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Rozpočet Olomouckého kraje\2020\ZOK 16.12.2019\"/>
    </mc:Choice>
  </mc:AlternateContent>
  <bookViews>
    <workbookView xWindow="480" yWindow="150" windowWidth="18195" windowHeight="11955" tabRatio="935" firstSheet="2" activeTab="16"/>
  </bookViews>
  <sheets>
    <sheet name="Sumář 2015-2018" sheetId="25" state="hidden" r:id="rId1"/>
    <sheet name="Sumář celkem" sheetId="4" r:id="rId2"/>
    <sheet name="rezerva PO" sheetId="24" r:id="rId3"/>
    <sheet name="Celkem školství" sheetId="5" r:id="rId4"/>
    <sheet name=" Olomouc" sheetId="6" r:id="rId5"/>
    <sheet name="Prostějov" sheetId="7" r:id="rId6"/>
    <sheet name="Přerov" sheetId="8" r:id="rId7"/>
    <sheet name="Šumperk" sheetId="9" r:id="rId8"/>
    <sheet name="Jeseník" sheetId="10" r:id="rId9"/>
    <sheet name="Celkem sociální" sheetId="15" r:id="rId10"/>
    <sheet name="PO - sociálníci" sheetId="16" r:id="rId11"/>
    <sheet name="Celkem doprava" sheetId="17" r:id="rId12"/>
    <sheet name="PO - doprava" sheetId="18" r:id="rId13"/>
    <sheet name="Celkem kultura " sheetId="19" r:id="rId14"/>
    <sheet name="PO - kultura" sheetId="20" r:id="rId15"/>
    <sheet name="Celkem zdravotnictví" sheetId="21" r:id="rId16"/>
    <sheet name="PO - zdravotnictví" sheetId="22" r:id="rId17"/>
  </sheets>
  <definedNames>
    <definedName name="_xlnm.Database" localSheetId="4">#REF!</definedName>
    <definedName name="_xlnm.Database" localSheetId="11">#REF!</definedName>
    <definedName name="_xlnm.Database" localSheetId="13">#REF!</definedName>
    <definedName name="_xlnm.Database" localSheetId="9">#REF!</definedName>
    <definedName name="_xlnm.Database" localSheetId="3">#REF!</definedName>
    <definedName name="_xlnm.Database" localSheetId="15">#REF!</definedName>
    <definedName name="_xlnm.Database" localSheetId="8">#REF!</definedName>
    <definedName name="_xlnm.Database" localSheetId="12">#REF!</definedName>
    <definedName name="_xlnm.Database" localSheetId="14">#REF!</definedName>
    <definedName name="_xlnm.Database" localSheetId="10">#REF!</definedName>
    <definedName name="_xlnm.Database" localSheetId="16">#REF!</definedName>
    <definedName name="_xlnm.Database" localSheetId="5">#REF!</definedName>
    <definedName name="_xlnm.Database" localSheetId="6">#REF!</definedName>
    <definedName name="_xlnm.Database" localSheetId="2">#REF!</definedName>
    <definedName name="_xlnm.Database" localSheetId="0">#REF!</definedName>
    <definedName name="_xlnm.Database" localSheetId="7">#REF!</definedName>
    <definedName name="_xlnm.Database">#REF!</definedName>
    <definedName name="Makro1">#N/A</definedName>
    <definedName name="_xlnm.Print_Titles" localSheetId="4">' Olomouc'!$6:$11</definedName>
    <definedName name="_xlnm.Print_Titles" localSheetId="8">Jeseník!$1:$11</definedName>
    <definedName name="_xlnm.Print_Titles" localSheetId="5">Prostějov!$1:$10</definedName>
    <definedName name="_xlnm.Print_Titles" localSheetId="6">Přerov!$6:$11</definedName>
    <definedName name="_xlnm.Print_Titles" localSheetId="7">Šumperk!$1:$11</definedName>
    <definedName name="_xlnm.Print_Area" localSheetId="4">' Olomouc'!$A$1:$U$51</definedName>
    <definedName name="_xlnm.Print_Area" localSheetId="11">'Celkem doprava'!$A$1:$H$30</definedName>
    <definedName name="_xlnm.Print_Area" localSheetId="13">'Celkem kultura '!$A$1:$H$39</definedName>
    <definedName name="_xlnm.Print_Area" localSheetId="9">'Celkem sociální'!$A$1:$H$17</definedName>
    <definedName name="_xlnm.Print_Area" localSheetId="3">'Celkem školství'!$A$1:$H$29</definedName>
    <definedName name="_xlnm.Print_Area" localSheetId="15">'Celkem zdravotnictví'!$A$1:$K$18</definedName>
    <definedName name="_xlnm.Print_Area" localSheetId="8">Jeseník!$A$1:$U$34</definedName>
    <definedName name="_xlnm.Print_Area" localSheetId="12">'PO - doprava'!$A$1:$X$30</definedName>
    <definedName name="_xlnm.Print_Area" localSheetId="14">'PO - kultura'!$E$1:$AP$39</definedName>
    <definedName name="_xlnm.Print_Area" localSheetId="10">'PO - sociálníci'!$A$1:$AI$43</definedName>
    <definedName name="_xlnm.Print_Area" localSheetId="16">'PO - zdravotnictví'!$A$1:$S$34</definedName>
    <definedName name="_xlnm.Print_Area" localSheetId="5">Prostějov!$A$1:$U$30</definedName>
    <definedName name="_xlnm.Print_Area" localSheetId="6">Přerov!$B$1:$U$44</definedName>
    <definedName name="_xlnm.Print_Area" localSheetId="2">'rezerva PO'!$A$1:$L$28</definedName>
    <definedName name="_xlnm.Print_Area" localSheetId="0">'Sumář 2015-2018'!$A$1:$K$77</definedName>
    <definedName name="_xlnm.Print_Area" localSheetId="1">'Sumář celkem'!$A$1:$J$83</definedName>
    <definedName name="_xlnm.Print_Area" localSheetId="7">Šumperk!$A$1:$U$41</definedName>
    <definedName name="Z_05C7FD31_1D88_4D1A_9E59_103820ED997E_.wvu.Cols" localSheetId="8" hidden="1">Jeseník!#REF!</definedName>
    <definedName name="Z_05C7FD31_1D88_4D1A_9E59_103820ED997E_.wvu.Cols" localSheetId="5" hidden="1">Prostějov!$W:$X</definedName>
    <definedName name="Z_05C7FD31_1D88_4D1A_9E59_103820ED997E_.wvu.Cols" localSheetId="7" hidden="1">Šumperk!#REF!,Šumperk!$V:$Z</definedName>
    <definedName name="Z_05C7FD31_1D88_4D1A_9E59_103820ED997E_.wvu.PrintArea" localSheetId="8" hidden="1">Jeseník!$C$1:$U$33</definedName>
    <definedName name="Z_05C7FD31_1D88_4D1A_9E59_103820ED997E_.wvu.PrintArea" localSheetId="5" hidden="1">Prostějov!$C$1:$U$25</definedName>
    <definedName name="Z_05C7FD31_1D88_4D1A_9E59_103820ED997E_.wvu.PrintArea" localSheetId="7" hidden="1">Šumperk!$C$1:$Z$38</definedName>
    <definedName name="Z_05C7FD31_1D88_4D1A_9E59_103820ED997E_.wvu.PrintTitles" localSheetId="8" hidden="1">Jeseník!$1:$11</definedName>
    <definedName name="Z_05C7FD31_1D88_4D1A_9E59_103820ED997E_.wvu.PrintTitles" localSheetId="5" hidden="1">Prostějov!$1:$10</definedName>
    <definedName name="Z_05C7FD31_1D88_4D1A_9E59_103820ED997E_.wvu.PrintTitles" localSheetId="7" hidden="1">Šumperk!$1:$11</definedName>
    <definedName name="Z_05C7FD31_1D88_4D1A_9E59_103820ED997E_.wvu.Rows" localSheetId="8" hidden="1">Jeseník!$5:$5,Jeseník!#REF!,Jeseník!$34:$34</definedName>
    <definedName name="Z_05C7FD31_1D88_4D1A_9E59_103820ED997E_.wvu.Rows" localSheetId="5" hidden="1">Prostějov!$5:$5,Prostějov!#REF!,Prostějov!$26:$26</definedName>
    <definedName name="Z_05C7FD31_1D88_4D1A_9E59_103820ED997E_.wvu.Rows" localSheetId="7" hidden="1">Šumperk!$5:$7,Šumperk!#REF!,Šumperk!$38:$38</definedName>
  </definedNames>
  <calcPr calcId="162913"/>
</workbook>
</file>

<file path=xl/calcChain.xml><?xml version="1.0" encoding="utf-8"?>
<calcChain xmlns="http://schemas.openxmlformats.org/spreadsheetml/2006/main">
  <c r="H12" i="5" l="1"/>
  <c r="G12" i="5"/>
  <c r="J10" i="4"/>
  <c r="I10" i="4"/>
  <c r="F74" i="4" l="1"/>
  <c r="F81" i="4"/>
  <c r="F80" i="4"/>
  <c r="E21" i="19" l="1"/>
  <c r="F34" i="4"/>
  <c r="H52" i="4" l="1"/>
  <c r="H72" i="4" s="1"/>
  <c r="I72" i="4" s="1"/>
  <c r="H51" i="4"/>
  <c r="H71" i="4" s="1"/>
  <c r="F71" i="4"/>
  <c r="I13" i="24"/>
  <c r="K14" i="24"/>
  <c r="E51" i="4"/>
  <c r="E71" i="4" s="1"/>
  <c r="G51" i="4"/>
  <c r="J51" i="4" l="1"/>
  <c r="I51" i="4"/>
  <c r="F65" i="4" l="1"/>
  <c r="F64" i="4"/>
  <c r="G75" i="4"/>
  <c r="E81" i="4"/>
  <c r="E80" i="4"/>
  <c r="G26" i="4"/>
  <c r="F26" i="4"/>
  <c r="E24" i="6"/>
  <c r="E23" i="6"/>
  <c r="E24" i="9" l="1"/>
  <c r="E24" i="8"/>
  <c r="E15" i="8"/>
  <c r="E17" i="10"/>
  <c r="G22" i="7"/>
  <c r="E22" i="7"/>
  <c r="N39" i="16" l="1"/>
  <c r="F39" i="16"/>
  <c r="D13" i="15" s="1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28" i="16"/>
  <c r="I29" i="16"/>
  <c r="I30" i="16"/>
  <c r="I31" i="16"/>
  <c r="I32" i="16"/>
  <c r="I33" i="16"/>
  <c r="I34" i="16"/>
  <c r="I35" i="16"/>
  <c r="I36" i="16"/>
  <c r="I37" i="16"/>
  <c r="I38" i="16"/>
  <c r="F22" i="17"/>
  <c r="H32" i="4" s="1"/>
  <c r="F21" i="17"/>
  <c r="H31" i="4" s="1"/>
  <c r="P23" i="18"/>
  <c r="U24" i="18"/>
  <c r="V24" i="18"/>
  <c r="E13" i="24"/>
  <c r="G21" i="17" l="1"/>
  <c r="I32" i="4"/>
  <c r="H81" i="4"/>
  <c r="I81" i="4" s="1"/>
  <c r="G22" i="17"/>
  <c r="I31" i="4"/>
  <c r="H80" i="4"/>
  <c r="I80" i="4" s="1"/>
  <c r="N20" i="20"/>
  <c r="D22" i="19" s="1"/>
  <c r="M17" i="20"/>
  <c r="M16" i="20"/>
  <c r="M15" i="20"/>
  <c r="M14" i="20"/>
  <c r="M20" i="20" s="1"/>
  <c r="M13" i="20"/>
  <c r="D21" i="19" l="1"/>
  <c r="E43" i="4"/>
  <c r="P23" i="9"/>
  <c r="P24" i="9"/>
  <c r="P25" i="9"/>
  <c r="P26" i="9"/>
  <c r="P27" i="9"/>
  <c r="P28" i="9"/>
  <c r="P29" i="9"/>
  <c r="P30" i="9"/>
  <c r="P31" i="9"/>
  <c r="P32" i="9"/>
  <c r="P33" i="9"/>
  <c r="P34" i="9"/>
  <c r="P22" i="9"/>
  <c r="D16" i="10" l="1"/>
  <c r="F73" i="4" l="1"/>
  <c r="F67" i="4"/>
  <c r="F42" i="4"/>
  <c r="F33" i="4" s="1"/>
  <c r="F53" i="4" s="1"/>
  <c r="F15" i="4"/>
  <c r="E42" i="4" l="1"/>
  <c r="AK17" i="20"/>
  <c r="AK16" i="20"/>
  <c r="AK15" i="20"/>
  <c r="AK14" i="20"/>
  <c r="AK13" i="20"/>
  <c r="AN20" i="20"/>
  <c r="AM20" i="20"/>
  <c r="AL20" i="20"/>
  <c r="F20" i="19"/>
  <c r="D20" i="19"/>
  <c r="E41" i="4" s="1"/>
  <c r="E74" i="4" l="1"/>
  <c r="E73" i="4" s="1"/>
  <c r="AK20" i="20"/>
  <c r="F22" i="19" s="1"/>
  <c r="H22" i="19" s="1"/>
  <c r="H20" i="19"/>
  <c r="H41" i="4"/>
  <c r="I41" i="4" s="1"/>
  <c r="G20" i="19"/>
  <c r="G67" i="4"/>
  <c r="E17" i="4"/>
  <c r="D17" i="4"/>
  <c r="G22" i="19" l="1"/>
  <c r="G21" i="19" s="1"/>
  <c r="F21" i="19"/>
  <c r="H21" i="19" s="1"/>
  <c r="H43" i="4"/>
  <c r="O39" i="16"/>
  <c r="F13" i="15" s="1"/>
  <c r="H13" i="15" s="1"/>
  <c r="I43" i="4" l="1"/>
  <c r="J43" i="4"/>
  <c r="H74" i="4"/>
  <c r="J74" i="4" s="1"/>
  <c r="H42" i="4"/>
  <c r="H17" i="4"/>
  <c r="G13" i="15"/>
  <c r="I17" i="4" l="1"/>
  <c r="J17" i="4"/>
  <c r="H73" i="4"/>
  <c r="I73" i="4" s="1"/>
  <c r="I74" i="4"/>
  <c r="J42" i="4"/>
  <c r="I42" i="4"/>
  <c r="E69" i="25"/>
  <c r="E70" i="25"/>
  <c r="E71" i="25"/>
  <c r="E72" i="25"/>
  <c r="E60" i="25"/>
  <c r="E61" i="25"/>
  <c r="E62" i="25"/>
  <c r="E63" i="25"/>
  <c r="E59" i="25" s="1"/>
  <c r="E73" i="25" s="1"/>
  <c r="E64" i="25"/>
  <c r="E65" i="25"/>
  <c r="E67" i="25"/>
  <c r="E68" i="25"/>
  <c r="E41" i="25"/>
  <c r="E33" i="25"/>
  <c r="E23" i="25"/>
  <c r="E15" i="25"/>
  <c r="E9" i="25"/>
  <c r="E28" i="25"/>
  <c r="E22" i="25" s="1"/>
  <c r="J73" i="4" l="1"/>
  <c r="E49" i="25"/>
  <c r="D74" i="25"/>
  <c r="H68" i="25"/>
  <c r="I67" i="25"/>
  <c r="F67" i="25"/>
  <c r="K67" i="25" s="1"/>
  <c r="D67" i="25"/>
  <c r="H63" i="25"/>
  <c r="D50" i="25"/>
  <c r="K48" i="25"/>
  <c r="J48" i="25"/>
  <c r="F47" i="25"/>
  <c r="D46" i="25"/>
  <c r="D44" i="25"/>
  <c r="D43" i="25"/>
  <c r="D42" i="25"/>
  <c r="H41" i="25"/>
  <c r="G40" i="25"/>
  <c r="G66" i="25" s="1"/>
  <c r="D40" i="25"/>
  <c r="D39" i="25"/>
  <c r="D38" i="25"/>
  <c r="D36" i="25"/>
  <c r="D35" i="25"/>
  <c r="D34" i="25"/>
  <c r="H33" i="25"/>
  <c r="D32" i="25"/>
  <c r="D72" i="25" s="1"/>
  <c r="D31" i="25"/>
  <c r="D71" i="25" s="1"/>
  <c r="D30" i="25"/>
  <c r="D70" i="25" s="1"/>
  <c r="D29" i="25"/>
  <c r="H28" i="25"/>
  <c r="D26" i="25"/>
  <c r="D25" i="25"/>
  <c r="D24" i="25"/>
  <c r="D23" i="25" s="1"/>
  <c r="H23" i="25"/>
  <c r="H22" i="25" s="1"/>
  <c r="D17" i="25"/>
  <c r="D16" i="25"/>
  <c r="H15" i="25"/>
  <c r="D14" i="25"/>
  <c r="D63" i="25"/>
  <c r="D12" i="25"/>
  <c r="D11" i="25"/>
  <c r="D10" i="25"/>
  <c r="H9" i="25"/>
  <c r="D62" i="25" l="1"/>
  <c r="D28" i="25"/>
  <c r="D60" i="25"/>
  <c r="D65" i="25"/>
  <c r="D33" i="25"/>
  <c r="D61" i="25"/>
  <c r="D15" i="25"/>
  <c r="D41" i="25"/>
  <c r="D64" i="25"/>
  <c r="D69" i="25"/>
  <c r="D68" i="25" s="1"/>
  <c r="D22" i="25"/>
  <c r="D9" i="25"/>
  <c r="K47" i="25"/>
  <c r="J47" i="25"/>
  <c r="J67" i="25"/>
  <c r="D59" i="25" l="1"/>
  <c r="D73" i="25" s="1"/>
  <c r="D75" i="25" s="1"/>
  <c r="D49" i="25"/>
  <c r="D51" i="25" s="1"/>
  <c r="G71" i="4"/>
  <c r="D48" i="6"/>
  <c r="J48" i="6"/>
  <c r="P48" i="6"/>
  <c r="G52" i="4" l="1"/>
  <c r="G63" i="4"/>
  <c r="G82" i="4" s="1"/>
  <c r="G84" i="4" s="1"/>
  <c r="G44" i="4"/>
  <c r="G33" i="4"/>
  <c r="G21" i="4"/>
  <c r="G20" i="4" s="1"/>
  <c r="G15" i="4"/>
  <c r="G9" i="4"/>
  <c r="G53" i="4" l="1"/>
  <c r="G55" i="4" s="1"/>
  <c r="J13" i="8"/>
  <c r="J14" i="8"/>
  <c r="J12" i="8"/>
  <c r="P14" i="24" l="1"/>
  <c r="J14" i="24"/>
  <c r="H14" i="24"/>
  <c r="G48" i="25" s="1"/>
  <c r="F14" i="24"/>
  <c r="O13" i="24"/>
  <c r="J71" i="4"/>
  <c r="G13" i="24"/>
  <c r="I12" i="24"/>
  <c r="G12" i="24"/>
  <c r="E12" i="24"/>
  <c r="G67" i="25" l="1"/>
  <c r="H67" i="25" s="1"/>
  <c r="H59" i="25" s="1"/>
  <c r="H73" i="25" s="1"/>
  <c r="H75" i="25" s="1"/>
  <c r="H48" i="25"/>
  <c r="H49" i="25" s="1"/>
  <c r="H51" i="25" s="1"/>
  <c r="G14" i="24"/>
  <c r="I14" i="24"/>
  <c r="E14" i="24"/>
  <c r="Q14" i="24"/>
  <c r="O14" i="24" s="1"/>
  <c r="D54" i="4" l="1"/>
  <c r="D83" i="4"/>
  <c r="D71" i="4" l="1"/>
  <c r="D46" i="4"/>
  <c r="D47" i="4"/>
  <c r="D48" i="4"/>
  <c r="D49" i="4"/>
  <c r="D45" i="4"/>
  <c r="D36" i="4"/>
  <c r="D37" i="4"/>
  <c r="D38" i="4"/>
  <c r="D39" i="4"/>
  <c r="D40" i="4"/>
  <c r="D41" i="4"/>
  <c r="D35" i="4"/>
  <c r="D28" i="4"/>
  <c r="D77" i="4" s="1"/>
  <c r="D29" i="4"/>
  <c r="D78" i="4" s="1"/>
  <c r="D30" i="4"/>
  <c r="D79" i="4" s="1"/>
  <c r="D27" i="4"/>
  <c r="D76" i="4" s="1"/>
  <c r="D23" i="4"/>
  <c r="D24" i="4"/>
  <c r="D25" i="4"/>
  <c r="D22" i="4"/>
  <c r="D18" i="4"/>
  <c r="D16" i="4"/>
  <c r="D13" i="4"/>
  <c r="D14" i="4"/>
  <c r="D10" i="4"/>
  <c r="C13" i="5"/>
  <c r="C12" i="5"/>
  <c r="C14" i="5"/>
  <c r="D12" i="4" s="1"/>
  <c r="C16" i="15"/>
  <c r="C16" i="17"/>
  <c r="C10" i="17"/>
  <c r="C23" i="17" s="1"/>
  <c r="C24" i="19"/>
  <c r="C17" i="21"/>
  <c r="C17" i="5" l="1"/>
  <c r="D11" i="4"/>
  <c r="D65" i="4" s="1"/>
  <c r="D64" i="4"/>
  <c r="D67" i="4"/>
  <c r="D21" i="4"/>
  <c r="D66" i="4"/>
  <c r="D69" i="4"/>
  <c r="D68" i="4"/>
  <c r="D75" i="4"/>
  <c r="D26" i="4"/>
  <c r="D33" i="4"/>
  <c r="D44" i="4"/>
  <c r="D15" i="4"/>
  <c r="D9" i="4" l="1"/>
  <c r="D20" i="4"/>
  <c r="D53" i="4" s="1"/>
  <c r="D55" i="4" s="1"/>
  <c r="D63" i="4"/>
  <c r="D82" i="4" s="1"/>
  <c r="D84" i="4" s="1"/>
  <c r="I52" i="4" l="1"/>
  <c r="F24" i="18" l="1"/>
  <c r="D17" i="17" s="1"/>
  <c r="F29" i="25" s="1"/>
  <c r="G24" i="18"/>
  <c r="D18" i="17" s="1"/>
  <c r="F30" i="25" s="1"/>
  <c r="H24" i="18"/>
  <c r="D19" i="17" s="1"/>
  <c r="F31" i="25" s="1"/>
  <c r="I24" i="18"/>
  <c r="D20" i="17" s="1"/>
  <c r="F32" i="25" s="1"/>
  <c r="J24" i="18"/>
  <c r="L24" i="18"/>
  <c r="E17" i="17" s="1"/>
  <c r="G29" i="25" s="1"/>
  <c r="M24" i="18"/>
  <c r="E18" i="17" s="1"/>
  <c r="G30" i="25" s="1"/>
  <c r="G70" i="25" s="1"/>
  <c r="N24" i="18"/>
  <c r="E19" i="17" s="1"/>
  <c r="G31" i="25" s="1"/>
  <c r="G71" i="25" s="1"/>
  <c r="O24" i="18"/>
  <c r="E20" i="17" s="1"/>
  <c r="G32" i="25" s="1"/>
  <c r="G72" i="25" s="1"/>
  <c r="Q24" i="18"/>
  <c r="F17" i="17" s="1"/>
  <c r="R24" i="18"/>
  <c r="F18" i="17" s="1"/>
  <c r="I30" i="25" s="1"/>
  <c r="I70" i="25" s="1"/>
  <c r="S24" i="18"/>
  <c r="F19" i="17" s="1"/>
  <c r="I31" i="25" s="1"/>
  <c r="I71" i="25" s="1"/>
  <c r="T24" i="18"/>
  <c r="F20" i="17" s="1"/>
  <c r="I32" i="25" s="1"/>
  <c r="I72" i="25" s="1"/>
  <c r="E23" i="18"/>
  <c r="E24" i="18" s="1"/>
  <c r="P24" i="18"/>
  <c r="K23" i="18"/>
  <c r="K24" i="18" s="1"/>
  <c r="K12" i="18"/>
  <c r="K11" i="18"/>
  <c r="T13" i="18"/>
  <c r="F15" i="17" s="1"/>
  <c r="I27" i="25" s="1"/>
  <c r="S13" i="18"/>
  <c r="F14" i="17" s="1"/>
  <c r="I26" i="25" s="1"/>
  <c r="R13" i="18"/>
  <c r="F13" i="17" s="1"/>
  <c r="I25" i="25" s="1"/>
  <c r="Q13" i="18"/>
  <c r="F12" i="17" s="1"/>
  <c r="P12" i="18"/>
  <c r="P11" i="18"/>
  <c r="O13" i="18"/>
  <c r="E15" i="17" s="1"/>
  <c r="G27" i="25" s="1"/>
  <c r="N13" i="18"/>
  <c r="E14" i="17" s="1"/>
  <c r="G26" i="25" s="1"/>
  <c r="M13" i="18"/>
  <c r="E13" i="17" s="1"/>
  <c r="G25" i="25" s="1"/>
  <c r="L13" i="18"/>
  <c r="E12" i="17" s="1"/>
  <c r="G24" i="25" s="1"/>
  <c r="G23" i="25" s="1"/>
  <c r="N50" i="6"/>
  <c r="E50" i="6"/>
  <c r="F50" i="6"/>
  <c r="G50" i="6"/>
  <c r="H50" i="6"/>
  <c r="I50" i="6"/>
  <c r="K50" i="6"/>
  <c r="L50" i="6"/>
  <c r="M50" i="6"/>
  <c r="O50" i="6"/>
  <c r="Q50" i="6"/>
  <c r="R50" i="6"/>
  <c r="S50" i="6"/>
  <c r="T50" i="6"/>
  <c r="U50" i="6"/>
  <c r="I29" i="25" l="1"/>
  <c r="F16" i="17"/>
  <c r="G69" i="25"/>
  <c r="G68" i="25" s="1"/>
  <c r="G28" i="25"/>
  <c r="G22" i="25" s="1"/>
  <c r="I69" i="25"/>
  <c r="I68" i="25" s="1"/>
  <c r="I28" i="25"/>
  <c r="F72" i="25"/>
  <c r="J32" i="25"/>
  <c r="K32" i="25"/>
  <c r="F71" i="25"/>
  <c r="J31" i="25"/>
  <c r="K31" i="25"/>
  <c r="F70" i="25"/>
  <c r="K30" i="25"/>
  <c r="J30" i="25"/>
  <c r="F69" i="25"/>
  <c r="F28" i="25"/>
  <c r="K29" i="25"/>
  <c r="J29" i="25"/>
  <c r="I24" i="25"/>
  <c r="H23" i="4"/>
  <c r="F79" i="4"/>
  <c r="H24" i="4"/>
  <c r="H29" i="4"/>
  <c r="F78" i="4"/>
  <c r="E30" i="4"/>
  <c r="E79" i="4" s="1"/>
  <c r="H25" i="4"/>
  <c r="H28" i="4"/>
  <c r="H77" i="4" s="1"/>
  <c r="F77" i="4"/>
  <c r="E29" i="4"/>
  <c r="E78" i="4" s="1"/>
  <c r="E28" i="4"/>
  <c r="E77" i="4" s="1"/>
  <c r="E10" i="17"/>
  <c r="H22" i="4"/>
  <c r="F10" i="17"/>
  <c r="H27" i="4"/>
  <c r="E16" i="17"/>
  <c r="H30" i="4"/>
  <c r="H20" i="17"/>
  <c r="G20" i="17"/>
  <c r="E27" i="4"/>
  <c r="D16" i="17"/>
  <c r="K13" i="18"/>
  <c r="P13" i="18"/>
  <c r="P15" i="6"/>
  <c r="J15" i="6"/>
  <c r="D15" i="6"/>
  <c r="P13" i="6"/>
  <c r="P14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9" i="6"/>
  <c r="P12" i="6"/>
  <c r="J13" i="6"/>
  <c r="J14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9" i="6"/>
  <c r="J12" i="6"/>
  <c r="D13" i="6"/>
  <c r="D14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9" i="6"/>
  <c r="D12" i="6"/>
  <c r="J24" i="7"/>
  <c r="E25" i="7"/>
  <c r="F25" i="7"/>
  <c r="G25" i="7"/>
  <c r="H25" i="7"/>
  <c r="I25" i="7"/>
  <c r="K25" i="7"/>
  <c r="L25" i="7"/>
  <c r="M25" i="7"/>
  <c r="N25" i="7"/>
  <c r="O25" i="7"/>
  <c r="Q25" i="7"/>
  <c r="R25" i="7"/>
  <c r="S25" i="7"/>
  <c r="T25" i="7"/>
  <c r="U25" i="7"/>
  <c r="D13" i="7"/>
  <c r="D14" i="7"/>
  <c r="D15" i="7"/>
  <c r="D16" i="7"/>
  <c r="D17" i="7"/>
  <c r="D18" i="7"/>
  <c r="D19" i="7"/>
  <c r="D20" i="7"/>
  <c r="D21" i="7"/>
  <c r="D22" i="7"/>
  <c r="D23" i="7"/>
  <c r="D24" i="7"/>
  <c r="D12" i="7"/>
  <c r="J13" i="7"/>
  <c r="J14" i="7"/>
  <c r="J15" i="7"/>
  <c r="J16" i="7"/>
  <c r="J17" i="7"/>
  <c r="J18" i="7"/>
  <c r="J19" i="7"/>
  <c r="J20" i="7"/>
  <c r="J21" i="7"/>
  <c r="J22" i="7"/>
  <c r="J23" i="7"/>
  <c r="J12" i="7"/>
  <c r="P13" i="7"/>
  <c r="P14" i="7"/>
  <c r="P15" i="7"/>
  <c r="P16" i="7"/>
  <c r="P17" i="7"/>
  <c r="P18" i="7"/>
  <c r="P19" i="7"/>
  <c r="P20" i="7"/>
  <c r="P21" i="7"/>
  <c r="P22" i="7"/>
  <c r="P23" i="7"/>
  <c r="P24" i="7"/>
  <c r="P12" i="7"/>
  <c r="E41" i="8"/>
  <c r="F41" i="8"/>
  <c r="G41" i="8"/>
  <c r="H41" i="8"/>
  <c r="I41" i="8"/>
  <c r="K41" i="8"/>
  <c r="L41" i="8"/>
  <c r="M41" i="8"/>
  <c r="N41" i="8"/>
  <c r="O41" i="8"/>
  <c r="Q41" i="8"/>
  <c r="R41" i="8"/>
  <c r="S41" i="8"/>
  <c r="T41" i="8"/>
  <c r="U41" i="8"/>
  <c r="P33" i="8"/>
  <c r="J33" i="8"/>
  <c r="D33" i="8"/>
  <c r="F23" i="17" l="1"/>
  <c r="E76" i="4"/>
  <c r="E75" i="4" s="1"/>
  <c r="E26" i="4"/>
  <c r="H26" i="4"/>
  <c r="I26" i="4" s="1"/>
  <c r="J71" i="25"/>
  <c r="K71" i="25"/>
  <c r="J28" i="25"/>
  <c r="K28" i="25"/>
  <c r="J70" i="25"/>
  <c r="K70" i="25"/>
  <c r="F68" i="25"/>
  <c r="J69" i="25"/>
  <c r="K69" i="25"/>
  <c r="J72" i="25"/>
  <c r="K72" i="25"/>
  <c r="I23" i="25"/>
  <c r="P25" i="7"/>
  <c r="J29" i="4"/>
  <c r="J28" i="4"/>
  <c r="I29" i="4"/>
  <c r="J25" i="7"/>
  <c r="D25" i="7"/>
  <c r="H78" i="4"/>
  <c r="I78" i="4" s="1"/>
  <c r="D50" i="6"/>
  <c r="P50" i="6"/>
  <c r="I28" i="4"/>
  <c r="F21" i="4"/>
  <c r="F76" i="4"/>
  <c r="F75" i="4" s="1"/>
  <c r="J77" i="4"/>
  <c r="I77" i="4"/>
  <c r="H79" i="4"/>
  <c r="J30" i="4"/>
  <c r="I30" i="4"/>
  <c r="H76" i="4"/>
  <c r="J27" i="4"/>
  <c r="I27" i="4"/>
  <c r="E23" i="17"/>
  <c r="J50" i="6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4" i="8"/>
  <c r="J35" i="8"/>
  <c r="J36" i="8"/>
  <c r="J37" i="8"/>
  <c r="J38" i="8"/>
  <c r="J39" i="8"/>
  <c r="J40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4" i="8"/>
  <c r="D35" i="8"/>
  <c r="D36" i="8"/>
  <c r="D37" i="8"/>
  <c r="D38" i="8"/>
  <c r="D39" i="8"/>
  <c r="D40" i="8"/>
  <c r="D12" i="8"/>
  <c r="L37" i="9"/>
  <c r="M37" i="9"/>
  <c r="N37" i="9"/>
  <c r="O37" i="9"/>
  <c r="Q37" i="9"/>
  <c r="R37" i="9"/>
  <c r="S37" i="9"/>
  <c r="T37" i="9"/>
  <c r="U37" i="9"/>
  <c r="K37" i="9"/>
  <c r="F37" i="9"/>
  <c r="G37" i="9"/>
  <c r="H37" i="9"/>
  <c r="I37" i="9"/>
  <c r="E37" i="9"/>
  <c r="D27" i="9"/>
  <c r="D28" i="9"/>
  <c r="D29" i="9"/>
  <c r="D15" i="9"/>
  <c r="D16" i="9"/>
  <c r="D17" i="9"/>
  <c r="D18" i="9"/>
  <c r="D19" i="9"/>
  <c r="D20" i="9"/>
  <c r="D21" i="9"/>
  <c r="D22" i="9"/>
  <c r="D23" i="9"/>
  <c r="D24" i="9"/>
  <c r="D25" i="9"/>
  <c r="D26" i="9"/>
  <c r="J15" i="9"/>
  <c r="R25" i="10"/>
  <c r="S25" i="10"/>
  <c r="T25" i="10"/>
  <c r="U25" i="10"/>
  <c r="Q25" i="10"/>
  <c r="L25" i="10"/>
  <c r="M25" i="10"/>
  <c r="N25" i="10"/>
  <c r="O25" i="10"/>
  <c r="K25" i="10"/>
  <c r="P13" i="10"/>
  <c r="J13" i="10"/>
  <c r="D13" i="10"/>
  <c r="F25" i="10"/>
  <c r="G25" i="10"/>
  <c r="D14" i="5" s="1"/>
  <c r="H25" i="10"/>
  <c r="I25" i="10"/>
  <c r="E25" i="10"/>
  <c r="P12" i="10"/>
  <c r="P14" i="10"/>
  <c r="P15" i="10"/>
  <c r="P16" i="10"/>
  <c r="P17" i="10"/>
  <c r="P18" i="10"/>
  <c r="P19" i="10"/>
  <c r="P20" i="10"/>
  <c r="P21" i="10"/>
  <c r="P22" i="10"/>
  <c r="P11" i="10"/>
  <c r="D11" i="10"/>
  <c r="Q39" i="16"/>
  <c r="F15" i="15" s="1"/>
  <c r="P39" i="16"/>
  <c r="F14" i="15" s="1"/>
  <c r="I17" i="25" s="1"/>
  <c r="J39" i="16"/>
  <c r="E12" i="15" s="1"/>
  <c r="G16" i="25" s="1"/>
  <c r="L39" i="16"/>
  <c r="E15" i="15" s="1"/>
  <c r="G18" i="25" s="1"/>
  <c r="K39" i="16"/>
  <c r="E14" i="15" s="1"/>
  <c r="G17" i="25" s="1"/>
  <c r="G39" i="16"/>
  <c r="D14" i="15" s="1"/>
  <c r="E39" i="16"/>
  <c r="D12" i="15" s="1"/>
  <c r="F70" i="4"/>
  <c r="I40" i="25"/>
  <c r="I66" i="25" s="1"/>
  <c r="F19" i="19"/>
  <c r="I39" i="25" s="1"/>
  <c r="I65" i="25" s="1"/>
  <c r="E19" i="19"/>
  <c r="G39" i="25" s="1"/>
  <c r="G65" i="25" s="1"/>
  <c r="D19" i="19"/>
  <c r="AJ20" i="20"/>
  <c r="AF20" i="20"/>
  <c r="F15" i="19" s="1"/>
  <c r="AG20" i="20"/>
  <c r="F16" i="19" s="1"/>
  <c r="I36" i="25" s="1"/>
  <c r="AH20" i="20"/>
  <c r="F17" i="19" s="1"/>
  <c r="I37" i="25" s="1"/>
  <c r="AI20" i="20"/>
  <c r="F18" i="19" s="1"/>
  <c r="AE20" i="20"/>
  <c r="F14" i="19" s="1"/>
  <c r="AD19" i="20"/>
  <c r="Z20" i="20"/>
  <c r="E16" i="19" s="1"/>
  <c r="G36" i="25" s="1"/>
  <c r="AA20" i="20"/>
  <c r="E17" i="19" s="1"/>
  <c r="G37" i="25" s="1"/>
  <c r="AB20" i="20"/>
  <c r="E18" i="19" s="1"/>
  <c r="G38" i="25" s="1"/>
  <c r="W19" i="20"/>
  <c r="AC20" i="20"/>
  <c r="F19" i="20"/>
  <c r="G20" i="20"/>
  <c r="D14" i="19" s="1"/>
  <c r="H20" i="20"/>
  <c r="D15" i="19" s="1"/>
  <c r="F35" i="25" s="1"/>
  <c r="I20" i="20"/>
  <c r="D16" i="19" s="1"/>
  <c r="F36" i="25" s="1"/>
  <c r="J20" i="20"/>
  <c r="D17" i="19" s="1"/>
  <c r="F37" i="25" s="1"/>
  <c r="K20" i="20"/>
  <c r="D18" i="19" s="1"/>
  <c r="F38" i="25" s="1"/>
  <c r="L20" i="20"/>
  <c r="D24" i="19" l="1"/>
  <c r="D12" i="19"/>
  <c r="I35" i="25"/>
  <c r="F12" i="19"/>
  <c r="H12" i="19" s="1"/>
  <c r="H75" i="4"/>
  <c r="D41" i="8"/>
  <c r="I18" i="25"/>
  <c r="H19" i="4"/>
  <c r="F24" i="19"/>
  <c r="H24" i="19" s="1"/>
  <c r="F34" i="25"/>
  <c r="F40" i="25"/>
  <c r="F39" i="25"/>
  <c r="H19" i="19"/>
  <c r="G19" i="19"/>
  <c r="E70" i="4"/>
  <c r="K36" i="25"/>
  <c r="J36" i="25"/>
  <c r="G15" i="25"/>
  <c r="E18" i="4"/>
  <c r="F17" i="25"/>
  <c r="E16" i="4"/>
  <c r="F16" i="25"/>
  <c r="J78" i="4"/>
  <c r="J68" i="25"/>
  <c r="K68" i="25"/>
  <c r="I38" i="25"/>
  <c r="H18" i="19"/>
  <c r="K37" i="25"/>
  <c r="J37" i="25"/>
  <c r="K35" i="25"/>
  <c r="J35" i="25"/>
  <c r="I34" i="25"/>
  <c r="G14" i="19"/>
  <c r="I22" i="25"/>
  <c r="J41" i="8"/>
  <c r="D15" i="5"/>
  <c r="E13" i="4" s="1"/>
  <c r="D12" i="5"/>
  <c r="E10" i="4" s="1"/>
  <c r="D13" i="5"/>
  <c r="E11" i="4" s="1"/>
  <c r="F14" i="5"/>
  <c r="F13" i="5"/>
  <c r="F15" i="5"/>
  <c r="E16" i="5"/>
  <c r="F20" i="4"/>
  <c r="H39" i="4"/>
  <c r="H37" i="4"/>
  <c r="E37" i="4"/>
  <c r="H38" i="4"/>
  <c r="E35" i="4"/>
  <c r="E34" i="4" s="1"/>
  <c r="E33" i="4" s="1"/>
  <c r="E36" i="4"/>
  <c r="E39" i="4"/>
  <c r="H70" i="4"/>
  <c r="H40" i="4"/>
  <c r="H69" i="4" s="1"/>
  <c r="E15" i="5"/>
  <c r="G13" i="25" s="1"/>
  <c r="G63" i="25" s="1"/>
  <c r="H36" i="4"/>
  <c r="E40" i="4"/>
  <c r="E69" i="4" s="1"/>
  <c r="D16" i="5"/>
  <c r="E38" i="4"/>
  <c r="F69" i="4"/>
  <c r="F63" i="4" s="1"/>
  <c r="F82" i="4" s="1"/>
  <c r="E12" i="5"/>
  <c r="F16" i="5"/>
  <c r="F12" i="5"/>
  <c r="E13" i="5"/>
  <c r="G11" i="25" s="1"/>
  <c r="H18" i="4"/>
  <c r="G14" i="15"/>
  <c r="H14" i="15"/>
  <c r="H35" i="4"/>
  <c r="E14" i="5"/>
  <c r="G12" i="25" s="1"/>
  <c r="P25" i="10"/>
  <c r="I76" i="4"/>
  <c r="I75" i="4"/>
  <c r="J76" i="4"/>
  <c r="J26" i="4"/>
  <c r="J79" i="4"/>
  <c r="I79" i="4"/>
  <c r="E16" i="15"/>
  <c r="AD17" i="20"/>
  <c r="F13" i="20"/>
  <c r="H34" i="4" l="1"/>
  <c r="I70" i="4"/>
  <c r="J70" i="4"/>
  <c r="J40" i="4"/>
  <c r="I40" i="4"/>
  <c r="F66" i="25"/>
  <c r="J40" i="25"/>
  <c r="K40" i="25"/>
  <c r="F65" i="25"/>
  <c r="J39" i="25"/>
  <c r="K39" i="25"/>
  <c r="F33" i="25"/>
  <c r="K17" i="25"/>
  <c r="J17" i="25"/>
  <c r="F12" i="25"/>
  <c r="E12" i="4"/>
  <c r="F14" i="25"/>
  <c r="F64" i="25" s="1"/>
  <c r="E14" i="4"/>
  <c r="E68" i="4" s="1"/>
  <c r="G10" i="25"/>
  <c r="F13" i="25"/>
  <c r="I14" i="25"/>
  <c r="I13" i="25"/>
  <c r="F10" i="25"/>
  <c r="I11" i="25"/>
  <c r="G14" i="25"/>
  <c r="K38" i="25"/>
  <c r="J38" i="25"/>
  <c r="J34" i="25"/>
  <c r="K34" i="25"/>
  <c r="I33" i="25"/>
  <c r="F11" i="25"/>
  <c r="H12" i="4"/>
  <c r="I12" i="25"/>
  <c r="I10" i="25"/>
  <c r="H11" i="4"/>
  <c r="H15" i="5"/>
  <c r="H13" i="4"/>
  <c r="H67" i="4" s="1"/>
  <c r="H10" i="4"/>
  <c r="F68" i="4"/>
  <c r="D17" i="5"/>
  <c r="J18" i="4"/>
  <c r="J39" i="4"/>
  <c r="X20" i="20"/>
  <c r="E14" i="19" s="1"/>
  <c r="H16" i="5"/>
  <c r="I39" i="4"/>
  <c r="F17" i="5"/>
  <c r="G16" i="5"/>
  <c r="H14" i="4"/>
  <c r="H68" i="4" s="1"/>
  <c r="Y20" i="20"/>
  <c r="E15" i="19" s="1"/>
  <c r="G35" i="25" s="1"/>
  <c r="W14" i="20"/>
  <c r="E17" i="5"/>
  <c r="E50" i="4"/>
  <c r="I16" i="22"/>
  <c r="J19" i="22"/>
  <c r="E12" i="21" s="1"/>
  <c r="G42" i="25" s="1"/>
  <c r="M19" i="22"/>
  <c r="N19" i="22"/>
  <c r="G34" i="25" l="1"/>
  <c r="E12" i="19"/>
  <c r="H33" i="4"/>
  <c r="I33" i="4" s="1"/>
  <c r="I34" i="4"/>
  <c r="J34" i="4"/>
  <c r="G33" i="25"/>
  <c r="G60" i="25"/>
  <c r="J66" i="25"/>
  <c r="K66" i="25"/>
  <c r="K65" i="25"/>
  <c r="J65" i="25"/>
  <c r="I69" i="4"/>
  <c r="J69" i="4"/>
  <c r="J14" i="25"/>
  <c r="K14" i="25"/>
  <c r="I64" i="25"/>
  <c r="K64" i="25" s="1"/>
  <c r="J13" i="25"/>
  <c r="K13" i="25"/>
  <c r="I63" i="25"/>
  <c r="G9" i="25"/>
  <c r="G49" i="25" s="1"/>
  <c r="G51" i="25" s="1"/>
  <c r="G64" i="25"/>
  <c r="K33" i="25"/>
  <c r="J33" i="25"/>
  <c r="J11" i="25"/>
  <c r="F9" i="25"/>
  <c r="K11" i="25"/>
  <c r="K10" i="25"/>
  <c r="J10" i="25"/>
  <c r="J12" i="25"/>
  <c r="K12" i="25"/>
  <c r="I9" i="25"/>
  <c r="G17" i="5"/>
  <c r="F9" i="4"/>
  <c r="H17" i="5"/>
  <c r="J14" i="4"/>
  <c r="E9" i="4"/>
  <c r="H9" i="4"/>
  <c r="I14" i="4"/>
  <c r="E24" i="19"/>
  <c r="I18" i="22"/>
  <c r="D18" i="22"/>
  <c r="H19" i="22"/>
  <c r="G19" i="22"/>
  <c r="D14" i="21" s="1"/>
  <c r="F44" i="25" s="1"/>
  <c r="F19" i="22"/>
  <c r="D13" i="21" s="1"/>
  <c r="F43" i="25" s="1"/>
  <c r="E19" i="22"/>
  <c r="D12" i="21" s="1"/>
  <c r="F42" i="25" s="1"/>
  <c r="F41" i="25" s="1"/>
  <c r="D17" i="22"/>
  <c r="O16" i="22"/>
  <c r="D16" i="22"/>
  <c r="J64" i="25" l="1"/>
  <c r="J9" i="25"/>
  <c r="K9" i="25"/>
  <c r="E46" i="4"/>
  <c r="E47" i="4"/>
  <c r="D17" i="21"/>
  <c r="E45" i="4"/>
  <c r="D15" i="22"/>
  <c r="I15" i="22"/>
  <c r="O15" i="22"/>
  <c r="T16" i="22"/>
  <c r="U16" i="22"/>
  <c r="AA16" i="22"/>
  <c r="I17" i="22"/>
  <c r="U17" i="22"/>
  <c r="AC17" i="22"/>
  <c r="AA17" i="22" s="1"/>
  <c r="U18" i="22"/>
  <c r="AC18" i="22"/>
  <c r="AA18" i="22" s="1"/>
  <c r="K19" i="22"/>
  <c r="E13" i="21" s="1"/>
  <c r="G43" i="25" s="1"/>
  <c r="L19" i="22"/>
  <c r="E14" i="21" s="1"/>
  <c r="G44" i="25" s="1"/>
  <c r="G62" i="25" s="1"/>
  <c r="Q19" i="22"/>
  <c r="F13" i="21" s="1"/>
  <c r="R19" i="22"/>
  <c r="F14" i="21" s="1"/>
  <c r="I44" i="25" s="1"/>
  <c r="I62" i="25" s="1"/>
  <c r="S19" i="22"/>
  <c r="AB19" i="22"/>
  <c r="G41" i="25" l="1"/>
  <c r="G61" i="25"/>
  <c r="G59" i="25" s="1"/>
  <c r="G73" i="25" s="1"/>
  <c r="G75" i="25" s="1"/>
  <c r="K44" i="25"/>
  <c r="J44" i="25"/>
  <c r="I43" i="25"/>
  <c r="J68" i="4"/>
  <c r="F66" i="4"/>
  <c r="E17" i="21"/>
  <c r="H47" i="4"/>
  <c r="H66" i="4" s="1"/>
  <c r="H14" i="21"/>
  <c r="G14" i="21"/>
  <c r="I19" i="22"/>
  <c r="E44" i="4"/>
  <c r="H46" i="4"/>
  <c r="H65" i="4" s="1"/>
  <c r="G13" i="21"/>
  <c r="H13" i="21"/>
  <c r="D19" i="22"/>
  <c r="U19" i="22"/>
  <c r="AC19" i="22"/>
  <c r="AA19" i="22" s="1"/>
  <c r="V16" i="22"/>
  <c r="K43" i="25" l="1"/>
  <c r="J43" i="25"/>
  <c r="I61" i="25"/>
  <c r="F44" i="4"/>
  <c r="O17" i="22"/>
  <c r="T17" i="22"/>
  <c r="P19" i="22"/>
  <c r="F12" i="21" s="1"/>
  <c r="I42" i="25" s="1"/>
  <c r="O18" i="22"/>
  <c r="T18" i="22"/>
  <c r="V18" i="22" s="1"/>
  <c r="F55" i="4" l="1"/>
  <c r="F84" i="4"/>
  <c r="J42" i="25"/>
  <c r="I41" i="25"/>
  <c r="K42" i="25"/>
  <c r="H12" i="21"/>
  <c r="G12" i="21"/>
  <c r="F17" i="21"/>
  <c r="H45" i="4"/>
  <c r="I45" i="4" s="1"/>
  <c r="T19" i="22"/>
  <c r="U22" i="22" s="1"/>
  <c r="V17" i="22"/>
  <c r="V19" i="22" s="1"/>
  <c r="O19" i="22"/>
  <c r="K41" i="25" l="1"/>
  <c r="J41" i="25"/>
  <c r="H44" i="4"/>
  <c r="J44" i="4" s="1"/>
  <c r="H17" i="21"/>
  <c r="G17" i="21"/>
  <c r="J12" i="21"/>
  <c r="K12" i="21"/>
  <c r="J13" i="21"/>
  <c r="K13" i="21"/>
  <c r="J14" i="21"/>
  <c r="K14" i="21"/>
  <c r="J10" i="21" l="1"/>
  <c r="J17" i="21" s="1"/>
  <c r="K10" i="21"/>
  <c r="K17" i="21" s="1"/>
  <c r="I14" i="21"/>
  <c r="I13" i="21"/>
  <c r="I12" i="21"/>
  <c r="I10" i="21" l="1"/>
  <c r="I17" i="21"/>
  <c r="F12" i="20" l="1"/>
  <c r="W12" i="20"/>
  <c r="AO12" i="20"/>
  <c r="O13" i="20"/>
  <c r="W13" i="20"/>
  <c r="AO13" i="20"/>
  <c r="F14" i="20"/>
  <c r="O14" i="20"/>
  <c r="AO14" i="20"/>
  <c r="AD14" i="20" s="1"/>
  <c r="F15" i="20"/>
  <c r="O15" i="20"/>
  <c r="W15" i="20"/>
  <c r="AO15" i="20"/>
  <c r="F16" i="20"/>
  <c r="O16" i="20"/>
  <c r="W16" i="20"/>
  <c r="AO16" i="20"/>
  <c r="AD16" i="20" s="1"/>
  <c r="F17" i="20"/>
  <c r="O17" i="20"/>
  <c r="W17" i="20"/>
  <c r="AO17" i="20"/>
  <c r="F18" i="20"/>
  <c r="O18" i="20"/>
  <c r="W18" i="20"/>
  <c r="AD18" i="20"/>
  <c r="AO18" i="20"/>
  <c r="P20" i="20"/>
  <c r="Q20" i="20"/>
  <c r="R20" i="20"/>
  <c r="S20" i="20"/>
  <c r="T20" i="20"/>
  <c r="U20" i="20"/>
  <c r="V20" i="20"/>
  <c r="F20" i="20" l="1"/>
  <c r="O20" i="20"/>
  <c r="AO20" i="20"/>
  <c r="W20" i="20"/>
  <c r="AD15" i="20"/>
  <c r="H17" i="19"/>
  <c r="AD12" i="20"/>
  <c r="AD13" i="20"/>
  <c r="AD20" i="20" l="1"/>
  <c r="H14" i="19"/>
  <c r="G15" i="19"/>
  <c r="H15" i="19"/>
  <c r="G16" i="19"/>
  <c r="H16" i="19"/>
  <c r="G17" i="19"/>
  <c r="G18" i="19"/>
  <c r="G12" i="19" l="1"/>
  <c r="G24" i="19"/>
  <c r="E11" i="18" l="1"/>
  <c r="E12" i="18"/>
  <c r="F13" i="18"/>
  <c r="D12" i="17" s="1"/>
  <c r="F24" i="25" s="1"/>
  <c r="G13" i="18"/>
  <c r="D13" i="17" s="1"/>
  <c r="F25" i="25" s="1"/>
  <c r="H13" i="18"/>
  <c r="D14" i="17" s="1"/>
  <c r="F26" i="25" s="1"/>
  <c r="I13" i="18"/>
  <c r="D15" i="17" s="1"/>
  <c r="F27" i="25" l="1"/>
  <c r="H15" i="17"/>
  <c r="K25" i="25"/>
  <c r="J25" i="25"/>
  <c r="F61" i="25"/>
  <c r="F23" i="25"/>
  <c r="J24" i="25"/>
  <c r="K24" i="25"/>
  <c r="F60" i="25"/>
  <c r="J27" i="25"/>
  <c r="K27" i="25"/>
  <c r="J26" i="25"/>
  <c r="K26" i="25"/>
  <c r="F62" i="25"/>
  <c r="G13" i="17"/>
  <c r="E23" i="4"/>
  <c r="E65" i="4" s="1"/>
  <c r="H13" i="17"/>
  <c r="E22" i="4"/>
  <c r="D10" i="17"/>
  <c r="D23" i="17" s="1"/>
  <c r="G23" i="17" s="1"/>
  <c r="H12" i="17"/>
  <c r="G12" i="17"/>
  <c r="E25" i="4"/>
  <c r="G15" i="17"/>
  <c r="G14" i="17"/>
  <c r="E24" i="4"/>
  <c r="E66" i="4" s="1"/>
  <c r="J66" i="4" s="1"/>
  <c r="H14" i="17"/>
  <c r="E13" i="18"/>
  <c r="E64" i="4" l="1"/>
  <c r="E21" i="4"/>
  <c r="E20" i="4" s="1"/>
  <c r="K61" i="25"/>
  <c r="J61" i="25"/>
  <c r="F22" i="25"/>
  <c r="J23" i="25"/>
  <c r="K23" i="25"/>
  <c r="K62" i="25"/>
  <c r="J62" i="25"/>
  <c r="I22" i="4"/>
  <c r="G17" i="17"/>
  <c r="H17" i="17"/>
  <c r="G18" i="17"/>
  <c r="H18" i="17"/>
  <c r="G19" i="17"/>
  <c r="H19" i="17"/>
  <c r="J22" i="25" l="1"/>
  <c r="K22" i="25"/>
  <c r="G16" i="17"/>
  <c r="H16" i="17"/>
  <c r="H10" i="17"/>
  <c r="G10" i="17"/>
  <c r="H23" i="17" l="1"/>
  <c r="D12" i="16" l="1"/>
  <c r="T12" i="16"/>
  <c r="U12" i="16"/>
  <c r="AA12" i="16"/>
  <c r="AB12" i="16"/>
  <c r="AC12" i="16"/>
  <c r="AI12" i="16"/>
  <c r="AF12" i="16" s="1"/>
  <c r="AQ12" i="16"/>
  <c r="AO12" i="16" s="1"/>
  <c r="AR12" i="16"/>
  <c r="D13" i="16"/>
  <c r="T13" i="16"/>
  <c r="U13" i="16"/>
  <c r="AA13" i="16"/>
  <c r="AB13" i="16"/>
  <c r="AC13" i="16"/>
  <c r="AI13" i="16"/>
  <c r="AF13" i="16" s="1"/>
  <c r="AQ13" i="16"/>
  <c r="AO13" i="16" s="1"/>
  <c r="M13" i="16" s="1"/>
  <c r="AR13" i="16"/>
  <c r="D14" i="16"/>
  <c r="T14" i="16"/>
  <c r="U14" i="16"/>
  <c r="AA14" i="16"/>
  <c r="AB14" i="16"/>
  <c r="AC14" i="16"/>
  <c r="AI14" i="16"/>
  <c r="AF14" i="16" s="1"/>
  <c r="AQ14" i="16"/>
  <c r="AO14" i="16" s="1"/>
  <c r="M14" i="16" s="1"/>
  <c r="AR14" i="16"/>
  <c r="D15" i="16"/>
  <c r="S15" i="16"/>
  <c r="T15" i="16" s="1"/>
  <c r="U15" i="16"/>
  <c r="AA15" i="16"/>
  <c r="AB15" i="16"/>
  <c r="AC15" i="16"/>
  <c r="AI15" i="16"/>
  <c r="AF15" i="16" s="1"/>
  <c r="AQ15" i="16"/>
  <c r="AO15" i="16" s="1"/>
  <c r="M15" i="16" s="1"/>
  <c r="AR15" i="16"/>
  <c r="D16" i="16"/>
  <c r="T16" i="16"/>
  <c r="U16" i="16"/>
  <c r="AA16" i="16"/>
  <c r="AB16" i="16"/>
  <c r="AC16" i="16"/>
  <c r="AI16" i="16"/>
  <c r="AF16" i="16" s="1"/>
  <c r="AQ16" i="16"/>
  <c r="AO16" i="16" s="1"/>
  <c r="M16" i="16" s="1"/>
  <c r="AR16" i="16"/>
  <c r="D17" i="16"/>
  <c r="T17" i="16"/>
  <c r="U17" i="16"/>
  <c r="AA17" i="16"/>
  <c r="AB17" i="16"/>
  <c r="AC17" i="16"/>
  <c r="AI17" i="16"/>
  <c r="AF17" i="16" s="1"/>
  <c r="AQ17" i="16"/>
  <c r="AO17" i="16" s="1"/>
  <c r="M17" i="16" s="1"/>
  <c r="AR17" i="16"/>
  <c r="D18" i="16"/>
  <c r="T18" i="16"/>
  <c r="U18" i="16"/>
  <c r="AA18" i="16"/>
  <c r="AB18" i="16"/>
  <c r="AC18" i="16"/>
  <c r="AI18" i="16"/>
  <c r="AF18" i="16" s="1"/>
  <c r="AQ18" i="16"/>
  <c r="AO18" i="16" s="1"/>
  <c r="M18" i="16" s="1"/>
  <c r="AR18" i="16"/>
  <c r="D19" i="16"/>
  <c r="T19" i="16"/>
  <c r="U19" i="16"/>
  <c r="AA19" i="16"/>
  <c r="AB19" i="16"/>
  <c r="AC19" i="16"/>
  <c r="AI19" i="16"/>
  <c r="AF19" i="16" s="1"/>
  <c r="AQ19" i="16"/>
  <c r="AO19" i="16" s="1"/>
  <c r="M19" i="16" s="1"/>
  <c r="AR19" i="16"/>
  <c r="D20" i="16"/>
  <c r="T20" i="16"/>
  <c r="U20" i="16"/>
  <c r="AA20" i="16"/>
  <c r="AB20" i="16"/>
  <c r="AE20" i="16" s="1"/>
  <c r="AC20" i="16"/>
  <c r="AI20" i="16"/>
  <c r="AF20" i="16" s="1"/>
  <c r="AQ20" i="16"/>
  <c r="AO20" i="16" s="1"/>
  <c r="M20" i="16" s="1"/>
  <c r="AR20" i="16"/>
  <c r="D21" i="16"/>
  <c r="T21" i="16"/>
  <c r="U21" i="16"/>
  <c r="AA21" i="16"/>
  <c r="AB21" i="16"/>
  <c r="AC21" i="16"/>
  <c r="AI21" i="16"/>
  <c r="AF21" i="16" s="1"/>
  <c r="AQ21" i="16"/>
  <c r="AO21" i="16" s="1"/>
  <c r="M21" i="16" s="1"/>
  <c r="AR21" i="16"/>
  <c r="D22" i="16"/>
  <c r="T22" i="16"/>
  <c r="U22" i="16"/>
  <c r="AA22" i="16"/>
  <c r="AB22" i="16"/>
  <c r="AC22" i="16"/>
  <c r="AI22" i="16"/>
  <c r="AF22" i="16" s="1"/>
  <c r="AQ22" i="16"/>
  <c r="AO22" i="16" s="1"/>
  <c r="M22" i="16" s="1"/>
  <c r="AR22" i="16"/>
  <c r="D23" i="16"/>
  <c r="T23" i="16"/>
  <c r="U23" i="16"/>
  <c r="AA23" i="16"/>
  <c r="AB23" i="16"/>
  <c r="AC23" i="16"/>
  <c r="AI23" i="16"/>
  <c r="AF23" i="16" s="1"/>
  <c r="AQ23" i="16"/>
  <c r="AO23" i="16" s="1"/>
  <c r="M23" i="16" s="1"/>
  <c r="AR23" i="16"/>
  <c r="D24" i="16"/>
  <c r="T24" i="16"/>
  <c r="U24" i="16"/>
  <c r="AA24" i="16"/>
  <c r="AB24" i="16"/>
  <c r="AE24" i="16" s="1"/>
  <c r="AC24" i="16"/>
  <c r="AI24" i="16"/>
  <c r="AF24" i="16" s="1"/>
  <c r="AQ24" i="16"/>
  <c r="AO24" i="16" s="1"/>
  <c r="M24" i="16" s="1"/>
  <c r="AR24" i="16"/>
  <c r="D25" i="16"/>
  <c r="T25" i="16"/>
  <c r="U25" i="16"/>
  <c r="AA25" i="16"/>
  <c r="AB25" i="16"/>
  <c r="AC25" i="16"/>
  <c r="AI25" i="16"/>
  <c r="AF25" i="16" s="1"/>
  <c r="AQ25" i="16"/>
  <c r="AO25" i="16" s="1"/>
  <c r="M25" i="16" s="1"/>
  <c r="AR25" i="16"/>
  <c r="D26" i="16"/>
  <c r="T26" i="16"/>
  <c r="U26" i="16"/>
  <c r="AA26" i="16"/>
  <c r="AB26" i="16"/>
  <c r="AC26" i="16"/>
  <c r="AI26" i="16"/>
  <c r="AF26" i="16" s="1"/>
  <c r="AQ26" i="16"/>
  <c r="AO26" i="16" s="1"/>
  <c r="M26" i="16" s="1"/>
  <c r="AR26" i="16"/>
  <c r="D27" i="16"/>
  <c r="T27" i="16"/>
  <c r="U27" i="16"/>
  <c r="AA27" i="16"/>
  <c r="AB27" i="16"/>
  <c r="AC27" i="16"/>
  <c r="AI27" i="16"/>
  <c r="AF27" i="16" s="1"/>
  <c r="AQ27" i="16"/>
  <c r="AO27" i="16" s="1"/>
  <c r="AR27" i="16"/>
  <c r="D28" i="16"/>
  <c r="T28" i="16"/>
  <c r="U28" i="16"/>
  <c r="AA28" i="16"/>
  <c r="AB28" i="16"/>
  <c r="AC28" i="16"/>
  <c r="AI28" i="16"/>
  <c r="AF28" i="16" s="1"/>
  <c r="AQ28" i="16"/>
  <c r="AO28" i="16" s="1"/>
  <c r="AR28" i="16"/>
  <c r="D29" i="16"/>
  <c r="T29" i="16"/>
  <c r="U29" i="16"/>
  <c r="AA29" i="16"/>
  <c r="AB29" i="16"/>
  <c r="AC29" i="16"/>
  <c r="AI29" i="16"/>
  <c r="AF29" i="16" s="1"/>
  <c r="AQ29" i="16"/>
  <c r="AO29" i="16" s="1"/>
  <c r="AR29" i="16"/>
  <c r="D30" i="16"/>
  <c r="T30" i="16"/>
  <c r="U30" i="16"/>
  <c r="AA30" i="16"/>
  <c r="AB30" i="16"/>
  <c r="AC30" i="16"/>
  <c r="AI30" i="16"/>
  <c r="AF30" i="16" s="1"/>
  <c r="AQ30" i="16"/>
  <c r="AO30" i="16" s="1"/>
  <c r="M30" i="16" s="1"/>
  <c r="AR30" i="16"/>
  <c r="D31" i="16"/>
  <c r="T31" i="16"/>
  <c r="U31" i="16"/>
  <c r="AA31" i="16"/>
  <c r="AB31" i="16"/>
  <c r="AC31" i="16"/>
  <c r="AI31" i="16"/>
  <c r="AF31" i="16" s="1"/>
  <c r="AQ31" i="16"/>
  <c r="AO31" i="16" s="1"/>
  <c r="AR31" i="16"/>
  <c r="D32" i="16"/>
  <c r="T32" i="16"/>
  <c r="U32" i="16"/>
  <c r="AA32" i="16"/>
  <c r="AB32" i="16"/>
  <c r="AE32" i="16" s="1"/>
  <c r="AC32" i="16"/>
  <c r="AI32" i="16"/>
  <c r="AF32" i="16" s="1"/>
  <c r="AQ32" i="16"/>
  <c r="AO32" i="16" s="1"/>
  <c r="M32" i="16" s="1"/>
  <c r="AR32" i="16"/>
  <c r="D33" i="16"/>
  <c r="T33" i="16"/>
  <c r="U33" i="16"/>
  <c r="AA33" i="16"/>
  <c r="AB33" i="16"/>
  <c r="AC33" i="16"/>
  <c r="AI33" i="16"/>
  <c r="AF33" i="16" s="1"/>
  <c r="AQ33" i="16"/>
  <c r="AO33" i="16" s="1"/>
  <c r="AR33" i="16"/>
  <c r="D34" i="16"/>
  <c r="T34" i="16"/>
  <c r="U34" i="16"/>
  <c r="AA34" i="16"/>
  <c r="AB34" i="16"/>
  <c r="AC34" i="16"/>
  <c r="AI34" i="16"/>
  <c r="AF34" i="16" s="1"/>
  <c r="AQ34" i="16"/>
  <c r="AO34" i="16" s="1"/>
  <c r="AR34" i="16"/>
  <c r="D35" i="16"/>
  <c r="T35" i="16"/>
  <c r="U35" i="16"/>
  <c r="AA35" i="16"/>
  <c r="AB35" i="16"/>
  <c r="AC35" i="16"/>
  <c r="AI35" i="16"/>
  <c r="AF35" i="16" s="1"/>
  <c r="AQ35" i="16"/>
  <c r="AO35" i="16" s="1"/>
  <c r="AR35" i="16"/>
  <c r="D36" i="16"/>
  <c r="T36" i="16"/>
  <c r="U36" i="16"/>
  <c r="AA36" i="16"/>
  <c r="AB36" i="16"/>
  <c r="AC36" i="16"/>
  <c r="AI36" i="16"/>
  <c r="AF36" i="16" s="1"/>
  <c r="AQ36" i="16"/>
  <c r="AO36" i="16" s="1"/>
  <c r="AR36" i="16"/>
  <c r="D37" i="16"/>
  <c r="T37" i="16"/>
  <c r="U37" i="16"/>
  <c r="AA37" i="16"/>
  <c r="AB37" i="16"/>
  <c r="AC37" i="16"/>
  <c r="AI37" i="16"/>
  <c r="AF37" i="16" s="1"/>
  <c r="AQ37" i="16"/>
  <c r="AO37" i="16" s="1"/>
  <c r="AR37" i="16"/>
  <c r="D38" i="16"/>
  <c r="T38" i="16"/>
  <c r="U38" i="16"/>
  <c r="AA38" i="16"/>
  <c r="AB38" i="16"/>
  <c r="AC38" i="16"/>
  <c r="AI38" i="16"/>
  <c r="AF38" i="16" s="1"/>
  <c r="AQ38" i="16"/>
  <c r="AO38" i="16" s="1"/>
  <c r="AR38" i="16"/>
  <c r="H39" i="16"/>
  <c r="D15" i="15" s="1"/>
  <c r="R39" i="16"/>
  <c r="S39" i="16"/>
  <c r="V39" i="16"/>
  <c r="AG39" i="16"/>
  <c r="AH39" i="16"/>
  <c r="AP39" i="16"/>
  <c r="AP40" i="16" s="1"/>
  <c r="Q57" i="16"/>
  <c r="E19" i="4" l="1"/>
  <c r="F18" i="25"/>
  <c r="D16" i="15"/>
  <c r="G15" i="15"/>
  <c r="D39" i="16"/>
  <c r="AI39" i="16"/>
  <c r="U39" i="16"/>
  <c r="I39" i="16"/>
  <c r="M31" i="16"/>
  <c r="M38" i="16"/>
  <c r="M37" i="16"/>
  <c r="M36" i="16"/>
  <c r="M35" i="16"/>
  <c r="M34" i="16"/>
  <c r="M33" i="16"/>
  <c r="M29" i="16"/>
  <c r="M27" i="16"/>
  <c r="AQ39" i="16"/>
  <c r="M28" i="16"/>
  <c r="AF39" i="16"/>
  <c r="AO39" i="16"/>
  <c r="AR39" i="16"/>
  <c r="J18" i="25" l="1"/>
  <c r="F15" i="25"/>
  <c r="F49" i="25" s="1"/>
  <c r="F51" i="25" s="1"/>
  <c r="F63" i="25"/>
  <c r="I19" i="4"/>
  <c r="E15" i="4"/>
  <c r="E53" i="4" s="1"/>
  <c r="E55" i="4" s="1"/>
  <c r="E67" i="4"/>
  <c r="M12" i="16"/>
  <c r="M39" i="16" s="1"/>
  <c r="F12" i="15"/>
  <c r="G12" i="15" s="1"/>
  <c r="I67" i="4" l="1"/>
  <c r="J67" i="4"/>
  <c r="E63" i="4"/>
  <c r="F59" i="25"/>
  <c r="F73" i="25" s="1"/>
  <c r="F75" i="25" s="1"/>
  <c r="K63" i="25"/>
  <c r="J63" i="25"/>
  <c r="I16" i="25"/>
  <c r="F16" i="15"/>
  <c r="H12" i="15"/>
  <c r="H16" i="4"/>
  <c r="J11" i="10"/>
  <c r="D12" i="10"/>
  <c r="J12" i="10"/>
  <c r="D15" i="10"/>
  <c r="J15" i="10"/>
  <c r="J16" i="10"/>
  <c r="D17" i="10"/>
  <c r="J17" i="10"/>
  <c r="D18" i="10"/>
  <c r="J18" i="10"/>
  <c r="D19" i="10"/>
  <c r="J19" i="10"/>
  <c r="D20" i="10"/>
  <c r="J20" i="10"/>
  <c r="D21" i="10"/>
  <c r="J21" i="10"/>
  <c r="D22" i="10"/>
  <c r="J22" i="10"/>
  <c r="D23" i="10"/>
  <c r="J23" i="10"/>
  <c r="P23" i="10"/>
  <c r="E24" i="10"/>
  <c r="F24" i="10"/>
  <c r="G24" i="10"/>
  <c r="H24" i="10"/>
  <c r="I24" i="10"/>
  <c r="K24" i="10"/>
  <c r="L24" i="10"/>
  <c r="M24" i="10"/>
  <c r="N24" i="10"/>
  <c r="O24" i="10"/>
  <c r="Q24" i="10"/>
  <c r="R24" i="10"/>
  <c r="S24" i="10"/>
  <c r="T24" i="10"/>
  <c r="U24" i="10"/>
  <c r="D14" i="9"/>
  <c r="J14" i="9"/>
  <c r="P14" i="9"/>
  <c r="V14" i="9" s="1"/>
  <c r="W14" i="9"/>
  <c r="X14" i="9"/>
  <c r="Y14" i="9"/>
  <c r="Z14" i="9"/>
  <c r="P15" i="9"/>
  <c r="J16" i="9"/>
  <c r="P16" i="9"/>
  <c r="V16" i="9" s="1"/>
  <c r="W16" i="9"/>
  <c r="X16" i="9"/>
  <c r="Y16" i="9"/>
  <c r="Z16" i="9"/>
  <c r="J17" i="9"/>
  <c r="P17" i="9"/>
  <c r="V17" i="9" s="1"/>
  <c r="W17" i="9"/>
  <c r="X17" i="9"/>
  <c r="Y17" i="9"/>
  <c r="Z17" i="9"/>
  <c r="J18" i="9"/>
  <c r="P18" i="9"/>
  <c r="V18" i="9" s="1"/>
  <c r="W18" i="9"/>
  <c r="X18" i="9"/>
  <c r="Y18" i="9"/>
  <c r="Z18" i="9"/>
  <c r="J19" i="9"/>
  <c r="P19" i="9"/>
  <c r="J20" i="9"/>
  <c r="P20" i="9"/>
  <c r="V20" i="9" s="1"/>
  <c r="W20" i="9"/>
  <c r="X20" i="9"/>
  <c r="Y20" i="9"/>
  <c r="Z20" i="9"/>
  <c r="J21" i="9"/>
  <c r="P21" i="9"/>
  <c r="W21" i="9"/>
  <c r="X21" i="9"/>
  <c r="Y21" i="9"/>
  <c r="Z21" i="9"/>
  <c r="J22" i="9"/>
  <c r="V22" i="9"/>
  <c r="W22" i="9"/>
  <c r="X22" i="9"/>
  <c r="Y22" i="9"/>
  <c r="Z22" i="9"/>
  <c r="J23" i="9"/>
  <c r="V23" i="9"/>
  <c r="W23" i="9"/>
  <c r="X23" i="9"/>
  <c r="Y23" i="9"/>
  <c r="Z23" i="9"/>
  <c r="J24" i="9"/>
  <c r="W24" i="9"/>
  <c r="X24" i="9"/>
  <c r="Y24" i="9"/>
  <c r="Z24" i="9"/>
  <c r="J25" i="9"/>
  <c r="V25" i="9"/>
  <c r="W25" i="9"/>
  <c r="X25" i="9"/>
  <c r="Y25" i="9"/>
  <c r="Z25" i="9"/>
  <c r="J26" i="9"/>
  <c r="V26" i="9"/>
  <c r="W26" i="9"/>
  <c r="X26" i="9"/>
  <c r="Y26" i="9"/>
  <c r="Z26" i="9"/>
  <c r="J27" i="9"/>
  <c r="V27" i="9"/>
  <c r="W27" i="9"/>
  <c r="X27" i="9"/>
  <c r="Y27" i="9"/>
  <c r="Z27" i="9"/>
  <c r="J28" i="9"/>
  <c r="V28" i="9"/>
  <c r="W28" i="9"/>
  <c r="X28" i="9"/>
  <c r="Y28" i="9"/>
  <c r="Z28" i="9"/>
  <c r="J29" i="9"/>
  <c r="V29" i="9"/>
  <c r="W29" i="9"/>
  <c r="X29" i="9"/>
  <c r="Y29" i="9"/>
  <c r="Z29" i="9"/>
  <c r="D30" i="9"/>
  <c r="V30" i="9" s="1"/>
  <c r="J30" i="9"/>
  <c r="W30" i="9"/>
  <c r="X30" i="9"/>
  <c r="Y30" i="9"/>
  <c r="Z30" i="9"/>
  <c r="D31" i="9"/>
  <c r="J31" i="9"/>
  <c r="W31" i="9"/>
  <c r="X31" i="9"/>
  <c r="Y31" i="9"/>
  <c r="Z31" i="9"/>
  <c r="D32" i="9"/>
  <c r="J32" i="9"/>
  <c r="W32" i="9"/>
  <c r="X32" i="9"/>
  <c r="Y32" i="9"/>
  <c r="Z32" i="9"/>
  <c r="D33" i="9"/>
  <c r="J33" i="9"/>
  <c r="W33" i="9"/>
  <c r="X33" i="9"/>
  <c r="Y33" i="9"/>
  <c r="Z33" i="9"/>
  <c r="D34" i="9"/>
  <c r="J34" i="9"/>
  <c r="V34" i="9"/>
  <c r="W34" i="9"/>
  <c r="X34" i="9"/>
  <c r="Y34" i="9"/>
  <c r="Z34" i="9"/>
  <c r="D35" i="9"/>
  <c r="J35" i="9"/>
  <c r="P35" i="9"/>
  <c r="W35" i="9"/>
  <c r="X35" i="9"/>
  <c r="Y35" i="9"/>
  <c r="Z35" i="9"/>
  <c r="D36" i="9"/>
  <c r="J36" i="9"/>
  <c r="P36" i="9"/>
  <c r="W36" i="9"/>
  <c r="X36" i="9"/>
  <c r="Y36" i="9"/>
  <c r="Z36" i="9"/>
  <c r="E82" i="4" l="1"/>
  <c r="E84" i="4" s="1"/>
  <c r="H15" i="4"/>
  <c r="H64" i="4"/>
  <c r="J16" i="25"/>
  <c r="K16" i="25"/>
  <c r="I15" i="25"/>
  <c r="I60" i="25"/>
  <c r="P37" i="9"/>
  <c r="V32" i="9"/>
  <c r="J37" i="9"/>
  <c r="D37" i="9"/>
  <c r="G16" i="15"/>
  <c r="H16" i="15"/>
  <c r="V31" i="9"/>
  <c r="V33" i="9"/>
  <c r="V36" i="9"/>
  <c r="V35" i="9"/>
  <c r="V21" i="9"/>
  <c r="Z37" i="9"/>
  <c r="P24" i="10"/>
  <c r="D24" i="10"/>
  <c r="D14" i="10"/>
  <c r="D25" i="10" s="1"/>
  <c r="J24" i="10"/>
  <c r="J14" i="10"/>
  <c r="J25" i="10" s="1"/>
  <c r="V24" i="9"/>
  <c r="H63" i="4" l="1"/>
  <c r="H82" i="4" s="1"/>
  <c r="I82" i="4" s="1"/>
  <c r="I64" i="4"/>
  <c r="K60" i="25"/>
  <c r="I59" i="25"/>
  <c r="J60" i="25"/>
  <c r="J15" i="25"/>
  <c r="K15" i="25"/>
  <c r="I49" i="25"/>
  <c r="X37" i="9"/>
  <c r="W37" i="9"/>
  <c r="Y37" i="9"/>
  <c r="I63" i="4" l="1"/>
  <c r="K49" i="25"/>
  <c r="J49" i="25"/>
  <c r="J51" i="25" s="1"/>
  <c r="I51" i="25"/>
  <c r="K51" i="25" s="1"/>
  <c r="J59" i="25"/>
  <c r="I73" i="25"/>
  <c r="K59" i="25"/>
  <c r="V37" i="9"/>
  <c r="P40" i="8"/>
  <c r="P39" i="8"/>
  <c r="P38" i="8"/>
  <c r="P37" i="8"/>
  <c r="P36" i="8"/>
  <c r="P35" i="8"/>
  <c r="P34" i="8"/>
  <c r="P32" i="8"/>
  <c r="P31" i="8"/>
  <c r="P30" i="8"/>
  <c r="P29" i="8"/>
  <c r="P28" i="8"/>
  <c r="P27" i="8"/>
  <c r="P26" i="8"/>
  <c r="P24" i="8"/>
  <c r="P23" i="8"/>
  <c r="P22" i="8"/>
  <c r="P21" i="8"/>
  <c r="P20" i="8"/>
  <c r="P19" i="8"/>
  <c r="P18" i="8"/>
  <c r="P17" i="8"/>
  <c r="P16" i="8"/>
  <c r="P15" i="8"/>
  <c r="P14" i="8"/>
  <c r="P13" i="8"/>
  <c r="P12" i="8"/>
  <c r="V12" i="7"/>
  <c r="W12" i="7"/>
  <c r="X12" i="7"/>
  <c r="V13" i="7"/>
  <c r="W13" i="7"/>
  <c r="X13" i="7"/>
  <c r="V14" i="7"/>
  <c r="W14" i="7"/>
  <c r="X14" i="7"/>
  <c r="V15" i="7"/>
  <c r="W15" i="7"/>
  <c r="X15" i="7"/>
  <c r="V16" i="7"/>
  <c r="W16" i="7"/>
  <c r="X16" i="7"/>
  <c r="V17" i="7"/>
  <c r="W17" i="7"/>
  <c r="X17" i="7"/>
  <c r="V18" i="7"/>
  <c r="W18" i="7"/>
  <c r="X18" i="7"/>
  <c r="V19" i="7"/>
  <c r="W19" i="7"/>
  <c r="X19" i="7"/>
  <c r="V20" i="7"/>
  <c r="W20" i="7"/>
  <c r="X20" i="7"/>
  <c r="W21" i="7"/>
  <c r="X21" i="7"/>
  <c r="V22" i="7"/>
  <c r="W22" i="7"/>
  <c r="X22" i="7"/>
  <c r="V23" i="7"/>
  <c r="W23" i="7"/>
  <c r="X23" i="7"/>
  <c r="V24" i="7"/>
  <c r="W24" i="7"/>
  <c r="X24" i="7"/>
  <c r="H84" i="4" l="1"/>
  <c r="J84" i="4" s="1"/>
  <c r="I75" i="25"/>
  <c r="K75" i="25" s="1"/>
  <c r="J73" i="25"/>
  <c r="J75" i="25" s="1"/>
  <c r="K73" i="25"/>
  <c r="I12" i="4"/>
  <c r="V21" i="7"/>
  <c r="P25" i="8"/>
  <c r="P41" i="8" s="1"/>
  <c r="X25" i="7" l="1"/>
  <c r="V25" i="7"/>
  <c r="W25" i="7"/>
  <c r="G13" i="5" l="1"/>
  <c r="H13" i="5"/>
  <c r="H14" i="5"/>
  <c r="G14" i="5"/>
  <c r="G15" i="5"/>
  <c r="J11" i="4" l="1"/>
  <c r="J12" i="4"/>
  <c r="I13" i="4"/>
  <c r="J13" i="4"/>
  <c r="J16" i="4"/>
  <c r="I18" i="4"/>
  <c r="H21" i="4"/>
  <c r="H20" i="4" s="1"/>
  <c r="H53" i="4" s="1"/>
  <c r="J22" i="4"/>
  <c r="I23" i="4"/>
  <c r="J23" i="4"/>
  <c r="I24" i="4"/>
  <c r="J24" i="4"/>
  <c r="I25" i="4"/>
  <c r="J25" i="4"/>
  <c r="J35" i="4"/>
  <c r="I36" i="4"/>
  <c r="J36" i="4"/>
  <c r="I37" i="4"/>
  <c r="J37" i="4"/>
  <c r="I38" i="4"/>
  <c r="J38" i="4"/>
  <c r="J41" i="4"/>
  <c r="J46" i="4"/>
  <c r="I47" i="4"/>
  <c r="J47" i="4"/>
  <c r="I50" i="4"/>
  <c r="J50" i="4"/>
  <c r="J64" i="4"/>
  <c r="I66" i="4"/>
  <c r="I68" i="4"/>
  <c r="I71" i="4"/>
  <c r="I53" i="4" l="1"/>
  <c r="J53" i="4"/>
  <c r="I20" i="4"/>
  <c r="I65" i="4"/>
  <c r="J65" i="4"/>
  <c r="J21" i="4"/>
  <c r="I21" i="4"/>
  <c r="J15" i="4"/>
  <c r="I15" i="4"/>
  <c r="J75" i="4"/>
  <c r="J45" i="4"/>
  <c r="I46" i="4"/>
  <c r="I35" i="4"/>
  <c r="I11" i="4"/>
  <c r="I16" i="4"/>
  <c r="I55" i="4" l="1"/>
  <c r="H55" i="4"/>
  <c r="J55" i="4" s="1"/>
  <c r="J9" i="4"/>
  <c r="I9" i="4"/>
  <c r="I44" i="4"/>
  <c r="J20" i="4"/>
  <c r="J33" i="4"/>
  <c r="J63" i="4"/>
  <c r="I84" i="4" l="1"/>
  <c r="J82" i="4"/>
</calcChain>
</file>

<file path=xl/comments1.xml><?xml version="1.0" encoding="utf-8"?>
<comments xmlns="http://schemas.openxmlformats.org/spreadsheetml/2006/main">
  <authors>
    <author>uživatel</author>
  </authors>
  <commentList>
    <comment ref="AQ24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zaokrouhlit -1 tis. Kč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Q31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
zaokrouhlit -1 tis. Kč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Q38" authorId="0" shapeId="0">
      <text>
        <r>
          <rPr>
            <b/>
            <sz val="9"/>
            <color indexed="81"/>
            <rFont val="Tahoma"/>
            <family val="2"/>
            <charset val="238"/>
          </rPr>
          <t>zaokrouhlit -1 tis. Kč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<sst xmlns="http://schemas.openxmlformats.org/spreadsheetml/2006/main" count="1577" uniqueCount="560">
  <si>
    <t>Celkem příspěvkové organizace</t>
  </si>
  <si>
    <t>Srovnání (nárůst )</t>
  </si>
  <si>
    <t>Rekapitulace</t>
  </si>
  <si>
    <t>Rezerva na provoz- PO OPŘPO</t>
  </si>
  <si>
    <t xml:space="preserve">              -pol.6351</t>
  </si>
  <si>
    <t>Organizace v oblasti zdravotnictví</t>
  </si>
  <si>
    <t>Organizace v oblasti kultury</t>
  </si>
  <si>
    <t>Organizace v oblasti dopravy</t>
  </si>
  <si>
    <t>Organizace v oblasti sociální</t>
  </si>
  <si>
    <t>Organizace v oblasti školství</t>
  </si>
  <si>
    <t>sl.3</t>
  </si>
  <si>
    <t>sl.2</t>
  </si>
  <si>
    <t>sl.1</t>
  </si>
  <si>
    <t>Organizace</t>
  </si>
  <si>
    <t>CELKEM</t>
  </si>
  <si>
    <t>Celkem</t>
  </si>
  <si>
    <t xml:space="preserve">         Z toho:</t>
  </si>
  <si>
    <t>v tis. Kč</t>
  </si>
  <si>
    <t>Správce: Ing. Miroslava Březinová</t>
  </si>
  <si>
    <t>ORJ - 19</t>
  </si>
  <si>
    <t>Rozpočtová skladba</t>
  </si>
  <si>
    <t>Název organizace</t>
  </si>
  <si>
    <t>Neinvestiční příspěvek celkem OK</t>
  </si>
  <si>
    <t>Z toho :</t>
  </si>
  <si>
    <t>Příspěvek na provoz</t>
  </si>
  <si>
    <t>Příspěvek na provoz-mzdové náklady</t>
  </si>
  <si>
    <t>Příspěvek na provoz-nájemné</t>
  </si>
  <si>
    <t>Příspěvek na provoz-odpisy</t>
  </si>
  <si>
    <t>Příspěvek na provoz - účelově určený</t>
  </si>
  <si>
    <t>org.</t>
  </si>
  <si>
    <t>§</t>
  </si>
  <si>
    <t>/UZ 00 020/</t>
  </si>
  <si>
    <t>/UZ 00 027/</t>
  </si>
  <si>
    <t>/UZ 00 023/</t>
  </si>
  <si>
    <t>/UZ 00 006/</t>
  </si>
  <si>
    <t>pol. 5331</t>
  </si>
  <si>
    <t>Základní škola a Mateřská škola logopedická Olomouc</t>
  </si>
  <si>
    <t>Základní škola, Dětský domov a Školní jídelna Litovel</t>
  </si>
  <si>
    <t>Střední odborná škola lesnická a strojírenská Šternberk</t>
  </si>
  <si>
    <t>Dům dětí a mládeže Olomouc</t>
  </si>
  <si>
    <t>Dům dětí a mládeže Vila Tereza, Uničov</t>
  </si>
  <si>
    <t>Okres Prostějov celkem</t>
  </si>
  <si>
    <t xml:space="preserve"> </t>
  </si>
  <si>
    <t xml:space="preserve"> příspěvek - odpisy</t>
  </si>
  <si>
    <t xml:space="preserve"> příspěvek - provoz</t>
  </si>
  <si>
    <t>Příspěvek celkem</t>
  </si>
  <si>
    <t>Nárůst /v % /</t>
  </si>
  <si>
    <t>Okres</t>
  </si>
  <si>
    <t>/UZ 00 039/</t>
  </si>
  <si>
    <t>OKRES Přerov</t>
  </si>
  <si>
    <t>Okres Šumperk celkem</t>
  </si>
  <si>
    <t>ZŠ a MŠ při lázních, Bludov</t>
  </si>
  <si>
    <t>nájemné</t>
  </si>
  <si>
    <t>příspěvek - mzdové náklady</t>
  </si>
  <si>
    <t xml:space="preserve"> příspěvek - odpisy </t>
  </si>
  <si>
    <t xml:space="preserve"> příspěvek -  provoz</t>
  </si>
  <si>
    <t>Okres Jeseník celkem</t>
  </si>
  <si>
    <t>Organizace v oblasti sociálních služeb</t>
  </si>
  <si>
    <t>4357</t>
  </si>
  <si>
    <t>4351</t>
  </si>
  <si>
    <t>4354</t>
  </si>
  <si>
    <t>0030002001634</t>
  </si>
  <si>
    <t>mzdy</t>
  </si>
  <si>
    <t>/UZ 13 305/</t>
  </si>
  <si>
    <t>Limit mzdových prostředků- navýšení - Nařízení vlády</t>
  </si>
  <si>
    <t>měsičně</t>
  </si>
  <si>
    <t>Odvody</t>
  </si>
  <si>
    <t>Odpisy 2015</t>
  </si>
  <si>
    <t>MPSV</t>
  </si>
  <si>
    <t>NÁVRH ROZPOČTU 2016 -soc. odbor</t>
  </si>
  <si>
    <t>UPRAVENÝ ROZPOČET 2015 (k 31.8.2015)</t>
  </si>
  <si>
    <t>Limit schválený ROK ve výši  500 695 tis. Kč.</t>
  </si>
  <si>
    <t>2) Dopravní oblslužnost</t>
  </si>
  <si>
    <t xml:space="preserve">1) Provozní příspěvky </t>
  </si>
  <si>
    <t>002212</t>
  </si>
  <si>
    <t>002299</t>
  </si>
  <si>
    <t>/UZ 39/</t>
  </si>
  <si>
    <t>celkem</t>
  </si>
  <si>
    <t>Limit schválený ROK ve výši  123 366 tis. Kč.</t>
  </si>
  <si>
    <t>3315</t>
  </si>
  <si>
    <t>Vlastivědné muzeum v Olomouci</t>
  </si>
  <si>
    <t>Vědecká knihovna v Olomouci</t>
  </si>
  <si>
    <t>3314</t>
  </si>
  <si>
    <t>/UZ 00 201/</t>
  </si>
  <si>
    <t>/UZ 00 013/</t>
  </si>
  <si>
    <r>
      <t xml:space="preserve">Příspěvek na provoz  </t>
    </r>
    <r>
      <rPr>
        <sz val="6"/>
        <rFont val="Arial"/>
        <family val="2"/>
        <charset val="238"/>
      </rPr>
      <t>(záchr. archeolog. výzkum)</t>
    </r>
  </si>
  <si>
    <t>Příspěvek na provoz-opravy nemovitého majetku</t>
  </si>
  <si>
    <t>ORJ - 14</t>
  </si>
  <si>
    <t>Pozn. : v upravené rozpočtu k 31.9.2014 není zahrnut přebytek hospodaření (UZ 00 024) a to ve výši 22 700 tis. Kč, které byly použity na provoz příspěvkových organizací z oblasti zdravotnictví.</t>
  </si>
  <si>
    <t>3533</t>
  </si>
  <si>
    <t>3529</t>
  </si>
  <si>
    <t>3523</t>
  </si>
  <si>
    <t>Rezerva pro příspěvkové organizace (zdravotnictví)</t>
  </si>
  <si>
    <t>3599</t>
  </si>
  <si>
    <t>0030005000000</t>
  </si>
  <si>
    <t>UZ  27</t>
  </si>
  <si>
    <t>UZ 20</t>
  </si>
  <si>
    <t>návrhu odboru a SR 2015</t>
  </si>
  <si>
    <t>Srovnání</t>
  </si>
  <si>
    <t>Návrh rozpočtu                           2016                     (pol.5331)</t>
  </si>
  <si>
    <t xml:space="preserve">                vedoucí odboru</t>
  </si>
  <si>
    <t>Komentář:</t>
  </si>
  <si>
    <t>SCHVÁLENÝ ROZPOČET</t>
  </si>
  <si>
    <t>NÁVRH ROZPOČTU</t>
  </si>
  <si>
    <t>návrůst/snížení                v Kč</t>
  </si>
  <si>
    <t>nárůst/snížení                       v %</t>
  </si>
  <si>
    <t>300</t>
  </si>
  <si>
    <t>301</t>
  </si>
  <si>
    <t>302</t>
  </si>
  <si>
    <t>303</t>
  </si>
  <si>
    <t>304</t>
  </si>
  <si>
    <t xml:space="preserve">a) příspěvek na provoz </t>
  </si>
  <si>
    <t>c) příspěvek na provoz - odpisy</t>
  </si>
  <si>
    <t>d) příspěvek na provoz - účelově určený příspěvek</t>
  </si>
  <si>
    <t>e) příspěvek na provoz - nájemné</t>
  </si>
  <si>
    <r>
      <t xml:space="preserve">Příspěvek na provoz  </t>
    </r>
    <r>
      <rPr>
        <sz val="8.5"/>
        <rFont val="Arial"/>
        <family val="2"/>
        <charset val="238"/>
      </rPr>
      <t>(záchr. archeolog. výzkum)</t>
    </r>
  </si>
  <si>
    <t xml:space="preserve">Rezerva - záchranný archeologický výzkum </t>
  </si>
  <si>
    <t>Příspěvkové organizace</t>
  </si>
  <si>
    <t>f) příspěvek na provoz - záchr. archeolog. výzkum</t>
  </si>
  <si>
    <t>308</t>
  </si>
  <si>
    <t>REZERVA - záchr. archeologický výzkum</t>
  </si>
  <si>
    <t>/UZ 300/</t>
  </si>
  <si>
    <t>/UZ 301/</t>
  </si>
  <si>
    <t>/UZ 302/</t>
  </si>
  <si>
    <t>/UZ 304/</t>
  </si>
  <si>
    <t>/UZ 303/</t>
  </si>
  <si>
    <t xml:space="preserve">         a) příspěvek na provoz (UZ 300)</t>
  </si>
  <si>
    <t xml:space="preserve">         c) příspěvek na provoz - odpisy (UZ 302)</t>
  </si>
  <si>
    <t xml:space="preserve">         d) příspěvek na provoz - účelově určený  
             příspěvek (UZ 303)                                                                                                      </t>
  </si>
  <si>
    <t xml:space="preserve">         e) příspěvek na provoz - nájemné (UZ 304)</t>
  </si>
  <si>
    <t>/UZ 308/</t>
  </si>
  <si>
    <r>
      <t xml:space="preserve"> REZERVA </t>
    </r>
    <r>
      <rPr>
        <sz val="11"/>
        <rFont val="Arial"/>
        <family val="2"/>
        <charset val="238"/>
      </rPr>
      <t>- záchranný archeologický výzkum (UZ 308)</t>
    </r>
  </si>
  <si>
    <t>b) příspěvek na provoz - odpisy</t>
  </si>
  <si>
    <t>c) příspěvek na provoz - účelově určený příspěvek</t>
  </si>
  <si>
    <t>Správce:  Ing. Miroslava Březinová</t>
  </si>
  <si>
    <t xml:space="preserve">                  vedoucí odboru</t>
  </si>
  <si>
    <t>Střední průmyslová škola Hranice</t>
  </si>
  <si>
    <t>Základní umělecká škola Bedřicha Kozánka, Přerov</t>
  </si>
  <si>
    <t>Příspěvek na úhradu prokazatelné ztráty dopravcům - veřejná linková doprava</t>
  </si>
  <si>
    <t>Příspěvek na úhradu prokazatelné ztráty dopravcům - drážní doprava</t>
  </si>
  <si>
    <t>Příspěvek na úhradu protarifovací ztráty - drážní doprava</t>
  </si>
  <si>
    <t xml:space="preserve">Příspěvek na úhradu prokazatelné ztráty - od obcí </t>
  </si>
  <si>
    <t>/UZ 130/</t>
  </si>
  <si>
    <t>/UZ 132/</t>
  </si>
  <si>
    <t>/UZ 133/</t>
  </si>
  <si>
    <t>/UZ 134/</t>
  </si>
  <si>
    <t>a) příspěvek na provoz</t>
  </si>
  <si>
    <t>b) dopravní obslužnost</t>
  </si>
  <si>
    <t xml:space="preserve">         c) příspěvek na úhradu protarifovací ztráty - drážní 
             doprava (UZ 133)</t>
  </si>
  <si>
    <t>1) Provozní příspěvky</t>
  </si>
  <si>
    <t>2) Dopravní obslužnost</t>
  </si>
  <si>
    <t>130</t>
  </si>
  <si>
    <t>132</t>
  </si>
  <si>
    <t>133</t>
  </si>
  <si>
    <t xml:space="preserve">d) příspěvek na úhradu prokazatelné ztráty - od obcí </t>
  </si>
  <si>
    <t>134</t>
  </si>
  <si>
    <t>307</t>
  </si>
  <si>
    <t>a)  příspěvek na úhradu prokazatelné ztráty dopravcům - veřejná linková doprava</t>
  </si>
  <si>
    <t xml:space="preserve">b) příspěvek na úhradu prokazatelné ztráty dopravcům  - drážní doprava </t>
  </si>
  <si>
    <t xml:space="preserve">c) příspěvek na úhradu protarifovací ztráty - drážní  doprava </t>
  </si>
  <si>
    <t xml:space="preserve">c) Příspěvkové organizace zřizované Olomouckým krajem </t>
  </si>
  <si>
    <t>b) příspěvek na provoz - mzdové náklady</t>
  </si>
  <si>
    <t>UZ</t>
  </si>
  <si>
    <t xml:space="preserve">         d) příspěvek na úhradu prokazatelné ztráty - od obcí 
             (UZ 134)</t>
  </si>
  <si>
    <t>SKUTEČNOST K 31.12.2015</t>
  </si>
  <si>
    <t>sl.4</t>
  </si>
  <si>
    <t xml:space="preserve">Účelové dotace ze státního rozpočtu </t>
  </si>
  <si>
    <t xml:space="preserve">Rezerva pro příspěvkové organizace </t>
  </si>
  <si>
    <t>Rezerva pro PO</t>
  </si>
  <si>
    <t>/UZ 307/</t>
  </si>
  <si>
    <t>3. Výdaje Olomouckého kraje na rok 2018</t>
  </si>
  <si>
    <t>Očekávaná skutečnost k 31.12.2017</t>
  </si>
  <si>
    <t>sl.3b</t>
  </si>
  <si>
    <t>UPRAVENÝ ROZPOČET                    (k 30.9.2017)</t>
  </si>
  <si>
    <t>UPRAVENÝ ROZPOČET 2017 (k 30.9.2017)</t>
  </si>
  <si>
    <t>UPRAVENÝ ROZPOČET k 30.9.2017</t>
  </si>
  <si>
    <t>ORG</t>
  </si>
  <si>
    <t>0033010001001</t>
  </si>
  <si>
    <t>003112</t>
  </si>
  <si>
    <t>0033010001012</t>
  </si>
  <si>
    <t>003114</t>
  </si>
  <si>
    <t>0033010001014</t>
  </si>
  <si>
    <t>0033010001015</t>
  </si>
  <si>
    <t>003124</t>
  </si>
  <si>
    <t>0033010001032</t>
  </si>
  <si>
    <t>0033010001033</t>
  </si>
  <si>
    <t>0033010001034</t>
  </si>
  <si>
    <t>003133</t>
  </si>
  <si>
    <t>0033010001100</t>
  </si>
  <si>
    <t>003121</t>
  </si>
  <si>
    <t>0033010001101</t>
  </si>
  <si>
    <t>0033010001102</t>
  </si>
  <si>
    <t>0033010001103</t>
  </si>
  <si>
    <t>0033010001104</t>
  </si>
  <si>
    <t>0033010001105</t>
  </si>
  <si>
    <t>0033010001120</t>
  </si>
  <si>
    <t>003122</t>
  </si>
  <si>
    <t>0033010001121</t>
  </si>
  <si>
    <t>0033010001122</t>
  </si>
  <si>
    <t>003127</t>
  </si>
  <si>
    <t>0033010001123</t>
  </si>
  <si>
    <t>0033010001150</t>
  </si>
  <si>
    <t>0033010001160</t>
  </si>
  <si>
    <t>0033010001200</t>
  </si>
  <si>
    <t>0033010001201</t>
  </si>
  <si>
    <t>003123</t>
  </si>
  <si>
    <t>0033010001202</t>
  </si>
  <si>
    <t>0033010001204</t>
  </si>
  <si>
    <t>0033010001205</t>
  </si>
  <si>
    <t>0033010001206</t>
  </si>
  <si>
    <t>0033010001207</t>
  </si>
  <si>
    <t>0033010001208</t>
  </si>
  <si>
    <t>0033010001300</t>
  </si>
  <si>
    <t>003231</t>
  </si>
  <si>
    <t>0033010001301</t>
  </si>
  <si>
    <t>0033010001302</t>
  </si>
  <si>
    <t>0033010001303</t>
  </si>
  <si>
    <t>0033010001304</t>
  </si>
  <si>
    <t>0033010001350</t>
  </si>
  <si>
    <t>003233</t>
  </si>
  <si>
    <t>0033010001351</t>
  </si>
  <si>
    <t>0033010001352</t>
  </si>
  <si>
    <t>0033010001400</t>
  </si>
  <si>
    <t>0033010001450</t>
  </si>
  <si>
    <t>003146</t>
  </si>
  <si>
    <t>0033010001420</t>
  </si>
  <si>
    <t>003141</t>
  </si>
  <si>
    <t>0033010001021</t>
  </si>
  <si>
    <t>0033010001022</t>
  </si>
  <si>
    <t>0033010001024</t>
  </si>
  <si>
    <t>0033010001040</t>
  </si>
  <si>
    <t>0033010001041</t>
  </si>
  <si>
    <t>0033010001111</t>
  </si>
  <si>
    <t>0033010001112</t>
  </si>
  <si>
    <t>0033010001135</t>
  </si>
  <si>
    <t>0033010001136</t>
  </si>
  <si>
    <t>0033010001137</t>
  </si>
  <si>
    <t>0033010001138</t>
  </si>
  <si>
    <t>0033010001140</t>
  </si>
  <si>
    <t>0033010001153</t>
  </si>
  <si>
    <t>0033010001154</t>
  </si>
  <si>
    <t>0033010001163</t>
  </si>
  <si>
    <t>0033010001174</t>
  </si>
  <si>
    <t>0033010001222</t>
  </si>
  <si>
    <t>0033010001223</t>
  </si>
  <si>
    <t>0033010001311</t>
  </si>
  <si>
    <t>0033010001312</t>
  </si>
  <si>
    <t>0033010001313</t>
  </si>
  <si>
    <t>0033010001354</t>
  </si>
  <si>
    <t>0033010001035</t>
  </si>
  <si>
    <t>0033010001036</t>
  </si>
  <si>
    <t>0033010001037</t>
  </si>
  <si>
    <t>0033010001038</t>
  </si>
  <si>
    <t>0033010001108</t>
  </si>
  <si>
    <t>0033010001109</t>
  </si>
  <si>
    <t>0033010001110</t>
  </si>
  <si>
    <t>0033010001128</t>
  </si>
  <si>
    <t>0033010001129</t>
  </si>
  <si>
    <t>0033010001130</t>
  </si>
  <si>
    <t>0033010001131</t>
  </si>
  <si>
    <t>0033010001132</t>
  </si>
  <si>
    <t>0033010001133</t>
  </si>
  <si>
    <t>0033010001134</t>
  </si>
  <si>
    <t>0033010001152</t>
  </si>
  <si>
    <t>0033010001162</t>
  </si>
  <si>
    <t>0033010001171</t>
  </si>
  <si>
    <t>0033010001173</t>
  </si>
  <si>
    <t>0033010001216</t>
  </si>
  <si>
    <t>0033010001218</t>
  </si>
  <si>
    <t>0033010001306</t>
  </si>
  <si>
    <t>0033010001307</t>
  </si>
  <si>
    <t>0033010001308</t>
  </si>
  <si>
    <t>0033010001309</t>
  </si>
  <si>
    <t>0033010001310</t>
  </si>
  <si>
    <t>0033010001353</t>
  </si>
  <si>
    <t>0033010001403</t>
  </si>
  <si>
    <t>0033010001404</t>
  </si>
  <si>
    <t>0033010001405</t>
  </si>
  <si>
    <t>0033010001025</t>
  </si>
  <si>
    <t>0033010001026</t>
  </si>
  <si>
    <t>0033010001043</t>
  </si>
  <si>
    <t>0033010001113</t>
  </si>
  <si>
    <t>0033010001142</t>
  </si>
  <si>
    <t>0033010001175</t>
  </si>
  <si>
    <t>0033010001225</t>
  </si>
  <si>
    <t>0033010001226</t>
  </si>
  <si>
    <t>0033010001314</t>
  </si>
  <si>
    <t>0033010001315</t>
  </si>
  <si>
    <t>0033010001407</t>
  </si>
  <si>
    <t>0033010001408</t>
  </si>
  <si>
    <t>0033010001016</t>
  </si>
  <si>
    <t>0033010001017</t>
  </si>
  <si>
    <t>0033010001106</t>
  </si>
  <si>
    <t>0033010001125</t>
  </si>
  <si>
    <t>0033010001126</t>
  </si>
  <si>
    <t>0033010001127</t>
  </si>
  <si>
    <t>0033010001151</t>
  </si>
  <si>
    <t>0033010001161</t>
  </si>
  <si>
    <t>0033010001212</t>
  </si>
  <si>
    <t>0033010001305</t>
  </si>
  <si>
    <t>0033010001401</t>
  </si>
  <si>
    <t>0033010001402</t>
  </si>
  <si>
    <t>0033010001465</t>
  </si>
  <si>
    <t>003294</t>
  </si>
  <si>
    <t>g) REZERVA - záchr. archeologický výzkum</t>
  </si>
  <si>
    <t>h) rezerva pro PO</t>
  </si>
  <si>
    <t>Dětský domov a Školní jídelna Prostějov</t>
  </si>
  <si>
    <t>Střední odborná škola Prostějov</t>
  </si>
  <si>
    <t xml:space="preserve">         f) příspěvek na provoz - záchr. archeol. výzkum (UZ 308)</t>
  </si>
  <si>
    <t>SKUTEČNOST K 31.12.2016</t>
  </si>
  <si>
    <t>sl.5</t>
  </si>
  <si>
    <t>sl.6</t>
  </si>
  <si>
    <t>sl.7=sl.6-sl.3</t>
  </si>
  <si>
    <t>sl.8=sl.6/sl.3</t>
  </si>
  <si>
    <t>Mateřská škola Olomouc, Blanická 16</t>
  </si>
  <si>
    <t>Základní škola Šternberk, Olomoucká 76</t>
  </si>
  <si>
    <t>Základní škola Uničov, Šternberská 456</t>
  </si>
  <si>
    <t>Gymnázium Jana Opletala, Litovel, Opletalova 189</t>
  </si>
  <si>
    <t>Gymnázium, Olomouc, Čajkovského 9</t>
  </si>
  <si>
    <t>Slovanské gymnázium, Olomouc, tř. Jiřího z Poděbrad 13</t>
  </si>
  <si>
    <t>Gymnázium, Šternberk, Horní náměstí 5</t>
  </si>
  <si>
    <t>Gymnázium, Uničov, Gymnazijní 257</t>
  </si>
  <si>
    <t>Vyšší odborná škola a Střední průmyslová škola elektrotechnická, Olomouc, Božetěchova 3</t>
  </si>
  <si>
    <t>Střední průmyslová škola strojnická, Olomouc, tř. 17. listopadu 49</t>
  </si>
  <si>
    <t>Střední průmyslová škola a Střední odborné učiliště Uničov</t>
  </si>
  <si>
    <t>Střední škola zemědělská a zahradnická, Olomouc, U Hradiska 4</t>
  </si>
  <si>
    <t>Obchodní akademie, Olomouc, tř. Spojenců 11</t>
  </si>
  <si>
    <t>Střední zdravotnická škola a Vyšší odborná škola zdravotnická Emanuela Pöttinga a Jazyková škola s právem státní jazykové zkoušky Olomouc</t>
  </si>
  <si>
    <t>Střední odborná škola Litovel, Komenského 677</t>
  </si>
  <si>
    <t>Sigmundova střední škola strojírenská, Lutín</t>
  </si>
  <si>
    <t>Střední škola logistiky a chemie, Olomouc, U Hradiska 29</t>
  </si>
  <si>
    <t>Střední škola polytechnická, Olomouc, Rooseveltova 79</t>
  </si>
  <si>
    <t>Střední škola polygrafická, Olomouc, Střední novosadská 87/53</t>
  </si>
  <si>
    <t>Střední odborná škola obchodu a služeb, Olomouc, Štursova 14</t>
  </si>
  <si>
    <t>Střední škola technická  a obchodní, Olomouc, Kosinova 4</t>
  </si>
  <si>
    <t>Základní umělecká škola  Iši Krejčího Olomouc, Na Vozovce 32</t>
  </si>
  <si>
    <t>Základní umělecká škola „Žerotín“ Olomouc, Kavaleristů 6</t>
  </si>
  <si>
    <t>Základní umělecká škola Miloslava Stibora - výtvarný obor, Olomouc, Pionýrská 4</t>
  </si>
  <si>
    <t>Základní umělecká škola Litovel, Jungmannova 740</t>
  </si>
  <si>
    <t>Základní umělecká škola, Uničov, Litovelská 190</t>
  </si>
  <si>
    <t>Dům dětí a mládeže, Litovel</t>
  </si>
  <si>
    <t>Dětský domov a Školní jídelna, Olomouc, U Sportovní haly 1a</t>
  </si>
  <si>
    <t>Pedagogicko - psychologická poradna a Speciálně pedagogické centrum Olomouckého kraje, Olomouc, U Sportovní haly 1a</t>
  </si>
  <si>
    <t>Základní škola a Mateřská škola při lázních, Velké Losiny</t>
  </si>
  <si>
    <t>Střední škola, Základní škola a Mateřská škola Mohelnice, Masarykova 4</t>
  </si>
  <si>
    <t>Střední škola, Základní škola, Mateřská škola a Dětský domov Zábřeh</t>
  </si>
  <si>
    <t>Gymnázium, Šumperk, Masarykovo náměstí 8</t>
  </si>
  <si>
    <t>Gymnázium, Zábřeh, náměstí Osvobození 20</t>
  </si>
  <si>
    <t>Vyšší odborná škola a Střední průmyslová škola, Šumperk, Gen. Krátkého 1</t>
  </si>
  <si>
    <t>Vyšší odborná škola a Střední škola automobilní, Zábřeh, U Dráhy 6</t>
  </si>
  <si>
    <t>Střední odborná škola, Šumperk, Zemědělská 3</t>
  </si>
  <si>
    <t>Střední škola železniční, technická a služeb, Šumperk</t>
  </si>
  <si>
    <t>Obchodní akademie a Jazyková škola s právem státní jazykové zkoušky, Šumperk, Hlavní třída 31</t>
  </si>
  <si>
    <t>Střední zdravotnická škola, Šumperk, Kladská 2</t>
  </si>
  <si>
    <t>Střední škola technická a zemědělská Mohelnice</t>
  </si>
  <si>
    <t>Odborné učiliště a Praktická škola, Mohelnice, Vodní 27</t>
  </si>
  <si>
    <t>Střední škola sociální péče a služeb, Zábřeh, nám. 8. května 2</t>
  </si>
  <si>
    <t>Základní umělecká škola, Mohelnice, Náměstí Svobody 15</t>
  </si>
  <si>
    <t>Základní umělecká škola, Šumperk, Žerotínova 11</t>
  </si>
  <si>
    <t>Základní umělecká škola Zábřeh</t>
  </si>
  <si>
    <t>Dům dětí a mládeže Magnet, Mohelnice</t>
  </si>
  <si>
    <t>Střední škola, Základní škola a Mateřská škola Přerov, Malá Dlážka 4</t>
  </si>
  <si>
    <t>Střední škola a Základní škola Lipník nad Bečvou, Osecká 301</t>
  </si>
  <si>
    <t>Gymnázium Jakuba Škody, Přerov, Komenského 29</t>
  </si>
  <si>
    <t>Gymnázium, Hranice, Zborovská 293</t>
  </si>
  <si>
    <t>Gymnázium, Kojetín, Svatopluka Čecha 683</t>
  </si>
  <si>
    <t>Střední průmyslová škola stavební, Lipník nad Bečvou, Komenského sady 257</t>
  </si>
  <si>
    <t>Střední průmyslová škola, Přerov, Havlíčkova 2</t>
  </si>
  <si>
    <t>Střední škola gastronomie a služeb, Přerov, Šířava 7</t>
  </si>
  <si>
    <t>Střední lesnická škola, Hranice, Jurikova 588</t>
  </si>
  <si>
    <t>Střední škola zemědělská, Přerov, Osmek 47</t>
  </si>
  <si>
    <t>Obchodní akademie a Jazyková škola s právem státní jazykové zkoušky, Přerov, Bartošova 24</t>
  </si>
  <si>
    <t>Střední zdravotnická škola, Hranice, Nová 1820</t>
  </si>
  <si>
    <t>Střední škola elektrotechnická, Lipník nad Bečvou, Tyršova 781</t>
  </si>
  <si>
    <t>Střední škola technická, Přerov, Kouřílkova 8</t>
  </si>
  <si>
    <t>Střední škola řezbářská, Tovačov, Nádražní 146</t>
  </si>
  <si>
    <t>Základní umělecká škola, Potštát 36</t>
  </si>
  <si>
    <t>Základní umělecká škola, Hranice, Školní náměstí 35</t>
  </si>
  <si>
    <t>Základní umělecká škola, Kojetín, Hanusíkova 147</t>
  </si>
  <si>
    <t>Základní umělecká škola Antonína Dvořáka, Lipník nad Bečvou, Havlíčkova 643</t>
  </si>
  <si>
    <t>Středisko volného času ATLAS a BIOS, Přerov</t>
  </si>
  <si>
    <t xml:space="preserve">Základní škola a Mateřská škola při Priessnitzových léčebných lázních a.s., Jeseník  </t>
  </si>
  <si>
    <t xml:space="preserve">Základní škola a Mateřská škola při Sanatoriu Edel Zlaté Hory  </t>
  </si>
  <si>
    <t>Gymnázium,  Jeseník,  Komenského 281</t>
  </si>
  <si>
    <t xml:space="preserve">Střední odborná škola a Střední odborné učiliště strojírenské a stavební, Jeseník, Dukelská 1240  </t>
  </si>
  <si>
    <t>Hotelová škola V. Priessnitze a Obchodní akademie , Jeseník</t>
  </si>
  <si>
    <t>Odborné učiliště a Praktická škola, Lipová - Lázně 458</t>
  </si>
  <si>
    <t>SŠ gastronomie a farmářství, Jeseník</t>
  </si>
  <si>
    <t>Základní umělecká škola Karla Ditterse, Vidnava</t>
  </si>
  <si>
    <t>Střední škola, Základní škola a Mateřská škola Prostějov, Komenského 10</t>
  </si>
  <si>
    <t>Gymnázium Jiřího Wolkera, Prostějov, Kollárova 3</t>
  </si>
  <si>
    <t>Střední škola designu a módy, Prostějov</t>
  </si>
  <si>
    <t>Střední odborná škola průmyslová a Střední odborné učiliště strojírenské, Prostějov, Lidická 4</t>
  </si>
  <si>
    <t>Švehlova střední škola polytechnická Prostějov</t>
  </si>
  <si>
    <t>Obchodní akademie, Prostějov, Palackého 18</t>
  </si>
  <si>
    <t>Střední zdravotnická škola, Prostějov, Vápenice 3</t>
  </si>
  <si>
    <t>Základní umělecká škola Konice, Na Příhonech 425</t>
  </si>
  <si>
    <t>Domov pro seniory Javorník, příspěvková organizace</t>
  </si>
  <si>
    <t>Domov Sněženka Jeseník, příspěvková organizace</t>
  </si>
  <si>
    <t>Domov pro seniory Červenka, příspěvková organizace</t>
  </si>
  <si>
    <t>Dům seniorů FRANTIŠEK Náměšť na Hané, příspěvková organizace</t>
  </si>
  <si>
    <t>Domov Hrubá Voda, příspěvková organizace</t>
  </si>
  <si>
    <t>Domov seniorů POHODA Chválkovice, příspěvková organizace</t>
  </si>
  <si>
    <t>Sociální služby pro seniory Olomouc, příspěvková organizace</t>
  </si>
  <si>
    <t>Vincentinum - poskytovatel sociálních služeb Šternberk, příspěvková organizace</t>
  </si>
  <si>
    <t>Klíč - centrum sociálních služeb, příspěvková organizace</t>
  </si>
  <si>
    <t>Nové Zámky - poskytovatel sociálních služeb, příspěvková organizace</t>
  </si>
  <si>
    <t>Středisko sociální prevence Olomouc, příspěvková organizace</t>
  </si>
  <si>
    <t>Sociální služby pro seniory Šumperk, příspěvková organizace</t>
  </si>
  <si>
    <t>Sociální služby Libina, příspěvková organizace</t>
  </si>
  <si>
    <t>Domov Štíty-Jedlí, příspěvková organizace</t>
  </si>
  <si>
    <t>Domov u Třebůvky Loštice, příspěvková organizace</t>
  </si>
  <si>
    <t>Domov Paprsek Olšany, příspěvková organizace</t>
  </si>
  <si>
    <t>Domov seniorů Prostějov, příspěvková organizace</t>
  </si>
  <si>
    <t>Domov pro seniory Jesenec, příspěvková organizace</t>
  </si>
  <si>
    <t>Domov "Na Zámku", příspěvková organizace</t>
  </si>
  <si>
    <t>Centrum sociálních služeb Prostějov, příspěvková organizace</t>
  </si>
  <si>
    <t>Domov pro seniory Radkova Lhota, příspěvková organizace</t>
  </si>
  <si>
    <t>Domov Alfreda Skeneho Pavlovice u Přerova, příspěvková organizace</t>
  </si>
  <si>
    <t>Domov pro seniory Tovačov, příspěvková organizace</t>
  </si>
  <si>
    <t>Domov Větrný mlýn Skalička, příspěvková organizace</t>
  </si>
  <si>
    <t>Centrum Dominika Kokory, příspěvková organizace</t>
  </si>
  <si>
    <t>Domov Na zámečku Rokytnice, příspěvková organizace</t>
  </si>
  <si>
    <t>Kordinátor Integrovaného dopravního systému, příspěvková organizace</t>
  </si>
  <si>
    <t>Správa silnic Olomouckého kraje, příspěvková organizace</t>
  </si>
  <si>
    <t>Vlastivědné muzeum Jesenicka, příspěvková organizace</t>
  </si>
  <si>
    <t>Muzeum a galerie v Prostějově, příspěvková organizace</t>
  </si>
  <si>
    <t>Muzeum Komenského v Přerově, příspěvková organizace</t>
  </si>
  <si>
    <t>Vlastivědné muzeum v Šumperku, příspěvková organizace</t>
  </si>
  <si>
    <t>Archeologické centrum Olomouc, příspěvková organizace</t>
  </si>
  <si>
    <t>Odborný léčebný ústav Paseka, příspěvková organizace</t>
  </si>
  <si>
    <t>Dětské centrum Ostrůvek, příspěvková organizace</t>
  </si>
  <si>
    <t>Zdravotnická záchranná služba Olomouckého kraje, příspěvková organizace</t>
  </si>
  <si>
    <t>nárůst/snížení v %</t>
  </si>
  <si>
    <t xml:space="preserve">                 vedoucí odboru</t>
  </si>
  <si>
    <r>
      <t>Střední škola a Základní škola prof. Z. Matějčka Olomouc, Svatoplukova 11</t>
    </r>
    <r>
      <rPr>
        <vertAlign val="superscript"/>
        <sz val="11"/>
        <rFont val="Arial"/>
        <family val="2"/>
        <charset val="238"/>
      </rPr>
      <t>)1</t>
    </r>
  </si>
  <si>
    <r>
      <t>Gymnázium, Olomouc - Hejčín, Tomkova 45</t>
    </r>
    <r>
      <rPr>
        <vertAlign val="superscript"/>
        <sz val="10"/>
        <rFont val="Arial"/>
        <family val="2"/>
        <charset val="238"/>
      </rPr>
      <t xml:space="preserve"> </t>
    </r>
  </si>
  <si>
    <t>Školní jídelna Olomouc, Olomouc - Hejčín</t>
  </si>
  <si>
    <r>
      <t>Střední škola, Základní škola a Mateřská škola Šumperk, Hanácká 3</t>
    </r>
    <r>
      <rPr>
        <vertAlign val="superscript"/>
        <sz val="10"/>
        <rFont val="Arial"/>
        <family val="2"/>
        <charset val="238"/>
      </rPr>
      <t xml:space="preserve"> </t>
    </r>
  </si>
  <si>
    <t xml:space="preserve">Základní škola a Mateřská škola při lázních, Bludov </t>
  </si>
  <si>
    <t>Základní škola Kojetín, Sladovní 492</t>
  </si>
  <si>
    <r>
      <t>Odborné učiliště a Základní škola, Křenovice</t>
    </r>
    <r>
      <rPr>
        <vertAlign val="superscript"/>
        <sz val="10"/>
        <rFont val="Arial"/>
        <family val="2"/>
        <charset val="238"/>
      </rPr>
      <t xml:space="preserve"> </t>
    </r>
  </si>
  <si>
    <r>
      <t>Dětský domov a Školní jídelna, Plumlov, Balkán 333</t>
    </r>
    <r>
      <rPr>
        <vertAlign val="superscript"/>
        <sz val="10"/>
        <rFont val="Arial"/>
        <family val="2"/>
        <charset val="238"/>
      </rPr>
      <t xml:space="preserve"> </t>
    </r>
  </si>
  <si>
    <r>
      <t>SCHOLA SERVIS - zařízení pro další vzdělávání pedagogických pracovníků, Olomouc, příspěvková organizace</t>
    </r>
    <r>
      <rPr>
        <vertAlign val="superscript"/>
        <sz val="10"/>
        <rFont val="Arial"/>
        <family val="2"/>
        <charset val="238"/>
      </rPr>
      <t xml:space="preserve"> </t>
    </r>
  </si>
  <si>
    <r>
      <t>Dětský domov a Školní jídelna, Konice, Vrchlického 369</t>
    </r>
    <r>
      <rPr>
        <vertAlign val="superscript"/>
        <sz val="10"/>
        <rFont val="Arial"/>
        <family val="2"/>
        <charset val="238"/>
      </rPr>
      <t xml:space="preserve"> </t>
    </r>
  </si>
  <si>
    <r>
      <t>Středisko pečovatelské služby Jeseník, příspěvková organizace</t>
    </r>
    <r>
      <rPr>
        <vertAlign val="superscript"/>
        <sz val="10"/>
        <rFont val="Arial"/>
        <family val="2"/>
        <charset val="238"/>
      </rPr>
      <t xml:space="preserve"> </t>
    </r>
  </si>
  <si>
    <t>Příspěvek na provoz - mzdové náklady</t>
  </si>
  <si>
    <t xml:space="preserve">         b) příspěvek na provoz - mzdové náklady  (UZ 301)</t>
  </si>
  <si>
    <t xml:space="preserve">Neinvestiční příspěvek </t>
  </si>
  <si>
    <t>Investiční příspěvek</t>
  </si>
  <si>
    <t>2) Investiční příspěvky</t>
  </si>
  <si>
    <t>- nákupy do sbírek muzejní povahy</t>
  </si>
  <si>
    <t>309</t>
  </si>
  <si>
    <t>Investiční příspěvek celkem OK</t>
  </si>
  <si>
    <t>pol. 6351</t>
  </si>
  <si>
    <t>Nákupy do sbírek muzejní povahy</t>
  </si>
  <si>
    <t>/UZ 309/</t>
  </si>
  <si>
    <t>3) Dopravní obslužnost</t>
  </si>
  <si>
    <t>Rezerva na provoz - PO OPŘPO</t>
  </si>
  <si>
    <t xml:space="preserve">         a) příspěvek na úhradu prokazatelné ztráty 
               dopravcům - veřejná linková doprava (UZ 130)</t>
  </si>
  <si>
    <t>sl.4=sl.3-sl.1</t>
  </si>
  <si>
    <t>sl.5=sl.3/sl.1</t>
  </si>
  <si>
    <t xml:space="preserve">         - nákupy do sbírek muzejní povahy (UZ 309)</t>
  </si>
  <si>
    <t>sl.3=sl.2-sl.1</t>
  </si>
  <si>
    <t>sl.4=sl.2/sl.1</t>
  </si>
  <si>
    <t>Základní škola a Mateřská škola Jeseník, Fučíkova 312</t>
  </si>
  <si>
    <t>Dětský domov a Školní jídelna, Černá Voda 1</t>
  </si>
  <si>
    <t>Dětský domov a Školní jídelna, Jeseník, Priessnitzova 405</t>
  </si>
  <si>
    <t xml:space="preserve">         b) příspěvek na provoz - mzdy (UZ 301)</t>
  </si>
  <si>
    <t>a) příspěvek na úhradu prokazatelné ztráty dopravcům - veřejná linková doprava</t>
  </si>
  <si>
    <r>
      <t>Okres:</t>
    </r>
    <r>
      <rPr>
        <b/>
        <sz val="12"/>
        <rFont val="Arial"/>
        <family val="2"/>
        <charset val="238"/>
      </rPr>
      <t xml:space="preserve">     Olomouc</t>
    </r>
  </si>
  <si>
    <r>
      <t>Okres:</t>
    </r>
    <r>
      <rPr>
        <b/>
        <sz val="12"/>
        <rFont val="Arial"/>
        <family val="2"/>
        <charset val="238"/>
      </rPr>
      <t xml:space="preserve">     Prostějov</t>
    </r>
  </si>
  <si>
    <r>
      <t>Okres:</t>
    </r>
    <r>
      <rPr>
        <b/>
        <sz val="12"/>
        <rFont val="Arial"/>
        <family val="2"/>
        <charset val="238"/>
      </rPr>
      <t xml:space="preserve">     Přerov</t>
    </r>
  </si>
  <si>
    <r>
      <t>Okres:</t>
    </r>
    <r>
      <rPr>
        <b/>
        <sz val="12"/>
        <rFont val="Arial"/>
        <family val="2"/>
        <charset val="238"/>
      </rPr>
      <t xml:space="preserve">     Šumperk</t>
    </r>
  </si>
  <si>
    <r>
      <t>Okres:</t>
    </r>
    <r>
      <rPr>
        <b/>
        <sz val="12"/>
        <rFont val="Arial"/>
        <family val="2"/>
        <charset val="238"/>
      </rPr>
      <t xml:space="preserve">     Jeseník</t>
    </r>
  </si>
  <si>
    <t xml:space="preserve">         b) příspěvek na úhradu prokazatelné ztráty
             dopravcům - drážní doprava (UZ 132) </t>
  </si>
  <si>
    <t>3. Výdaje Olomouckého kraje na rok 2020</t>
  </si>
  <si>
    <t>SCHVÁLENÝ ROZPOČET 2019</t>
  </si>
  <si>
    <t>NÁVRH ROZPOČTU 2020</t>
  </si>
  <si>
    <t>Mezikrajské smlouvy na linkovou dopravu</t>
  </si>
  <si>
    <t>Smlouvy na autobusovou dopravu</t>
  </si>
  <si>
    <t>/UZ 135/</t>
  </si>
  <si>
    <t>/UZ 136/</t>
  </si>
  <si>
    <t xml:space="preserve">         e) mezikrajské smlouvy na linkovou dopravu
             (UZ 135)</t>
  </si>
  <si>
    <t xml:space="preserve">         f) smlouvy na autobusovou dopravu
             (UZ 136)</t>
  </si>
  <si>
    <r>
      <t>Obchodní akademie, Mohelnice, Olomoucká 82)</t>
    </r>
    <r>
      <rPr>
        <vertAlign val="superscript"/>
        <sz val="11"/>
        <rFont val="Arial CE"/>
        <charset val="238"/>
      </rPr>
      <t>*</t>
    </r>
  </si>
  <si>
    <r>
      <t>Střední průmyslová škola elektrotechnická, Mohelnice, Gen. Svobody 2)</t>
    </r>
    <r>
      <rPr>
        <vertAlign val="superscript"/>
        <sz val="11"/>
        <rFont val="Arial CE"/>
        <charset val="238"/>
      </rPr>
      <t>*</t>
    </r>
  </si>
  <si>
    <t>Zastupitelstvo Olomouckého kraje dne 29. 4. 2019 schválilo v rámci "Racionalizace školských příspěvkových organizací zřizovaných Olomouckým krajem" sloučení Střední průmyslové školy elektrotechnické, Mohelnice, Gen. Svobody 2  a Obchodní akademie, Mohelnice, Olomoucká 82, s účinností od 1. 9. 2019.</t>
  </si>
  <si>
    <r>
      <t>Střední škola, Základní škola a Mateřská škola prof. V. Vejdovského Olomouc - Hejčín</t>
    </r>
    <r>
      <rPr>
        <vertAlign val="superscript"/>
        <sz val="11"/>
        <rFont val="Arial"/>
        <family val="2"/>
        <charset val="238"/>
      </rPr>
      <t/>
    </r>
  </si>
  <si>
    <t>135</t>
  </si>
  <si>
    <t>136</t>
  </si>
  <si>
    <t>e) mezikrajské smlouvy na linkovou dopravu</t>
  </si>
  <si>
    <t>f) smlouvy na autobusovou dopravu</t>
  </si>
  <si>
    <t>nárůst/snížení v Kč</t>
  </si>
  <si>
    <t>4350</t>
  </si>
  <si>
    <t>4324</t>
  </si>
  <si>
    <t>0033011001631</t>
  </si>
  <si>
    <t>0033011001633</t>
  </si>
  <si>
    <t>0033011001635</t>
  </si>
  <si>
    <t>0033011001636</t>
  </si>
  <si>
    <t>0033011001637</t>
  </si>
  <si>
    <t>0033011001638</t>
  </si>
  <si>
    <t>0033011001639</t>
  </si>
  <si>
    <t>0033011001640</t>
  </si>
  <si>
    <t>0033011001641</t>
  </si>
  <si>
    <t>0033011001642</t>
  </si>
  <si>
    <t>0033011001644</t>
  </si>
  <si>
    <t>0033011001645</t>
  </si>
  <si>
    <t>0033011001646</t>
  </si>
  <si>
    <t>0033011001647</t>
  </si>
  <si>
    <t>0033011001649</t>
  </si>
  <si>
    <t>0033011001650</t>
  </si>
  <si>
    <t>0033011001652</t>
  </si>
  <si>
    <t>0033011001653</t>
  </si>
  <si>
    <t>0033011001654</t>
  </si>
  <si>
    <t>0033011001656</t>
  </si>
  <si>
    <t>0033011001657</t>
  </si>
  <si>
    <t>0033011001658</t>
  </si>
  <si>
    <t>0033011001659</t>
  </si>
  <si>
    <t>0033011001660</t>
  </si>
  <si>
    <t>0033011001661</t>
  </si>
  <si>
    <t>0033011001663</t>
  </si>
  <si>
    <t>nárůst/snížení                                 v Kč</t>
  </si>
  <si>
    <t>0033012001599</t>
  </si>
  <si>
    <t>0033012001600</t>
  </si>
  <si>
    <t>002292</t>
  </si>
  <si>
    <t>0033013001601</t>
  </si>
  <si>
    <t>0033013001602</t>
  </si>
  <si>
    <t>0033013001603</t>
  </si>
  <si>
    <t>0033013001604</t>
  </si>
  <si>
    <t>0033013001606</t>
  </si>
  <si>
    <t>0033013001607</t>
  </si>
  <si>
    <t>0033013001608</t>
  </si>
  <si>
    <t>0033013000000</t>
  </si>
  <si>
    <t>nárůst/snížení                               v Kč</t>
  </si>
  <si>
    <t>0033014001700</t>
  </si>
  <si>
    <t>0033014001702</t>
  </si>
  <si>
    <t>0033014001704</t>
  </si>
  <si>
    <t>310</t>
  </si>
  <si>
    <t>Rezerva pro PO - vybavení DM</t>
  </si>
  <si>
    <t>/UZ 310/</t>
  </si>
  <si>
    <t>i) rezerva pro PO - vybevení DM</t>
  </si>
  <si>
    <t>Rezerva pro PO - provoz</t>
  </si>
  <si>
    <t>UPRAVENÝ ROZPOČET                    (k 31.10.2019)</t>
  </si>
  <si>
    <r>
      <rPr>
        <b/>
        <i/>
        <u/>
        <sz val="11"/>
        <rFont val="Arial"/>
        <family val="2"/>
        <charset val="238"/>
      </rPr>
      <t>Rezerva pro příspěvkové organizace</t>
    </r>
    <r>
      <rPr>
        <i/>
        <sz val="11"/>
        <rFont val="Arial"/>
        <family val="2"/>
        <charset val="238"/>
      </rPr>
      <t xml:space="preserve">
</t>
    </r>
    <r>
      <rPr>
        <sz val="11"/>
        <rFont val="Arial"/>
        <family val="2"/>
        <charset val="238"/>
      </rPr>
      <t>Rezerva ve výši 19 760 tis. Kč je určena na krytí provozních výdajů příspěvkových organizací.</t>
    </r>
  </si>
  <si>
    <t>nárůst/snížení                   v Kč</t>
  </si>
  <si>
    <t>0033000000000</t>
  </si>
  <si>
    <t>6409</t>
  </si>
  <si>
    <t>Základní umělecká škola Franze Schuberta, Zlaté Hory</t>
  </si>
  <si>
    <t>Základní škola a Mateřská škola Hranice, Studentská 1095</t>
  </si>
  <si>
    <t>Gymnázium Jana Blahoslava a Střední pedagogická škola,Přerov, Denisova 3</t>
  </si>
  <si>
    <t>Dětský domov a Školní jídelna, Hranice, Purgešova 847</t>
  </si>
  <si>
    <t>Dětský domov a Školní jídelna, Lipník nad Bečvou, Tyršova 772</t>
  </si>
  <si>
    <t>Dětský domov a Školní jídelna, Přerov, Sušilova 25</t>
  </si>
  <si>
    <t>nárůst/snížení                    v Kč</t>
  </si>
  <si>
    <t>0066013001602</t>
  </si>
  <si>
    <t>0066013001603</t>
  </si>
  <si>
    <t>0066013001604</t>
  </si>
  <si>
    <t>0066013001606</t>
  </si>
  <si>
    <t>0066013001607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</si>
</sst>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2" formatCode="_-* #,##0\ &quot;Kč&quot;_-;\-* #,##0\ &quot;Kč&quot;_-;_-* &quot;-&quot;\ &quot;Kč&quot;_-;_-@_-"/>
    <numFmt numFmtId="44" formatCode="_-* #,##0.00\ &quot;Kč&quot;_-;\-* #,##0.00\ &quot;Kč&quot;_-;_-* &quot;-&quot;??\ &quot;Kč&quot;_-;_-@_-"/>
    <numFmt numFmtId="164" formatCode="_-* #,##0\ _K_č_-;\-* #,##0\ _K_č_-;_-* &quot;-&quot;\ _K_č_-;_-@_-"/>
    <numFmt numFmtId="165" formatCode="_-* #,##0.00\ _K_č_-;\-* #,##0.00\ _K_č_-;_-* &quot;-&quot;??\ _K_č_-;_-@_-"/>
    <numFmt numFmtId="166" formatCode="_-* #,##0.00\ &quot;Kčs&quot;_-;\-* #,##0.00\ &quot;Kčs&quot;_-;_-* &quot;-&quot;??\ &quot;Kčs&quot;_-;_-@_-"/>
    <numFmt numFmtId="167" formatCode="_-* #,##0\ &quot;Kčs&quot;_-;\-* #,##0\ &quot;Kčs&quot;_-;_-* &quot;-&quot;\ &quot;Kčs&quot;_-;_-@_-"/>
    <numFmt numFmtId="168" formatCode="_-* #,##0\ _K_č_s_-;\-* #,##0\ _K_č_s_-;_-* &quot;-&quot;\ _K_č_s_-;_-@_-"/>
    <numFmt numFmtId="169" formatCode="_-* #,##0.00\ _K_č_s_-;\-* #,##0.00\ _K_č_s_-;_-* &quot;-&quot;??\ _K_č_s_-;_-@_-"/>
    <numFmt numFmtId="170" formatCode="#,##0\ &quot;Kčs&quot;;[Red]\-#,##0\ &quot;Kčs&quot;"/>
    <numFmt numFmtId="171" formatCode="#,##0.00\ &quot;Kčs&quot;;[Red]\-#,##0.00\ &quot;Kčs&quot;"/>
    <numFmt numFmtId="172" formatCode="#,##0.0"/>
    <numFmt numFmtId="173" formatCode="#,##0.000"/>
    <numFmt numFmtId="174" formatCode="#,##0.00&quot; tis.&quot;\ &quot;Kč&quot;"/>
    <numFmt numFmtId="175" formatCode="#,##0.00\ &quot;Kč&quot;"/>
  </numFmts>
  <fonts count="6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sz val="9"/>
      <name val="Arial"/>
      <family val="2"/>
      <charset val="238"/>
    </font>
    <font>
      <b/>
      <sz val="16"/>
      <name val="Arial"/>
      <family val="2"/>
      <charset val="238"/>
    </font>
    <font>
      <sz val="12"/>
      <name val="Times New Roman"/>
      <family val="1"/>
      <charset val="238"/>
    </font>
    <font>
      <sz val="10"/>
      <name val="MS Sans Serif"/>
      <family val="2"/>
      <charset val="238"/>
    </font>
    <font>
      <i/>
      <sz val="10"/>
      <color indexed="19"/>
      <name val="Arial"/>
      <family val="2"/>
      <charset val="238"/>
    </font>
    <font>
      <b/>
      <sz val="12"/>
      <name val="Arial CE"/>
      <charset val="238"/>
    </font>
    <font>
      <b/>
      <i/>
      <sz val="12"/>
      <name val="Arial"/>
      <family val="2"/>
      <charset val="238"/>
    </font>
    <font>
      <b/>
      <sz val="18"/>
      <name val="Arial"/>
      <family val="2"/>
      <charset val="238"/>
    </font>
    <font>
      <b/>
      <sz val="17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0"/>
      <name val="Arial CE"/>
      <charset val="238"/>
    </font>
    <font>
      <b/>
      <sz val="11"/>
      <name val="Arial CE"/>
      <family val="2"/>
      <charset val="238"/>
    </font>
    <font>
      <sz val="10"/>
      <name val="Arial CE"/>
      <charset val="238"/>
    </font>
    <font>
      <b/>
      <sz val="8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i/>
      <sz val="11"/>
      <name val="Arial CE"/>
      <family val="2"/>
      <charset val="238"/>
    </font>
    <font>
      <sz val="10"/>
      <color indexed="12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theme="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b/>
      <sz val="14"/>
      <color theme="0"/>
      <name val="Arial"/>
      <family val="2"/>
      <charset val="238"/>
    </font>
    <font>
      <b/>
      <sz val="12"/>
      <color theme="0"/>
      <name val="Arial"/>
      <family val="2"/>
      <charset val="238"/>
    </font>
    <font>
      <sz val="6"/>
      <name val="Arial"/>
      <family val="2"/>
      <charset val="238"/>
    </font>
    <font>
      <b/>
      <u/>
      <sz val="12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6"/>
      <name val="Arial CE"/>
      <family val="2"/>
      <charset val="238"/>
    </font>
    <font>
      <sz val="8.5"/>
      <name val="Arial"/>
      <family val="2"/>
      <charset val="238"/>
    </font>
    <font>
      <i/>
      <sz val="11"/>
      <name val="Arial"/>
      <family val="2"/>
      <charset val="238"/>
    </font>
    <font>
      <sz val="11"/>
      <color theme="9"/>
      <name val="Arial"/>
      <family val="2"/>
      <charset val="238"/>
    </font>
    <font>
      <sz val="11"/>
      <name val="Arial CE"/>
      <charset val="238"/>
    </font>
    <font>
      <b/>
      <sz val="11"/>
      <name val="Arial CE"/>
      <charset val="238"/>
    </font>
    <font>
      <b/>
      <sz val="12"/>
      <name val="Arial CE"/>
      <family val="2"/>
      <charset val="238"/>
    </font>
    <font>
      <i/>
      <u/>
      <sz val="10"/>
      <name val="Arial"/>
      <family val="2"/>
      <charset val="238"/>
    </font>
    <font>
      <sz val="10.5"/>
      <name val="Arial"/>
      <family val="2"/>
      <charset val="238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12"/>
      <name val="Arial"/>
      <family val="2"/>
      <charset val="238"/>
    </font>
    <font>
      <i/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0"/>
      <name val="Arial"/>
      <family val="2"/>
      <charset val="238"/>
    </font>
    <font>
      <b/>
      <i/>
      <u/>
      <sz val="11"/>
      <name val="Arial"/>
      <family val="2"/>
      <charset val="238"/>
    </font>
    <font>
      <b/>
      <i/>
      <u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vertAlign val="superscript"/>
      <sz val="11"/>
      <name val="Arial"/>
      <family val="2"/>
      <charset val="238"/>
    </font>
    <font>
      <vertAlign val="superscript"/>
      <sz val="11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199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auto="1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ck">
        <color indexed="64"/>
      </top>
      <bottom style="thick">
        <color indexed="64"/>
      </bottom>
      <diagonal/>
    </border>
  </borders>
  <cellStyleXfs count="31">
    <xf numFmtId="0" fontId="0" fillId="0" borderId="0"/>
    <xf numFmtId="0" fontId="2" fillId="0" borderId="0"/>
    <xf numFmtId="0" fontId="2" fillId="0" borderId="0"/>
    <xf numFmtId="16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4" fillId="0" borderId="0"/>
    <xf numFmtId="44" fontId="14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15" fillId="0" borderId="0"/>
    <xf numFmtId="0" fontId="11" fillId="0" borderId="0"/>
    <xf numFmtId="171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42" fontId="14" fillId="0" borderId="0" applyFont="0" applyFill="0" applyBorder="0" applyAlignment="0" applyProtection="0"/>
  </cellStyleXfs>
  <cellXfs count="1238">
    <xf numFmtId="0" fontId="0" fillId="0" borderId="0" xfId="0"/>
    <xf numFmtId="0" fontId="2" fillId="0" borderId="0" xfId="1"/>
    <xf numFmtId="0" fontId="2" fillId="0" borderId="0" xfId="1" applyFill="1"/>
    <xf numFmtId="0" fontId="3" fillId="0" borderId="0" xfId="1" applyFont="1"/>
    <xf numFmtId="0" fontId="3" fillId="0" borderId="0" xfId="1" applyFont="1" applyFill="1"/>
    <xf numFmtId="0" fontId="4" fillId="0" borderId="0" xfId="1" applyFont="1"/>
    <xf numFmtId="0" fontId="4" fillId="0" borderId="0" xfId="1" applyFont="1" applyFill="1"/>
    <xf numFmtId="0" fontId="10" fillId="0" borderId="0" xfId="1" applyFont="1"/>
    <xf numFmtId="0" fontId="2" fillId="0" borderId="0" xfId="1" applyBorder="1"/>
    <xf numFmtId="3" fontId="5" fillId="0" borderId="0" xfId="1" applyNumberFormat="1" applyFont="1" applyFill="1" applyBorder="1"/>
    <xf numFmtId="3" fontId="5" fillId="0" borderId="0" xfId="1" applyNumberFormat="1" applyFont="1" applyBorder="1"/>
    <xf numFmtId="0" fontId="11" fillId="0" borderId="0" xfId="1" applyFont="1"/>
    <xf numFmtId="3" fontId="3" fillId="0" borderId="0" xfId="1" applyNumberFormat="1" applyFont="1" applyFill="1" applyBorder="1"/>
    <xf numFmtId="0" fontId="2" fillId="0" borderId="0" xfId="1" applyFont="1"/>
    <xf numFmtId="3" fontId="6" fillId="0" borderId="0" xfId="1" applyNumberFormat="1" applyFont="1" applyFill="1" applyBorder="1"/>
    <xf numFmtId="3" fontId="2" fillId="0" borderId="19" xfId="1" applyNumberFormat="1" applyFont="1" applyBorder="1"/>
    <xf numFmtId="3" fontId="8" fillId="2" borderId="16" xfId="1" applyNumberFormat="1" applyFont="1" applyFill="1" applyBorder="1" applyAlignment="1">
      <alignment horizontal="center"/>
    </xf>
    <xf numFmtId="0" fontId="12" fillId="0" borderId="0" xfId="1" applyFont="1"/>
    <xf numFmtId="0" fontId="4" fillId="0" borderId="0" xfId="1" applyFont="1" applyFill="1" applyAlignment="1">
      <alignment horizontal="right"/>
    </xf>
    <xf numFmtId="0" fontId="3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49" fontId="3" fillId="0" borderId="0" xfId="1" applyNumberFormat="1" applyFont="1" applyAlignment="1">
      <alignment horizontal="left"/>
    </xf>
    <xf numFmtId="49" fontId="4" fillId="0" borderId="0" xfId="1" applyNumberFormat="1" applyFont="1" applyFill="1" applyAlignment="1">
      <alignment horizontal="right"/>
    </xf>
    <xf numFmtId="49" fontId="11" fillId="0" borderId="0" xfId="0" applyNumberFormat="1" applyFont="1" applyAlignment="1">
      <alignment horizontal="left"/>
    </xf>
    <xf numFmtId="49" fontId="13" fillId="0" borderId="0" xfId="1" applyNumberFormat="1" applyFont="1" applyAlignment="1">
      <alignment horizontal="left"/>
    </xf>
    <xf numFmtId="0" fontId="3" fillId="0" borderId="0" xfId="2" applyFont="1" applyFill="1"/>
    <xf numFmtId="0" fontId="2" fillId="0" borderId="1" xfId="1" applyBorder="1"/>
    <xf numFmtId="0" fontId="6" fillId="0" borderId="0" xfId="1" applyFont="1"/>
    <xf numFmtId="3" fontId="8" fillId="2" borderId="14" xfId="1" applyNumberFormat="1" applyFont="1" applyFill="1" applyBorder="1" applyAlignment="1">
      <alignment horizontal="center"/>
    </xf>
    <xf numFmtId="0" fontId="8" fillId="2" borderId="16" xfId="1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/>
    </xf>
    <xf numFmtId="0" fontId="4" fillId="0" borderId="0" xfId="2" applyFont="1"/>
    <xf numFmtId="49" fontId="10" fillId="0" borderId="0" xfId="1" applyNumberFormat="1" applyFont="1" applyAlignment="1">
      <alignment horizontal="right"/>
    </xf>
    <xf numFmtId="0" fontId="10" fillId="0" borderId="0" xfId="1" applyFont="1" applyAlignment="1">
      <alignment horizontal="right"/>
    </xf>
    <xf numFmtId="0" fontId="13" fillId="0" borderId="0" xfId="1" applyFont="1"/>
    <xf numFmtId="49" fontId="19" fillId="0" borderId="0" xfId="1" applyNumberFormat="1" applyFont="1" applyAlignment="1">
      <alignment horizontal="left"/>
    </xf>
    <xf numFmtId="3" fontId="4" fillId="0" borderId="0" xfId="1" applyNumberFormat="1" applyFont="1" applyFill="1" applyAlignment="1" applyProtection="1"/>
    <xf numFmtId="0" fontId="4" fillId="2" borderId="31" xfId="0" applyFont="1" applyFill="1" applyBorder="1" applyAlignment="1">
      <alignment horizontal="center"/>
    </xf>
    <xf numFmtId="49" fontId="4" fillId="2" borderId="36" xfId="0" applyNumberFormat="1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top" wrapText="1"/>
    </xf>
    <xf numFmtId="3" fontId="8" fillId="2" borderId="48" xfId="0" applyNumberFormat="1" applyFont="1" applyFill="1" applyBorder="1" applyAlignment="1">
      <alignment horizontal="center"/>
    </xf>
    <xf numFmtId="0" fontId="6" fillId="0" borderId="0" xfId="1" applyFont="1" applyFill="1" applyAlignment="1" applyProtection="1">
      <alignment horizontal="center" vertical="center"/>
    </xf>
    <xf numFmtId="3" fontId="2" fillId="0" borderId="0" xfId="1" applyNumberFormat="1"/>
    <xf numFmtId="0" fontId="2" fillId="0" borderId="0" xfId="1" applyBorder="1" applyAlignment="1">
      <alignment horizontal="right"/>
    </xf>
    <xf numFmtId="0" fontId="2" fillId="0" borderId="0" xfId="1" applyAlignment="1">
      <alignment horizontal="right"/>
    </xf>
    <xf numFmtId="0" fontId="20" fillId="0" borderId="0" xfId="1" applyFont="1" applyAlignment="1">
      <alignment horizontal="left"/>
    </xf>
    <xf numFmtId="3" fontId="20" fillId="0" borderId="0" xfId="1" applyNumberFormat="1" applyFont="1" applyAlignment="1">
      <alignment horizontal="left"/>
    </xf>
    <xf numFmtId="3" fontId="20" fillId="0" borderId="0" xfId="1" applyNumberFormat="1" applyFont="1" applyAlignment="1">
      <alignment horizontal="right"/>
    </xf>
    <xf numFmtId="3" fontId="2" fillId="0" borderId="0" xfId="1" applyNumberFormat="1" applyAlignment="1"/>
    <xf numFmtId="49" fontId="11" fillId="0" borderId="0" xfId="1" applyNumberFormat="1" applyFont="1" applyAlignment="1">
      <alignment horizontal="left"/>
    </xf>
    <xf numFmtId="0" fontId="11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3" fontId="3" fillId="0" borderId="0" xfId="1" applyNumberFormat="1" applyFont="1" applyAlignment="1">
      <alignment horizontal="left"/>
    </xf>
    <xf numFmtId="0" fontId="10" fillId="0" borderId="0" xfId="1" applyFont="1" applyAlignment="1">
      <alignment horizontal="left"/>
    </xf>
    <xf numFmtId="3" fontId="10" fillId="0" borderId="0" xfId="1" applyNumberFormat="1" applyFont="1" applyAlignment="1">
      <alignment horizontal="left"/>
    </xf>
    <xf numFmtId="0" fontId="2" fillId="0" borderId="0" xfId="1" applyFont="1" applyAlignment="1">
      <alignment horizontal="right"/>
    </xf>
    <xf numFmtId="3" fontId="2" fillId="0" borderId="0" xfId="1" applyNumberFormat="1" applyFont="1" applyAlignment="1">
      <alignment horizontal="right"/>
    </xf>
    <xf numFmtId="0" fontId="4" fillId="2" borderId="29" xfId="1" applyFont="1" applyFill="1" applyBorder="1" applyAlignment="1">
      <alignment horizontal="center"/>
    </xf>
    <xf numFmtId="0" fontId="4" fillId="2" borderId="30" xfId="1" applyFont="1" applyFill="1" applyBorder="1" applyAlignment="1">
      <alignment horizontal="center"/>
    </xf>
    <xf numFmtId="49" fontId="4" fillId="2" borderId="36" xfId="1" applyNumberFormat="1" applyFont="1" applyFill="1" applyBorder="1" applyAlignment="1">
      <alignment horizontal="center" vertical="center" wrapText="1"/>
    </xf>
    <xf numFmtId="3" fontId="4" fillId="2" borderId="49" xfId="1" applyNumberFormat="1" applyFont="1" applyFill="1" applyBorder="1" applyAlignment="1">
      <alignment horizontal="center" vertical="center" wrapText="1"/>
    </xf>
    <xf numFmtId="3" fontId="4" fillId="2" borderId="35" xfId="1" applyNumberFormat="1" applyFont="1" applyFill="1" applyBorder="1" applyAlignment="1">
      <alignment horizontal="center" vertical="center" wrapText="1"/>
    </xf>
    <xf numFmtId="3" fontId="4" fillId="2" borderId="20" xfId="1" applyNumberFormat="1" applyFont="1" applyFill="1" applyBorder="1" applyAlignment="1">
      <alignment horizontal="center" vertical="center" wrapText="1"/>
    </xf>
    <xf numFmtId="0" fontId="4" fillId="2" borderId="35" xfId="1" applyFont="1" applyFill="1" applyBorder="1" applyAlignment="1">
      <alignment horizontal="center" vertical="top" wrapText="1"/>
    </xf>
    <xf numFmtId="0" fontId="4" fillId="2" borderId="0" xfId="1" applyFont="1" applyFill="1" applyAlignment="1">
      <alignment horizontal="center" vertical="top" wrapText="1"/>
    </xf>
    <xf numFmtId="3" fontId="4" fillId="2" borderId="35" xfId="1" applyNumberFormat="1" applyFont="1" applyFill="1" applyBorder="1" applyAlignment="1">
      <alignment horizontal="center" vertical="top" wrapText="1"/>
    </xf>
    <xf numFmtId="3" fontId="12" fillId="2" borderId="41" xfId="1" applyNumberFormat="1" applyFont="1" applyFill="1" applyBorder="1" applyAlignment="1">
      <alignment horizontal="center" vertical="top" wrapText="1"/>
    </xf>
    <xf numFmtId="3" fontId="12" fillId="2" borderId="42" xfId="1" applyNumberFormat="1" applyFont="1" applyFill="1" applyBorder="1" applyAlignment="1">
      <alignment horizontal="center" vertical="top" wrapText="1"/>
    </xf>
    <xf numFmtId="49" fontId="4" fillId="2" borderId="43" xfId="1" applyNumberFormat="1" applyFont="1" applyFill="1" applyBorder="1" applyAlignment="1">
      <alignment horizontal="center"/>
    </xf>
    <xf numFmtId="49" fontId="4" fillId="2" borderId="44" xfId="1" applyNumberFormat="1" applyFont="1" applyFill="1" applyBorder="1" applyAlignment="1">
      <alignment horizontal="center"/>
    </xf>
    <xf numFmtId="0" fontId="8" fillId="2" borderId="87" xfId="1" applyFont="1" applyFill="1" applyBorder="1" applyAlignment="1">
      <alignment horizontal="center"/>
    </xf>
    <xf numFmtId="3" fontId="8" fillId="2" borderId="87" xfId="1" applyNumberFormat="1" applyFont="1" applyFill="1" applyBorder="1" applyAlignment="1">
      <alignment horizontal="center"/>
    </xf>
    <xf numFmtId="3" fontId="8" fillId="2" borderId="47" xfId="1" applyNumberFormat="1" applyFont="1" applyFill="1" applyBorder="1" applyAlignment="1">
      <alignment horizontal="center"/>
    </xf>
    <xf numFmtId="3" fontId="8" fillId="2" borderId="48" xfId="1" applyNumberFormat="1" applyFont="1" applyFill="1" applyBorder="1" applyAlignment="1">
      <alignment horizontal="center"/>
    </xf>
    <xf numFmtId="49" fontId="2" fillId="0" borderId="52" xfId="1" applyNumberFormat="1" applyFont="1" applyBorder="1" applyAlignment="1">
      <alignment horizontal="right" vertical="center"/>
    </xf>
    <xf numFmtId="0" fontId="2" fillId="0" borderId="55" xfId="1" applyFont="1" applyBorder="1" applyAlignment="1">
      <alignment horizontal="left" vertical="center"/>
    </xf>
    <xf numFmtId="3" fontId="6" fillId="0" borderId="52" xfId="1" applyNumberFormat="1" applyFont="1" applyFill="1" applyBorder="1" applyAlignment="1">
      <alignment horizontal="right" vertical="center"/>
    </xf>
    <xf numFmtId="3" fontId="6" fillId="0" borderId="58" xfId="1" applyNumberFormat="1" applyFont="1" applyFill="1" applyBorder="1" applyAlignment="1">
      <alignment horizontal="right" vertical="center"/>
    </xf>
    <xf numFmtId="3" fontId="6" fillId="0" borderId="92" xfId="1" applyNumberFormat="1" applyFont="1" applyFill="1" applyBorder="1" applyAlignment="1">
      <alignment horizontal="right" vertical="center"/>
    </xf>
    <xf numFmtId="49" fontId="2" fillId="0" borderId="52" xfId="1" applyNumberFormat="1" applyFont="1" applyFill="1" applyBorder="1" applyAlignment="1">
      <alignment horizontal="right" vertical="center"/>
    </xf>
    <xf numFmtId="3" fontId="2" fillId="0" borderId="0" xfId="1" applyNumberFormat="1" applyFill="1" applyAlignment="1"/>
    <xf numFmtId="3" fontId="5" fillId="2" borderId="58" xfId="1" applyNumberFormat="1" applyFont="1" applyFill="1" applyBorder="1" applyAlignment="1">
      <alignment horizontal="right" vertical="center"/>
    </xf>
    <xf numFmtId="0" fontId="2" fillId="0" borderId="19" xfId="1" applyBorder="1"/>
    <xf numFmtId="172" fontId="29" fillId="5" borderId="52" xfId="1" applyNumberFormat="1" applyFont="1" applyFill="1" applyBorder="1" applyAlignment="1" applyProtection="1">
      <alignment shrinkToFit="1"/>
    </xf>
    <xf numFmtId="3" fontId="25" fillId="6" borderId="59" xfId="1" applyNumberFormat="1" applyFont="1" applyFill="1" applyBorder="1" applyProtection="1"/>
    <xf numFmtId="3" fontId="25" fillId="6" borderId="78" xfId="1" applyNumberFormat="1" applyFont="1" applyFill="1" applyBorder="1" applyProtection="1"/>
    <xf numFmtId="0" fontId="2" fillId="0" borderId="0" xfId="1" applyFill="1" applyBorder="1"/>
    <xf numFmtId="10" fontId="2" fillId="6" borderId="23" xfId="1" applyNumberFormat="1" applyFont="1" applyFill="1" applyBorder="1"/>
    <xf numFmtId="10" fontId="2" fillId="6" borderId="109" xfId="1" applyNumberFormat="1" applyFont="1" applyFill="1" applyBorder="1"/>
    <xf numFmtId="3" fontId="25" fillId="6" borderId="0" xfId="1" applyNumberFormat="1" applyFont="1" applyFill="1" applyBorder="1" applyProtection="1"/>
    <xf numFmtId="3" fontId="25" fillId="6" borderId="77" xfId="1" applyNumberFormat="1" applyFont="1" applyFill="1" applyBorder="1" applyProtection="1"/>
    <xf numFmtId="0" fontId="5" fillId="5" borderId="99" xfId="1" applyFont="1" applyFill="1" applyBorder="1" applyAlignment="1">
      <alignment horizontal="center"/>
    </xf>
    <xf numFmtId="0" fontId="5" fillId="5" borderId="23" xfId="1" applyFont="1" applyFill="1" applyBorder="1" applyAlignment="1">
      <alignment horizontal="center"/>
    </xf>
    <xf numFmtId="0" fontId="2" fillId="5" borderId="38" xfId="1" applyFont="1" applyFill="1" applyBorder="1" applyAlignment="1">
      <alignment horizontal="left"/>
    </xf>
    <xf numFmtId="3" fontId="25" fillId="2" borderId="19" xfId="1" applyNumberFormat="1" applyFont="1" applyFill="1" applyBorder="1" applyProtection="1">
      <protection locked="0"/>
    </xf>
    <xf numFmtId="3" fontId="25" fillId="2" borderId="77" xfId="1" applyNumberFormat="1" applyFont="1" applyFill="1" applyBorder="1" applyProtection="1">
      <protection locked="0"/>
    </xf>
    <xf numFmtId="0" fontId="30" fillId="0" borderId="0" xfId="1" applyFont="1"/>
    <xf numFmtId="3" fontId="25" fillId="2" borderId="38" xfId="1" applyNumberFormat="1" applyFont="1" applyFill="1" applyBorder="1" applyProtection="1">
      <protection locked="0"/>
    </xf>
    <xf numFmtId="3" fontId="25" fillId="2" borderId="61" xfId="1" applyNumberFormat="1" applyFont="1" applyFill="1" applyBorder="1" applyProtection="1">
      <protection locked="0"/>
    </xf>
    <xf numFmtId="3" fontId="25" fillId="2" borderId="74" xfId="1" applyNumberFormat="1" applyFont="1" applyFill="1" applyBorder="1" applyProtection="1">
      <protection locked="0"/>
    </xf>
    <xf numFmtId="0" fontId="16" fillId="0" borderId="0" xfId="0" applyFont="1" applyFill="1"/>
    <xf numFmtId="0" fontId="16" fillId="0" borderId="0" xfId="0" applyFont="1" applyFill="1" applyProtection="1">
      <protection locked="0"/>
    </xf>
    <xf numFmtId="0" fontId="4" fillId="0" borderId="0" xfId="0" applyFont="1" applyFill="1"/>
    <xf numFmtId="0" fontId="18" fillId="0" borderId="0" xfId="1" applyFont="1"/>
    <xf numFmtId="3" fontId="6" fillId="0" borderId="0" xfId="1" applyNumberFormat="1" applyFont="1" applyBorder="1"/>
    <xf numFmtId="3" fontId="6" fillId="0" borderId="114" xfId="1" applyNumberFormat="1" applyFont="1" applyBorder="1"/>
    <xf numFmtId="3" fontId="6" fillId="0" borderId="103" xfId="1" applyNumberFormat="1" applyFont="1" applyBorder="1"/>
    <xf numFmtId="3" fontId="8" fillId="2" borderId="116" xfId="1" applyNumberFormat="1" applyFont="1" applyFill="1" applyBorder="1" applyAlignment="1">
      <alignment horizontal="center"/>
    </xf>
    <xf numFmtId="0" fontId="0" fillId="0" borderId="0" xfId="0" applyFill="1" applyAlignment="1"/>
    <xf numFmtId="4" fontId="2" fillId="0" borderId="0" xfId="1" applyNumberFormat="1" applyAlignment="1">
      <alignment shrinkToFit="1"/>
    </xf>
    <xf numFmtId="0" fontId="2" fillId="0" borderId="0" xfId="1" applyAlignment="1">
      <alignment horizontal="left"/>
    </xf>
    <xf numFmtId="4" fontId="4" fillId="0" borderId="117" xfId="1" applyNumberFormat="1" applyFont="1" applyBorder="1" applyAlignment="1">
      <alignment horizontal="left"/>
    </xf>
    <xf numFmtId="4" fontId="4" fillId="0" borderId="118" xfId="1" applyNumberFormat="1" applyFont="1" applyBorder="1" applyAlignment="1">
      <alignment horizontal="left"/>
    </xf>
    <xf numFmtId="4" fontId="4" fillId="0" borderId="119" xfId="1" applyNumberFormat="1" applyFont="1" applyBorder="1" applyAlignment="1">
      <alignment horizontal="left"/>
    </xf>
    <xf numFmtId="0" fontId="2" fillId="0" borderId="0" xfId="1" applyFill="1" applyAlignment="1">
      <alignment horizontal="left"/>
    </xf>
    <xf numFmtId="3" fontId="2" fillId="0" borderId="0" xfId="1" applyNumberFormat="1" applyAlignment="1">
      <alignment horizontal="left"/>
    </xf>
    <xf numFmtId="4" fontId="2" fillId="0" borderId="0" xfId="1" applyNumberFormat="1" applyAlignment="1">
      <alignment horizontal="left"/>
    </xf>
    <xf numFmtId="4" fontId="2" fillId="0" borderId="0" xfId="1" applyNumberFormat="1" applyAlignment="1">
      <alignment horizontal="left" vertical="center" shrinkToFit="1"/>
    </xf>
    <xf numFmtId="0" fontId="2" fillId="0" borderId="0" xfId="1" applyFont="1" applyAlignment="1">
      <alignment horizontal="left" vertical="center"/>
    </xf>
    <xf numFmtId="0" fontId="2" fillId="0" borderId="0" xfId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" fontId="2" fillId="0" borderId="99" xfId="1" applyNumberFormat="1" applyFill="1" applyBorder="1"/>
    <xf numFmtId="4" fontId="2" fillId="0" borderId="61" xfId="1" applyNumberFormat="1" applyFill="1" applyBorder="1"/>
    <xf numFmtId="4" fontId="2" fillId="0" borderId="73" xfId="1" applyNumberFormat="1" applyFill="1" applyBorder="1"/>
    <xf numFmtId="3" fontId="5" fillId="0" borderId="0" xfId="1" applyNumberFormat="1" applyFont="1" applyFill="1" applyBorder="1" applyAlignment="1">
      <alignment horizontal="right" vertical="center" shrinkToFit="1"/>
    </xf>
    <xf numFmtId="3" fontId="5" fillId="0" borderId="57" xfId="1" applyNumberFormat="1" applyFont="1" applyFill="1" applyBorder="1" applyAlignment="1">
      <alignment horizontal="right" vertical="center" shrinkToFit="1"/>
    </xf>
    <xf numFmtId="3" fontId="5" fillId="3" borderId="57" xfId="1" applyNumberFormat="1" applyFont="1" applyFill="1" applyBorder="1" applyAlignment="1">
      <alignment horizontal="right" vertical="center" shrinkToFit="1"/>
    </xf>
    <xf numFmtId="3" fontId="5" fillId="0" borderId="55" xfId="1" applyNumberFormat="1" applyFont="1" applyFill="1" applyBorder="1" applyAlignment="1">
      <alignment horizontal="right" vertical="center" shrinkToFit="1"/>
    </xf>
    <xf numFmtId="3" fontId="2" fillId="0" borderId="0" xfId="1" applyNumberFormat="1" applyFill="1" applyAlignment="1">
      <alignment shrinkToFit="1"/>
    </xf>
    <xf numFmtId="3" fontId="2" fillId="0" borderId="61" xfId="1" applyNumberFormat="1" applyFill="1" applyBorder="1" applyAlignment="1">
      <alignment shrinkToFit="1"/>
    </xf>
    <xf numFmtId="3" fontId="4" fillId="0" borderId="0" xfId="1" applyNumberFormat="1" applyFont="1" applyFill="1" applyAlignment="1">
      <alignment shrinkToFit="1"/>
    </xf>
    <xf numFmtId="3" fontId="5" fillId="0" borderId="92" xfId="1" applyNumberFormat="1" applyFont="1" applyFill="1" applyBorder="1" applyAlignment="1">
      <alignment horizontal="right" vertical="center" shrinkToFit="1"/>
    </xf>
    <xf numFmtId="3" fontId="6" fillId="0" borderId="0" xfId="1" applyNumberFormat="1" applyFont="1" applyFill="1" applyBorder="1" applyAlignment="1">
      <alignment horizontal="right" vertical="center" shrinkToFit="1"/>
    </xf>
    <xf numFmtId="3" fontId="6" fillId="0" borderId="47" xfId="1" applyNumberFormat="1" applyFont="1" applyFill="1" applyBorder="1" applyAlignment="1">
      <alignment horizontal="right" vertical="center" shrinkToFit="1"/>
    </xf>
    <xf numFmtId="3" fontId="6" fillId="0" borderId="87" xfId="1" applyNumberFormat="1" applyFont="1" applyFill="1" applyBorder="1" applyAlignment="1">
      <alignment horizontal="right" vertical="center" shrinkToFit="1"/>
    </xf>
    <xf numFmtId="3" fontId="2" fillId="0" borderId="0" xfId="1" applyNumberFormat="1" applyFont="1" applyAlignment="1">
      <alignment shrinkToFit="1"/>
    </xf>
    <xf numFmtId="173" fontId="6" fillId="0" borderId="45" xfId="1" applyNumberFormat="1" applyFont="1" applyFill="1" applyBorder="1" applyAlignment="1">
      <alignment horizontal="right" vertical="center" shrinkToFit="1"/>
    </xf>
    <xf numFmtId="4" fontId="2" fillId="0" borderId="73" xfId="1" applyNumberFormat="1" applyFont="1" applyBorder="1"/>
    <xf numFmtId="3" fontId="6" fillId="0" borderId="62" xfId="1" applyNumberFormat="1" applyFont="1" applyFill="1" applyBorder="1" applyAlignment="1">
      <alignment horizontal="right" vertical="center" shrinkToFit="1"/>
    </xf>
    <xf numFmtId="4" fontId="6" fillId="0" borderId="47" xfId="1" applyNumberFormat="1" applyFont="1" applyFill="1" applyBorder="1" applyAlignment="1">
      <alignment horizontal="right" vertical="center" shrinkToFit="1"/>
    </xf>
    <xf numFmtId="4" fontId="2" fillId="0" borderId="99" xfId="1" applyNumberFormat="1" applyFont="1" applyBorder="1"/>
    <xf numFmtId="3" fontId="6" fillId="0" borderId="38" xfId="1" applyNumberFormat="1" applyFont="1" applyFill="1" applyBorder="1" applyAlignment="1">
      <alignment horizontal="right" vertical="center" shrinkToFit="1"/>
    </xf>
    <xf numFmtId="4" fontId="6" fillId="0" borderId="38" xfId="1" applyNumberFormat="1" applyFont="1" applyFill="1" applyBorder="1" applyAlignment="1">
      <alignment horizontal="right" vertical="center" shrinkToFit="1"/>
    </xf>
    <xf numFmtId="3" fontId="6" fillId="0" borderId="106" xfId="1" applyNumberFormat="1" applyFont="1" applyFill="1" applyBorder="1" applyAlignment="1">
      <alignment horizontal="right" vertical="center" shrinkToFit="1"/>
    </xf>
    <xf numFmtId="173" fontId="6" fillId="0" borderId="121" xfId="1" applyNumberFormat="1" applyFont="1" applyFill="1" applyBorder="1" applyAlignment="1">
      <alignment horizontal="right" vertical="center" shrinkToFit="1"/>
    </xf>
    <xf numFmtId="4" fontId="6" fillId="3" borderId="38" xfId="1" applyNumberFormat="1" applyFont="1" applyFill="1" applyBorder="1" applyAlignment="1">
      <alignment horizontal="right" vertical="center" shrinkToFit="1"/>
    </xf>
    <xf numFmtId="4" fontId="2" fillId="0" borderId="61" xfId="1" applyNumberFormat="1" applyFont="1" applyBorder="1"/>
    <xf numFmtId="3" fontId="6" fillId="0" borderId="122" xfId="1" applyNumberFormat="1" applyFont="1" applyFill="1" applyBorder="1" applyAlignment="1">
      <alignment horizontal="right" vertical="center" shrinkToFit="1"/>
    </xf>
    <xf numFmtId="3" fontId="6" fillId="0" borderId="51" xfId="1" applyNumberFormat="1" applyFont="1" applyFill="1" applyBorder="1" applyAlignment="1">
      <alignment horizontal="right" vertical="center" shrinkToFit="1"/>
    </xf>
    <xf numFmtId="4" fontId="6" fillId="3" borderId="51" xfId="1" applyNumberFormat="1" applyFont="1" applyFill="1" applyBorder="1" applyAlignment="1">
      <alignment horizontal="right" vertical="center" shrinkToFit="1"/>
    </xf>
    <xf numFmtId="3" fontId="6" fillId="0" borderId="29" xfId="1" applyNumberFormat="1" applyFont="1" applyBorder="1" applyAlignment="1">
      <alignment horizontal="right" vertical="center" shrinkToFit="1"/>
    </xf>
    <xf numFmtId="173" fontId="6" fillId="0" borderId="31" xfId="1" applyNumberFormat="1" applyFont="1" applyFill="1" applyBorder="1" applyAlignment="1">
      <alignment horizontal="right" vertical="center" shrinkToFit="1"/>
    </xf>
    <xf numFmtId="0" fontId="2" fillId="0" borderId="99" xfId="1" applyBorder="1"/>
    <xf numFmtId="0" fontId="2" fillId="0" borderId="61" xfId="1" applyBorder="1"/>
    <xf numFmtId="0" fontId="2" fillId="0" borderId="73" xfId="1" applyBorder="1"/>
    <xf numFmtId="3" fontId="6" fillId="0" borderId="58" xfId="1" applyNumberFormat="1" applyFont="1" applyBorder="1" applyAlignment="1">
      <alignment horizontal="right" vertical="center"/>
    </xf>
    <xf numFmtId="3" fontId="6" fillId="0" borderId="52" xfId="1" applyNumberFormat="1" applyFont="1" applyBorder="1" applyAlignment="1">
      <alignment horizontal="right" vertical="center"/>
    </xf>
    <xf numFmtId="9" fontId="2" fillId="2" borderId="24" xfId="1" applyNumberFormat="1" applyFill="1" applyBorder="1"/>
    <xf numFmtId="0" fontId="2" fillId="2" borderId="123" xfId="1" applyFill="1" applyBorder="1"/>
    <xf numFmtId="0" fontId="2" fillId="2" borderId="73" xfId="1" applyFill="1" applyBorder="1"/>
    <xf numFmtId="3" fontId="4" fillId="0" borderId="0" xfId="1" applyNumberFormat="1" applyFont="1" applyFill="1" applyBorder="1" applyAlignment="1">
      <alignment horizontal="center"/>
    </xf>
    <xf numFmtId="3" fontId="4" fillId="2" borderId="55" xfId="1" applyNumberFormat="1" applyFont="1" applyFill="1" applyBorder="1" applyAlignment="1">
      <alignment horizontal="center"/>
    </xf>
    <xf numFmtId="0" fontId="2" fillId="2" borderId="59" xfId="1" applyFill="1" applyBorder="1"/>
    <xf numFmtId="9" fontId="2" fillId="0" borderId="0" xfId="1" applyNumberFormat="1"/>
    <xf numFmtId="3" fontId="4" fillId="2" borderId="92" xfId="1" applyNumberFormat="1" applyFont="1" applyFill="1" applyBorder="1" applyAlignment="1">
      <alignment horizontal="center"/>
    </xf>
    <xf numFmtId="0" fontId="4" fillId="2" borderId="55" xfId="1" applyFont="1" applyFill="1" applyBorder="1" applyAlignment="1">
      <alignment horizontal="center"/>
    </xf>
    <xf numFmtId="0" fontId="4" fillId="2" borderId="52" xfId="1" applyFont="1" applyFill="1" applyBorder="1" applyAlignment="1">
      <alignment horizontal="center"/>
    </xf>
    <xf numFmtId="3" fontId="8" fillId="0" borderId="0" xfId="1" applyNumberFormat="1" applyFont="1" applyFill="1" applyBorder="1" applyAlignment="1">
      <alignment horizontal="center"/>
    </xf>
    <xf numFmtId="0" fontId="2" fillId="2" borderId="77" xfId="1" applyFill="1" applyBorder="1" applyAlignment="1">
      <alignment horizontal="center"/>
    </xf>
    <xf numFmtId="3" fontId="8" fillId="2" borderId="45" xfId="1" applyNumberFormat="1" applyFont="1" applyFill="1" applyBorder="1" applyAlignment="1">
      <alignment horizontal="center"/>
    </xf>
    <xf numFmtId="3" fontId="12" fillId="0" borderId="0" xfId="1" applyNumberFormat="1" applyFont="1" applyFill="1" applyBorder="1" applyAlignment="1">
      <alignment horizontal="center" vertical="top" wrapText="1"/>
    </xf>
    <xf numFmtId="0" fontId="2" fillId="2" borderId="63" xfId="1" applyFill="1" applyBorder="1"/>
    <xf numFmtId="3" fontId="12" fillId="2" borderId="124" xfId="1" applyNumberFormat="1" applyFont="1" applyFill="1" applyBorder="1" applyAlignment="1">
      <alignment horizontal="center" vertical="top" wrapText="1"/>
    </xf>
    <xf numFmtId="0" fontId="2" fillId="2" borderId="4" xfId="1" applyFill="1" applyBorder="1"/>
    <xf numFmtId="3" fontId="4" fillId="0" borderId="0" xfId="1" applyNumberFormat="1" applyFont="1" applyFill="1" applyBorder="1" applyAlignment="1">
      <alignment horizontal="center" vertical="center" wrapText="1"/>
    </xf>
    <xf numFmtId="3" fontId="4" fillId="2" borderId="0" xfId="1" applyNumberFormat="1" applyFont="1" applyFill="1" applyBorder="1" applyAlignment="1">
      <alignment horizontal="center" vertical="center" wrapText="1"/>
    </xf>
    <xf numFmtId="0" fontId="2" fillId="2" borderId="61" xfId="1" applyFill="1" applyBorder="1"/>
    <xf numFmtId="3" fontId="4" fillId="2" borderId="36" xfId="1" applyNumberFormat="1" applyFont="1" applyFill="1" applyBorder="1" applyAlignment="1">
      <alignment horizontal="center" vertical="center" wrapText="1"/>
    </xf>
    <xf numFmtId="0" fontId="2" fillId="2" borderId="6" xfId="1" applyFill="1" applyBorder="1"/>
    <xf numFmtId="3" fontId="4" fillId="2" borderId="93" xfId="1" applyNumberFormat="1" applyFont="1" applyFill="1" applyBorder="1" applyAlignment="1">
      <alignment horizontal="center"/>
    </xf>
    <xf numFmtId="0" fontId="32" fillId="0" borderId="0" xfId="1" applyFont="1" applyFill="1"/>
    <xf numFmtId="3" fontId="32" fillId="0" borderId="0" xfId="1" applyNumberFormat="1" applyFont="1" applyFill="1"/>
    <xf numFmtId="4" fontId="32" fillId="0" borderId="0" xfId="1" applyNumberFormat="1" applyFont="1" applyFill="1" applyAlignment="1">
      <alignment shrinkToFit="1"/>
    </xf>
    <xf numFmtId="3" fontId="32" fillId="0" borderId="0" xfId="1" applyNumberFormat="1" applyFont="1" applyFill="1" applyAlignment="1">
      <alignment horizontal="right"/>
    </xf>
    <xf numFmtId="3" fontId="2" fillId="0" borderId="0" xfId="1" applyNumberFormat="1" applyFont="1" applyFill="1" applyAlignment="1">
      <alignment horizontal="right"/>
    </xf>
    <xf numFmtId="0" fontId="33" fillId="0" borderId="0" xfId="0" applyFont="1" applyAlignment="1">
      <alignment horizontal="right" shrinkToFit="1"/>
    </xf>
    <xf numFmtId="0" fontId="34" fillId="0" borderId="0" xfId="1" applyFont="1"/>
    <xf numFmtId="3" fontId="32" fillId="0" borderId="0" xfId="1" applyNumberFormat="1" applyFont="1" applyFill="1" applyAlignment="1"/>
    <xf numFmtId="0" fontId="8" fillId="0" borderId="0" xfId="1" applyFont="1"/>
    <xf numFmtId="0" fontId="0" fillId="0" borderId="0" xfId="0" applyAlignment="1">
      <alignment horizontal="right" shrinkToFit="1"/>
    </xf>
    <xf numFmtId="3" fontId="35" fillId="0" borderId="0" xfId="1" applyNumberFormat="1" applyFont="1" applyFill="1" applyAlignment="1">
      <alignment horizontal="left"/>
    </xf>
    <xf numFmtId="3" fontId="36" fillId="0" borderId="0" xfId="1" applyNumberFormat="1" applyFont="1" applyFill="1" applyAlignment="1">
      <alignment horizontal="right"/>
    </xf>
    <xf numFmtId="3" fontId="20" fillId="0" borderId="0" xfId="1" applyNumberFormat="1" applyFont="1" applyFill="1" applyAlignment="1">
      <alignment horizontal="right"/>
    </xf>
    <xf numFmtId="49" fontId="20" fillId="0" borderId="0" xfId="1" applyNumberFormat="1" applyFont="1" applyAlignment="1">
      <alignment horizontal="left"/>
    </xf>
    <xf numFmtId="0" fontId="6" fillId="0" borderId="0" xfId="1" applyFont="1" applyFill="1" applyAlignment="1">
      <alignment horizontal="justify" vertical="justify"/>
    </xf>
    <xf numFmtId="4" fontId="3" fillId="0" borderId="0" xfId="1" applyNumberFormat="1" applyFont="1" applyFill="1" applyAlignment="1">
      <alignment horizontal="justify" vertical="justify"/>
    </xf>
    <xf numFmtId="0" fontId="5" fillId="0" borderId="0" xfId="1" applyFont="1"/>
    <xf numFmtId="3" fontId="11" fillId="0" borderId="0" xfId="1" applyNumberFormat="1" applyFont="1" applyAlignment="1"/>
    <xf numFmtId="3" fontId="2" fillId="0" borderId="0" xfId="1" applyNumberFormat="1" applyFont="1" applyAlignment="1"/>
    <xf numFmtId="0" fontId="5" fillId="0" borderId="125" xfId="1" applyFont="1" applyBorder="1" applyAlignment="1">
      <alignment horizontal="right" vertical="center"/>
    </xf>
    <xf numFmtId="49" fontId="2" fillId="0" borderId="126" xfId="1" applyNumberFormat="1" applyFont="1" applyBorder="1" applyAlignment="1">
      <alignment horizontal="right" vertical="center"/>
    </xf>
    <xf numFmtId="0" fontId="11" fillId="0" borderId="0" xfId="1" applyFont="1" applyBorder="1"/>
    <xf numFmtId="0" fontId="2" fillId="0" borderId="0" xfId="1" applyFont="1" applyBorder="1"/>
    <xf numFmtId="0" fontId="4" fillId="2" borderId="126" xfId="1" applyFont="1" applyFill="1" applyBorder="1" applyAlignment="1">
      <alignment horizontal="center"/>
    </xf>
    <xf numFmtId="3" fontId="2" fillId="2" borderId="47" xfId="1" applyNumberFormat="1" applyFont="1" applyFill="1" applyBorder="1" applyAlignment="1">
      <alignment horizontal="center"/>
    </xf>
    <xf numFmtId="49" fontId="4" fillId="2" borderId="128" xfId="1" applyNumberFormat="1" applyFont="1" applyFill="1" applyBorder="1" applyAlignment="1">
      <alignment horizontal="center"/>
    </xf>
    <xf numFmtId="0" fontId="2" fillId="2" borderId="0" xfId="1" applyFont="1" applyFill="1" applyBorder="1"/>
    <xf numFmtId="0" fontId="4" fillId="2" borderId="0" xfId="1" applyFont="1" applyFill="1" applyBorder="1" applyAlignment="1">
      <alignment horizontal="center" vertical="top" wrapText="1"/>
    </xf>
    <xf numFmtId="0" fontId="4" fillId="2" borderId="3" xfId="1" applyFont="1" applyFill="1" applyBorder="1" applyAlignment="1">
      <alignment horizontal="center" vertical="top" wrapText="1"/>
    </xf>
    <xf numFmtId="0" fontId="4" fillId="2" borderId="112" xfId="1" applyFont="1" applyFill="1" applyBorder="1" applyAlignment="1">
      <alignment horizontal="center"/>
    </xf>
    <xf numFmtId="0" fontId="11" fillId="0" borderId="0" xfId="1" applyFont="1" applyAlignment="1">
      <alignment horizontal="right"/>
    </xf>
    <xf numFmtId="49" fontId="5" fillId="0" borderId="0" xfId="1" applyNumberFormat="1" applyFont="1" applyFill="1" applyBorder="1"/>
    <xf numFmtId="3" fontId="2" fillId="0" borderId="49" xfId="1" applyNumberFormat="1" applyBorder="1"/>
    <xf numFmtId="3" fontId="5" fillId="0" borderId="49" xfId="1" applyNumberFormat="1" applyFont="1" applyBorder="1"/>
    <xf numFmtId="3" fontId="6" fillId="0" borderId="49" xfId="1" applyNumberFormat="1" applyFont="1" applyBorder="1"/>
    <xf numFmtId="3" fontId="3" fillId="0" borderId="51" xfId="1" applyNumberFormat="1" applyFont="1" applyBorder="1"/>
    <xf numFmtId="49" fontId="11" fillId="0" borderId="0" xfId="1" applyNumberFormat="1" applyFont="1"/>
    <xf numFmtId="3" fontId="6" fillId="0" borderId="0" xfId="1" applyNumberFormat="1" applyFont="1" applyAlignment="1"/>
    <xf numFmtId="3" fontId="4" fillId="2" borderId="96" xfId="1" applyNumberFormat="1" applyFont="1" applyFill="1" applyBorder="1" applyAlignment="1">
      <alignment horizontal="center"/>
    </xf>
    <xf numFmtId="0" fontId="2" fillId="2" borderId="28" xfId="1" applyFill="1" applyBorder="1"/>
    <xf numFmtId="3" fontId="8" fillId="2" borderId="47" xfId="1" applyNumberFormat="1" applyFont="1" applyFill="1" applyBorder="1" applyAlignment="1">
      <alignment horizontal="center" shrinkToFit="1"/>
    </xf>
    <xf numFmtId="3" fontId="12" fillId="2" borderId="8" xfId="1" applyNumberFormat="1" applyFont="1" applyFill="1" applyBorder="1" applyAlignment="1">
      <alignment horizontal="center" vertical="top" wrapText="1"/>
    </xf>
    <xf numFmtId="3" fontId="8" fillId="2" borderId="41" xfId="1" applyNumberFormat="1" applyFont="1" applyFill="1" applyBorder="1" applyAlignment="1">
      <alignment horizontal="center" vertical="top" wrapText="1"/>
    </xf>
    <xf numFmtId="3" fontId="4" fillId="2" borderId="3" xfId="1" applyNumberFormat="1" applyFont="1" applyFill="1" applyBorder="1" applyAlignment="1">
      <alignment horizontal="center" vertical="top" wrapText="1"/>
    </xf>
    <xf numFmtId="3" fontId="4" fillId="2" borderId="1" xfId="1" applyNumberFormat="1" applyFont="1" applyFill="1" applyBorder="1" applyAlignment="1">
      <alignment horizontal="center" vertical="center" wrapText="1"/>
    </xf>
    <xf numFmtId="3" fontId="4" fillId="2" borderId="3" xfId="1" applyNumberFormat="1" applyFont="1" applyFill="1" applyBorder="1" applyAlignment="1">
      <alignment horizontal="center" vertical="center" wrapText="1"/>
    </xf>
    <xf numFmtId="3" fontId="11" fillId="0" borderId="0" xfId="1" applyNumberFormat="1" applyFont="1" applyFill="1" applyAlignment="1"/>
    <xf numFmtId="0" fontId="11" fillId="0" borderId="0" xfId="1" applyFont="1" applyFill="1" applyAlignment="1">
      <alignment horizontal="right"/>
    </xf>
    <xf numFmtId="0" fontId="11" fillId="0" borderId="0" xfId="1" applyFont="1" applyFill="1"/>
    <xf numFmtId="3" fontId="11" fillId="0" borderId="0" xfId="1" applyNumberFormat="1" applyFont="1" applyFill="1" applyAlignment="1">
      <alignment horizontal="right"/>
    </xf>
    <xf numFmtId="174" fontId="38" fillId="0" borderId="0" xfId="1" applyNumberFormat="1" applyFont="1" applyFill="1" applyAlignment="1">
      <alignment horizontal="right" shrinkToFit="1"/>
    </xf>
    <xf numFmtId="3" fontId="3" fillId="0" borderId="0" xfId="1" applyNumberFormat="1" applyFont="1" applyFill="1" applyAlignment="1">
      <alignment horizontal="right"/>
    </xf>
    <xf numFmtId="3" fontId="3" fillId="0" borderId="0" xfId="1" applyNumberFormat="1" applyFont="1" applyFill="1" applyAlignment="1">
      <alignment horizontal="left"/>
    </xf>
    <xf numFmtId="3" fontId="2" fillId="0" borderId="0" xfId="1" applyNumberFormat="1" applyBorder="1"/>
    <xf numFmtId="3" fontId="3" fillId="0" borderId="47" xfId="1" applyNumberFormat="1" applyFont="1" applyBorder="1"/>
    <xf numFmtId="3" fontId="3" fillId="0" borderId="86" xfId="1" applyNumberFormat="1" applyFont="1" applyBorder="1"/>
    <xf numFmtId="3" fontId="3" fillId="0" borderId="30" xfId="1" applyNumberFormat="1" applyFont="1" applyBorder="1"/>
    <xf numFmtId="3" fontId="4" fillId="0" borderId="0" xfId="1" applyNumberFormat="1" applyFont="1"/>
    <xf numFmtId="0" fontId="0" fillId="0" borderId="0" xfId="0" applyFill="1" applyAlignment="1">
      <alignment horizontal="left" vertical="top"/>
    </xf>
    <xf numFmtId="3" fontId="4" fillId="0" borderId="0" xfId="1" applyNumberFormat="1" applyFont="1" applyFill="1" applyBorder="1"/>
    <xf numFmtId="0" fontId="2" fillId="0" borderId="9" xfId="1" applyBorder="1"/>
    <xf numFmtId="3" fontId="2" fillId="0" borderId="66" xfId="1" applyNumberFormat="1" applyBorder="1"/>
    <xf numFmtId="3" fontId="2" fillId="0" borderId="0" xfId="1" applyNumberFormat="1" applyFill="1" applyBorder="1"/>
    <xf numFmtId="3" fontId="2" fillId="0" borderId="4" xfId="1" applyNumberFormat="1" applyBorder="1"/>
    <xf numFmtId="3" fontId="2" fillId="0" borderId="13" xfId="1" applyNumberFormat="1" applyFont="1" applyFill="1" applyBorder="1"/>
    <xf numFmtId="3" fontId="6" fillId="0" borderId="53" xfId="1" applyNumberFormat="1" applyFont="1" applyFill="1" applyBorder="1" applyAlignment="1">
      <alignment horizontal="right" vertical="center"/>
    </xf>
    <xf numFmtId="49" fontId="2" fillId="0" borderId="126" xfId="1" applyNumberFormat="1" applyFont="1" applyFill="1" applyBorder="1" applyAlignment="1">
      <alignment horizontal="right" vertical="center"/>
    </xf>
    <xf numFmtId="3" fontId="7" fillId="0" borderId="84" xfId="1" applyNumberFormat="1" applyFont="1" applyFill="1" applyBorder="1"/>
    <xf numFmtId="3" fontId="7" fillId="0" borderId="130" xfId="1" applyNumberFormat="1" applyFont="1" applyBorder="1"/>
    <xf numFmtId="3" fontId="7" fillId="0" borderId="12" xfId="1" applyNumberFormat="1" applyFont="1" applyFill="1" applyBorder="1"/>
    <xf numFmtId="3" fontId="7" fillId="0" borderId="19" xfId="1" applyNumberFormat="1" applyFont="1" applyBorder="1"/>
    <xf numFmtId="3" fontId="6" fillId="0" borderId="53" xfId="1" applyNumberFormat="1" applyFont="1" applyBorder="1" applyAlignment="1">
      <alignment horizontal="right" vertical="center"/>
    </xf>
    <xf numFmtId="0" fontId="2" fillId="0" borderId="4" xfId="1" applyBorder="1"/>
    <xf numFmtId="0" fontId="2" fillId="2" borderId="84" xfId="1" applyFill="1" applyBorder="1"/>
    <xf numFmtId="0" fontId="2" fillId="2" borderId="130" xfId="1" applyFill="1" applyBorder="1"/>
    <xf numFmtId="0" fontId="2" fillId="2" borderId="1" xfId="1" applyFill="1" applyBorder="1"/>
    <xf numFmtId="3" fontId="8" fillId="2" borderId="86" xfId="1" applyNumberFormat="1" applyFont="1" applyFill="1" applyBorder="1" applyAlignment="1">
      <alignment horizontal="center"/>
    </xf>
    <xf numFmtId="3" fontId="9" fillId="2" borderId="1" xfId="1" applyNumberFormat="1" applyFont="1" applyFill="1" applyBorder="1" applyAlignment="1">
      <alignment horizontal="center" vertical="top" wrapText="1"/>
    </xf>
    <xf numFmtId="0" fontId="39" fillId="0" borderId="0" xfId="1" applyFont="1"/>
    <xf numFmtId="0" fontId="39" fillId="0" borderId="0" xfId="1" applyFont="1" applyFill="1"/>
    <xf numFmtId="0" fontId="40" fillId="0" borderId="0" xfId="1" applyFont="1" applyFill="1"/>
    <xf numFmtId="49" fontId="10" fillId="0" borderId="0" xfId="1" applyNumberFormat="1" applyFont="1" applyAlignment="1">
      <alignment horizontal="right" shrinkToFit="1"/>
    </xf>
    <xf numFmtId="0" fontId="41" fillId="0" borderId="0" xfId="1" applyFont="1"/>
    <xf numFmtId="0" fontId="2" fillId="0" borderId="0" xfId="1" applyAlignment="1">
      <alignment horizontal="right"/>
    </xf>
    <xf numFmtId="3" fontId="5" fillId="2" borderId="53" xfId="1" applyNumberFormat="1" applyFont="1" applyFill="1" applyBorder="1" applyAlignment="1">
      <alignment horizontal="right" vertical="center"/>
    </xf>
    <xf numFmtId="3" fontId="5" fillId="2" borderId="56" xfId="1" applyNumberFormat="1" applyFont="1" applyFill="1" applyBorder="1" applyAlignment="1">
      <alignment horizontal="right" vertical="center"/>
    </xf>
    <xf numFmtId="3" fontId="5" fillId="2" borderId="130" xfId="1" applyNumberFormat="1" applyFont="1" applyFill="1" applyBorder="1" applyAlignment="1">
      <alignment horizontal="right" vertical="center"/>
    </xf>
    <xf numFmtId="3" fontId="5" fillId="2" borderId="57" xfId="1" applyNumberFormat="1" applyFont="1" applyFill="1" applyBorder="1" applyAlignment="1">
      <alignment horizontal="right" vertical="center"/>
    </xf>
    <xf numFmtId="3" fontId="4" fillId="2" borderId="55" xfId="1" applyNumberFormat="1" applyFont="1" applyFill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horizontal="center" vertical="center" wrapText="1"/>
    </xf>
    <xf numFmtId="3" fontId="6" fillId="0" borderId="92" xfId="1" applyNumberFormat="1" applyFont="1" applyBorder="1" applyAlignment="1">
      <alignment horizontal="right" vertical="center"/>
    </xf>
    <xf numFmtId="3" fontId="12" fillId="2" borderId="50" xfId="0" applyNumberFormat="1" applyFont="1" applyFill="1" applyBorder="1" applyAlignment="1">
      <alignment horizontal="center" vertical="top" wrapText="1"/>
    </xf>
    <xf numFmtId="3" fontId="4" fillId="2" borderId="31" xfId="1" applyNumberFormat="1" applyFont="1" applyFill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horizontal="center" vertical="top" wrapText="1"/>
    </xf>
    <xf numFmtId="3" fontId="5" fillId="2" borderId="92" xfId="1" applyNumberFormat="1" applyFont="1" applyFill="1" applyBorder="1" applyAlignment="1">
      <alignment horizontal="right" vertical="center"/>
    </xf>
    <xf numFmtId="3" fontId="12" fillId="2" borderId="0" xfId="1" applyNumberFormat="1" applyFont="1" applyFill="1" applyBorder="1" applyAlignment="1">
      <alignment horizontal="center" vertical="top" wrapText="1"/>
    </xf>
    <xf numFmtId="3" fontId="12" fillId="2" borderId="50" xfId="1" applyNumberFormat="1" applyFont="1" applyFill="1" applyBorder="1" applyAlignment="1">
      <alignment horizontal="center" vertical="top" wrapText="1"/>
    </xf>
    <xf numFmtId="3" fontId="5" fillId="0" borderId="92" xfId="1" applyNumberFormat="1" applyFont="1" applyFill="1" applyBorder="1" applyAlignment="1">
      <alignment horizontal="right" vertical="center"/>
    </xf>
    <xf numFmtId="3" fontId="5" fillId="0" borderId="45" xfId="1" applyNumberFormat="1" applyFont="1" applyFill="1" applyBorder="1" applyAlignment="1">
      <alignment horizontal="right" vertical="center"/>
    </xf>
    <xf numFmtId="0" fontId="2" fillId="0" borderId="0" xfId="1" applyBorder="1" applyAlignment="1">
      <alignment horizontal="left"/>
    </xf>
    <xf numFmtId="0" fontId="2" fillId="0" borderId="30" xfId="1" applyBorder="1" applyAlignment="1">
      <alignment horizontal="left"/>
    </xf>
    <xf numFmtId="3" fontId="3" fillId="2" borderId="31" xfId="1" applyNumberFormat="1" applyFont="1" applyFill="1" applyBorder="1" applyAlignment="1">
      <alignment horizontal="center" vertical="center" wrapText="1"/>
    </xf>
    <xf numFmtId="3" fontId="11" fillId="2" borderId="45" xfId="1" applyNumberFormat="1" applyFont="1" applyFill="1" applyBorder="1" applyAlignment="1">
      <alignment horizontal="center"/>
    </xf>
    <xf numFmtId="3" fontId="2" fillId="2" borderId="86" xfId="1" applyNumberFormat="1" applyFont="1" applyFill="1" applyBorder="1" applyAlignment="1">
      <alignment horizontal="center"/>
    </xf>
    <xf numFmtId="3" fontId="2" fillId="2" borderId="45" xfId="1" applyNumberFormat="1" applyFont="1" applyFill="1" applyBorder="1" applyAlignment="1">
      <alignment horizontal="center"/>
    </xf>
    <xf numFmtId="3" fontId="4" fillId="2" borderId="89" xfId="1" applyNumberFormat="1" applyFont="1" applyFill="1" applyBorder="1" applyAlignment="1">
      <alignment horizontal="center"/>
    </xf>
    <xf numFmtId="3" fontId="12" fillId="2" borderId="2" xfId="1" applyNumberFormat="1" applyFont="1" applyFill="1" applyBorder="1" applyAlignment="1">
      <alignment horizontal="center" vertical="top" wrapText="1"/>
    </xf>
    <xf numFmtId="3" fontId="4" fillId="2" borderId="84" xfId="1" applyNumberFormat="1" applyFont="1" applyFill="1" applyBorder="1" applyAlignment="1">
      <alignment horizontal="center" vertical="center" wrapText="1"/>
    </xf>
    <xf numFmtId="3" fontId="4" fillId="2" borderId="85" xfId="1" applyNumberFormat="1" applyFont="1" applyFill="1" applyBorder="1" applyAlignment="1">
      <alignment horizontal="center" vertical="center" wrapText="1"/>
    </xf>
    <xf numFmtId="3" fontId="4" fillId="2" borderId="70" xfId="1" applyNumberFormat="1" applyFont="1" applyFill="1" applyBorder="1" applyAlignment="1">
      <alignment horizontal="center" vertical="top" wrapText="1"/>
    </xf>
    <xf numFmtId="3" fontId="2" fillId="2" borderId="127" xfId="1" applyNumberFormat="1" applyFont="1" applyFill="1" applyBorder="1" applyAlignment="1">
      <alignment horizontal="center"/>
    </xf>
    <xf numFmtId="3" fontId="8" fillId="2" borderId="127" xfId="1" applyNumberFormat="1" applyFont="1" applyFill="1" applyBorder="1" applyAlignment="1">
      <alignment horizontal="center"/>
    </xf>
    <xf numFmtId="3" fontId="8" fillId="2" borderId="46" xfId="1" applyNumberFormat="1" applyFont="1" applyFill="1" applyBorder="1" applyAlignment="1">
      <alignment horizontal="center"/>
    </xf>
    <xf numFmtId="3" fontId="12" fillId="2" borderId="115" xfId="1" applyNumberFormat="1" applyFont="1" applyFill="1" applyBorder="1" applyAlignment="1">
      <alignment horizontal="center" vertical="top" wrapText="1"/>
    </xf>
    <xf numFmtId="3" fontId="8" fillId="2" borderId="18" xfId="1" applyNumberFormat="1" applyFont="1" applyFill="1" applyBorder="1" applyAlignment="1">
      <alignment horizontal="center"/>
    </xf>
    <xf numFmtId="3" fontId="6" fillId="0" borderId="54" xfId="1" applyNumberFormat="1" applyFont="1" applyBorder="1" applyAlignment="1">
      <alignment horizontal="right" vertical="center"/>
    </xf>
    <xf numFmtId="3" fontId="10" fillId="0" borderId="0" xfId="1" applyNumberFormat="1" applyFont="1" applyAlignment="1">
      <alignment horizontal="right" shrinkToFit="1"/>
    </xf>
    <xf numFmtId="0" fontId="0" fillId="0" borderId="0" xfId="0" applyAlignment="1">
      <alignment horizontal="justify" vertical="top" wrapText="1"/>
    </xf>
    <xf numFmtId="0" fontId="1" fillId="0" borderId="0" xfId="0" applyFont="1" applyAlignment="1">
      <alignment horizontal="justify" vertical="top" wrapText="1"/>
    </xf>
    <xf numFmtId="0" fontId="0" fillId="0" borderId="0" xfId="0" applyAlignment="1">
      <alignment horizontal="justify" vertical="top"/>
    </xf>
    <xf numFmtId="0" fontId="2" fillId="0" borderId="0" xfId="1" applyAlignment="1">
      <alignment horizontal="right"/>
    </xf>
    <xf numFmtId="3" fontId="2" fillId="0" borderId="0" xfId="1" applyNumberFormat="1" applyAlignment="1">
      <alignment horizontal="right"/>
    </xf>
    <xf numFmtId="3" fontId="5" fillId="0" borderId="52" xfId="1" applyNumberFormat="1" applyFont="1" applyFill="1" applyBorder="1" applyAlignment="1">
      <alignment horizontal="right" vertical="center" shrinkToFit="1"/>
    </xf>
    <xf numFmtId="3" fontId="5" fillId="0" borderId="35" xfId="1" applyNumberFormat="1" applyFont="1" applyFill="1" applyBorder="1" applyAlignment="1">
      <alignment horizontal="right" vertical="center" shrinkToFit="1"/>
    </xf>
    <xf numFmtId="0" fontId="4" fillId="2" borderId="92" xfId="1" applyFont="1" applyFill="1" applyBorder="1" applyAlignment="1">
      <alignment horizontal="center"/>
    </xf>
    <xf numFmtId="0" fontId="11" fillId="0" borderId="0" xfId="1" applyFont="1" applyAlignment="1">
      <alignment horizontal="right"/>
    </xf>
    <xf numFmtId="0" fontId="2" fillId="0" borderId="0" xfId="1" applyFont="1" applyAlignment="1">
      <alignment shrinkToFit="1"/>
    </xf>
    <xf numFmtId="0" fontId="26" fillId="5" borderId="0" xfId="1" applyFont="1" applyFill="1" applyBorder="1" applyAlignment="1">
      <alignment horizontal="center" vertical="center" wrapText="1"/>
    </xf>
    <xf numFmtId="0" fontId="8" fillId="5" borderId="8" xfId="1" applyFont="1" applyFill="1" applyBorder="1" applyAlignment="1">
      <alignment horizontal="center" vertical="justify"/>
    </xf>
    <xf numFmtId="0" fontId="8" fillId="5" borderId="63" xfId="1" applyFont="1" applyFill="1" applyBorder="1" applyAlignment="1">
      <alignment horizontal="center" vertical="justify"/>
    </xf>
    <xf numFmtId="3" fontId="5" fillId="0" borderId="54" xfId="1" applyNumberFormat="1" applyFont="1" applyBorder="1" applyAlignment="1">
      <alignment horizontal="right" vertical="center"/>
    </xf>
    <xf numFmtId="0" fontId="5" fillId="2" borderId="11" xfId="1" applyFont="1" applyFill="1" applyBorder="1" applyAlignment="1">
      <alignment horizontal="left" vertical="center" wrapText="1"/>
    </xf>
    <xf numFmtId="3" fontId="5" fillId="2" borderId="66" xfId="1" applyNumberFormat="1" applyFont="1" applyFill="1" applyBorder="1" applyAlignment="1">
      <alignment horizontal="right" vertical="center"/>
    </xf>
    <xf numFmtId="3" fontId="5" fillId="2" borderId="65" xfId="1" applyNumberFormat="1" applyFont="1" applyFill="1" applyBorder="1" applyAlignment="1">
      <alignment horizontal="right" vertical="center"/>
    </xf>
    <xf numFmtId="3" fontId="5" fillId="2" borderId="125" xfId="1" applyNumberFormat="1" applyFont="1" applyFill="1" applyBorder="1" applyAlignment="1">
      <alignment horizontal="right" vertical="center"/>
    </xf>
    <xf numFmtId="3" fontId="5" fillId="2" borderId="9" xfId="1" applyNumberFormat="1" applyFont="1" applyFill="1" applyBorder="1" applyAlignment="1">
      <alignment horizontal="right" vertical="center"/>
    </xf>
    <xf numFmtId="3" fontId="5" fillId="0" borderId="92" xfId="1" applyNumberFormat="1" applyFont="1" applyBorder="1" applyAlignment="1">
      <alignment horizontal="right" vertical="center"/>
    </xf>
    <xf numFmtId="0" fontId="4" fillId="2" borderId="0" xfId="1" applyFont="1" applyFill="1" applyBorder="1" applyAlignment="1">
      <alignment horizontal="center"/>
    </xf>
    <xf numFmtId="3" fontId="8" fillId="2" borderId="0" xfId="1" applyNumberFormat="1" applyFont="1" applyFill="1" applyBorder="1" applyAlignment="1">
      <alignment horizontal="center" wrapText="1"/>
    </xf>
    <xf numFmtId="3" fontId="8" fillId="2" borderId="136" xfId="1" applyNumberFormat="1" applyFont="1" applyFill="1" applyBorder="1" applyAlignment="1">
      <alignment horizontal="center"/>
    </xf>
    <xf numFmtId="0" fontId="5" fillId="2" borderId="31" xfId="1" applyFont="1" applyFill="1" applyBorder="1" applyAlignment="1">
      <alignment horizontal="center" shrinkToFit="1"/>
    </xf>
    <xf numFmtId="0" fontId="4" fillId="2" borderId="50" xfId="1" applyFont="1" applyFill="1" applyBorder="1" applyAlignment="1">
      <alignment horizontal="center"/>
    </xf>
    <xf numFmtId="3" fontId="8" fillId="2" borderId="50" xfId="1" applyNumberFormat="1" applyFont="1" applyFill="1" applyBorder="1" applyAlignment="1">
      <alignment horizontal="center" wrapText="1"/>
    </xf>
    <xf numFmtId="3" fontId="8" fillId="2" borderId="141" xfId="1" applyNumberFormat="1" applyFont="1" applyFill="1" applyBorder="1" applyAlignment="1">
      <alignment horizontal="center"/>
    </xf>
    <xf numFmtId="49" fontId="3" fillId="0" borderId="29" xfId="1" applyNumberFormat="1" applyFont="1" applyBorder="1"/>
    <xf numFmtId="10" fontId="3" fillId="0" borderId="50" xfId="1" applyNumberFormat="1" applyFont="1" applyBorder="1"/>
    <xf numFmtId="49" fontId="2" fillId="0" borderId="35" xfId="1" applyNumberFormat="1" applyBorder="1"/>
    <xf numFmtId="10" fontId="2" fillId="0" borderId="50" xfId="1" applyNumberFormat="1" applyFont="1" applyBorder="1"/>
    <xf numFmtId="49" fontId="3" fillId="2" borderId="55" xfId="1" applyNumberFormat="1" applyFont="1" applyFill="1" applyBorder="1"/>
    <xf numFmtId="3" fontId="3" fillId="2" borderId="92" xfId="1" applyNumberFormat="1" applyFont="1" applyFill="1" applyBorder="1"/>
    <xf numFmtId="3" fontId="3" fillId="2" borderId="53" xfId="1" applyNumberFormat="1" applyFont="1" applyFill="1" applyBorder="1"/>
    <xf numFmtId="10" fontId="3" fillId="2" borderId="58" xfId="1" applyNumberFormat="1" applyFont="1" applyFill="1" applyBorder="1"/>
    <xf numFmtId="49" fontId="6" fillId="0" borderId="35" xfId="1" applyNumberFormat="1" applyFont="1" applyBorder="1"/>
    <xf numFmtId="10" fontId="6" fillId="0" borderId="50" xfId="1" applyNumberFormat="1" applyFont="1" applyBorder="1"/>
    <xf numFmtId="49" fontId="6" fillId="0" borderId="35" xfId="1" applyNumberFormat="1" applyFont="1" applyBorder="1" applyAlignment="1">
      <alignment wrapText="1"/>
    </xf>
    <xf numFmtId="3" fontId="5" fillId="0" borderId="36" xfId="1" applyNumberFormat="1" applyFont="1" applyBorder="1"/>
    <xf numFmtId="49" fontId="6" fillId="0" borderId="30" xfId="1" applyNumberFormat="1" applyFont="1" applyBorder="1" applyAlignment="1">
      <alignment vertical="top"/>
    </xf>
    <xf numFmtId="49" fontId="0" fillId="0" borderId="30" xfId="0" applyNumberFormat="1" applyBorder="1" applyAlignment="1">
      <alignment vertical="top"/>
    </xf>
    <xf numFmtId="49" fontId="4" fillId="0" borderId="3" xfId="1" applyNumberFormat="1" applyFont="1" applyBorder="1" applyAlignment="1">
      <alignment horizontal="center"/>
    </xf>
    <xf numFmtId="49" fontId="4" fillId="0" borderId="3" xfId="1" applyNumberFormat="1" applyFont="1" applyBorder="1" applyAlignment="1">
      <alignment horizontal="center" wrapText="1"/>
    </xf>
    <xf numFmtId="3" fontId="6" fillId="2" borderId="0" xfId="1" applyNumberFormat="1" applyFont="1" applyFill="1" applyAlignment="1"/>
    <xf numFmtId="3" fontId="5" fillId="2" borderId="68" xfId="1" applyNumberFormat="1" applyFont="1" applyFill="1" applyBorder="1" applyAlignment="1">
      <alignment horizontal="right" vertical="center"/>
    </xf>
    <xf numFmtId="3" fontId="5" fillId="2" borderId="10" xfId="1" applyNumberFormat="1" applyFont="1" applyFill="1" applyBorder="1" applyAlignment="1">
      <alignment horizontal="right" vertical="center"/>
    </xf>
    <xf numFmtId="3" fontId="5" fillId="2" borderId="11" xfId="1" applyNumberFormat="1" applyFont="1" applyFill="1" applyBorder="1" applyAlignment="1">
      <alignment horizontal="right" vertical="center"/>
    </xf>
    <xf numFmtId="4" fontId="6" fillId="2" borderId="129" xfId="1" applyNumberFormat="1" applyFont="1" applyFill="1" applyBorder="1"/>
    <xf numFmtId="49" fontId="6" fillId="0" borderId="55" xfId="1" applyNumberFormat="1" applyFont="1" applyBorder="1" applyAlignment="1">
      <alignment horizontal="right" vertical="center"/>
    </xf>
    <xf numFmtId="49" fontId="6" fillId="0" borderId="52" xfId="1" applyNumberFormat="1" applyFont="1" applyBorder="1" applyAlignment="1">
      <alignment horizontal="right" vertical="center"/>
    </xf>
    <xf numFmtId="4" fontId="6" fillId="0" borderId="73" xfId="1" applyNumberFormat="1" applyFont="1" applyBorder="1"/>
    <xf numFmtId="4" fontId="6" fillId="0" borderId="61" xfId="1" applyNumberFormat="1" applyFont="1" applyBorder="1"/>
    <xf numFmtId="4" fontId="6" fillId="0" borderId="99" xfId="1" applyNumberFormat="1" applyFont="1" applyBorder="1"/>
    <xf numFmtId="4" fontId="6" fillId="0" borderId="108" xfId="1" applyNumberFormat="1" applyFont="1" applyBorder="1"/>
    <xf numFmtId="3" fontId="5" fillId="2" borderId="67" xfId="1" applyNumberFormat="1" applyFont="1" applyFill="1" applyBorder="1" applyAlignment="1">
      <alignment horizontal="right" vertical="center"/>
    </xf>
    <xf numFmtId="49" fontId="5" fillId="0" borderId="35" xfId="1" applyNumberFormat="1" applyFont="1" applyBorder="1"/>
    <xf numFmtId="3" fontId="5" fillId="0" borderId="31" xfId="1" applyNumberFormat="1" applyFont="1" applyBorder="1" applyAlignment="1">
      <alignment horizontal="right" vertical="center"/>
    </xf>
    <xf numFmtId="3" fontId="5" fillId="0" borderId="93" xfId="1" applyNumberFormat="1" applyFont="1" applyBorder="1" applyAlignment="1">
      <alignment horizontal="right" vertical="center"/>
    </xf>
    <xf numFmtId="3" fontId="6" fillId="0" borderId="95" xfId="1" applyNumberFormat="1" applyFont="1" applyFill="1" applyBorder="1" applyAlignment="1">
      <alignment horizontal="right" vertical="center" shrinkToFit="1"/>
    </xf>
    <xf numFmtId="3" fontId="5" fillId="0" borderId="93" xfId="1" applyNumberFormat="1" applyFont="1" applyBorder="1" applyAlignment="1">
      <alignment horizontal="right" vertical="center" shrinkToFit="1"/>
    </xf>
    <xf numFmtId="4" fontId="6" fillId="0" borderId="0" xfId="1" applyNumberFormat="1" applyFont="1" applyAlignment="1">
      <alignment shrinkToFit="1"/>
    </xf>
    <xf numFmtId="3" fontId="6" fillId="0" borderId="0" xfId="1" applyNumberFormat="1" applyFont="1" applyAlignment="1">
      <alignment shrinkToFit="1"/>
    </xf>
    <xf numFmtId="0" fontId="6" fillId="0" borderId="63" xfId="1" applyFont="1" applyBorder="1" applyAlignment="1">
      <alignment shrinkToFit="1"/>
    </xf>
    <xf numFmtId="0" fontId="6" fillId="0" borderId="0" xfId="1" applyFont="1" applyAlignment="1">
      <alignment shrinkToFit="1"/>
    </xf>
    <xf numFmtId="49" fontId="6" fillId="0" borderId="55" xfId="1" applyNumberFormat="1" applyFont="1" applyFill="1" applyBorder="1" applyAlignment="1">
      <alignment horizontal="right" vertical="center"/>
    </xf>
    <xf numFmtId="49" fontId="6" fillId="0" borderId="52" xfId="1" applyNumberFormat="1" applyFont="1" applyFill="1" applyBorder="1" applyAlignment="1">
      <alignment horizontal="right" vertical="center"/>
    </xf>
    <xf numFmtId="172" fontId="6" fillId="0" borderId="121" xfId="0" applyNumberFormat="1" applyFont="1" applyFill="1" applyBorder="1" applyAlignment="1" applyProtection="1">
      <alignment horizontal="left" shrinkToFit="1"/>
      <protection hidden="1"/>
    </xf>
    <xf numFmtId="3" fontId="5" fillId="0" borderId="121" xfId="1" applyNumberFormat="1" applyFont="1" applyFill="1" applyBorder="1" applyAlignment="1">
      <alignment horizontal="right" vertical="center"/>
    </xf>
    <xf numFmtId="3" fontId="5" fillId="0" borderId="121" xfId="1" applyNumberFormat="1" applyFont="1" applyFill="1" applyBorder="1" applyAlignment="1">
      <alignment horizontal="right" vertical="center" shrinkToFit="1"/>
    </xf>
    <xf numFmtId="4" fontId="6" fillId="0" borderId="39" xfId="1" applyNumberFormat="1" applyFont="1" applyFill="1" applyBorder="1" applyAlignment="1">
      <alignment shrinkToFit="1"/>
    </xf>
    <xf numFmtId="3" fontId="6" fillId="0" borderId="39" xfId="1" applyNumberFormat="1" applyFont="1" applyBorder="1" applyAlignment="1">
      <alignment shrinkToFit="1"/>
    </xf>
    <xf numFmtId="0" fontId="6" fillId="0" borderId="61" xfId="1" applyFont="1" applyFill="1" applyBorder="1" applyAlignment="1">
      <alignment shrinkToFit="1"/>
    </xf>
    <xf numFmtId="0" fontId="6" fillId="0" borderId="39" xfId="1" applyFont="1" applyFill="1" applyBorder="1" applyAlignment="1">
      <alignment shrinkToFit="1"/>
    </xf>
    <xf numFmtId="4" fontId="6" fillId="0" borderId="39" xfId="1" applyNumberFormat="1" applyFont="1" applyBorder="1" applyAlignment="1">
      <alignment shrinkToFit="1"/>
    </xf>
    <xf numFmtId="0" fontId="6" fillId="0" borderId="39" xfId="1" applyFont="1" applyBorder="1" applyAlignment="1">
      <alignment shrinkToFit="1"/>
    </xf>
    <xf numFmtId="0" fontId="6" fillId="0" borderId="0" xfId="1" applyFont="1" applyFill="1"/>
    <xf numFmtId="3" fontId="6" fillId="0" borderId="61" xfId="1" applyNumberFormat="1" applyFont="1" applyFill="1" applyBorder="1"/>
    <xf numFmtId="3" fontId="6" fillId="0" borderId="39" xfId="1" applyNumberFormat="1" applyFont="1" applyFill="1" applyBorder="1" applyAlignment="1">
      <alignment shrinkToFit="1"/>
    </xf>
    <xf numFmtId="0" fontId="45" fillId="0" borderId="39" xfId="1" applyFont="1" applyFill="1" applyBorder="1" applyAlignment="1">
      <alignment shrinkToFit="1"/>
    </xf>
    <xf numFmtId="4" fontId="6" fillId="4" borderId="99" xfId="1" applyNumberFormat="1" applyFont="1" applyFill="1" applyBorder="1"/>
    <xf numFmtId="3" fontId="5" fillId="0" borderId="133" xfId="1" applyNumberFormat="1" applyFont="1" applyFill="1" applyBorder="1" applyAlignment="1">
      <alignment horizontal="right" vertical="center"/>
    </xf>
    <xf numFmtId="3" fontId="6" fillId="0" borderId="120" xfId="1" applyNumberFormat="1" applyFont="1" applyFill="1" applyBorder="1" applyAlignment="1">
      <alignment horizontal="right" vertical="center" shrinkToFit="1"/>
    </xf>
    <xf numFmtId="3" fontId="5" fillId="0" borderId="45" xfId="1" applyNumberFormat="1" applyFont="1" applyFill="1" applyBorder="1" applyAlignment="1">
      <alignment horizontal="right" vertical="center" shrinkToFit="1"/>
    </xf>
    <xf numFmtId="4" fontId="6" fillId="0" borderId="0" xfId="1" applyNumberFormat="1" applyFont="1" applyFill="1" applyAlignment="1">
      <alignment shrinkToFit="1"/>
    </xf>
    <xf numFmtId="3" fontId="6" fillId="0" borderId="0" xfId="1" applyNumberFormat="1" applyFont="1" applyFill="1" applyAlignment="1">
      <alignment shrinkToFit="1"/>
    </xf>
    <xf numFmtId="0" fontId="6" fillId="0" borderId="59" xfId="1" applyFont="1" applyFill="1" applyBorder="1" applyAlignment="1">
      <alignment shrinkToFit="1"/>
    </xf>
    <xf numFmtId="0" fontId="6" fillId="0" borderId="0" xfId="1" applyFont="1" applyFill="1" applyAlignment="1">
      <alignment shrinkToFit="1"/>
    </xf>
    <xf numFmtId="0" fontId="5" fillId="2" borderId="92" xfId="1" applyFont="1" applyFill="1" applyBorder="1" applyAlignment="1">
      <alignment horizontal="left" vertical="center" wrapText="1"/>
    </xf>
    <xf numFmtId="3" fontId="5" fillId="2" borderId="45" xfId="1" applyNumberFormat="1" applyFont="1" applyFill="1" applyBorder="1" applyAlignment="1">
      <alignment horizontal="right" vertical="center"/>
    </xf>
    <xf numFmtId="3" fontId="5" fillId="2" borderId="130" xfId="1" applyNumberFormat="1" applyFont="1" applyFill="1" applyBorder="1" applyAlignment="1">
      <alignment horizontal="right" vertical="center" shrinkToFit="1"/>
    </xf>
    <xf numFmtId="3" fontId="5" fillId="2" borderId="86" xfId="1" applyNumberFormat="1" applyFont="1" applyFill="1" applyBorder="1" applyAlignment="1">
      <alignment horizontal="right" vertical="center"/>
    </xf>
    <xf numFmtId="3" fontId="5" fillId="2" borderId="92" xfId="1" applyNumberFormat="1" applyFont="1" applyFill="1" applyBorder="1" applyAlignment="1">
      <alignment horizontal="right" vertical="center" shrinkToFit="1"/>
    </xf>
    <xf numFmtId="3" fontId="5" fillId="2" borderId="57" xfId="1" applyNumberFormat="1" applyFont="1" applyFill="1" applyBorder="1" applyAlignment="1">
      <alignment horizontal="right" vertical="center" shrinkToFit="1"/>
    </xf>
    <xf numFmtId="3" fontId="6" fillId="0" borderId="0" xfId="1" applyNumberFormat="1" applyFont="1" applyFill="1" applyAlignment="1"/>
    <xf numFmtId="3" fontId="6" fillId="0" borderId="0" xfId="1" applyNumberFormat="1" applyFont="1"/>
    <xf numFmtId="49" fontId="3" fillId="2" borderId="98" xfId="1" applyNumberFormat="1" applyFont="1" applyFill="1" applyBorder="1"/>
    <xf numFmtId="0" fontId="0" fillId="0" borderId="0" xfId="0" applyFill="1" applyBorder="1" applyAlignment="1"/>
    <xf numFmtId="49" fontId="5" fillId="0" borderId="29" xfId="1" applyNumberFormat="1" applyFont="1" applyBorder="1"/>
    <xf numFmtId="10" fontId="5" fillId="0" borderId="122" xfId="1" applyNumberFormat="1" applyFont="1" applyBorder="1"/>
    <xf numFmtId="3" fontId="5" fillId="0" borderId="30" xfId="1" applyNumberFormat="1" applyFont="1" applyBorder="1"/>
    <xf numFmtId="3" fontId="5" fillId="0" borderId="51" xfId="1" applyNumberFormat="1" applyFont="1" applyBorder="1"/>
    <xf numFmtId="3" fontId="3" fillId="2" borderId="52" xfId="1" applyNumberFormat="1" applyFont="1" applyFill="1" applyBorder="1"/>
    <xf numFmtId="4" fontId="6" fillId="0" borderId="0" xfId="1" applyNumberFormat="1" applyFont="1" applyBorder="1"/>
    <xf numFmtId="3" fontId="5" fillId="0" borderId="31" xfId="1" applyNumberFormat="1" applyFont="1" applyBorder="1"/>
    <xf numFmtId="49" fontId="5" fillId="2" borderId="143" xfId="1" applyNumberFormat="1" applyFont="1" applyFill="1" applyBorder="1"/>
    <xf numFmtId="10" fontId="5" fillId="2" borderId="34" xfId="1" applyNumberFormat="1" applyFont="1" applyFill="1" applyBorder="1"/>
    <xf numFmtId="49" fontId="6" fillId="0" borderId="139" xfId="1" applyNumberFormat="1" applyFont="1" applyBorder="1"/>
    <xf numFmtId="10" fontId="2" fillId="0" borderId="20" xfId="1" applyNumberFormat="1" applyFont="1" applyBorder="1"/>
    <xf numFmtId="10" fontId="2" fillId="0" borderId="18" xfId="1" applyNumberFormat="1" applyFont="1" applyBorder="1"/>
    <xf numFmtId="0" fontId="2" fillId="2" borderId="0" xfId="1" applyFill="1"/>
    <xf numFmtId="3" fontId="12" fillId="2" borderId="51" xfId="1" applyNumberFormat="1" applyFont="1" applyFill="1" applyBorder="1" applyAlignment="1">
      <alignment horizontal="center" vertical="top" wrapText="1"/>
    </xf>
    <xf numFmtId="3" fontId="12" fillId="2" borderId="122" xfId="1" applyNumberFormat="1" applyFont="1" applyFill="1" applyBorder="1" applyAlignment="1">
      <alignment horizontal="center" vertical="top" wrapText="1"/>
    </xf>
    <xf numFmtId="3" fontId="25" fillId="2" borderId="102" xfId="1" applyNumberFormat="1" applyFont="1" applyFill="1" applyBorder="1" applyAlignment="1" applyProtection="1">
      <alignment horizontal="right"/>
    </xf>
    <xf numFmtId="3" fontId="25" fillId="2" borderId="62" xfId="1" applyNumberFormat="1" applyFont="1" applyFill="1" applyBorder="1" applyProtection="1">
      <protection locked="0"/>
    </xf>
    <xf numFmtId="3" fontId="25" fillId="2" borderId="20" xfId="1" applyNumberFormat="1" applyFont="1" applyFill="1" applyBorder="1" applyProtection="1">
      <protection locked="0"/>
    </xf>
    <xf numFmtId="0" fontId="6" fillId="3" borderId="0" xfId="1" applyFont="1" applyFill="1"/>
    <xf numFmtId="3" fontId="17" fillId="2" borderId="55" xfId="1" applyNumberFormat="1" applyFont="1" applyFill="1" applyBorder="1" applyAlignment="1" applyProtection="1">
      <alignment shrinkToFit="1"/>
    </xf>
    <xf numFmtId="3" fontId="17" fillId="2" borderId="56" xfId="1" applyNumberFormat="1" applyFont="1" applyFill="1" applyBorder="1" applyAlignment="1" applyProtection="1">
      <alignment shrinkToFit="1"/>
    </xf>
    <xf numFmtId="3" fontId="17" fillId="2" borderId="57" xfId="1" applyNumberFormat="1" applyFont="1" applyFill="1" applyBorder="1" applyAlignment="1" applyProtection="1">
      <alignment shrinkToFit="1"/>
    </xf>
    <xf numFmtId="3" fontId="17" fillId="2" borderId="58" xfId="1" applyNumberFormat="1" applyFont="1" applyFill="1" applyBorder="1" applyAlignment="1" applyProtection="1">
      <alignment shrinkToFit="1"/>
    </xf>
    <xf numFmtId="0" fontId="25" fillId="2" borderId="62" xfId="1" applyFont="1" applyFill="1" applyBorder="1" applyAlignment="1" applyProtection="1">
      <alignment shrinkToFit="1"/>
    </xf>
    <xf numFmtId="3" fontId="25" fillId="2" borderId="50" xfId="1" applyNumberFormat="1" applyFont="1" applyFill="1" applyBorder="1" applyProtection="1">
      <protection locked="0"/>
    </xf>
    <xf numFmtId="0" fontId="2" fillId="2" borderId="36" xfId="1" applyFill="1" applyBorder="1" applyAlignment="1">
      <alignment horizontal="center" vertical="center"/>
    </xf>
    <xf numFmtId="0" fontId="25" fillId="2" borderId="146" xfId="1" applyFont="1" applyFill="1" applyBorder="1" applyAlignment="1" applyProtection="1">
      <alignment wrapText="1" shrinkToFit="1"/>
    </xf>
    <xf numFmtId="0" fontId="25" fillId="2" borderId="121" xfId="1" applyFont="1" applyFill="1" applyBorder="1" applyAlignment="1" applyProtection="1">
      <alignment shrinkToFit="1"/>
    </xf>
    <xf numFmtId="0" fontId="25" fillId="2" borderId="36" xfId="1" applyFont="1" applyFill="1" applyBorder="1" applyAlignment="1" applyProtection="1">
      <alignment shrinkToFit="1"/>
    </xf>
    <xf numFmtId="0" fontId="48" fillId="2" borderId="92" xfId="1" applyFont="1" applyFill="1" applyBorder="1" applyAlignment="1" applyProtection="1"/>
    <xf numFmtId="10" fontId="6" fillId="6" borderId="23" xfId="1" applyNumberFormat="1" applyFont="1" applyFill="1" applyBorder="1"/>
    <xf numFmtId="10" fontId="6" fillId="6" borderId="77" xfId="1" applyNumberFormat="1" applyFont="1" applyFill="1" applyBorder="1"/>
    <xf numFmtId="10" fontId="6" fillId="5" borderId="39" xfId="1" applyNumberFormat="1" applyFont="1" applyFill="1" applyBorder="1" applyAlignment="1">
      <alignment shrinkToFit="1"/>
    </xf>
    <xf numFmtId="10" fontId="6" fillId="5" borderId="61" xfId="1" applyNumberFormat="1" applyFont="1" applyFill="1" applyBorder="1" applyAlignment="1">
      <alignment shrinkToFit="1"/>
    </xf>
    <xf numFmtId="10" fontId="6" fillId="0" borderId="39" xfId="1" applyNumberFormat="1" applyFont="1" applyFill="1" applyBorder="1" applyAlignment="1">
      <alignment shrinkToFit="1"/>
    </xf>
    <xf numFmtId="10" fontId="6" fillId="6" borderId="61" xfId="1" applyNumberFormat="1" applyFont="1" applyFill="1" applyBorder="1"/>
    <xf numFmtId="10" fontId="6" fillId="6" borderId="61" xfId="1" applyNumberFormat="1" applyFont="1" applyFill="1" applyBorder="1" applyAlignment="1">
      <alignment shrinkToFit="1"/>
    </xf>
    <xf numFmtId="10" fontId="6" fillId="6" borderId="72" xfId="1" applyNumberFormat="1" applyFont="1" applyFill="1" applyBorder="1"/>
    <xf numFmtId="10" fontId="6" fillId="5" borderId="61" xfId="1" applyNumberFormat="1" applyFont="1" applyFill="1" applyBorder="1"/>
    <xf numFmtId="10" fontId="6" fillId="6" borderId="72" xfId="1" applyNumberFormat="1" applyFont="1" applyFill="1" applyBorder="1" applyAlignment="1">
      <alignment shrinkToFit="1"/>
    </xf>
    <xf numFmtId="10" fontId="6" fillId="5" borderId="72" xfId="1" applyNumberFormat="1" applyFont="1" applyFill="1" applyBorder="1" applyAlignment="1">
      <alignment shrinkToFit="1"/>
    </xf>
    <xf numFmtId="0" fontId="6" fillId="5" borderId="0" xfId="1" applyFont="1" applyFill="1"/>
    <xf numFmtId="10" fontId="6" fillId="0" borderId="72" xfId="1" applyNumberFormat="1" applyFont="1" applyFill="1" applyBorder="1" applyAlignment="1">
      <alignment shrinkToFit="1"/>
    </xf>
    <xf numFmtId="10" fontId="6" fillId="0" borderId="103" xfId="1" applyNumberFormat="1" applyFont="1" applyFill="1" applyBorder="1" applyAlignment="1">
      <alignment shrinkToFit="1"/>
    </xf>
    <xf numFmtId="10" fontId="6" fillId="6" borderId="59" xfId="1" applyNumberFormat="1" applyFont="1" applyFill="1" applyBorder="1" applyAlignment="1">
      <alignment shrinkToFit="1"/>
    </xf>
    <xf numFmtId="10" fontId="6" fillId="6" borderId="59" xfId="1" applyNumberFormat="1" applyFont="1" applyFill="1" applyBorder="1"/>
    <xf numFmtId="10" fontId="6" fillId="6" borderId="76" xfId="1" applyNumberFormat="1" applyFont="1" applyFill="1" applyBorder="1" applyAlignment="1">
      <alignment shrinkToFit="1"/>
    </xf>
    <xf numFmtId="3" fontId="47" fillId="2" borderId="56" xfId="1" applyNumberFormat="1" applyFont="1" applyFill="1" applyBorder="1" applyAlignment="1" applyProtection="1">
      <alignment shrinkToFit="1"/>
    </xf>
    <xf numFmtId="3" fontId="47" fillId="2" borderId="57" xfId="1" applyNumberFormat="1" applyFont="1" applyFill="1" applyBorder="1" applyAlignment="1" applyProtection="1">
      <alignment shrinkToFit="1"/>
    </xf>
    <xf numFmtId="172" fontId="47" fillId="5" borderId="53" xfId="1" applyNumberFormat="1" applyFont="1" applyFill="1" applyBorder="1" applyAlignment="1" applyProtection="1">
      <alignment shrinkToFit="1"/>
    </xf>
    <xf numFmtId="172" fontId="47" fillId="5" borderId="52" xfId="1" applyNumberFormat="1" applyFont="1" applyFill="1" applyBorder="1" applyAlignment="1" applyProtection="1">
      <alignment shrinkToFit="1"/>
    </xf>
    <xf numFmtId="0" fontId="27" fillId="5" borderId="0" xfId="1" applyFont="1" applyFill="1" applyBorder="1" applyAlignment="1">
      <alignment horizontal="center" vertical="center" wrapText="1"/>
    </xf>
    <xf numFmtId="0" fontId="8" fillId="5" borderId="77" xfId="1" applyFont="1" applyFill="1" applyBorder="1" applyAlignment="1">
      <alignment horizontal="center" vertical="justify"/>
    </xf>
    <xf numFmtId="0" fontId="2" fillId="0" borderId="77" xfId="1" applyBorder="1" applyAlignment="1">
      <alignment horizontal="center" vertical="justify"/>
    </xf>
    <xf numFmtId="0" fontId="2" fillId="0" borderId="49" xfId="1" applyBorder="1" applyAlignment="1">
      <alignment horizontal="center" vertical="justify"/>
    </xf>
    <xf numFmtId="10" fontId="2" fillId="2" borderId="23" xfId="1" applyNumberFormat="1" applyFont="1" applyFill="1" applyBorder="1"/>
    <xf numFmtId="10" fontId="2" fillId="2" borderId="77" xfId="1" applyNumberFormat="1" applyFont="1" applyFill="1" applyBorder="1"/>
    <xf numFmtId="0" fontId="4" fillId="0" borderId="20" xfId="1" applyFont="1" applyBorder="1"/>
    <xf numFmtId="3" fontId="25" fillId="6" borderId="103" xfId="1" applyNumberFormat="1" applyFont="1" applyFill="1" applyBorder="1" applyProtection="1"/>
    <xf numFmtId="3" fontId="23" fillId="6" borderId="36" xfId="1" applyNumberFormat="1" applyFont="1" applyFill="1" applyBorder="1" applyProtection="1"/>
    <xf numFmtId="3" fontId="25" fillId="6" borderId="20" xfId="1" applyNumberFormat="1" applyFont="1" applyFill="1" applyBorder="1" applyProtection="1"/>
    <xf numFmtId="3" fontId="47" fillId="2" borderId="58" xfId="1" applyNumberFormat="1" applyFont="1" applyFill="1" applyBorder="1" applyAlignment="1" applyProtection="1">
      <alignment shrinkToFit="1"/>
    </xf>
    <xf numFmtId="3" fontId="23" fillId="6" borderId="20" xfId="1" applyNumberFormat="1" applyFont="1" applyFill="1" applyBorder="1" applyProtection="1"/>
    <xf numFmtId="49" fontId="4" fillId="2" borderId="36" xfId="1" applyNumberFormat="1" applyFont="1" applyFill="1" applyBorder="1" applyAlignment="1">
      <alignment horizontal="center" vertical="center" wrapText="1"/>
    </xf>
    <xf numFmtId="0" fontId="5" fillId="2" borderId="55" xfId="1" applyFont="1" applyFill="1" applyBorder="1" applyAlignment="1">
      <alignment horizontal="left" vertical="center" wrapText="1"/>
    </xf>
    <xf numFmtId="3" fontId="4" fillId="0" borderId="0" xfId="1" applyNumberFormat="1" applyFont="1" applyAlignment="1"/>
    <xf numFmtId="0" fontId="8" fillId="5" borderId="77" xfId="1" applyFont="1" applyFill="1" applyBorder="1" applyAlignment="1">
      <alignment horizontal="center" vertical="center" wrapText="1"/>
    </xf>
    <xf numFmtId="0" fontId="8" fillId="5" borderId="2" xfId="1" applyFont="1" applyFill="1" applyBorder="1" applyAlignment="1">
      <alignment horizontal="center" vertical="center" wrapText="1"/>
    </xf>
    <xf numFmtId="10" fontId="6" fillId="6" borderId="74" xfId="1" applyNumberFormat="1" applyFont="1" applyFill="1" applyBorder="1"/>
    <xf numFmtId="10" fontId="6" fillId="0" borderId="76" xfId="1" applyNumberFormat="1" applyFont="1" applyFill="1" applyBorder="1"/>
    <xf numFmtId="3" fontId="4" fillId="0" borderId="20" xfId="1" applyNumberFormat="1" applyFont="1" applyBorder="1"/>
    <xf numFmtId="10" fontId="6" fillId="5" borderId="66" xfId="1" applyNumberFormat="1" applyFont="1" applyFill="1" applyBorder="1"/>
    <xf numFmtId="10" fontId="6" fillId="5" borderId="65" xfId="1" applyNumberFormat="1" applyFont="1" applyFill="1" applyBorder="1"/>
    <xf numFmtId="10" fontId="6" fillId="5" borderId="10" xfId="1" applyNumberFormat="1" applyFont="1" applyFill="1" applyBorder="1"/>
    <xf numFmtId="0" fontId="24" fillId="2" borderId="55" xfId="1" applyFont="1" applyFill="1" applyBorder="1" applyAlignment="1" applyProtection="1"/>
    <xf numFmtId="3" fontId="47" fillId="2" borderId="92" xfId="1" applyNumberFormat="1" applyFont="1" applyFill="1" applyBorder="1" applyAlignment="1" applyProtection="1">
      <alignment horizontal="right"/>
    </xf>
    <xf numFmtId="3" fontId="47" fillId="2" borderId="130" xfId="1" applyNumberFormat="1" applyFont="1" applyFill="1" applyBorder="1" applyAlignment="1" applyProtection="1">
      <alignment horizontal="right"/>
    </xf>
    <xf numFmtId="3" fontId="47" fillId="2" borderId="57" xfId="1" applyNumberFormat="1" applyFont="1" applyFill="1" applyBorder="1" applyAlignment="1" applyProtection="1">
      <alignment horizontal="right"/>
    </xf>
    <xf numFmtId="3" fontId="47" fillId="2" borderId="52" xfId="1" applyNumberFormat="1" applyFont="1" applyFill="1" applyBorder="1" applyAlignment="1" applyProtection="1">
      <alignment horizontal="right"/>
    </xf>
    <xf numFmtId="3" fontId="47" fillId="2" borderId="58" xfId="1" applyNumberFormat="1" applyFont="1" applyFill="1" applyBorder="1" applyAlignment="1" applyProtection="1">
      <alignment horizontal="right"/>
    </xf>
    <xf numFmtId="3" fontId="5" fillId="0" borderId="102" xfId="1" applyNumberFormat="1" applyFont="1" applyFill="1" applyBorder="1" applyAlignment="1" applyProtection="1">
      <alignment horizontal="right" vertical="center"/>
      <protection locked="0"/>
    </xf>
    <xf numFmtId="3" fontId="6" fillId="0" borderId="62" xfId="1" applyNumberFormat="1" applyFont="1" applyFill="1" applyBorder="1" applyAlignment="1" applyProtection="1">
      <alignment horizontal="right" vertical="center"/>
      <protection hidden="1"/>
    </xf>
    <xf numFmtId="3" fontId="5" fillId="2" borderId="92" xfId="1" applyNumberFormat="1" applyFont="1" applyFill="1" applyBorder="1" applyAlignment="1" applyProtection="1">
      <alignment horizontal="right" vertical="center"/>
    </xf>
    <xf numFmtId="3" fontId="5" fillId="2" borderId="57" xfId="1" applyNumberFormat="1" applyFont="1" applyFill="1" applyBorder="1" applyAlignment="1" applyProtection="1">
      <alignment horizontal="right" vertical="center"/>
    </xf>
    <xf numFmtId="3" fontId="5" fillId="2" borderId="58" xfId="1" applyNumberFormat="1" applyFont="1" applyFill="1" applyBorder="1" applyAlignment="1" applyProtection="1">
      <alignment horizontal="right" vertical="center"/>
    </xf>
    <xf numFmtId="3" fontId="6" fillId="0" borderId="61" xfId="1" applyNumberFormat="1" applyFont="1" applyFill="1" applyBorder="1" applyAlignment="1" applyProtection="1">
      <alignment horizontal="right" vertical="center" shrinkToFit="1"/>
      <protection locked="0"/>
    </xf>
    <xf numFmtId="3" fontId="5" fillId="2" borderId="56" xfId="1" applyNumberFormat="1" applyFont="1" applyFill="1" applyBorder="1" applyAlignment="1" applyProtection="1">
      <alignment horizontal="right" vertical="center"/>
    </xf>
    <xf numFmtId="10" fontId="3" fillId="0" borderId="21" xfId="1" applyNumberFormat="1" applyFont="1" applyBorder="1"/>
    <xf numFmtId="10" fontId="6" fillId="0" borderId="20" xfId="1" applyNumberFormat="1" applyFont="1" applyBorder="1"/>
    <xf numFmtId="3" fontId="3" fillId="0" borderId="151" xfId="1" applyNumberFormat="1" applyFont="1" applyBorder="1"/>
    <xf numFmtId="3" fontId="3" fillId="0" borderId="122" xfId="1" applyNumberFormat="1" applyFont="1" applyBorder="1"/>
    <xf numFmtId="3" fontId="6" fillId="0" borderId="152" xfId="1" applyNumberFormat="1" applyFont="1" applyBorder="1"/>
    <xf numFmtId="3" fontId="6" fillId="0" borderId="50" xfId="1" applyNumberFormat="1" applyFont="1" applyBorder="1"/>
    <xf numFmtId="3" fontId="3" fillId="2" borderId="56" xfId="1" applyNumberFormat="1" applyFont="1" applyFill="1" applyBorder="1"/>
    <xf numFmtId="3" fontId="3" fillId="2" borderId="58" xfId="1" applyNumberFormat="1" applyFont="1" applyFill="1" applyBorder="1"/>
    <xf numFmtId="3" fontId="6" fillId="0" borderId="0" xfId="2" applyNumberFormat="1" applyFont="1" applyFill="1" applyBorder="1" applyProtection="1">
      <protection locked="0"/>
    </xf>
    <xf numFmtId="4" fontId="6" fillId="0" borderId="152" xfId="1" applyNumberFormat="1" applyFont="1" applyBorder="1"/>
    <xf numFmtId="3" fontId="3" fillId="2" borderId="55" xfId="1" applyNumberFormat="1" applyFont="1" applyFill="1" applyBorder="1"/>
    <xf numFmtId="3" fontId="8" fillId="2" borderId="154" xfId="1" applyNumberFormat="1" applyFont="1" applyFill="1" applyBorder="1" applyAlignment="1">
      <alignment horizontal="center"/>
    </xf>
    <xf numFmtId="3" fontId="5" fillId="2" borderId="93" xfId="1" applyNumberFormat="1" applyFont="1" applyFill="1" applyBorder="1"/>
    <xf numFmtId="3" fontId="6" fillId="0" borderId="36" xfId="1" applyNumberFormat="1" applyFont="1" applyBorder="1"/>
    <xf numFmtId="3" fontId="6" fillId="0" borderId="45" xfId="1" applyNumberFormat="1" applyFont="1" applyBorder="1"/>
    <xf numFmtId="3" fontId="5" fillId="2" borderId="32" xfId="1" applyNumberFormat="1" applyFont="1" applyFill="1" applyBorder="1"/>
    <xf numFmtId="3" fontId="6" fillId="0" borderId="35" xfId="1" applyNumberFormat="1" applyFont="1" applyBorder="1"/>
    <xf numFmtId="3" fontId="6" fillId="0" borderId="87" xfId="1" applyNumberFormat="1" applyFont="1" applyBorder="1"/>
    <xf numFmtId="3" fontId="5" fillId="0" borderId="35" xfId="1" applyNumberFormat="1" applyFont="1" applyBorder="1"/>
    <xf numFmtId="3" fontId="5" fillId="2" borderId="156" xfId="1" applyNumberFormat="1" applyFont="1" applyFill="1" applyBorder="1"/>
    <xf numFmtId="3" fontId="2" fillId="0" borderId="152" xfId="1" applyNumberFormat="1" applyFont="1" applyBorder="1"/>
    <xf numFmtId="3" fontId="2" fillId="0" borderId="46" xfId="1" applyNumberFormat="1" applyFont="1" applyBorder="1"/>
    <xf numFmtId="3" fontId="5" fillId="0" borderId="152" xfId="1" applyNumberFormat="1" applyFont="1" applyBorder="1"/>
    <xf numFmtId="10" fontId="5" fillId="0" borderId="20" xfId="1" applyNumberFormat="1" applyFont="1" applyBorder="1"/>
    <xf numFmtId="3" fontId="12" fillId="2" borderId="77" xfId="1" applyNumberFormat="1" applyFont="1" applyFill="1" applyBorder="1" applyAlignment="1">
      <alignment horizontal="center" vertical="top" wrapText="1"/>
    </xf>
    <xf numFmtId="3" fontId="3" fillId="2" borderId="53" xfId="1" applyNumberFormat="1" applyFont="1" applyFill="1" applyBorder="1" applyAlignment="1">
      <alignment horizontal="center" vertical="center" wrapText="1"/>
    </xf>
    <xf numFmtId="3" fontId="3" fillId="2" borderId="54" xfId="1" applyNumberFormat="1" applyFont="1" applyFill="1" applyBorder="1" applyAlignment="1">
      <alignment horizontal="center" vertical="center" wrapText="1"/>
    </xf>
    <xf numFmtId="3" fontId="12" fillId="2" borderId="20" xfId="0" applyNumberFormat="1" applyFont="1" applyFill="1" applyBorder="1" applyAlignment="1">
      <alignment horizontal="center" vertical="top" wrapText="1"/>
    </xf>
    <xf numFmtId="3" fontId="8" fillId="2" borderId="18" xfId="0" applyNumberFormat="1" applyFont="1" applyFill="1" applyBorder="1" applyAlignment="1">
      <alignment horizontal="center"/>
    </xf>
    <xf numFmtId="0" fontId="4" fillId="2" borderId="31" xfId="1" applyFont="1" applyFill="1" applyBorder="1" applyAlignment="1">
      <alignment horizontal="center"/>
    </xf>
    <xf numFmtId="0" fontId="2" fillId="0" borderId="30" xfId="1" applyBorder="1"/>
    <xf numFmtId="49" fontId="3" fillId="2" borderId="36" xfId="1" applyNumberFormat="1" applyFont="1" applyFill="1" applyBorder="1" applyAlignment="1">
      <alignment horizontal="center" vertical="center" wrapText="1"/>
    </xf>
    <xf numFmtId="0" fontId="3" fillId="2" borderId="36" xfId="1" applyFont="1" applyFill="1" applyBorder="1" applyAlignment="1">
      <alignment horizontal="center" vertical="top" wrapText="1"/>
    </xf>
    <xf numFmtId="0" fontId="11" fillId="2" borderId="45" xfId="1" applyFont="1" applyFill="1" applyBorder="1" applyAlignment="1">
      <alignment horizontal="center"/>
    </xf>
    <xf numFmtId="0" fontId="3" fillId="2" borderId="92" xfId="1" applyFont="1" applyFill="1" applyBorder="1" applyAlignment="1">
      <alignment horizontal="center"/>
    </xf>
    <xf numFmtId="49" fontId="6" fillId="0" borderId="92" xfId="1" applyNumberFormat="1" applyFont="1" applyBorder="1" applyAlignment="1">
      <alignment horizontal="left" vertical="center" wrapText="1"/>
    </xf>
    <xf numFmtId="3" fontId="2" fillId="2" borderId="48" xfId="1" applyNumberFormat="1" applyFont="1" applyFill="1" applyBorder="1" applyAlignment="1">
      <alignment horizontal="center"/>
    </xf>
    <xf numFmtId="3" fontId="43" fillId="2" borderId="0" xfId="1" applyNumberFormat="1" applyFont="1" applyFill="1" applyBorder="1" applyAlignment="1">
      <alignment horizontal="center" vertical="top" wrapText="1"/>
    </xf>
    <xf numFmtId="3" fontId="12" fillId="2" borderId="49" xfId="1" applyNumberFormat="1" applyFont="1" applyFill="1" applyBorder="1" applyAlignment="1">
      <alignment horizontal="center" vertical="top" wrapText="1"/>
    </xf>
    <xf numFmtId="0" fontId="11" fillId="2" borderId="86" xfId="1" applyFont="1" applyFill="1" applyBorder="1"/>
    <xf numFmtId="49" fontId="3" fillId="0" borderId="0" xfId="0" applyNumberFormat="1" applyFont="1" applyAlignment="1">
      <alignment horizontal="left"/>
    </xf>
    <xf numFmtId="0" fontId="3" fillId="2" borderId="31" xfId="1" applyFont="1" applyFill="1" applyBorder="1" applyAlignment="1">
      <alignment horizontal="center"/>
    </xf>
    <xf numFmtId="0" fontId="4" fillId="2" borderId="36" xfId="1" applyFont="1" applyFill="1" applyBorder="1" applyAlignment="1">
      <alignment horizontal="center" vertical="top" wrapText="1"/>
    </xf>
    <xf numFmtId="0" fontId="2" fillId="2" borderId="45" xfId="1" applyFont="1" applyFill="1" applyBorder="1" applyAlignment="1">
      <alignment horizontal="center"/>
    </xf>
    <xf numFmtId="10" fontId="5" fillId="0" borderId="50" xfId="1" applyNumberFormat="1" applyFont="1" applyBorder="1"/>
    <xf numFmtId="3" fontId="5" fillId="0" borderId="19" xfId="1" applyNumberFormat="1" applyFont="1" applyBorder="1"/>
    <xf numFmtId="3" fontId="6" fillId="0" borderId="19" xfId="1" applyNumberFormat="1" applyFont="1" applyBorder="1"/>
    <xf numFmtId="3" fontId="3" fillId="2" borderId="130" xfId="1" applyNumberFormat="1" applyFont="1" applyFill="1" applyBorder="1"/>
    <xf numFmtId="0" fontId="8" fillId="2" borderId="45" xfId="1" applyFont="1" applyFill="1" applyBorder="1" applyAlignment="1">
      <alignment horizontal="center"/>
    </xf>
    <xf numFmtId="49" fontId="5" fillId="0" borderId="36" xfId="1" applyNumberFormat="1" applyFont="1" applyBorder="1"/>
    <xf numFmtId="49" fontId="2" fillId="0" borderId="36" xfId="1" applyNumberFormat="1" applyBorder="1"/>
    <xf numFmtId="49" fontId="6" fillId="0" borderId="36" xfId="1" applyNumberFormat="1" applyFont="1" applyBorder="1"/>
    <xf numFmtId="49" fontId="6" fillId="0" borderId="36" xfId="1" applyNumberFormat="1" applyFont="1" applyBorder="1" applyAlignment="1">
      <alignment wrapText="1"/>
    </xf>
    <xf numFmtId="0" fontId="6" fillId="0" borderId="36" xfId="1" applyFont="1" applyBorder="1" applyAlignment="1">
      <alignment wrapText="1"/>
    </xf>
    <xf numFmtId="49" fontId="3" fillId="2" borderId="92" xfId="1" applyNumberFormat="1" applyFont="1" applyFill="1" applyBorder="1"/>
    <xf numFmtId="3" fontId="3" fillId="0" borderId="19" xfId="1" applyNumberFormat="1" applyFont="1" applyBorder="1"/>
    <xf numFmtId="0" fontId="2" fillId="2" borderId="16" xfId="1" applyFont="1" applyFill="1" applyBorder="1" applyAlignment="1">
      <alignment horizontal="center"/>
    </xf>
    <xf numFmtId="0" fontId="2" fillId="0" borderId="0" xfId="1" applyFont="1" applyAlignment="1">
      <alignment horizontal="center"/>
    </xf>
    <xf numFmtId="49" fontId="4" fillId="0" borderId="0" xfId="1" applyNumberFormat="1" applyFont="1" applyAlignment="1">
      <alignment horizontal="center"/>
    </xf>
    <xf numFmtId="49" fontId="4" fillId="2" borderId="138" xfId="1" applyNumberFormat="1" applyFont="1" applyFill="1" applyBorder="1" applyAlignment="1">
      <alignment horizontal="center"/>
    </xf>
    <xf numFmtId="49" fontId="2" fillId="0" borderId="3" xfId="1" applyNumberFormat="1" applyFont="1" applyBorder="1" applyAlignment="1">
      <alignment horizontal="center"/>
    </xf>
    <xf numFmtId="49" fontId="2" fillId="0" borderId="16" xfId="1" applyNumberFormat="1" applyFont="1" applyBorder="1" applyAlignment="1">
      <alignment horizontal="center"/>
    </xf>
    <xf numFmtId="49" fontId="4" fillId="0" borderId="3" xfId="1" applyNumberFormat="1" applyFont="1" applyBorder="1" applyAlignment="1">
      <alignment horizontal="center" shrinkToFit="1"/>
    </xf>
    <xf numFmtId="0" fontId="4" fillId="0" borderId="0" xfId="1" applyFont="1" applyAlignment="1">
      <alignment horizontal="center"/>
    </xf>
    <xf numFmtId="49" fontId="50" fillId="0" borderId="36" xfId="1" applyNumberFormat="1" applyFont="1" applyBorder="1" applyAlignment="1">
      <alignment wrapText="1"/>
    </xf>
    <xf numFmtId="49" fontId="4" fillId="2" borderId="36" xfId="1" applyNumberFormat="1" applyFont="1" applyFill="1" applyBorder="1" applyAlignment="1">
      <alignment horizontal="center" vertical="center" wrapText="1"/>
    </xf>
    <xf numFmtId="3" fontId="5" fillId="2" borderId="157" xfId="1" applyNumberFormat="1" applyFont="1" applyFill="1" applyBorder="1"/>
    <xf numFmtId="3" fontId="5" fillId="2" borderId="132" xfId="1" applyNumberFormat="1" applyFont="1" applyFill="1" applyBorder="1"/>
    <xf numFmtId="3" fontId="3" fillId="2" borderId="134" xfId="1" applyNumberFormat="1" applyFont="1" applyFill="1" applyBorder="1"/>
    <xf numFmtId="3" fontId="3" fillId="2" borderId="155" xfId="1" applyNumberFormat="1" applyFont="1" applyFill="1" applyBorder="1"/>
    <xf numFmtId="3" fontId="3" fillId="2" borderId="158" xfId="1" applyNumberFormat="1" applyFont="1" applyFill="1" applyBorder="1"/>
    <xf numFmtId="10" fontId="3" fillId="2" borderId="148" xfId="1" applyNumberFormat="1" applyFont="1" applyFill="1" applyBorder="1"/>
    <xf numFmtId="0" fontId="5" fillId="0" borderId="0" xfId="1" applyFont="1" applyFill="1"/>
    <xf numFmtId="0" fontId="4" fillId="2" borderId="15" xfId="1" applyFont="1" applyFill="1" applyBorder="1" applyAlignment="1">
      <alignment horizontal="center"/>
    </xf>
    <xf numFmtId="49" fontId="5" fillId="2" borderId="98" xfId="1" applyNumberFormat="1" applyFont="1" applyFill="1" applyBorder="1"/>
    <xf numFmtId="10" fontId="5" fillId="2" borderId="54" xfId="1" applyNumberFormat="1" applyFont="1" applyFill="1" applyBorder="1"/>
    <xf numFmtId="0" fontId="4" fillId="2" borderId="159" xfId="1" applyFont="1" applyFill="1" applyBorder="1" applyAlignment="1">
      <alignment horizontal="center"/>
    </xf>
    <xf numFmtId="0" fontId="8" fillId="2" borderId="144" xfId="1" applyFont="1" applyFill="1" applyBorder="1" applyAlignment="1">
      <alignment horizontal="center"/>
    </xf>
    <xf numFmtId="49" fontId="5" fillId="2" borderId="100" xfId="1" applyNumberFormat="1" applyFont="1" applyFill="1" applyBorder="1"/>
    <xf numFmtId="10" fontId="5" fillId="2" borderId="105" xfId="1" applyNumberFormat="1" applyFont="1" applyFill="1" applyBorder="1"/>
    <xf numFmtId="49" fontId="6" fillId="0" borderId="139" xfId="1" applyNumberFormat="1" applyFont="1" applyBorder="1" applyAlignment="1">
      <alignment wrapText="1"/>
    </xf>
    <xf numFmtId="49" fontId="3" fillId="2" borderId="160" xfId="1" applyNumberFormat="1" applyFont="1" applyFill="1" applyBorder="1"/>
    <xf numFmtId="49" fontId="4" fillId="2" borderId="91" xfId="1" applyNumberFormat="1" applyFont="1" applyFill="1" applyBorder="1" applyAlignment="1">
      <alignment horizontal="center"/>
    </xf>
    <xf numFmtId="3" fontId="5" fillId="2" borderId="78" xfId="1" applyNumberFormat="1" applyFont="1" applyFill="1" applyBorder="1"/>
    <xf numFmtId="3" fontId="5" fillId="2" borderId="130" xfId="1" applyNumberFormat="1" applyFont="1" applyFill="1" applyBorder="1"/>
    <xf numFmtId="3" fontId="3" fillId="2" borderId="162" xfId="1" applyNumberFormat="1" applyFont="1" applyFill="1" applyBorder="1"/>
    <xf numFmtId="3" fontId="5" fillId="2" borderId="102" xfId="1" applyNumberFormat="1" applyFont="1" applyFill="1" applyBorder="1"/>
    <xf numFmtId="3" fontId="5" fillId="2" borderId="92" xfId="1" applyNumberFormat="1" applyFont="1" applyFill="1" applyBorder="1"/>
    <xf numFmtId="0" fontId="6" fillId="0" borderId="0" xfId="1" applyFont="1" applyBorder="1"/>
    <xf numFmtId="49" fontId="5" fillId="0" borderId="139" xfId="1" applyNumberFormat="1" applyFont="1" applyBorder="1"/>
    <xf numFmtId="49" fontId="6" fillId="0" borderId="121" xfId="1" applyNumberFormat="1" applyFont="1" applyFill="1" applyBorder="1" applyAlignment="1" applyProtection="1">
      <alignment horizontal="left" vertical="center" wrapText="1"/>
      <protection locked="0"/>
    </xf>
    <xf numFmtId="0" fontId="5" fillId="2" borderId="92" xfId="1" applyFont="1" applyFill="1" applyBorder="1" applyAlignment="1" applyProtection="1">
      <alignment horizontal="center" vertical="center"/>
    </xf>
    <xf numFmtId="3" fontId="5" fillId="2" borderId="58" xfId="1" applyNumberFormat="1" applyFont="1" applyFill="1" applyBorder="1" applyAlignment="1">
      <alignment horizontal="right" vertical="center" shrinkToFit="1"/>
    </xf>
    <xf numFmtId="49" fontId="2" fillId="0" borderId="92" xfId="1" applyNumberFormat="1" applyFont="1" applyBorder="1" applyAlignment="1">
      <alignment horizontal="left" vertical="center" wrapText="1"/>
    </xf>
    <xf numFmtId="49" fontId="6" fillId="0" borderId="92" xfId="1" applyNumberFormat="1" applyFont="1" applyFill="1" applyBorder="1" applyAlignment="1">
      <alignment horizontal="left" vertical="center" wrapText="1"/>
    </xf>
    <xf numFmtId="3" fontId="5" fillId="2" borderId="54" xfId="1" applyNumberFormat="1" applyFont="1" applyFill="1" applyBorder="1" applyAlignment="1">
      <alignment horizontal="right" vertical="center"/>
    </xf>
    <xf numFmtId="10" fontId="3" fillId="2" borderId="54" xfId="1" applyNumberFormat="1" applyFont="1" applyFill="1" applyBorder="1"/>
    <xf numFmtId="0" fontId="5" fillId="2" borderId="93" xfId="1" applyFont="1" applyFill="1" applyBorder="1" applyAlignment="1">
      <alignment horizontal="center"/>
    </xf>
    <xf numFmtId="49" fontId="3" fillId="0" borderId="31" xfId="1" applyNumberFormat="1" applyFont="1" applyBorder="1"/>
    <xf numFmtId="49" fontId="5" fillId="0" borderId="31" xfId="1" applyNumberFormat="1" applyFont="1" applyBorder="1"/>
    <xf numFmtId="3" fontId="2" fillId="0" borderId="36" xfId="1" applyNumberFormat="1" applyFont="1" applyBorder="1" applyAlignment="1">
      <alignment horizontal="center"/>
    </xf>
    <xf numFmtId="3" fontId="2" fillId="0" borderId="45" xfId="1" applyNumberFormat="1" applyFont="1" applyBorder="1" applyAlignment="1">
      <alignment horizontal="center"/>
    </xf>
    <xf numFmtId="3" fontId="2" fillId="0" borderId="132" xfId="1" applyNumberFormat="1" applyFont="1" applyBorder="1" applyAlignment="1">
      <alignment horizontal="right"/>
    </xf>
    <xf numFmtId="3" fontId="3" fillId="2" borderId="148" xfId="1" applyNumberFormat="1" applyFont="1" applyFill="1" applyBorder="1"/>
    <xf numFmtId="3" fontId="3" fillId="2" borderId="90" xfId="1" applyNumberFormat="1" applyFont="1" applyFill="1" applyBorder="1"/>
    <xf numFmtId="49" fontId="4" fillId="2" borderId="165" xfId="1" applyNumberFormat="1" applyFont="1" applyFill="1" applyBorder="1" applyAlignment="1">
      <alignment horizontal="center"/>
    </xf>
    <xf numFmtId="3" fontId="5" fillId="2" borderId="131" xfId="1" applyNumberFormat="1" applyFont="1" applyFill="1" applyBorder="1"/>
    <xf numFmtId="49" fontId="4" fillId="2" borderId="166" xfId="1" applyNumberFormat="1" applyFont="1" applyFill="1" applyBorder="1" applyAlignment="1">
      <alignment horizontal="center"/>
    </xf>
    <xf numFmtId="49" fontId="4" fillId="0" borderId="70" xfId="1" applyNumberFormat="1" applyFont="1" applyBorder="1" applyAlignment="1">
      <alignment horizontal="center"/>
    </xf>
    <xf numFmtId="49" fontId="4" fillId="0" borderId="70" xfId="1" applyNumberFormat="1" applyFont="1" applyBorder="1" applyAlignment="1">
      <alignment horizontal="center" wrapText="1"/>
    </xf>
    <xf numFmtId="49" fontId="4" fillId="2" borderId="97" xfId="1" applyNumberFormat="1" applyFont="1" applyFill="1" applyBorder="1" applyAlignment="1">
      <alignment horizontal="center" wrapText="1"/>
    </xf>
    <xf numFmtId="0" fontId="2" fillId="0" borderId="68" xfId="1" applyFont="1" applyBorder="1" applyAlignment="1">
      <alignment horizontal="center"/>
    </xf>
    <xf numFmtId="3" fontId="3" fillId="0" borderId="0" xfId="1" applyNumberFormat="1" applyFont="1" applyBorder="1"/>
    <xf numFmtId="3" fontId="2" fillId="0" borderId="0" xfId="1" applyNumberFormat="1" applyFont="1" applyBorder="1"/>
    <xf numFmtId="3" fontId="11" fillId="0" borderId="31" xfId="1" applyNumberFormat="1" applyFont="1" applyBorder="1"/>
    <xf numFmtId="3" fontId="12" fillId="2" borderId="36" xfId="1" applyNumberFormat="1" applyFont="1" applyFill="1" applyBorder="1" applyAlignment="1">
      <alignment horizontal="center" vertical="top" wrapText="1"/>
    </xf>
    <xf numFmtId="10" fontId="2" fillId="2" borderId="49" xfId="1" applyNumberFormat="1" applyFont="1" applyFill="1" applyBorder="1"/>
    <xf numFmtId="10" fontId="6" fillId="6" borderId="49" xfId="1" applyNumberFormat="1" applyFont="1" applyFill="1" applyBorder="1"/>
    <xf numFmtId="10" fontId="6" fillId="6" borderId="38" xfId="1" applyNumberFormat="1" applyFont="1" applyFill="1" applyBorder="1" applyAlignment="1">
      <alignment shrinkToFit="1"/>
    </xf>
    <xf numFmtId="3" fontId="25" fillId="6" borderId="152" xfId="1" applyNumberFormat="1" applyFont="1" applyFill="1" applyBorder="1" applyProtection="1"/>
    <xf numFmtId="3" fontId="47" fillId="2" borderId="92" xfId="1" applyNumberFormat="1" applyFont="1" applyFill="1" applyBorder="1" applyAlignment="1" applyProtection="1">
      <alignment shrinkToFit="1"/>
    </xf>
    <xf numFmtId="3" fontId="4" fillId="2" borderId="0" xfId="1" applyNumberFormat="1" applyFont="1" applyFill="1" applyBorder="1" applyAlignment="1">
      <alignment horizontal="center" vertical="center" wrapText="1"/>
    </xf>
    <xf numFmtId="0" fontId="4" fillId="2" borderId="64" xfId="1" applyFont="1" applyFill="1" applyBorder="1" applyAlignment="1">
      <alignment horizontal="center"/>
    </xf>
    <xf numFmtId="0" fontId="2" fillId="0" borderId="0" xfId="0" applyFont="1" applyAlignment="1">
      <alignment vertical="top" wrapText="1"/>
    </xf>
    <xf numFmtId="0" fontId="2" fillId="0" borderId="0" xfId="2" applyFont="1" applyAlignment="1">
      <alignment vertical="top" wrapText="1"/>
    </xf>
    <xf numFmtId="0" fontId="10" fillId="0" borderId="0" xfId="1" applyFont="1" applyAlignment="1">
      <alignment horizontal="right"/>
    </xf>
    <xf numFmtId="49" fontId="4" fillId="2" borderId="36" xfId="1" applyNumberFormat="1" applyFont="1" applyFill="1" applyBorder="1" applyAlignment="1">
      <alignment horizontal="center" vertical="center" wrapText="1"/>
    </xf>
    <xf numFmtId="49" fontId="10" fillId="0" borderId="0" xfId="1" applyNumberFormat="1" applyFont="1" applyAlignment="1">
      <alignment horizontal="right"/>
    </xf>
    <xf numFmtId="49" fontId="4" fillId="2" borderId="35" xfId="1" applyNumberFormat="1" applyFont="1" applyFill="1" applyBorder="1" applyAlignment="1">
      <alignment horizontal="center" vertical="center" wrapText="1"/>
    </xf>
    <xf numFmtId="174" fontId="3" fillId="0" borderId="0" xfId="1" applyNumberFormat="1" applyFont="1" applyFill="1" applyAlignment="1">
      <alignment horizontal="right" shrinkToFit="1"/>
    </xf>
    <xf numFmtId="0" fontId="11" fillId="0" borderId="0" xfId="1" applyFont="1" applyAlignment="1">
      <alignment horizontal="right"/>
    </xf>
    <xf numFmtId="0" fontId="2" fillId="0" borderId="0" xfId="1" applyFont="1" applyFill="1"/>
    <xf numFmtId="0" fontId="2" fillId="0" borderId="0" xfId="1" applyFont="1" applyFill="1" applyAlignment="1">
      <alignment horizontal="right"/>
    </xf>
    <xf numFmtId="49" fontId="2" fillId="0" borderId="139" xfId="1" applyNumberFormat="1" applyFont="1" applyBorder="1"/>
    <xf numFmtId="49" fontId="2" fillId="0" borderId="144" xfId="1" applyNumberFormat="1" applyFont="1" applyBorder="1"/>
    <xf numFmtId="0" fontId="2" fillId="0" borderId="157" xfId="1" applyFont="1" applyBorder="1"/>
    <xf numFmtId="3" fontId="2" fillId="0" borderId="132" xfId="1" applyNumberFormat="1" applyFont="1" applyFill="1" applyBorder="1"/>
    <xf numFmtId="0" fontId="2" fillId="0" borderId="66" xfId="1" applyFont="1" applyFill="1" applyBorder="1"/>
    <xf numFmtId="0" fontId="2" fillId="0" borderId="111" xfId="1" applyFont="1" applyFill="1" applyBorder="1"/>
    <xf numFmtId="4" fontId="2" fillId="0" borderId="0" xfId="1" applyNumberFormat="1" applyFont="1"/>
    <xf numFmtId="3" fontId="2" fillId="0" borderId="0" xfId="1" applyNumberFormat="1" applyFont="1" applyFill="1"/>
    <xf numFmtId="0" fontId="2" fillId="0" borderId="125" xfId="1" applyFont="1" applyBorder="1"/>
    <xf numFmtId="0" fontId="2" fillId="0" borderId="67" xfId="1" applyFont="1" applyFill="1" applyBorder="1"/>
    <xf numFmtId="175" fontId="4" fillId="0" borderId="0" xfId="1" applyNumberFormat="1" applyFont="1" applyFill="1" applyAlignment="1">
      <alignment horizontal="right" shrinkToFit="1"/>
    </xf>
    <xf numFmtId="0" fontId="2" fillId="0" borderId="0" xfId="1" applyFont="1" applyFill="1" applyBorder="1"/>
    <xf numFmtId="0" fontId="2" fillId="2" borderId="28" xfId="1" applyFont="1" applyFill="1" applyBorder="1"/>
    <xf numFmtId="0" fontId="2" fillId="2" borderId="123" xfId="1" applyFont="1" applyFill="1" applyBorder="1"/>
    <xf numFmtId="9" fontId="2" fillId="2" borderId="24" xfId="1" applyNumberFormat="1" applyFont="1" applyFill="1" applyBorder="1"/>
    <xf numFmtId="0" fontId="2" fillId="0" borderId="3" xfId="1" applyFont="1" applyBorder="1"/>
    <xf numFmtId="0" fontId="2" fillId="0" borderId="73" xfId="1" applyFont="1" applyBorder="1"/>
    <xf numFmtId="0" fontId="2" fillId="0" borderId="61" xfId="1" applyFont="1" applyBorder="1"/>
    <xf numFmtId="0" fontId="2" fillId="0" borderId="99" xfId="1" applyFont="1" applyBorder="1"/>
    <xf numFmtId="3" fontId="2" fillId="0" borderId="0" xfId="1" applyNumberFormat="1" applyFont="1" applyFill="1" applyBorder="1"/>
    <xf numFmtId="0" fontId="2" fillId="0" borderId="0" xfId="2" applyFont="1"/>
    <xf numFmtId="0" fontId="53" fillId="0" borderId="0" xfId="2" applyFont="1" applyFill="1" applyProtection="1">
      <protection locked="0"/>
    </xf>
    <xf numFmtId="0" fontId="53" fillId="0" borderId="0" xfId="2" applyFont="1" applyFill="1"/>
    <xf numFmtId="0" fontId="54" fillId="0" borderId="0" xfId="2" applyFont="1" applyFill="1" applyProtection="1">
      <protection locked="0"/>
    </xf>
    <xf numFmtId="0" fontId="54" fillId="0" borderId="0" xfId="2" applyFont="1" applyFill="1"/>
    <xf numFmtId="0" fontId="2" fillId="0" borderId="0" xfId="1" applyFont="1" applyFill="1" applyProtection="1"/>
    <xf numFmtId="3" fontId="2" fillId="0" borderId="0" xfId="1" applyNumberFormat="1" applyFont="1" applyFill="1" applyAlignment="1" applyProtection="1"/>
    <xf numFmtId="0" fontId="51" fillId="0" borderId="0" xfId="0" applyFont="1" applyFill="1"/>
    <xf numFmtId="49" fontId="2" fillId="0" borderId="35" xfId="1" applyNumberFormat="1" applyFont="1" applyBorder="1"/>
    <xf numFmtId="49" fontId="2" fillId="0" borderId="36" xfId="1" applyNumberFormat="1" applyFont="1" applyBorder="1"/>
    <xf numFmtId="0" fontId="2" fillId="0" borderId="35" xfId="1" applyFont="1" applyBorder="1"/>
    <xf numFmtId="0" fontId="2" fillId="0" borderId="36" xfId="1" applyFont="1" applyBorder="1"/>
    <xf numFmtId="3" fontId="2" fillId="0" borderId="50" xfId="1" applyNumberFormat="1" applyFont="1" applyBorder="1"/>
    <xf numFmtId="3" fontId="2" fillId="0" borderId="36" xfId="1" applyNumberFormat="1" applyFont="1" applyBorder="1"/>
    <xf numFmtId="0" fontId="2" fillId="0" borderId="0" xfId="1" applyFont="1" applyAlignment="1">
      <alignment horizontal="justify" vertical="justify"/>
    </xf>
    <xf numFmtId="0" fontId="51" fillId="0" borderId="0" xfId="0" applyFont="1" applyAlignment="1"/>
    <xf numFmtId="3" fontId="2" fillId="0" borderId="0" xfId="1" applyNumberFormat="1" applyFont="1" applyFill="1" applyAlignment="1"/>
    <xf numFmtId="0" fontId="2" fillId="0" borderId="0" xfId="1" applyFont="1" applyAlignment="1">
      <alignment horizontal="right"/>
    </xf>
    <xf numFmtId="3" fontId="12" fillId="2" borderId="169" xfId="1" applyNumberFormat="1" applyFont="1" applyFill="1" applyBorder="1" applyAlignment="1">
      <alignment horizontal="center" vertical="top" wrapText="1"/>
    </xf>
    <xf numFmtId="3" fontId="12" fillId="2" borderId="0" xfId="0" applyNumberFormat="1" applyFont="1" applyFill="1" applyBorder="1" applyAlignment="1">
      <alignment horizontal="center" vertical="top" wrapText="1"/>
    </xf>
    <xf numFmtId="3" fontId="8" fillId="2" borderId="116" xfId="0" applyNumberFormat="1" applyFont="1" applyFill="1" applyBorder="1" applyAlignment="1">
      <alignment horizontal="center"/>
    </xf>
    <xf numFmtId="3" fontId="12" fillId="2" borderId="21" xfId="1" applyNumberFormat="1" applyFont="1" applyFill="1" applyBorder="1" applyAlignment="1">
      <alignment horizontal="center" vertical="top" wrapText="1"/>
    </xf>
    <xf numFmtId="3" fontId="5" fillId="2" borderId="34" xfId="1" applyNumberFormat="1" applyFont="1" applyFill="1" applyBorder="1"/>
    <xf numFmtId="3" fontId="6" fillId="0" borderId="20" xfId="1" applyNumberFormat="1" applyFont="1" applyBorder="1"/>
    <xf numFmtId="3" fontId="6" fillId="0" borderId="18" xfId="1" applyNumberFormat="1" applyFont="1" applyBorder="1"/>
    <xf numFmtId="3" fontId="5" fillId="0" borderId="20" xfId="1" applyNumberFormat="1" applyFont="1" applyBorder="1"/>
    <xf numFmtId="0" fontId="2" fillId="0" borderId="111" xfId="1" applyFont="1" applyBorder="1"/>
    <xf numFmtId="3" fontId="5" fillId="2" borderId="103" xfId="1" applyNumberFormat="1" applyFont="1" applyFill="1" applyBorder="1"/>
    <xf numFmtId="3" fontId="5" fillId="2" borderId="53" xfId="1" applyNumberFormat="1" applyFont="1" applyFill="1" applyBorder="1"/>
    <xf numFmtId="3" fontId="8" fillId="2" borderId="171" xfId="1" applyNumberFormat="1" applyFont="1" applyFill="1" applyBorder="1" applyAlignment="1">
      <alignment horizontal="center"/>
    </xf>
    <xf numFmtId="3" fontId="5" fillId="2" borderId="172" xfId="1" applyNumberFormat="1" applyFont="1" applyFill="1" applyBorder="1"/>
    <xf numFmtId="3" fontId="6" fillId="0" borderId="77" xfId="1" applyNumberFormat="1" applyFont="1" applyBorder="1"/>
    <xf numFmtId="3" fontId="6" fillId="0" borderId="116" xfId="1" applyNumberFormat="1" applyFont="1" applyBorder="1"/>
    <xf numFmtId="3" fontId="5" fillId="0" borderId="77" xfId="1" applyNumberFormat="1" applyFont="1" applyBorder="1"/>
    <xf numFmtId="3" fontId="5" fillId="2" borderId="65" xfId="1" applyNumberFormat="1" applyFont="1" applyFill="1" applyBorder="1"/>
    <xf numFmtId="3" fontId="3" fillId="2" borderId="173" xfId="1" applyNumberFormat="1" applyFont="1" applyFill="1" applyBorder="1"/>
    <xf numFmtId="0" fontId="2" fillId="0" borderId="65" xfId="1" applyFont="1" applyBorder="1"/>
    <xf numFmtId="3" fontId="5" fillId="2" borderId="57" xfId="1" applyNumberFormat="1" applyFont="1" applyFill="1" applyBorder="1"/>
    <xf numFmtId="3" fontId="8" fillId="2" borderId="174" xfId="1" applyNumberFormat="1" applyFont="1" applyFill="1" applyBorder="1" applyAlignment="1">
      <alignment horizontal="center"/>
    </xf>
    <xf numFmtId="3" fontId="6" fillId="3" borderId="43" xfId="1" applyNumberFormat="1" applyFont="1" applyFill="1" applyBorder="1" applyAlignment="1">
      <alignment horizontal="right" vertical="center"/>
    </xf>
    <xf numFmtId="3" fontId="6" fillId="3" borderId="44" xfId="1" applyNumberFormat="1" applyFont="1" applyFill="1" applyBorder="1" applyAlignment="1">
      <alignment horizontal="right" vertical="center"/>
    </xf>
    <xf numFmtId="3" fontId="6" fillId="3" borderId="120" xfId="1" applyNumberFormat="1" applyFont="1" applyFill="1" applyBorder="1" applyAlignment="1">
      <alignment horizontal="right" vertical="center"/>
    </xf>
    <xf numFmtId="3" fontId="6" fillId="3" borderId="177" xfId="1" applyNumberFormat="1" applyFont="1" applyFill="1" applyBorder="1" applyAlignment="1">
      <alignment horizontal="right" vertical="center"/>
    </xf>
    <xf numFmtId="3" fontId="6" fillId="3" borderId="83" xfId="1" applyNumberFormat="1" applyFont="1" applyFill="1" applyBorder="1" applyAlignment="1">
      <alignment horizontal="right" vertical="center"/>
    </xf>
    <xf numFmtId="3" fontId="6" fillId="3" borderId="178" xfId="1" applyNumberFormat="1" applyFont="1" applyFill="1" applyBorder="1" applyAlignment="1">
      <alignment horizontal="right" vertical="center"/>
    </xf>
    <xf numFmtId="3" fontId="6" fillId="3" borderId="106" xfId="1" applyNumberFormat="1" applyFont="1" applyFill="1" applyBorder="1" applyAlignment="1">
      <alignment horizontal="right" vertical="center"/>
    </xf>
    <xf numFmtId="3" fontId="6" fillId="3" borderId="38" xfId="1" applyNumberFormat="1" applyFont="1" applyFill="1" applyBorder="1" applyAlignment="1">
      <alignment horizontal="right" vertical="center"/>
    </xf>
    <xf numFmtId="3" fontId="6" fillId="3" borderId="62" xfId="1" applyNumberFormat="1" applyFont="1" applyFill="1" applyBorder="1" applyAlignment="1">
      <alignment horizontal="right" vertical="center"/>
    </xf>
    <xf numFmtId="3" fontId="6" fillId="3" borderId="41" xfId="1" applyNumberFormat="1" applyFont="1" applyFill="1" applyBorder="1" applyAlignment="1">
      <alignment horizontal="right" vertical="center"/>
    </xf>
    <xf numFmtId="3" fontId="6" fillId="3" borderId="42" xfId="1" applyNumberFormat="1" applyFont="1" applyFill="1" applyBorder="1" applyAlignment="1">
      <alignment horizontal="right" vertical="center"/>
    </xf>
    <xf numFmtId="3" fontId="6" fillId="3" borderId="25" xfId="1" applyNumberFormat="1" applyFont="1" applyFill="1" applyBorder="1" applyAlignment="1">
      <alignment horizontal="right" vertical="center"/>
    </xf>
    <xf numFmtId="3" fontId="6" fillId="3" borderId="39" xfId="1" applyNumberFormat="1" applyFont="1" applyFill="1" applyBorder="1" applyAlignment="1">
      <alignment horizontal="right" vertical="center"/>
    </xf>
    <xf numFmtId="3" fontId="6" fillId="0" borderId="113" xfId="1" applyNumberFormat="1" applyFont="1" applyFill="1" applyBorder="1" applyAlignment="1" applyProtection="1">
      <alignment horizontal="right" vertical="center" shrinkToFit="1"/>
      <protection locked="0"/>
    </xf>
    <xf numFmtId="3" fontId="5" fillId="2" borderId="130" xfId="1" applyNumberFormat="1" applyFont="1" applyFill="1" applyBorder="1" applyAlignment="1" applyProtection="1">
      <alignment horizontal="right" vertical="center"/>
    </xf>
    <xf numFmtId="3" fontId="5" fillId="0" borderId="179" xfId="1" applyNumberFormat="1" applyFont="1" applyFill="1" applyBorder="1" applyAlignment="1" applyProtection="1">
      <alignment horizontal="right" vertical="center"/>
    </xf>
    <xf numFmtId="3" fontId="5" fillId="0" borderId="102" xfId="1" applyNumberFormat="1" applyFont="1" applyFill="1" applyBorder="1" applyAlignment="1" applyProtection="1">
      <alignment horizontal="right" vertical="center"/>
    </xf>
    <xf numFmtId="3" fontId="6" fillId="3" borderId="156" xfId="1" applyNumberFormat="1" applyFont="1" applyFill="1" applyBorder="1" applyAlignment="1">
      <alignment horizontal="right" vertical="center"/>
    </xf>
    <xf numFmtId="3" fontId="6" fillId="3" borderId="172" xfId="1" applyNumberFormat="1" applyFont="1" applyFill="1" applyBorder="1" applyAlignment="1">
      <alignment horizontal="right" vertical="center"/>
    </xf>
    <xf numFmtId="3" fontId="6" fillId="3" borderId="95" xfId="1" applyNumberFormat="1" applyFont="1" applyFill="1" applyBorder="1" applyAlignment="1">
      <alignment horizontal="right" vertical="center"/>
    </xf>
    <xf numFmtId="3" fontId="6" fillId="3" borderId="60" xfId="1" applyNumberFormat="1" applyFont="1" applyFill="1" applyBorder="1" applyAlignment="1">
      <alignment horizontal="right" vertical="center"/>
    </xf>
    <xf numFmtId="3" fontId="6" fillId="3" borderId="61" xfId="1" applyNumberFormat="1" applyFont="1" applyFill="1" applyBorder="1" applyAlignment="1">
      <alignment horizontal="right" vertical="center"/>
    </xf>
    <xf numFmtId="3" fontId="6" fillId="3" borderId="175" xfId="1" applyNumberFormat="1" applyFont="1" applyFill="1" applyBorder="1" applyAlignment="1">
      <alignment horizontal="right" vertical="center"/>
    </xf>
    <xf numFmtId="3" fontId="6" fillId="3" borderId="176" xfId="1" applyNumberFormat="1" applyFont="1" applyFill="1" applyBorder="1" applyAlignment="1">
      <alignment horizontal="right" vertical="center"/>
    </xf>
    <xf numFmtId="3" fontId="5" fillId="0" borderId="93" xfId="1" applyNumberFormat="1" applyFont="1" applyFill="1" applyBorder="1" applyAlignment="1">
      <alignment horizontal="right" vertical="center"/>
    </xf>
    <xf numFmtId="3" fontId="6" fillId="0" borderId="38" xfId="1" applyNumberFormat="1" applyFont="1" applyFill="1" applyBorder="1" applyAlignment="1">
      <alignment horizontal="right" vertical="center"/>
    </xf>
    <xf numFmtId="3" fontId="6" fillId="0" borderId="62" xfId="1" applyNumberFormat="1" applyFont="1" applyFill="1" applyBorder="1" applyAlignment="1">
      <alignment horizontal="right" vertical="center"/>
    </xf>
    <xf numFmtId="3" fontId="6" fillId="0" borderId="44" xfId="1" applyNumberFormat="1" applyFont="1" applyFill="1" applyBorder="1" applyAlignment="1">
      <alignment horizontal="right" vertical="center"/>
    </xf>
    <xf numFmtId="3" fontId="6" fillId="3" borderId="150" xfId="1" applyNumberFormat="1" applyFont="1" applyFill="1" applyBorder="1" applyAlignment="1">
      <alignment horizontal="right" vertical="center"/>
    </xf>
    <xf numFmtId="3" fontId="6" fillId="3" borderId="181" xfId="1" applyNumberFormat="1" applyFont="1" applyFill="1" applyBorder="1" applyAlignment="1">
      <alignment horizontal="right" vertical="center"/>
    </xf>
    <xf numFmtId="3" fontId="6" fillId="3" borderId="123" xfId="1" applyNumberFormat="1" applyFont="1" applyFill="1" applyBorder="1" applyAlignment="1">
      <alignment horizontal="right" vertical="center"/>
    </xf>
    <xf numFmtId="0" fontId="2" fillId="3" borderId="0" xfId="1" applyFill="1"/>
    <xf numFmtId="0" fontId="30" fillId="3" borderId="0" xfId="1" applyFont="1" applyFill="1"/>
    <xf numFmtId="0" fontId="11" fillId="3" borderId="0" xfId="1" applyFont="1" applyFill="1"/>
    <xf numFmtId="0" fontId="8" fillId="2" borderId="36" xfId="0" applyFont="1" applyFill="1" applyBorder="1" applyAlignment="1">
      <alignment horizontal="center"/>
    </xf>
    <xf numFmtId="0" fontId="4" fillId="2" borderId="146" xfId="0" applyFont="1" applyFill="1" applyBorder="1" applyAlignment="1">
      <alignment horizontal="center"/>
    </xf>
    <xf numFmtId="3" fontId="5" fillId="0" borderId="179" xfId="1" applyNumberFormat="1" applyFont="1" applyFill="1" applyBorder="1" applyAlignment="1">
      <alignment horizontal="right" vertical="center"/>
    </xf>
    <xf numFmtId="49" fontId="4" fillId="2" borderId="146" xfId="1" applyNumberFormat="1" applyFont="1" applyFill="1" applyBorder="1" applyAlignment="1">
      <alignment vertical="center" wrapText="1"/>
    </xf>
    <xf numFmtId="3" fontId="8" fillId="2" borderId="152" xfId="1" applyNumberFormat="1" applyFont="1" applyFill="1" applyBorder="1" applyAlignment="1">
      <alignment horizontal="center"/>
    </xf>
    <xf numFmtId="3" fontId="8" fillId="2" borderId="49" xfId="1" applyNumberFormat="1" applyFont="1" applyFill="1" applyBorder="1" applyAlignment="1">
      <alignment horizontal="center"/>
    </xf>
    <xf numFmtId="3" fontId="25" fillId="6" borderId="19" xfId="1" applyNumberFormat="1" applyFont="1" applyFill="1" applyBorder="1" applyProtection="1"/>
    <xf numFmtId="3" fontId="47" fillId="6" borderId="102" xfId="1" applyNumberFormat="1" applyFont="1" applyFill="1" applyBorder="1" applyAlignment="1" applyProtection="1">
      <alignment horizontal="right" vertical="center"/>
    </xf>
    <xf numFmtId="3" fontId="47" fillId="6" borderId="179" xfId="1" applyNumberFormat="1" applyFont="1" applyFill="1" applyBorder="1" applyAlignment="1" applyProtection="1">
      <alignment horizontal="right" vertical="center"/>
    </xf>
    <xf numFmtId="3" fontId="47" fillId="6" borderId="36" xfId="1" applyNumberFormat="1" applyFont="1" applyFill="1" applyBorder="1" applyAlignment="1" applyProtection="1">
      <alignment horizontal="right" vertical="center"/>
    </xf>
    <xf numFmtId="3" fontId="47" fillId="6" borderId="179" xfId="1" applyNumberFormat="1" applyFont="1" applyFill="1" applyBorder="1" applyAlignment="1" applyProtection="1">
      <alignment vertical="center"/>
    </xf>
    <xf numFmtId="3" fontId="47" fillId="6" borderId="107" xfId="1" applyNumberFormat="1" applyFont="1" applyFill="1" applyBorder="1" applyAlignment="1" applyProtection="1">
      <alignment vertical="center"/>
    </xf>
    <xf numFmtId="3" fontId="47" fillId="6" borderId="124" xfId="1" applyNumberFormat="1" applyFont="1" applyFill="1" applyBorder="1" applyAlignment="1" applyProtection="1">
      <alignment vertical="center"/>
    </xf>
    <xf numFmtId="3" fontId="47" fillId="0" borderId="107" xfId="1" applyNumberFormat="1" applyFont="1" applyFill="1" applyBorder="1" applyAlignment="1" applyProtection="1">
      <alignment vertical="center"/>
    </xf>
    <xf numFmtId="3" fontId="47" fillId="6" borderId="121" xfId="1" applyNumberFormat="1" applyFont="1" applyFill="1" applyBorder="1" applyAlignment="1" applyProtection="1">
      <alignment vertical="center"/>
    </xf>
    <xf numFmtId="3" fontId="47" fillId="6" borderId="40" xfId="1" applyNumberFormat="1" applyFont="1" applyFill="1" applyBorder="1" applyAlignment="1" applyProtection="1">
      <alignment vertical="center"/>
    </xf>
    <xf numFmtId="3" fontId="47" fillId="3" borderId="102" xfId="1" applyNumberFormat="1" applyFont="1" applyFill="1" applyBorder="1" applyAlignment="1" applyProtection="1">
      <alignment horizontal="right" vertical="center"/>
    </xf>
    <xf numFmtId="3" fontId="5" fillId="0" borderId="151" xfId="1" applyNumberFormat="1" applyFont="1" applyBorder="1"/>
    <xf numFmtId="49" fontId="4" fillId="0" borderId="0" xfId="0" applyNumberFormat="1" applyFont="1" applyFill="1" applyBorder="1"/>
    <xf numFmtId="3" fontId="6" fillId="3" borderId="32" xfId="1" applyNumberFormat="1" applyFont="1" applyFill="1" applyBorder="1" applyAlignment="1">
      <alignment horizontal="right" vertical="center"/>
    </xf>
    <xf numFmtId="3" fontId="12" fillId="2" borderId="122" xfId="0" applyNumberFormat="1" applyFont="1" applyFill="1" applyBorder="1" applyAlignment="1">
      <alignment horizontal="center" vertical="top" wrapText="1"/>
    </xf>
    <xf numFmtId="3" fontId="6" fillId="3" borderId="94" xfId="1" applyNumberFormat="1" applyFont="1" applyFill="1" applyBorder="1" applyAlignment="1">
      <alignment horizontal="right" vertical="center"/>
    </xf>
    <xf numFmtId="49" fontId="57" fillId="0" borderId="0" xfId="0" applyNumberFormat="1" applyFont="1" applyBorder="1"/>
    <xf numFmtId="0" fontId="49" fillId="0" borderId="0" xfId="1" applyFont="1" applyAlignment="1">
      <alignment horizontal="justify"/>
    </xf>
    <xf numFmtId="0" fontId="2" fillId="0" borderId="0" xfId="1" applyFont="1" applyAlignment="1"/>
    <xf numFmtId="0" fontId="49" fillId="0" borderId="0" xfId="1" applyFont="1" applyAlignment="1">
      <alignment horizontal="left"/>
    </xf>
    <xf numFmtId="0" fontId="2" fillId="0" borderId="0" xfId="0" applyFont="1" applyFill="1" applyBorder="1"/>
    <xf numFmtId="0" fontId="4" fillId="0" borderId="0" xfId="0" applyFont="1" applyFill="1" applyBorder="1"/>
    <xf numFmtId="49" fontId="0" fillId="0" borderId="0" xfId="0" applyNumberFormat="1" applyAlignment="1">
      <alignment horizontal="left" indent="4"/>
    </xf>
    <xf numFmtId="0" fontId="6" fillId="3" borderId="0" xfId="1" applyFont="1" applyFill="1" applyAlignment="1">
      <alignment horizontal="justify" vertical="justify"/>
    </xf>
    <xf numFmtId="0" fontId="51" fillId="3" borderId="0" xfId="0" applyFont="1" applyFill="1" applyAlignment="1">
      <alignment horizontal="justify" vertical="justify"/>
    </xf>
    <xf numFmtId="3" fontId="3" fillId="0" borderId="29" xfId="1" applyNumberFormat="1" applyFont="1" applyBorder="1"/>
    <xf numFmtId="3" fontId="2" fillId="0" borderId="35" xfId="1" applyNumberFormat="1" applyFont="1" applyBorder="1"/>
    <xf numFmtId="3" fontId="6" fillId="0" borderId="72" xfId="1" applyNumberFormat="1" applyFont="1" applyBorder="1" applyAlignment="1">
      <alignment horizontal="right" vertical="center"/>
    </xf>
    <xf numFmtId="3" fontId="6" fillId="0" borderId="176" xfId="1" applyNumberFormat="1" applyFont="1" applyFill="1" applyBorder="1" applyAlignment="1">
      <alignment horizontal="right" vertical="center"/>
    </xf>
    <xf numFmtId="3" fontId="6" fillId="0" borderId="184" xfId="1" applyNumberFormat="1" applyFont="1" applyBorder="1" applyAlignment="1">
      <alignment horizontal="right" vertical="center"/>
    </xf>
    <xf numFmtId="49" fontId="6" fillId="0" borderId="138" xfId="1" applyNumberFormat="1" applyFont="1" applyBorder="1" applyAlignment="1">
      <alignment horizontal="left" vertical="center" wrapText="1"/>
    </xf>
    <xf numFmtId="3" fontId="5" fillId="0" borderId="166" xfId="1" applyNumberFormat="1" applyFont="1" applyFill="1" applyBorder="1" applyAlignment="1">
      <alignment horizontal="right" vertical="center"/>
    </xf>
    <xf numFmtId="3" fontId="6" fillId="0" borderId="138" xfId="1" applyNumberFormat="1" applyFont="1" applyBorder="1" applyAlignment="1">
      <alignment horizontal="right" vertical="center"/>
    </xf>
    <xf numFmtId="3" fontId="6" fillId="0" borderId="94" xfId="1" applyNumberFormat="1" applyFont="1" applyBorder="1" applyAlignment="1">
      <alignment horizontal="right" vertical="center"/>
    </xf>
    <xf numFmtId="3" fontId="6" fillId="0" borderId="183" xfId="1" applyNumberFormat="1" applyFont="1" applyBorder="1" applyAlignment="1">
      <alignment horizontal="right" vertical="center"/>
    </xf>
    <xf numFmtId="49" fontId="6" fillId="0" borderId="73" xfId="1" applyNumberFormat="1" applyFont="1" applyBorder="1" applyAlignment="1">
      <alignment horizontal="left" vertical="center" wrapText="1"/>
    </xf>
    <xf numFmtId="3" fontId="5" fillId="0" borderId="101" xfId="1" applyNumberFormat="1" applyFont="1" applyFill="1" applyBorder="1" applyAlignment="1">
      <alignment horizontal="right" vertical="center"/>
    </xf>
    <xf numFmtId="3" fontId="6" fillId="0" borderId="73" xfId="1" applyNumberFormat="1" applyFont="1" applyBorder="1" applyAlignment="1">
      <alignment horizontal="right" vertical="center"/>
    </xf>
    <xf numFmtId="3" fontId="6" fillId="0" borderId="38" xfId="1" applyNumberFormat="1" applyFont="1" applyBorder="1" applyAlignment="1">
      <alignment horizontal="right" vertical="center"/>
    </xf>
    <xf numFmtId="49" fontId="6" fillId="0" borderId="128" xfId="1" applyNumberFormat="1" applyFont="1" applyBorder="1" applyAlignment="1">
      <alignment horizontal="left" vertical="center" wrapText="1"/>
    </xf>
    <xf numFmtId="3" fontId="5" fillId="0" borderId="185" xfId="1" applyNumberFormat="1" applyFont="1" applyFill="1" applyBorder="1" applyAlignment="1">
      <alignment horizontal="right" vertical="center"/>
    </xf>
    <xf numFmtId="3" fontId="6" fillId="0" borderId="186" xfId="1" applyNumberFormat="1" applyFont="1" applyBorder="1" applyAlignment="1">
      <alignment horizontal="right" vertical="center"/>
    </xf>
    <xf numFmtId="3" fontId="6" fillId="0" borderId="128" xfId="1" applyNumberFormat="1" applyFont="1" applyBorder="1" applyAlignment="1">
      <alignment horizontal="right" vertical="center"/>
    </xf>
    <xf numFmtId="3" fontId="6" fillId="0" borderId="44" xfId="1" applyNumberFormat="1" applyFont="1" applyBorder="1" applyAlignment="1">
      <alignment horizontal="right" vertical="center"/>
    </xf>
    <xf numFmtId="3" fontId="6" fillId="0" borderId="180" xfId="1" applyNumberFormat="1" applyFont="1" applyBorder="1" applyAlignment="1">
      <alignment horizontal="right" vertical="center"/>
    </xf>
    <xf numFmtId="3" fontId="12" fillId="2" borderId="51" xfId="0" applyNumberFormat="1" applyFont="1" applyFill="1" applyBorder="1" applyAlignment="1">
      <alignment horizontal="center" vertical="top" wrapText="1"/>
    </xf>
    <xf numFmtId="3" fontId="8" fillId="2" borderId="86" xfId="0" applyNumberFormat="1" applyFont="1" applyFill="1" applyBorder="1" applyAlignment="1">
      <alignment horizontal="center"/>
    </xf>
    <xf numFmtId="3" fontId="12" fillId="2" borderId="115" xfId="0" applyNumberFormat="1" applyFont="1" applyFill="1" applyBorder="1" applyAlignment="1">
      <alignment horizontal="center" vertical="top" wrapText="1"/>
    </xf>
    <xf numFmtId="3" fontId="6" fillId="3" borderId="156" xfId="1" applyNumberFormat="1" applyFont="1" applyFill="1" applyBorder="1" applyAlignment="1">
      <alignment horizontal="right" vertical="center" shrinkToFit="1"/>
    </xf>
    <xf numFmtId="3" fontId="6" fillId="3" borderId="172" xfId="1" applyNumberFormat="1" applyFont="1" applyFill="1" applyBorder="1" applyAlignment="1">
      <alignment horizontal="right" vertical="center" shrinkToFit="1"/>
    </xf>
    <xf numFmtId="3" fontId="6" fillId="3" borderId="183" xfId="1" applyNumberFormat="1" applyFont="1" applyFill="1" applyBorder="1" applyAlignment="1">
      <alignment horizontal="right" vertical="center"/>
    </xf>
    <xf numFmtId="3" fontId="6" fillId="3" borderId="60" xfId="1" applyNumberFormat="1" applyFont="1" applyFill="1" applyBorder="1" applyAlignment="1">
      <alignment horizontal="right" vertical="center" shrinkToFit="1"/>
    </xf>
    <xf numFmtId="3" fontId="6" fillId="3" borderId="61" xfId="1" applyNumberFormat="1" applyFont="1" applyFill="1" applyBorder="1" applyAlignment="1">
      <alignment horizontal="right" vertical="center" shrinkToFit="1"/>
    </xf>
    <xf numFmtId="3" fontId="6" fillId="3" borderId="72" xfId="1" applyNumberFormat="1" applyFont="1" applyFill="1" applyBorder="1" applyAlignment="1">
      <alignment horizontal="right" vertical="center"/>
    </xf>
    <xf numFmtId="3" fontId="6" fillId="3" borderId="37" xfId="1" applyNumberFormat="1" applyFont="1" applyFill="1" applyBorder="1" applyAlignment="1">
      <alignment horizontal="right" vertical="center" shrinkToFit="1"/>
    </xf>
    <xf numFmtId="3" fontId="6" fillId="3" borderId="63" xfId="1" applyNumberFormat="1" applyFont="1" applyFill="1" applyBorder="1" applyAlignment="1">
      <alignment horizontal="right" vertical="center" shrinkToFit="1"/>
    </xf>
    <xf numFmtId="3" fontId="6" fillId="3" borderId="63" xfId="1" applyNumberFormat="1" applyFont="1" applyFill="1" applyBorder="1" applyAlignment="1">
      <alignment horizontal="right" vertical="center"/>
    </xf>
    <xf numFmtId="3" fontId="6" fillId="3" borderId="8" xfId="1" applyNumberFormat="1" applyFont="1" applyFill="1" applyBorder="1" applyAlignment="1">
      <alignment horizontal="right" vertical="center"/>
    </xf>
    <xf numFmtId="3" fontId="6" fillId="0" borderId="43" xfId="1" applyNumberFormat="1" applyFont="1" applyFill="1" applyBorder="1" applyAlignment="1">
      <alignment horizontal="right" vertical="center"/>
    </xf>
    <xf numFmtId="3" fontId="6" fillId="3" borderId="106" xfId="0" applyNumberFormat="1" applyFont="1" applyFill="1" applyBorder="1" applyAlignment="1">
      <alignment horizontal="right" vertical="center"/>
    </xf>
    <xf numFmtId="3" fontId="6" fillId="3" borderId="38" xfId="0" applyNumberFormat="1" applyFont="1" applyFill="1" applyBorder="1" applyAlignment="1">
      <alignment horizontal="right" vertical="center"/>
    </xf>
    <xf numFmtId="3" fontId="6" fillId="3" borderId="150" xfId="0" applyNumberFormat="1" applyFont="1" applyFill="1" applyBorder="1" applyAlignment="1">
      <alignment horizontal="right" vertical="center"/>
    </xf>
    <xf numFmtId="3" fontId="6" fillId="3" borderId="41" xfId="0" applyNumberFormat="1" applyFont="1" applyFill="1" applyBorder="1" applyAlignment="1">
      <alignment horizontal="right" vertical="center"/>
    </xf>
    <xf numFmtId="3" fontId="6" fillId="3" borderId="72" xfId="0" applyNumberFormat="1" applyFont="1" applyFill="1" applyBorder="1" applyAlignment="1">
      <alignment horizontal="right" vertical="center"/>
    </xf>
    <xf numFmtId="3" fontId="6" fillId="3" borderId="8" xfId="0" applyNumberFormat="1" applyFont="1" applyFill="1" applyBorder="1" applyAlignment="1">
      <alignment horizontal="right" vertical="center"/>
    </xf>
    <xf numFmtId="0" fontId="5" fillId="0" borderId="0" xfId="1" applyFont="1" applyAlignment="1">
      <alignment shrinkToFit="1"/>
    </xf>
    <xf numFmtId="49" fontId="60" fillId="0" borderId="0" xfId="0" applyNumberFormat="1" applyFont="1" applyFill="1" applyBorder="1"/>
    <xf numFmtId="0" fontId="51" fillId="2" borderId="182" xfId="0" applyFont="1" applyFill="1" applyBorder="1"/>
    <xf numFmtId="0" fontId="51" fillId="2" borderId="110" xfId="0" applyFont="1" applyFill="1" applyBorder="1"/>
    <xf numFmtId="49" fontId="2" fillId="3" borderId="181" xfId="1" applyNumberFormat="1" applyFont="1" applyFill="1" applyBorder="1" applyAlignment="1">
      <alignment horizontal="right" vertical="center"/>
    </xf>
    <xf numFmtId="49" fontId="2" fillId="3" borderId="178" xfId="1" applyNumberFormat="1" applyFont="1" applyFill="1" applyBorder="1" applyAlignment="1">
      <alignment horizontal="right" vertical="center"/>
    </xf>
    <xf numFmtId="49" fontId="2" fillId="3" borderId="60" xfId="1" applyNumberFormat="1" applyFont="1" applyFill="1" applyBorder="1" applyAlignment="1">
      <alignment horizontal="right" vertical="center"/>
    </xf>
    <xf numFmtId="49" fontId="2" fillId="3" borderId="62" xfId="1" applyNumberFormat="1" applyFont="1" applyFill="1" applyBorder="1" applyAlignment="1">
      <alignment horizontal="right" vertical="center"/>
    </xf>
    <xf numFmtId="49" fontId="2" fillId="3" borderId="175" xfId="1" applyNumberFormat="1" applyFont="1" applyFill="1" applyBorder="1" applyAlignment="1">
      <alignment horizontal="right" vertical="center"/>
    </xf>
    <xf numFmtId="49" fontId="2" fillId="3" borderId="120" xfId="1" applyNumberFormat="1" applyFont="1" applyFill="1" applyBorder="1" applyAlignment="1">
      <alignment horizontal="right" vertical="center"/>
    </xf>
    <xf numFmtId="0" fontId="6" fillId="2" borderId="11" xfId="1" applyFont="1" applyFill="1" applyBorder="1" applyAlignment="1" applyProtection="1">
      <alignment horizontal="center" vertical="center"/>
    </xf>
    <xf numFmtId="0" fontId="6" fillId="2" borderId="111" xfId="1" applyFont="1" applyFill="1" applyBorder="1" applyAlignment="1" applyProtection="1">
      <alignment horizontal="center" vertical="center"/>
    </xf>
    <xf numFmtId="49" fontId="2" fillId="3" borderId="156" xfId="1" applyNumberFormat="1" applyFont="1" applyFill="1" applyBorder="1" applyAlignment="1">
      <alignment horizontal="right" vertical="center"/>
    </xf>
    <xf numFmtId="49" fontId="2" fillId="3" borderId="95" xfId="1" applyNumberFormat="1" applyFont="1" applyFill="1" applyBorder="1" applyAlignment="1">
      <alignment horizontal="right" vertical="center"/>
    </xf>
    <xf numFmtId="0" fontId="6" fillId="2" borderId="55" xfId="1" applyFont="1" applyFill="1" applyBorder="1"/>
    <xf numFmtId="0" fontId="6" fillId="2" borderId="54" xfId="1" applyFont="1" applyFill="1" applyBorder="1"/>
    <xf numFmtId="0" fontId="5" fillId="2" borderId="54" xfId="1" applyFont="1" applyFill="1" applyBorder="1" applyAlignment="1">
      <alignment horizontal="right" vertical="center"/>
    </xf>
    <xf numFmtId="0" fontId="11" fillId="2" borderId="55" xfId="1" applyFont="1" applyFill="1" applyBorder="1"/>
    <xf numFmtId="0" fontId="11" fillId="2" borderId="54" xfId="1" applyFont="1" applyFill="1" applyBorder="1"/>
    <xf numFmtId="49" fontId="2" fillId="3" borderId="189" xfId="1" applyNumberFormat="1" applyFont="1" applyFill="1" applyBorder="1" applyAlignment="1">
      <alignment horizontal="right" vertical="center"/>
    </xf>
    <xf numFmtId="49" fontId="2" fillId="3" borderId="72" xfId="1" applyNumberFormat="1" applyFont="1" applyFill="1" applyBorder="1" applyAlignment="1">
      <alignment horizontal="right" vertical="center"/>
    </xf>
    <xf numFmtId="49" fontId="2" fillId="3" borderId="184" xfId="1" applyNumberFormat="1" applyFont="1" applyFill="1" applyBorder="1" applyAlignment="1">
      <alignment horizontal="right" vertical="center"/>
    </xf>
    <xf numFmtId="0" fontId="51" fillId="2" borderId="182" xfId="0" applyFont="1" applyFill="1" applyBorder="1" applyAlignment="1">
      <alignment horizontal="center"/>
    </xf>
    <xf numFmtId="3" fontId="2" fillId="0" borderId="35" xfId="1" applyNumberFormat="1" applyFont="1" applyBorder="1" applyAlignment="1">
      <alignment horizontal="center"/>
    </xf>
    <xf numFmtId="3" fontId="2" fillId="0" borderId="87" xfId="1" applyNumberFormat="1" applyFont="1" applyBorder="1" applyAlignment="1">
      <alignment horizontal="center"/>
    </xf>
    <xf numFmtId="3" fontId="2" fillId="0" borderId="157" xfId="1" applyNumberFormat="1" applyFont="1" applyBorder="1" applyAlignment="1">
      <alignment horizontal="right"/>
    </xf>
    <xf numFmtId="3" fontId="2" fillId="0" borderId="125" xfId="1" applyNumberFormat="1" applyFont="1" applyBorder="1" applyAlignment="1">
      <alignment horizontal="right"/>
    </xf>
    <xf numFmtId="0" fontId="3" fillId="2" borderId="93" xfId="1" applyFont="1" applyFill="1" applyBorder="1" applyAlignment="1">
      <alignment horizontal="center" vertical="center"/>
    </xf>
    <xf numFmtId="0" fontId="3" fillId="2" borderId="30" xfId="1" applyFont="1" applyFill="1" applyBorder="1" applyAlignment="1">
      <alignment horizontal="center" vertical="center" shrinkToFit="1"/>
    </xf>
    <xf numFmtId="49" fontId="3" fillId="2" borderId="143" xfId="1" applyNumberFormat="1" applyFont="1" applyFill="1" applyBorder="1"/>
    <xf numFmtId="49" fontId="3" fillId="2" borderId="138" xfId="1" applyNumberFormat="1" applyFont="1" applyFill="1" applyBorder="1" applyAlignment="1">
      <alignment horizontal="center"/>
    </xf>
    <xf numFmtId="3" fontId="3" fillId="2" borderId="32" xfId="1" applyNumberFormat="1" applyFont="1" applyFill="1" applyBorder="1"/>
    <xf numFmtId="3" fontId="3" fillId="2" borderId="172" xfId="1" applyNumberFormat="1" applyFont="1" applyFill="1" applyBorder="1"/>
    <xf numFmtId="3" fontId="3" fillId="2" borderId="34" xfId="1" applyNumberFormat="1" applyFont="1" applyFill="1" applyBorder="1"/>
    <xf numFmtId="3" fontId="3" fillId="2" borderId="93" xfId="1" applyNumberFormat="1" applyFont="1" applyFill="1" applyBorder="1"/>
    <xf numFmtId="3" fontId="3" fillId="2" borderId="156" xfId="1" applyNumberFormat="1" applyFont="1" applyFill="1" applyBorder="1"/>
    <xf numFmtId="10" fontId="3" fillId="2" borderId="34" xfId="1" applyNumberFormat="1" applyFont="1" applyFill="1" applyBorder="1"/>
    <xf numFmtId="3" fontId="11" fillId="0" borderId="0" xfId="1" applyNumberFormat="1" applyFont="1" applyFill="1" applyBorder="1"/>
    <xf numFmtId="49" fontId="3" fillId="2" borderId="163" xfId="1" applyNumberFormat="1" applyFont="1" applyFill="1" applyBorder="1"/>
    <xf numFmtId="49" fontId="3" fillId="2" borderId="11" xfId="1" applyNumberFormat="1" applyFont="1" applyFill="1" applyBorder="1" applyAlignment="1">
      <alignment horizontal="center"/>
    </xf>
    <xf numFmtId="3" fontId="3" fillId="2" borderId="157" xfId="1" applyNumberFormat="1" applyFont="1" applyFill="1" applyBorder="1"/>
    <xf numFmtId="3" fontId="3" fillId="2" borderId="65" xfId="1" applyNumberFormat="1" applyFont="1" applyFill="1" applyBorder="1"/>
    <xf numFmtId="3" fontId="3" fillId="2" borderId="132" xfId="1" applyNumberFormat="1" applyFont="1" applyFill="1" applyBorder="1"/>
    <xf numFmtId="49" fontId="3" fillId="2" borderId="91" xfId="1" applyNumberFormat="1" applyFont="1" applyFill="1" applyBorder="1" applyAlignment="1">
      <alignment horizontal="center"/>
    </xf>
    <xf numFmtId="0" fontId="3" fillId="2" borderId="159" xfId="1" applyFont="1" applyFill="1" applyBorder="1" applyAlignment="1">
      <alignment horizontal="center"/>
    </xf>
    <xf numFmtId="0" fontId="3" fillId="2" borderId="15" xfId="1" applyFont="1" applyFill="1" applyBorder="1" applyAlignment="1">
      <alignment horizontal="center"/>
    </xf>
    <xf numFmtId="0" fontId="3" fillId="2" borderId="93" xfId="1" applyFont="1" applyFill="1" applyBorder="1" applyAlignment="1">
      <alignment horizontal="center"/>
    </xf>
    <xf numFmtId="0" fontId="3" fillId="2" borderId="31" xfId="1" applyFont="1" applyFill="1" applyBorder="1" applyAlignment="1">
      <alignment horizontal="center" shrinkToFit="1"/>
    </xf>
    <xf numFmtId="49" fontId="3" fillId="2" borderId="100" xfId="1" applyNumberFormat="1" applyFont="1" applyFill="1" applyBorder="1"/>
    <xf numFmtId="49" fontId="3" fillId="2" borderId="166" xfId="1" applyNumberFormat="1" applyFont="1" applyFill="1" applyBorder="1" applyAlignment="1">
      <alignment horizontal="center"/>
    </xf>
    <xf numFmtId="3" fontId="3" fillId="2" borderId="131" xfId="1" applyNumberFormat="1" applyFont="1" applyFill="1" applyBorder="1"/>
    <xf numFmtId="3" fontId="3" fillId="2" borderId="103" xfId="1" applyNumberFormat="1" applyFont="1" applyFill="1" applyBorder="1"/>
    <xf numFmtId="3" fontId="3" fillId="2" borderId="102" xfId="1" applyNumberFormat="1" applyFont="1" applyFill="1" applyBorder="1"/>
    <xf numFmtId="3" fontId="3" fillId="2" borderId="78" xfId="1" applyNumberFormat="1" applyFont="1" applyFill="1" applyBorder="1"/>
    <xf numFmtId="10" fontId="3" fillId="2" borderId="105" xfId="1" applyNumberFormat="1" applyFont="1" applyFill="1" applyBorder="1"/>
    <xf numFmtId="49" fontId="3" fillId="2" borderId="97" xfId="1" applyNumberFormat="1" applyFont="1" applyFill="1" applyBorder="1" applyAlignment="1">
      <alignment horizontal="center" wrapText="1"/>
    </xf>
    <xf numFmtId="3" fontId="3" fillId="2" borderId="57" xfId="1" applyNumberFormat="1" applyFont="1" applyFill="1" applyBorder="1"/>
    <xf numFmtId="49" fontId="3" fillId="2" borderId="165" xfId="1" applyNumberFormat="1" applyFont="1" applyFill="1" applyBorder="1" applyAlignment="1">
      <alignment horizontal="center"/>
    </xf>
    <xf numFmtId="49" fontId="11" fillId="0" borderId="139" xfId="1" applyNumberFormat="1" applyFont="1" applyBorder="1"/>
    <xf numFmtId="49" fontId="3" fillId="0" borderId="3" xfId="1" applyNumberFormat="1" applyFont="1" applyBorder="1" applyAlignment="1">
      <alignment horizontal="center"/>
    </xf>
    <xf numFmtId="3" fontId="11" fillId="0" borderId="35" xfId="1" applyNumberFormat="1" applyFont="1" applyBorder="1"/>
    <xf numFmtId="3" fontId="11" fillId="0" borderId="77" xfId="1" applyNumberFormat="1" applyFont="1" applyBorder="1"/>
    <xf numFmtId="3" fontId="11" fillId="0" borderId="20" xfId="1" applyNumberFormat="1" applyFont="1" applyBorder="1"/>
    <xf numFmtId="3" fontId="11" fillId="0" borderId="36" xfId="1" applyNumberFormat="1" applyFont="1" applyBorder="1"/>
    <xf numFmtId="3" fontId="11" fillId="0" borderId="152" xfId="1" applyNumberFormat="1" applyFont="1" applyBorder="1"/>
    <xf numFmtId="10" fontId="11" fillId="0" borderId="20" xfId="1" applyNumberFormat="1" applyFont="1" applyBorder="1"/>
    <xf numFmtId="49" fontId="11" fillId="0" borderId="139" xfId="1" applyNumberFormat="1" applyFont="1" applyBorder="1" applyAlignment="1">
      <alignment wrapText="1"/>
    </xf>
    <xf numFmtId="49" fontId="3" fillId="0" borderId="3" xfId="1" applyNumberFormat="1" applyFont="1" applyBorder="1" applyAlignment="1">
      <alignment horizontal="center" wrapText="1"/>
    </xf>
    <xf numFmtId="3" fontId="11" fillId="0" borderId="116" xfId="1" applyNumberFormat="1" applyFont="1" applyBorder="1"/>
    <xf numFmtId="49" fontId="11" fillId="0" borderId="144" xfId="1" applyNumberFormat="1" applyFont="1" applyBorder="1" applyAlignment="1">
      <alignment wrapText="1"/>
    </xf>
    <xf numFmtId="49" fontId="3" fillId="0" borderId="16" xfId="1" applyNumberFormat="1" applyFont="1" applyBorder="1" applyAlignment="1">
      <alignment horizontal="center" wrapText="1"/>
    </xf>
    <xf numFmtId="3" fontId="11" fillId="0" borderId="87" xfId="1" applyNumberFormat="1" applyFont="1" applyBorder="1"/>
    <xf numFmtId="3" fontId="11" fillId="0" borderId="18" xfId="1" applyNumberFormat="1" applyFont="1" applyBorder="1"/>
    <xf numFmtId="3" fontId="11" fillId="0" borderId="45" xfId="1" applyNumberFormat="1" applyFont="1" applyBorder="1"/>
    <xf numFmtId="49" fontId="3" fillId="0" borderId="139" xfId="1" applyNumberFormat="1" applyFont="1" applyBorder="1"/>
    <xf numFmtId="3" fontId="3" fillId="0" borderId="35" xfId="1" applyNumberFormat="1" applyFont="1" applyBorder="1"/>
    <xf numFmtId="3" fontId="3" fillId="0" borderId="77" xfId="1" applyNumberFormat="1" applyFont="1" applyBorder="1"/>
    <xf numFmtId="3" fontId="3" fillId="0" borderId="20" xfId="1" applyNumberFormat="1" applyFont="1" applyBorder="1"/>
    <xf numFmtId="3" fontId="3" fillId="0" borderId="36" xfId="1" applyNumberFormat="1" applyFont="1" applyBorder="1"/>
    <xf numFmtId="3" fontId="3" fillId="0" borderId="152" xfId="1" applyNumberFormat="1" applyFont="1" applyBorder="1"/>
    <xf numFmtId="10" fontId="3" fillId="0" borderId="20" xfId="1" applyNumberFormat="1" applyFont="1" applyBorder="1"/>
    <xf numFmtId="49" fontId="11" fillId="0" borderId="36" xfId="1" applyNumberFormat="1" applyFont="1" applyBorder="1" applyAlignment="1">
      <alignment wrapText="1"/>
    </xf>
    <xf numFmtId="0" fontId="11" fillId="0" borderId="36" xfId="1" applyFont="1" applyBorder="1" applyAlignment="1">
      <alignment wrapText="1"/>
    </xf>
    <xf numFmtId="49" fontId="3" fillId="0" borderId="3" xfId="1" applyNumberFormat="1" applyFont="1" applyBorder="1" applyAlignment="1">
      <alignment horizontal="center" shrinkToFit="1"/>
    </xf>
    <xf numFmtId="49" fontId="3" fillId="0" borderId="70" xfId="1" applyNumberFormat="1" applyFont="1" applyBorder="1" applyAlignment="1">
      <alignment horizontal="center"/>
    </xf>
    <xf numFmtId="3" fontId="11" fillId="0" borderId="19" xfId="1" applyNumberFormat="1" applyFont="1" applyBorder="1"/>
    <xf numFmtId="3" fontId="11" fillId="0" borderId="0" xfId="1" applyNumberFormat="1" applyFont="1" applyBorder="1"/>
    <xf numFmtId="49" fontId="3" fillId="0" borderId="70" xfId="1" applyNumberFormat="1" applyFont="1" applyBorder="1" applyAlignment="1">
      <alignment horizontal="center" wrapText="1"/>
    </xf>
    <xf numFmtId="49" fontId="3" fillId="0" borderId="167" xfId="1" applyNumberFormat="1" applyFont="1" applyBorder="1" applyAlignment="1">
      <alignment horizontal="center" shrinkToFit="1"/>
    </xf>
    <xf numFmtId="3" fontId="8" fillId="2" borderId="190" xfId="1" applyNumberFormat="1" applyFont="1" applyFill="1" applyBorder="1" applyAlignment="1">
      <alignment horizontal="center"/>
    </xf>
    <xf numFmtId="3" fontId="47" fillId="0" borderId="102" xfId="1" applyNumberFormat="1" applyFont="1" applyFill="1" applyBorder="1" applyAlignment="1" applyProtection="1">
      <alignment horizontal="right" vertical="center"/>
    </xf>
    <xf numFmtId="3" fontId="6" fillId="0" borderId="106" xfId="1" applyNumberFormat="1" applyFont="1" applyFill="1" applyBorder="1" applyAlignment="1">
      <alignment horizontal="right" vertical="center"/>
    </xf>
    <xf numFmtId="49" fontId="2" fillId="3" borderId="55" xfId="1" applyNumberFormat="1" applyFont="1" applyFill="1" applyBorder="1" applyAlignment="1">
      <alignment horizontal="left" vertical="center" wrapText="1"/>
    </xf>
    <xf numFmtId="0" fontId="28" fillId="2" borderId="146" xfId="1" applyFont="1" applyFill="1" applyBorder="1" applyAlignment="1">
      <alignment vertical="center"/>
    </xf>
    <xf numFmtId="0" fontId="2" fillId="2" borderId="168" xfId="1" applyFill="1" applyBorder="1" applyAlignment="1">
      <alignment horizontal="center" vertical="center"/>
    </xf>
    <xf numFmtId="0" fontId="46" fillId="0" borderId="191" xfId="1" applyFont="1" applyFill="1" applyBorder="1" applyAlignment="1" applyProtection="1">
      <alignment wrapText="1" shrinkToFit="1"/>
    </xf>
    <xf numFmtId="3" fontId="47" fillId="3" borderId="179" xfId="1" applyNumberFormat="1" applyFont="1" applyFill="1" applyBorder="1" applyAlignment="1" applyProtection="1">
      <alignment horizontal="right" vertical="center"/>
    </xf>
    <xf numFmtId="3" fontId="47" fillId="3" borderId="105" xfId="1" applyNumberFormat="1" applyFont="1" applyFill="1" applyBorder="1" applyAlignment="1" applyProtection="1">
      <alignment horizontal="right" vertical="center"/>
    </xf>
    <xf numFmtId="0" fontId="46" fillId="0" borderId="121" xfId="1" applyFont="1" applyFill="1" applyBorder="1" applyAlignment="1" applyProtection="1">
      <alignment wrapText="1" shrinkToFit="1"/>
    </xf>
    <xf numFmtId="0" fontId="46" fillId="0" borderId="102" xfId="1" applyFont="1" applyFill="1" applyBorder="1" applyAlignment="1" applyProtection="1">
      <alignment wrapText="1" shrinkToFit="1"/>
    </xf>
    <xf numFmtId="0" fontId="2" fillId="0" borderId="35" xfId="1" applyFill="1" applyBorder="1"/>
    <xf numFmtId="1" fontId="6" fillId="3" borderId="0" xfId="1" applyNumberFormat="1" applyFont="1" applyFill="1"/>
    <xf numFmtId="49" fontId="13" fillId="0" borderId="0" xfId="1" applyNumberFormat="1" applyFont="1" applyAlignment="1">
      <alignment horizontal="right" shrinkToFit="1"/>
    </xf>
    <xf numFmtId="0" fontId="27" fillId="2" borderId="20" xfId="1" applyFont="1" applyFill="1" applyBorder="1" applyAlignment="1">
      <alignment horizontal="center" vertical="center" wrapText="1"/>
    </xf>
    <xf numFmtId="0" fontId="5" fillId="2" borderId="93" xfId="1" applyFont="1" applyFill="1" applyBorder="1" applyAlignment="1">
      <alignment horizontal="center" shrinkToFit="1"/>
    </xf>
    <xf numFmtId="3" fontId="3" fillId="2" borderId="54" xfId="1" applyNumberFormat="1" applyFont="1" applyFill="1" applyBorder="1"/>
    <xf numFmtId="3" fontId="6" fillId="0" borderId="45" xfId="2" applyNumberFormat="1" applyFont="1" applyFill="1" applyBorder="1" applyProtection="1">
      <protection locked="0"/>
    </xf>
    <xf numFmtId="3" fontId="3" fillId="0" borderId="21" xfId="1" applyNumberFormat="1" applyFont="1" applyBorder="1"/>
    <xf numFmtId="3" fontId="3" fillId="0" borderId="31" xfId="1" applyNumberFormat="1" applyFont="1" applyBorder="1"/>
    <xf numFmtId="3" fontId="8" fillId="2" borderId="82" xfId="0" applyNumberFormat="1" applyFont="1" applyFill="1" applyBorder="1" applyAlignment="1">
      <alignment horizontal="center"/>
    </xf>
    <xf numFmtId="3" fontId="8" fillId="2" borderId="82" xfId="1" applyNumberFormat="1" applyFont="1" applyFill="1" applyBorder="1" applyAlignment="1">
      <alignment horizontal="center"/>
    </xf>
    <xf numFmtId="3" fontId="8" fillId="2" borderId="20" xfId="1" applyNumberFormat="1" applyFont="1" applyFill="1" applyBorder="1" applyAlignment="1">
      <alignment horizontal="center"/>
    </xf>
    <xf numFmtId="3" fontId="47" fillId="2" borderId="54" xfId="1" applyNumberFormat="1" applyFont="1" applyFill="1" applyBorder="1" applyAlignment="1" applyProtection="1">
      <alignment shrinkToFit="1"/>
    </xf>
    <xf numFmtId="0" fontId="25" fillId="0" borderId="36" xfId="1" applyFont="1" applyFill="1" applyBorder="1" applyAlignment="1" applyProtection="1">
      <alignment shrinkToFit="1"/>
    </xf>
    <xf numFmtId="0" fontId="24" fillId="2" borderId="92" xfId="1" applyFont="1" applyFill="1" applyBorder="1" applyAlignment="1" applyProtection="1"/>
    <xf numFmtId="49" fontId="42" fillId="3" borderId="0" xfId="1" applyNumberFormat="1" applyFont="1" applyFill="1"/>
    <xf numFmtId="49" fontId="2" fillId="3" borderId="0" xfId="1" applyNumberFormat="1" applyFill="1"/>
    <xf numFmtId="0" fontId="10" fillId="3" borderId="0" xfId="1" applyFont="1" applyFill="1"/>
    <xf numFmtId="49" fontId="11" fillId="3" borderId="0" xfId="1" applyNumberFormat="1" applyFont="1" applyFill="1" applyAlignment="1">
      <alignment horizontal="left"/>
    </xf>
    <xf numFmtId="49" fontId="11" fillId="3" borderId="0" xfId="1" applyNumberFormat="1" applyFont="1" applyFill="1" applyAlignment="1"/>
    <xf numFmtId="0" fontId="2" fillId="3" borderId="0" xfId="1" applyFill="1" applyAlignment="1"/>
    <xf numFmtId="49" fontId="11" fillId="3" borderId="0" xfId="1" applyNumberFormat="1" applyFont="1" applyFill="1" applyBorder="1" applyAlignment="1">
      <alignment horizontal="left"/>
    </xf>
    <xf numFmtId="49" fontId="17" fillId="3" borderId="0" xfId="1" applyNumberFormat="1" applyFont="1" applyFill="1" applyBorder="1" applyAlignment="1">
      <alignment vertical="center"/>
    </xf>
    <xf numFmtId="0" fontId="2" fillId="3" borderId="0" xfId="1" applyFill="1" applyBorder="1"/>
    <xf numFmtId="0" fontId="2" fillId="3" borderId="0" xfId="1" applyFill="1" applyAlignment="1">
      <alignment horizontal="right"/>
    </xf>
    <xf numFmtId="0" fontId="6" fillId="3" borderId="0" xfId="1" applyFont="1" applyFill="1" applyAlignment="1">
      <alignment shrinkToFit="1"/>
    </xf>
    <xf numFmtId="3" fontId="2" fillId="3" borderId="0" xfId="1" applyNumberFormat="1" applyFill="1"/>
    <xf numFmtId="3" fontId="4" fillId="3" borderId="30" xfId="1" applyNumberFormat="1" applyFont="1" applyFill="1" applyBorder="1"/>
    <xf numFmtId="0" fontId="4" fillId="3" borderId="0" xfId="1" applyFont="1" applyFill="1"/>
    <xf numFmtId="3" fontId="2" fillId="3" borderId="0" xfId="1" applyNumberFormat="1" applyFill="1" applyAlignment="1"/>
    <xf numFmtId="49" fontId="2" fillId="3" borderId="0" xfId="1" applyNumberFormat="1" applyFill="1" applyAlignment="1"/>
    <xf numFmtId="0" fontId="17" fillId="3" borderId="0" xfId="1" applyFont="1" applyFill="1" applyBorder="1" applyAlignment="1">
      <alignment horizontal="left" vertical="center"/>
    </xf>
    <xf numFmtId="0" fontId="27" fillId="3" borderId="0" xfId="1" applyFont="1" applyFill="1"/>
    <xf numFmtId="0" fontId="4" fillId="3" borderId="0" xfId="1" applyFont="1" applyFill="1" applyAlignment="1">
      <alignment horizontal="right"/>
    </xf>
    <xf numFmtId="0" fontId="2" fillId="3" borderId="0" xfId="1" applyFill="1" applyBorder="1" applyAlignment="1">
      <alignment horizontal="right"/>
    </xf>
    <xf numFmtId="3" fontId="4" fillId="3" borderId="0" xfId="1" applyNumberFormat="1" applyFont="1" applyFill="1" applyAlignment="1"/>
    <xf numFmtId="3" fontId="10" fillId="3" borderId="0" xfId="1" applyNumberFormat="1" applyFont="1" applyFill="1" applyAlignment="1">
      <alignment vertical="top"/>
    </xf>
    <xf numFmtId="3" fontId="3" fillId="3" borderId="0" xfId="1" applyNumberFormat="1" applyFont="1" applyFill="1" applyAlignment="1">
      <alignment horizontal="left"/>
    </xf>
    <xf numFmtId="3" fontId="3" fillId="3" borderId="0" xfId="1" applyNumberFormat="1" applyFont="1" applyFill="1" applyAlignment="1">
      <alignment horizontal="right"/>
    </xf>
    <xf numFmtId="0" fontId="2" fillId="3" borderId="0" xfId="1" applyFont="1" applyFill="1" applyAlignment="1">
      <alignment horizontal="right"/>
    </xf>
    <xf numFmtId="3" fontId="4" fillId="3" borderId="0" xfId="1" applyNumberFormat="1" applyFont="1" applyFill="1" applyAlignment="1">
      <alignment horizontal="right"/>
    </xf>
    <xf numFmtId="3" fontId="2" fillId="3" borderId="0" xfId="1" applyNumberFormat="1" applyFont="1" applyFill="1" applyAlignment="1">
      <alignment horizontal="right"/>
    </xf>
    <xf numFmtId="0" fontId="5" fillId="3" borderId="0" xfId="1" applyFont="1" applyFill="1"/>
    <xf numFmtId="172" fontId="4" fillId="3" borderId="0" xfId="1" applyNumberFormat="1" applyFont="1" applyFill="1"/>
    <xf numFmtId="3" fontId="20" fillId="3" borderId="0" xfId="0" applyNumberFormat="1" applyFont="1" applyFill="1" applyAlignment="1">
      <alignment horizontal="left"/>
    </xf>
    <xf numFmtId="3" fontId="20" fillId="3" borderId="0" xfId="0" applyNumberFormat="1" applyFont="1" applyFill="1" applyAlignment="1">
      <alignment horizontal="right"/>
    </xf>
    <xf numFmtId="3" fontId="3" fillId="3" borderId="0" xfId="0" applyNumberFormat="1" applyFont="1" applyFill="1" applyAlignment="1">
      <alignment horizontal="left"/>
    </xf>
    <xf numFmtId="3" fontId="3" fillId="3" borderId="0" xfId="0" applyNumberFormat="1" applyFont="1" applyFill="1" applyAlignment="1">
      <alignment horizontal="right"/>
    </xf>
    <xf numFmtId="3" fontId="55" fillId="3" borderId="0" xfId="0" applyNumberFormat="1" applyFont="1" applyFill="1" applyAlignment="1"/>
    <xf numFmtId="3" fontId="51" fillId="3" borderId="0" xfId="0" applyNumberFormat="1" applyFont="1" applyFill="1" applyAlignment="1"/>
    <xf numFmtId="3" fontId="2" fillId="3" borderId="0" xfId="0" applyNumberFormat="1" applyFont="1" applyFill="1" applyAlignment="1">
      <alignment horizontal="right"/>
    </xf>
    <xf numFmtId="49" fontId="6" fillId="0" borderId="35" xfId="1" applyNumberFormat="1" applyFont="1" applyBorder="1" applyAlignment="1">
      <alignment vertical="center"/>
    </xf>
    <xf numFmtId="49" fontId="3" fillId="0" borderId="36" xfId="1" applyNumberFormat="1" applyFont="1" applyBorder="1"/>
    <xf numFmtId="49" fontId="53" fillId="0" borderId="35" xfId="1" applyNumberFormat="1" applyFont="1" applyBorder="1"/>
    <xf numFmtId="3" fontId="12" fillId="2" borderId="159" xfId="1" applyNumberFormat="1" applyFont="1" applyFill="1" applyBorder="1" applyAlignment="1">
      <alignment horizontal="center" vertical="top" wrapText="1"/>
    </xf>
    <xf numFmtId="3" fontId="6" fillId="0" borderId="3" xfId="1" applyNumberFormat="1" applyFont="1" applyBorder="1" applyAlignment="1"/>
    <xf numFmtId="3" fontId="6" fillId="3" borderId="39" xfId="0" applyNumberFormat="1" applyFont="1" applyFill="1" applyBorder="1" applyAlignment="1">
      <alignment horizontal="right" vertical="center"/>
    </xf>
    <xf numFmtId="3" fontId="6" fillId="3" borderId="193" xfId="0" applyNumberFormat="1" applyFont="1" applyFill="1" applyBorder="1" applyAlignment="1">
      <alignment horizontal="right" vertical="center"/>
    </xf>
    <xf numFmtId="3" fontId="5" fillId="0" borderId="194" xfId="1" applyNumberFormat="1" applyFont="1" applyFill="1" applyBorder="1" applyAlignment="1">
      <alignment horizontal="right" vertical="center"/>
    </xf>
    <xf numFmtId="3" fontId="6" fillId="3" borderId="100" xfId="1" applyNumberFormat="1" applyFont="1" applyFill="1" applyBorder="1" applyAlignment="1">
      <alignment horizontal="right" vertical="center"/>
    </xf>
    <xf numFmtId="3" fontId="6" fillId="3" borderId="103" xfId="1" applyNumberFormat="1" applyFont="1" applyFill="1" applyBorder="1" applyAlignment="1">
      <alignment horizontal="right" vertical="center"/>
    </xf>
    <xf numFmtId="3" fontId="6" fillId="3" borderId="76" xfId="1" applyNumberFormat="1" applyFont="1" applyFill="1" applyBorder="1" applyAlignment="1">
      <alignment horizontal="right" vertical="center"/>
    </xf>
    <xf numFmtId="3" fontId="6" fillId="3" borderId="3" xfId="1" applyNumberFormat="1" applyFont="1" applyFill="1" applyBorder="1" applyAlignment="1"/>
    <xf numFmtId="3" fontId="5" fillId="2" borderId="33" xfId="1" applyNumberFormat="1" applyFont="1" applyFill="1" applyBorder="1"/>
    <xf numFmtId="3" fontId="4" fillId="2" borderId="70" xfId="1" applyNumberFormat="1" applyFont="1" applyFill="1" applyBorder="1" applyAlignment="1">
      <alignment horizontal="center" vertical="center" wrapText="1"/>
    </xf>
    <xf numFmtId="3" fontId="4" fillId="2" borderId="86" xfId="1" applyNumberFormat="1" applyFont="1" applyFill="1" applyBorder="1" applyAlignment="1">
      <alignment horizontal="center" vertical="center" wrapText="1"/>
    </xf>
    <xf numFmtId="3" fontId="4" fillId="2" borderId="13" xfId="1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49" fillId="0" borderId="0" xfId="2" applyFont="1" applyAlignment="1">
      <alignment horizontal="left" vertical="top" wrapText="1"/>
    </xf>
    <xf numFmtId="3" fontId="6" fillId="0" borderId="45" xfId="1" applyNumberFormat="1" applyFont="1" applyFill="1" applyBorder="1" applyAlignment="1">
      <alignment horizontal="right" vertical="center"/>
    </xf>
    <xf numFmtId="3" fontId="6" fillId="0" borderId="86" xfId="1" applyNumberFormat="1" applyFont="1" applyFill="1" applyBorder="1" applyAlignment="1">
      <alignment horizontal="right" vertical="center"/>
    </xf>
    <xf numFmtId="3" fontId="6" fillId="0" borderId="47" xfId="1" applyNumberFormat="1" applyFont="1" applyFill="1" applyBorder="1" applyAlignment="1">
      <alignment horizontal="right" vertical="center"/>
    </xf>
    <xf numFmtId="3" fontId="3" fillId="2" borderId="36" xfId="1" applyNumberFormat="1" applyFont="1" applyFill="1" applyBorder="1" applyAlignment="1">
      <alignment horizontal="center" vertical="center" wrapText="1"/>
    </xf>
    <xf numFmtId="3" fontId="6" fillId="0" borderId="57" xfId="1" applyNumberFormat="1" applyFont="1" applyFill="1" applyBorder="1" applyAlignment="1">
      <alignment horizontal="right" vertical="center"/>
    </xf>
    <xf numFmtId="0" fontId="2" fillId="0" borderId="20" xfId="1" applyBorder="1"/>
    <xf numFmtId="3" fontId="5" fillId="2" borderId="52" xfId="1" applyNumberFormat="1" applyFont="1" applyFill="1" applyBorder="1" applyAlignment="1">
      <alignment horizontal="right" vertical="center"/>
    </xf>
    <xf numFmtId="0" fontId="2" fillId="0" borderId="35" xfId="1" applyBorder="1"/>
    <xf numFmtId="0" fontId="57" fillId="0" borderId="0" xfId="0" applyFont="1"/>
    <xf numFmtId="49" fontId="4" fillId="0" borderId="70" xfId="1" applyNumberFormat="1" applyFont="1" applyBorder="1" applyAlignment="1">
      <alignment horizontal="center" shrinkToFit="1"/>
    </xf>
    <xf numFmtId="3" fontId="5" fillId="2" borderId="158" xfId="1" applyNumberFormat="1" applyFont="1" applyFill="1" applyBorder="1"/>
    <xf numFmtId="10" fontId="5" fillId="2" borderId="148" xfId="1" applyNumberFormat="1" applyFont="1" applyFill="1" applyBorder="1"/>
    <xf numFmtId="0" fontId="2" fillId="0" borderId="0" xfId="1" applyFont="1" applyAlignment="1">
      <alignment horizontal="right"/>
    </xf>
    <xf numFmtId="3" fontId="8" fillId="2" borderId="36" xfId="1" applyNumberFormat="1" applyFont="1" applyFill="1" applyBorder="1" applyAlignment="1">
      <alignment horizontal="center"/>
    </xf>
    <xf numFmtId="3" fontId="6" fillId="0" borderId="45" xfId="1" applyNumberFormat="1" applyFont="1" applyBorder="1" applyAlignment="1">
      <alignment horizontal="right" vertical="center"/>
    </xf>
    <xf numFmtId="49" fontId="5" fillId="2" borderId="195" xfId="1" applyNumberFormat="1" applyFont="1" applyFill="1" applyBorder="1"/>
    <xf numFmtId="49" fontId="4" fillId="2" borderId="168" xfId="1" applyNumberFormat="1" applyFont="1" applyFill="1" applyBorder="1" applyAlignment="1">
      <alignment horizontal="center"/>
    </xf>
    <xf numFmtId="49" fontId="4" fillId="2" borderId="97" xfId="1" applyNumberFormat="1" applyFont="1" applyFill="1" applyBorder="1" applyAlignment="1">
      <alignment horizontal="center"/>
    </xf>
    <xf numFmtId="3" fontId="5" fillId="2" borderId="188" xfId="1" applyNumberFormat="1" applyFont="1" applyFill="1" applyBorder="1"/>
    <xf numFmtId="3" fontId="5" fillId="2" borderId="56" xfId="1" applyNumberFormat="1" applyFont="1" applyFill="1" applyBorder="1"/>
    <xf numFmtId="3" fontId="5" fillId="2" borderId="115" xfId="1" applyNumberFormat="1" applyFont="1" applyFill="1" applyBorder="1"/>
    <xf numFmtId="3" fontId="5" fillId="2" borderId="31" xfId="1" applyNumberFormat="1" applyFont="1" applyFill="1" applyBorder="1"/>
    <xf numFmtId="10" fontId="5" fillId="2" borderId="196" xfId="1" applyNumberFormat="1" applyFont="1" applyFill="1" applyBorder="1"/>
    <xf numFmtId="3" fontId="4" fillId="2" borderId="53" xfId="1" applyNumberFormat="1" applyFont="1" applyFill="1" applyBorder="1" applyAlignment="1">
      <alignment horizontal="center"/>
    </xf>
    <xf numFmtId="49" fontId="4" fillId="2" borderId="3" xfId="1" applyNumberFormat="1" applyFont="1" applyFill="1" applyBorder="1" applyAlignment="1">
      <alignment horizontal="center" vertical="center" wrapText="1"/>
    </xf>
    <xf numFmtId="3" fontId="4" fillId="2" borderId="126" xfId="1" applyNumberFormat="1" applyFont="1" applyFill="1" applyBorder="1" applyAlignment="1">
      <alignment horizontal="center"/>
    </xf>
    <xf numFmtId="3" fontId="4" fillId="2" borderId="90" xfId="1" applyNumberFormat="1" applyFont="1" applyFill="1" applyBorder="1" applyAlignment="1">
      <alignment horizontal="center"/>
    </xf>
    <xf numFmtId="0" fontId="51" fillId="0" borderId="0" xfId="0" applyFont="1"/>
    <xf numFmtId="0" fontId="2" fillId="0" borderId="0" xfId="1" applyFont="1" applyAlignment="1">
      <alignment horizontal="right"/>
    </xf>
    <xf numFmtId="0" fontId="2" fillId="0" borderId="35" xfId="1" applyFont="1" applyFill="1" applyBorder="1"/>
    <xf numFmtId="0" fontId="2" fillId="0" borderId="5" xfId="1" applyBorder="1"/>
    <xf numFmtId="0" fontId="2" fillId="2" borderId="3" xfId="1" applyFill="1" applyBorder="1"/>
    <xf numFmtId="0" fontId="2" fillId="2" borderId="168" xfId="1" applyFill="1" applyBorder="1"/>
    <xf numFmtId="3" fontId="4" fillId="0" borderId="168" xfId="1" applyNumberFormat="1" applyFont="1" applyBorder="1"/>
    <xf numFmtId="3" fontId="4" fillId="0" borderId="35" xfId="1" applyNumberFormat="1" applyFont="1" applyFill="1" applyBorder="1"/>
    <xf numFmtId="0" fontId="2" fillId="3" borderId="35" xfId="1" applyFill="1" applyBorder="1"/>
    <xf numFmtId="0" fontId="2" fillId="3" borderId="3" xfId="1" applyFill="1" applyBorder="1"/>
    <xf numFmtId="1" fontId="6" fillId="3" borderId="35" xfId="1" applyNumberFormat="1" applyFont="1" applyFill="1" applyBorder="1"/>
    <xf numFmtId="3" fontId="6" fillId="3" borderId="0" xfId="1" applyNumberFormat="1" applyFont="1" applyFill="1" applyAlignment="1"/>
    <xf numFmtId="3" fontId="7" fillId="3" borderId="0" xfId="1" applyNumberFormat="1" applyFont="1" applyFill="1" applyAlignment="1"/>
    <xf numFmtId="0" fontId="2" fillId="3" borderId="0" xfId="1" applyFont="1" applyFill="1" applyProtection="1"/>
    <xf numFmtId="0" fontId="51" fillId="3" borderId="0" xfId="0" applyFont="1" applyFill="1"/>
    <xf numFmtId="0" fontId="6" fillId="3" borderId="0" xfId="1" applyFont="1" applyFill="1" applyAlignment="1" applyProtection="1">
      <alignment horizontal="right" vertical="center"/>
    </xf>
    <xf numFmtId="1" fontId="6" fillId="3" borderId="0" xfId="1" applyNumberFormat="1" applyFont="1" applyFill="1" applyAlignment="1" applyProtection="1">
      <alignment horizontal="center" vertical="center"/>
    </xf>
    <xf numFmtId="0" fontId="6" fillId="3" borderId="0" xfId="1" applyFont="1" applyFill="1" applyAlignment="1" applyProtection="1">
      <alignment horizontal="center" vertical="center"/>
    </xf>
    <xf numFmtId="0" fontId="2" fillId="3" borderId="0" xfId="1" applyFont="1" applyFill="1" applyAlignment="1" applyProtection="1">
      <alignment horizontal="right"/>
    </xf>
    <xf numFmtId="3" fontId="4" fillId="3" borderId="0" xfId="1" applyNumberFormat="1" applyFont="1" applyFill="1" applyBorder="1" applyAlignment="1" applyProtection="1"/>
    <xf numFmtId="3" fontId="2" fillId="3" borderId="0" xfId="1" applyNumberFormat="1" applyFont="1" applyFill="1" applyBorder="1" applyAlignment="1" applyProtection="1">
      <alignment horizontal="right"/>
    </xf>
    <xf numFmtId="3" fontId="2" fillId="3" borderId="0" xfId="1" applyNumberFormat="1" applyFont="1" applyFill="1" applyAlignment="1" applyProtection="1">
      <alignment horizontal="right"/>
    </xf>
    <xf numFmtId="3" fontId="4" fillId="3" borderId="0" xfId="1" applyNumberFormat="1" applyFont="1" applyFill="1" applyAlignment="1" applyProtection="1">
      <alignment horizontal="right"/>
    </xf>
    <xf numFmtId="3" fontId="4" fillId="3" borderId="0" xfId="1" applyNumberFormat="1" applyFont="1" applyFill="1" applyAlignment="1" applyProtection="1"/>
    <xf numFmtId="3" fontId="2" fillId="3" borderId="0" xfId="1" applyNumberFormat="1" applyFont="1" applyFill="1" applyAlignment="1" applyProtection="1"/>
    <xf numFmtId="0" fontId="51" fillId="2" borderId="197" xfId="0" applyFont="1" applyFill="1" applyBorder="1"/>
    <xf numFmtId="0" fontId="51" fillId="2" borderId="198" xfId="0" applyFont="1" applyFill="1" applyBorder="1" applyAlignment="1">
      <alignment horizontal="center"/>
    </xf>
    <xf numFmtId="0" fontId="51" fillId="2" borderId="197" xfId="0" applyFont="1" applyFill="1" applyBorder="1" applyAlignment="1">
      <alignment horizontal="center"/>
    </xf>
    <xf numFmtId="0" fontId="11" fillId="3" borderId="0" xfId="1" applyFont="1" applyFill="1" applyAlignment="1">
      <alignment horizontal="left"/>
    </xf>
    <xf numFmtId="0" fontId="4" fillId="2" borderId="21" xfId="1" applyFont="1" applyFill="1" applyBorder="1" applyAlignment="1">
      <alignment horizontal="center"/>
    </xf>
    <xf numFmtId="49" fontId="4" fillId="2" borderId="58" xfId="1" applyNumberFormat="1" applyFont="1" applyFill="1" applyBorder="1" applyAlignment="1">
      <alignment horizontal="center"/>
    </xf>
    <xf numFmtId="49" fontId="4" fillId="2" borderId="126" xfId="1" applyNumberFormat="1" applyFont="1" applyFill="1" applyBorder="1" applyAlignment="1">
      <alignment horizontal="center"/>
    </xf>
    <xf numFmtId="0" fontId="2" fillId="0" borderId="0" xfId="1" applyFont="1" applyAlignment="1">
      <alignment horizontal="right"/>
    </xf>
    <xf numFmtId="0" fontId="4" fillId="2" borderId="53" xfId="1" applyFont="1" applyFill="1" applyBorder="1" applyAlignment="1">
      <alignment horizontal="center"/>
    </xf>
    <xf numFmtId="0" fontId="4" fillId="2" borderId="56" xfId="1" applyFont="1" applyFill="1" applyBorder="1" applyAlignment="1">
      <alignment horizontal="center"/>
    </xf>
    <xf numFmtId="49" fontId="6" fillId="0" borderId="57" xfId="1" applyNumberFormat="1" applyFont="1" applyBorder="1" applyAlignment="1">
      <alignment horizontal="right" vertical="center"/>
    </xf>
    <xf numFmtId="0" fontId="2" fillId="0" borderId="0" xfId="1" applyFont="1" applyBorder="1" applyAlignment="1">
      <alignment horizontal="right" shrinkToFit="1"/>
    </xf>
    <xf numFmtId="0" fontId="3" fillId="2" borderId="32" xfId="1" applyFont="1" applyFill="1" applyBorder="1" applyAlignment="1">
      <alignment horizontal="center" vertical="center"/>
    </xf>
    <xf numFmtId="0" fontId="3" fillId="2" borderId="33" xfId="1" applyFont="1" applyFill="1" applyBorder="1" applyAlignment="1">
      <alignment horizontal="center" vertical="center"/>
    </xf>
    <xf numFmtId="0" fontId="61" fillId="0" borderId="34" xfId="0" applyFont="1" applyBorder="1" applyAlignment="1">
      <alignment horizontal="center" vertical="center"/>
    </xf>
    <xf numFmtId="0" fontId="5" fillId="2" borderId="32" xfId="1" applyFont="1" applyFill="1" applyBorder="1" applyAlignment="1">
      <alignment horizontal="center" vertical="center"/>
    </xf>
    <xf numFmtId="0" fontId="5" fillId="2" borderId="34" xfId="1" applyFont="1" applyFill="1" applyBorder="1" applyAlignment="1">
      <alignment horizontal="center" vertical="center"/>
    </xf>
    <xf numFmtId="49" fontId="4" fillId="2" borderId="139" xfId="1" applyNumberFormat="1" applyFont="1" applyFill="1" applyBorder="1" applyAlignment="1">
      <alignment horizontal="left" vertical="center"/>
    </xf>
    <xf numFmtId="49" fontId="4" fillId="2" borderId="140" xfId="1" applyNumberFormat="1" applyFont="1" applyFill="1" applyBorder="1" applyAlignment="1">
      <alignment horizontal="left" vertical="center"/>
    </xf>
    <xf numFmtId="49" fontId="4" fillId="2" borderId="3" xfId="1" applyNumberFormat="1" applyFont="1" applyFill="1" applyBorder="1" applyAlignment="1">
      <alignment horizontal="center" vertical="center"/>
    </xf>
    <xf numFmtId="0" fontId="51" fillId="0" borderId="7" xfId="0" applyFont="1" applyBorder="1" applyAlignment="1">
      <alignment horizontal="center" vertical="center"/>
    </xf>
    <xf numFmtId="3" fontId="4" fillId="2" borderId="124" xfId="1" applyNumberFormat="1" applyFont="1" applyFill="1" applyBorder="1" applyAlignment="1">
      <alignment horizontal="center" vertical="center" wrapText="1"/>
    </xf>
    <xf numFmtId="3" fontId="4" fillId="2" borderId="137" xfId="1" applyNumberFormat="1" applyFont="1" applyFill="1" applyBorder="1" applyAlignment="1">
      <alignment horizontal="center" vertical="center" wrapText="1"/>
    </xf>
    <xf numFmtId="3" fontId="4" fillId="2" borderId="35" xfId="1" applyNumberFormat="1" applyFont="1" applyFill="1" applyBorder="1" applyAlignment="1">
      <alignment horizontal="center" vertical="center" wrapText="1"/>
    </xf>
    <xf numFmtId="3" fontId="4" fillId="2" borderId="142" xfId="1" applyNumberFormat="1" applyFont="1" applyFill="1" applyBorder="1" applyAlignment="1">
      <alignment horizontal="center" vertical="center" wrapText="1"/>
    </xf>
    <xf numFmtId="3" fontId="4" fillId="2" borderId="63" xfId="1" applyNumberFormat="1" applyFont="1" applyFill="1" applyBorder="1" applyAlignment="1">
      <alignment horizontal="center" vertical="center" wrapText="1"/>
    </xf>
    <xf numFmtId="3" fontId="4" fillId="2" borderId="170" xfId="1" applyNumberFormat="1" applyFont="1" applyFill="1" applyBorder="1" applyAlignment="1">
      <alignment horizontal="center" vertical="center" wrapText="1"/>
    </xf>
    <xf numFmtId="3" fontId="4" fillId="2" borderId="42" xfId="1" applyNumberFormat="1" applyFont="1" applyFill="1" applyBorder="1" applyAlignment="1">
      <alignment horizontal="center" vertical="center" wrapText="1"/>
    </xf>
    <xf numFmtId="0" fontId="0" fillId="0" borderId="149" xfId="0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horizontal="center" vertical="center" wrapText="1"/>
    </xf>
    <xf numFmtId="49" fontId="4" fillId="2" borderId="70" xfId="1" applyNumberFormat="1" applyFont="1" applyFill="1" applyBorder="1" applyAlignment="1">
      <alignment horizontal="center" vertical="center"/>
    </xf>
    <xf numFmtId="0" fontId="51" fillId="0" borderId="164" xfId="0" applyFont="1" applyBorder="1" applyAlignment="1">
      <alignment horizontal="center" vertical="center"/>
    </xf>
    <xf numFmtId="3" fontId="8" fillId="2" borderId="37" xfId="1" applyNumberFormat="1" applyFont="1" applyFill="1" applyBorder="1" applyAlignment="1">
      <alignment horizontal="center" wrapText="1"/>
    </xf>
    <xf numFmtId="3" fontId="8" fillId="2" borderId="153" xfId="1" applyNumberFormat="1" applyFont="1" applyFill="1" applyBorder="1" applyAlignment="1">
      <alignment horizontal="center" wrapText="1"/>
    </xf>
    <xf numFmtId="3" fontId="8" fillId="2" borderId="42" xfId="1" applyNumberFormat="1" applyFont="1" applyFill="1" applyBorder="1" applyAlignment="1">
      <alignment horizontal="center" wrapText="1"/>
    </xf>
    <xf numFmtId="3" fontId="8" fillId="2" borderId="149" xfId="1" applyNumberFormat="1" applyFont="1" applyFill="1" applyBorder="1" applyAlignment="1">
      <alignment horizontal="center" wrapText="1"/>
    </xf>
    <xf numFmtId="0" fontId="3" fillId="2" borderId="32" xfId="1" applyFont="1" applyFill="1" applyBorder="1" applyAlignment="1">
      <alignment horizontal="center"/>
    </xf>
    <xf numFmtId="0" fontId="3" fillId="2" borderId="33" xfId="1" applyFont="1" applyFill="1" applyBorder="1" applyAlignment="1">
      <alignment horizontal="center"/>
    </xf>
    <xf numFmtId="0" fontId="61" fillId="0" borderId="34" xfId="0" applyFont="1" applyBorder="1" applyAlignment="1">
      <alignment horizontal="center"/>
    </xf>
    <xf numFmtId="0" fontId="3" fillId="2" borderId="34" xfId="1" applyFont="1" applyFill="1" applyBorder="1" applyAlignment="1">
      <alignment horizontal="center"/>
    </xf>
    <xf numFmtId="0" fontId="5" fillId="2" borderId="33" xfId="1" applyFont="1" applyFill="1" applyBorder="1" applyAlignment="1">
      <alignment horizontal="center"/>
    </xf>
    <xf numFmtId="0" fontId="5" fillId="2" borderId="34" xfId="1" applyFont="1" applyFill="1" applyBorder="1" applyAlignment="1">
      <alignment horizontal="center"/>
    </xf>
    <xf numFmtId="3" fontId="8" fillId="2" borderId="69" xfId="1" applyNumberFormat="1" applyFont="1" applyFill="1" applyBorder="1" applyAlignment="1">
      <alignment horizontal="center" vertical="center" wrapText="1"/>
    </xf>
    <xf numFmtId="3" fontId="8" fillId="2" borderId="161" xfId="1" applyNumberFormat="1" applyFont="1" applyFill="1" applyBorder="1" applyAlignment="1">
      <alignment horizontal="center" vertical="center" wrapText="1"/>
    </xf>
    <xf numFmtId="3" fontId="8" fillId="2" borderId="42" xfId="1" applyNumberFormat="1" applyFont="1" applyFill="1" applyBorder="1" applyAlignment="1">
      <alignment horizontal="center" vertical="center" wrapText="1"/>
    </xf>
    <xf numFmtId="3" fontId="8" fillId="2" borderId="149" xfId="1" applyNumberFormat="1" applyFont="1" applyFill="1" applyBorder="1" applyAlignment="1">
      <alignment horizontal="center" vertical="center" wrapText="1"/>
    </xf>
    <xf numFmtId="0" fontId="5" fillId="2" borderId="32" xfId="1" applyFont="1" applyFill="1" applyBorder="1" applyAlignment="1">
      <alignment horizontal="center"/>
    </xf>
    <xf numFmtId="0" fontId="0" fillId="0" borderId="34" xfId="0" applyBorder="1" applyAlignment="1">
      <alignment horizontal="center"/>
    </xf>
    <xf numFmtId="3" fontId="8" fillId="2" borderId="37" xfId="1" applyNumberFormat="1" applyFont="1" applyFill="1" applyBorder="1" applyAlignment="1">
      <alignment horizontal="center" vertical="center" wrapText="1"/>
    </xf>
    <xf numFmtId="3" fontId="8" fillId="2" borderId="153" xfId="1" applyNumberFormat="1" applyFont="1" applyFill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horizontal="center"/>
    </xf>
    <xf numFmtId="3" fontId="4" fillId="2" borderId="30" xfId="1" applyNumberFormat="1" applyFont="1" applyFill="1" applyBorder="1" applyAlignment="1">
      <alignment horizontal="center"/>
    </xf>
    <xf numFmtId="0" fontId="0" fillId="0" borderId="21" xfId="0" applyBorder="1" applyAlignment="1"/>
    <xf numFmtId="49" fontId="5" fillId="0" borderId="11" xfId="1" applyNumberFormat="1" applyFont="1" applyBorder="1" applyAlignment="1">
      <alignment horizontal="center" vertical="center" wrapText="1"/>
    </xf>
    <xf numFmtId="0" fontId="2" fillId="0" borderId="125" xfId="1" applyFont="1" applyBorder="1" applyAlignment="1">
      <alignment horizontal="center" vertical="center" wrapText="1"/>
    </xf>
    <xf numFmtId="0" fontId="44" fillId="0" borderId="0" xfId="1" applyFont="1" applyAlignment="1">
      <alignment horizontal="left" vertical="top" wrapText="1" shrinkToFit="1"/>
    </xf>
    <xf numFmtId="0" fontId="6" fillId="0" borderId="0" xfId="1" applyFont="1" applyAlignment="1">
      <alignment horizontal="left" vertical="top" wrapText="1" shrinkToFit="1"/>
    </xf>
    <xf numFmtId="3" fontId="4" fillId="2" borderId="55" xfId="1" applyNumberFormat="1" applyFont="1" applyFill="1" applyBorder="1" applyAlignment="1">
      <alignment horizontal="center"/>
    </xf>
    <xf numFmtId="3" fontId="4" fillId="2" borderId="53" xfId="1" applyNumberFormat="1" applyFont="1" applyFill="1" applyBorder="1" applyAlignment="1">
      <alignment horizontal="center"/>
    </xf>
    <xf numFmtId="0" fontId="0" fillId="0" borderId="54" xfId="0" applyBorder="1" applyAlignment="1"/>
    <xf numFmtId="49" fontId="4" fillId="2" borderId="3" xfId="1" applyNumberFormat="1" applyFont="1" applyFill="1" applyBorder="1" applyAlignment="1">
      <alignment horizontal="center" vertical="center" wrapText="1"/>
    </xf>
    <xf numFmtId="49" fontId="4" fillId="2" borderId="20" xfId="1" applyNumberFormat="1" applyFont="1" applyFill="1" applyBorder="1" applyAlignment="1">
      <alignment horizontal="center" vertical="center" wrapText="1"/>
    </xf>
    <xf numFmtId="3" fontId="4" fillId="2" borderId="21" xfId="1" applyNumberFormat="1" applyFont="1" applyFill="1" applyBorder="1" applyAlignment="1">
      <alignment horizontal="center" vertical="top" wrapText="1"/>
    </xf>
    <xf numFmtId="0" fontId="2" fillId="2" borderId="20" xfId="1" applyFont="1" applyFill="1" applyBorder="1" applyAlignment="1">
      <alignment horizontal="center" vertical="top" wrapText="1"/>
    </xf>
    <xf numFmtId="3" fontId="4" fillId="2" borderId="31" xfId="1" applyNumberFormat="1" applyFont="1" applyFill="1" applyBorder="1" applyAlignment="1">
      <alignment horizontal="center" vertical="top" wrapText="1"/>
    </xf>
    <xf numFmtId="0" fontId="2" fillId="2" borderId="36" xfId="1" applyFont="1" applyFill="1" applyBorder="1" applyAlignment="1">
      <alignment horizontal="center" vertical="top" wrapText="1"/>
    </xf>
    <xf numFmtId="3" fontId="9" fillId="2" borderId="31" xfId="1" applyNumberFormat="1" applyFont="1" applyFill="1" applyBorder="1" applyAlignment="1">
      <alignment horizontal="center" vertical="top" wrapText="1"/>
    </xf>
    <xf numFmtId="0" fontId="12" fillId="2" borderId="36" xfId="1" applyFont="1" applyFill="1" applyBorder="1" applyAlignment="1">
      <alignment horizontal="center" vertical="top" wrapText="1"/>
    </xf>
    <xf numFmtId="3" fontId="4" fillId="2" borderId="55" xfId="1" applyNumberFormat="1" applyFont="1" applyFill="1" applyBorder="1" applyAlignment="1">
      <alignment horizontal="left" vertical="center" wrapText="1"/>
    </xf>
    <xf numFmtId="0" fontId="0" fillId="0" borderId="54" xfId="0" applyBorder="1" applyAlignment="1">
      <alignment horizontal="left"/>
    </xf>
    <xf numFmtId="0" fontId="6" fillId="0" borderId="0" xfId="1" applyFont="1" applyAlignment="1">
      <alignment horizontal="justify" vertical="top" wrapText="1"/>
    </xf>
    <xf numFmtId="0" fontId="51" fillId="0" borderId="0" xfId="0" applyFont="1" applyAlignment="1">
      <alignment horizontal="justify" vertical="top" wrapText="1"/>
    </xf>
    <xf numFmtId="0" fontId="51" fillId="0" borderId="0" xfId="0" applyFont="1" applyAlignment="1">
      <alignment horizontal="justify" vertical="top"/>
    </xf>
    <xf numFmtId="0" fontId="2" fillId="0" borderId="0" xfId="1" applyFont="1" applyAlignment="1">
      <alignment horizontal="justify" vertical="top" wrapText="1"/>
    </xf>
    <xf numFmtId="0" fontId="8" fillId="2" borderId="79" xfId="1" applyFont="1" applyFill="1" applyBorder="1" applyAlignment="1">
      <alignment wrapText="1" shrinkToFit="1"/>
    </xf>
    <xf numFmtId="0" fontId="52" fillId="2" borderId="71" xfId="0" applyFont="1" applyFill="1" applyBorder="1" applyAlignment="1">
      <alignment wrapText="1" shrinkToFit="1"/>
    </xf>
    <xf numFmtId="49" fontId="4" fillId="0" borderId="0" xfId="0" applyNumberFormat="1" applyFont="1" applyBorder="1" applyAlignment="1">
      <alignment horizontal="left" vertical="center"/>
    </xf>
    <xf numFmtId="0" fontId="51" fillId="0" borderId="0" xfId="0" applyFont="1" applyAlignment="1"/>
    <xf numFmtId="0" fontId="57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2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1" applyFont="1" applyAlignment="1">
      <alignment horizontal="right"/>
    </xf>
    <xf numFmtId="0" fontId="2" fillId="0" borderId="0" xfId="2" applyFont="1" applyAlignment="1">
      <alignment horizontal="right" shrinkToFit="1"/>
    </xf>
    <xf numFmtId="0" fontId="2" fillId="0" borderId="0" xfId="2" applyFont="1" applyBorder="1" applyAlignment="1">
      <alignment horizontal="right" shrinkToFit="1"/>
    </xf>
    <xf numFmtId="49" fontId="4" fillId="2" borderId="35" xfId="1" applyNumberFormat="1" applyFont="1" applyFill="1" applyBorder="1" applyAlignment="1">
      <alignment horizontal="left" vertical="center"/>
    </xf>
    <xf numFmtId="49" fontId="4" fillId="2" borderId="142" xfId="1" applyNumberFormat="1" applyFont="1" applyFill="1" applyBorder="1" applyAlignment="1">
      <alignment horizontal="left" vertical="center"/>
    </xf>
    <xf numFmtId="3" fontId="4" fillId="2" borderId="107" xfId="1" applyNumberFormat="1" applyFont="1" applyFill="1" applyBorder="1" applyAlignment="1">
      <alignment horizontal="center" vertical="center" wrapText="1"/>
    </xf>
    <xf numFmtId="3" fontId="4" fillId="2" borderId="192" xfId="1" applyNumberFormat="1" applyFont="1" applyFill="1" applyBorder="1" applyAlignment="1">
      <alignment horizontal="center" vertical="center" wrapText="1"/>
    </xf>
    <xf numFmtId="0" fontId="2" fillId="0" borderId="30" xfId="1" applyBorder="1" applyAlignment="1">
      <alignment wrapText="1"/>
    </xf>
    <xf numFmtId="0" fontId="0" fillId="0" borderId="30" xfId="0" applyBorder="1" applyAlignment="1">
      <alignment wrapText="1"/>
    </xf>
    <xf numFmtId="0" fontId="55" fillId="2" borderId="29" xfId="0" applyFont="1" applyFill="1" applyBorder="1" applyAlignment="1">
      <alignment vertical="center"/>
    </xf>
    <xf numFmtId="0" fontId="57" fillId="2" borderId="21" xfId="0" applyFont="1" applyFill="1" applyBorder="1" applyAlignment="1">
      <alignment vertical="center"/>
    </xf>
    <xf numFmtId="0" fontId="57" fillId="2" borderId="35" xfId="0" applyFont="1" applyFill="1" applyBorder="1" applyAlignment="1">
      <alignment vertical="center"/>
    </xf>
    <xf numFmtId="0" fontId="57" fillId="2" borderId="20" xfId="0" applyFont="1" applyFill="1" applyBorder="1" applyAlignment="1">
      <alignment vertical="center"/>
    </xf>
    <xf numFmtId="0" fontId="57" fillId="2" borderId="188" xfId="0" applyFont="1" applyFill="1" applyBorder="1" applyAlignment="1">
      <alignment vertical="center"/>
    </xf>
    <xf numFmtId="0" fontId="57" fillId="2" borderId="147" xfId="0" applyFont="1" applyFill="1" applyBorder="1" applyAlignment="1">
      <alignment vertical="center"/>
    </xf>
    <xf numFmtId="0" fontId="2" fillId="2" borderId="53" xfId="1" applyFont="1" applyFill="1" applyBorder="1" applyAlignment="1">
      <alignment horizontal="left"/>
    </xf>
    <xf numFmtId="0" fontId="2" fillId="2" borderId="53" xfId="1" applyFont="1" applyFill="1" applyBorder="1" applyAlignment="1"/>
    <xf numFmtId="0" fontId="2" fillId="2" borderId="54" xfId="1" applyFont="1" applyFill="1" applyBorder="1" applyAlignment="1"/>
    <xf numFmtId="3" fontId="23" fillId="2" borderId="81" xfId="1" applyNumberFormat="1" applyFont="1" applyFill="1" applyBorder="1" applyAlignment="1" applyProtection="1">
      <alignment horizontal="center"/>
    </xf>
    <xf numFmtId="3" fontId="23" fillId="2" borderId="64" xfId="1" applyNumberFormat="1" applyFont="1" applyFill="1" applyBorder="1" applyAlignment="1" applyProtection="1">
      <alignment horizontal="center"/>
    </xf>
    <xf numFmtId="3" fontId="23" fillId="2" borderId="187" xfId="1" applyNumberFormat="1" applyFont="1" applyFill="1" applyBorder="1" applyAlignment="1" applyProtection="1">
      <alignment horizontal="center"/>
    </xf>
    <xf numFmtId="3" fontId="23" fillId="2" borderId="80" xfId="1" applyNumberFormat="1" applyFont="1" applyFill="1" applyBorder="1" applyAlignment="1" applyProtection="1">
      <alignment horizontal="center"/>
    </xf>
    <xf numFmtId="3" fontId="23" fillId="2" borderId="110" xfId="1" applyNumberFormat="1" applyFont="1" applyFill="1" applyBorder="1" applyAlignment="1" applyProtection="1">
      <alignment horizontal="center"/>
    </xf>
    <xf numFmtId="0" fontId="5" fillId="2" borderId="55" xfId="1" applyFont="1" applyFill="1" applyBorder="1" applyAlignment="1">
      <alignment horizontal="center"/>
    </xf>
    <xf numFmtId="0" fontId="5" fillId="2" borderId="53" xfId="1" applyFont="1" applyFill="1" applyBorder="1" applyAlignment="1">
      <alignment horizontal="center"/>
    </xf>
    <xf numFmtId="0" fontId="2" fillId="2" borderId="54" xfId="1" applyFont="1" applyFill="1" applyBorder="1" applyAlignment="1">
      <alignment horizontal="center"/>
    </xf>
    <xf numFmtId="0" fontId="2" fillId="2" borderId="53" xfId="1" applyFont="1" applyFill="1" applyBorder="1" applyAlignment="1">
      <alignment horizontal="center"/>
    </xf>
    <xf numFmtId="0" fontId="51" fillId="0" borderId="54" xfId="0" applyFont="1" applyBorder="1" applyAlignment="1">
      <alignment horizontal="center"/>
    </xf>
    <xf numFmtId="0" fontId="27" fillId="2" borderId="31" xfId="1" applyFont="1" applyFill="1" applyBorder="1" applyAlignment="1">
      <alignment horizontal="center" vertical="center" wrapText="1"/>
    </xf>
    <xf numFmtId="0" fontId="27" fillId="2" borderId="36" xfId="1" applyFont="1" applyFill="1" applyBorder="1" applyAlignment="1">
      <alignment horizontal="center" vertical="center" wrapText="1"/>
    </xf>
    <xf numFmtId="0" fontId="27" fillId="2" borderId="145" xfId="1" applyFont="1" applyFill="1" applyBorder="1" applyAlignment="1">
      <alignment horizontal="center" vertical="center" wrapText="1"/>
    </xf>
    <xf numFmtId="0" fontId="5" fillId="2" borderId="29" xfId="1" applyFont="1" applyFill="1" applyBorder="1" applyAlignment="1">
      <alignment horizontal="center"/>
    </xf>
    <xf numFmtId="0" fontId="5" fillId="2" borderId="30" xfId="1" applyFont="1" applyFill="1" applyBorder="1" applyAlignment="1">
      <alignment horizontal="center"/>
    </xf>
    <xf numFmtId="0" fontId="5" fillId="2" borderId="21" xfId="1" applyFont="1" applyFill="1" applyBorder="1" applyAlignment="1">
      <alignment horizontal="center"/>
    </xf>
    <xf numFmtId="0" fontId="10" fillId="3" borderId="0" xfId="1" applyFont="1" applyFill="1" applyAlignment="1">
      <alignment horizontal="right"/>
    </xf>
    <xf numFmtId="0" fontId="0" fillId="3" borderId="0" xfId="0" applyFill="1" applyAlignment="1"/>
    <xf numFmtId="0" fontId="2" fillId="3" borderId="0" xfId="1" applyFill="1" applyBorder="1" applyAlignment="1">
      <alignment horizontal="right"/>
    </xf>
    <xf numFmtId="0" fontId="2" fillId="3" borderId="0" xfId="1" applyFill="1" applyBorder="1" applyAlignment="1"/>
    <xf numFmtId="0" fontId="5" fillId="5" borderId="64" xfId="1" applyFont="1" applyFill="1" applyBorder="1" applyAlignment="1">
      <alignment horizontal="center"/>
    </xf>
    <xf numFmtId="0" fontId="5" fillId="5" borderId="88" xfId="1" applyFont="1" applyFill="1" applyBorder="1" applyAlignment="1">
      <alignment horizontal="center"/>
    </xf>
    <xf numFmtId="0" fontId="8" fillId="5" borderId="8" xfId="1" applyFont="1" applyFill="1" applyBorder="1" applyAlignment="1">
      <alignment horizontal="center" vertical="center" wrapText="1"/>
    </xf>
    <xf numFmtId="0" fontId="8" fillId="5" borderId="27" xfId="1" applyFont="1" applyFill="1" applyBorder="1" applyAlignment="1">
      <alignment horizontal="center" vertical="center" wrapText="1"/>
    </xf>
    <xf numFmtId="0" fontId="2" fillId="5" borderId="83" xfId="1" applyFont="1" applyFill="1" applyBorder="1" applyAlignment="1">
      <alignment horizontal="left"/>
    </xf>
    <xf numFmtId="0" fontId="2" fillId="0" borderId="24" xfId="1" applyBorder="1" applyAlignment="1"/>
    <xf numFmtId="0" fontId="2" fillId="2" borderId="53" xfId="1" applyFill="1" applyBorder="1" applyAlignment="1"/>
    <xf numFmtId="0" fontId="2" fillId="2" borderId="54" xfId="1" applyFill="1" applyBorder="1" applyAlignment="1"/>
    <xf numFmtId="0" fontId="8" fillId="5" borderId="63" xfId="1" applyFont="1" applyFill="1" applyBorder="1" applyAlignment="1">
      <alignment horizontal="center" vertical="center" wrapText="1"/>
    </xf>
    <xf numFmtId="0" fontId="8" fillId="5" borderId="82" xfId="1" applyFont="1" applyFill="1" applyBorder="1" applyAlignment="1">
      <alignment horizontal="center" vertical="center" wrapText="1"/>
    </xf>
    <xf numFmtId="0" fontId="26" fillId="5" borderId="64" xfId="1" applyFont="1" applyFill="1" applyBorder="1" applyAlignment="1">
      <alignment horizontal="center" vertical="center" wrapText="1"/>
    </xf>
    <xf numFmtId="0" fontId="26" fillId="5" borderId="0" xfId="1" applyFont="1" applyFill="1" applyBorder="1" applyAlignment="1">
      <alignment horizontal="center" vertical="center" wrapText="1"/>
    </xf>
    <xf numFmtId="0" fontId="26" fillId="5" borderId="26" xfId="1" applyFont="1" applyFill="1" applyBorder="1" applyAlignment="1">
      <alignment horizontal="center" vertical="center" wrapText="1"/>
    </xf>
    <xf numFmtId="0" fontId="55" fillId="2" borderId="29" xfId="0" applyFont="1" applyFill="1" applyBorder="1" applyAlignment="1">
      <alignment horizontal="center" vertical="center"/>
    </xf>
    <xf numFmtId="0" fontId="57" fillId="2" borderId="21" xfId="0" applyFont="1" applyFill="1" applyBorder="1" applyAlignment="1">
      <alignment horizontal="center" vertical="center"/>
    </xf>
    <xf numFmtId="0" fontId="57" fillId="2" borderId="35" xfId="0" applyFont="1" applyFill="1" applyBorder="1" applyAlignment="1">
      <alignment horizontal="center" vertical="center"/>
    </xf>
    <xf numFmtId="0" fontId="57" fillId="2" borderId="20" xfId="0" applyFont="1" applyFill="1" applyBorder="1" applyAlignment="1">
      <alignment horizontal="center" vertical="center"/>
    </xf>
    <xf numFmtId="0" fontId="57" fillId="2" borderId="188" xfId="0" applyFont="1" applyFill="1" applyBorder="1" applyAlignment="1">
      <alignment horizontal="center" vertical="center"/>
    </xf>
    <xf numFmtId="0" fontId="57" fillId="2" borderId="147" xfId="0" applyFont="1" applyFill="1" applyBorder="1" applyAlignment="1">
      <alignment horizontal="center" vertical="center"/>
    </xf>
    <xf numFmtId="0" fontId="2" fillId="3" borderId="0" xfId="1" applyFill="1" applyAlignment="1">
      <alignment wrapText="1"/>
    </xf>
    <xf numFmtId="0" fontId="0" fillId="3" borderId="0" xfId="0" applyFill="1" applyAlignment="1">
      <alignment wrapText="1"/>
    </xf>
    <xf numFmtId="3" fontId="23" fillId="2" borderId="112" xfId="1" applyNumberFormat="1" applyFont="1" applyFill="1" applyBorder="1" applyAlignment="1" applyProtection="1">
      <alignment horizontal="center"/>
    </xf>
    <xf numFmtId="0" fontId="28" fillId="2" borderId="85" xfId="1" applyFont="1" applyFill="1" applyBorder="1" applyAlignment="1">
      <alignment horizontal="center" vertical="center"/>
    </xf>
    <xf numFmtId="0" fontId="28" fillId="2" borderId="70" xfId="1" applyFont="1" applyFill="1" applyBorder="1" applyAlignment="1">
      <alignment horizontal="center" vertical="center"/>
    </xf>
    <xf numFmtId="0" fontId="2" fillId="2" borderId="167" xfId="1" applyFill="1" applyBorder="1" applyAlignment="1">
      <alignment horizontal="center" vertical="center"/>
    </xf>
    <xf numFmtId="0" fontId="27" fillId="2" borderId="21" xfId="1" applyFont="1" applyFill="1" applyBorder="1" applyAlignment="1">
      <alignment horizontal="center" vertical="center" wrapText="1"/>
    </xf>
    <xf numFmtId="0" fontId="27" fillId="2" borderId="20" xfId="1" applyFont="1" applyFill="1" applyBorder="1" applyAlignment="1">
      <alignment horizontal="center" vertical="center" wrapText="1"/>
    </xf>
    <xf numFmtId="0" fontId="27" fillId="2" borderId="147" xfId="1" applyFont="1" applyFill="1" applyBorder="1" applyAlignment="1">
      <alignment horizontal="center" vertical="center" wrapText="1"/>
    </xf>
    <xf numFmtId="49" fontId="4" fillId="2" borderId="31" xfId="1" applyNumberFormat="1" applyFont="1" applyFill="1" applyBorder="1" applyAlignment="1">
      <alignment horizontal="center" vertical="center" wrapText="1"/>
    </xf>
    <xf numFmtId="49" fontId="4" fillId="2" borderId="36" xfId="1" applyNumberFormat="1" applyFont="1" applyFill="1" applyBorder="1" applyAlignment="1">
      <alignment horizontal="center" vertical="center" wrapText="1"/>
    </xf>
    <xf numFmtId="0" fontId="2" fillId="2" borderId="54" xfId="1" applyFill="1" applyBorder="1" applyAlignment="1">
      <alignment horizontal="center"/>
    </xf>
    <xf numFmtId="0" fontId="2" fillId="2" borderId="53" xfId="1" applyFill="1" applyBorder="1" applyAlignment="1">
      <alignment horizontal="center"/>
    </xf>
    <xf numFmtId="0" fontId="0" fillId="0" borderId="54" xfId="0" applyBorder="1" applyAlignment="1">
      <alignment horizontal="center"/>
    </xf>
    <xf numFmtId="3" fontId="4" fillId="2" borderId="81" xfId="1" applyNumberFormat="1" applyFont="1" applyFill="1" applyBorder="1" applyAlignment="1">
      <alignment horizontal="center"/>
    </xf>
    <xf numFmtId="3" fontId="4" fillId="2" borderId="80" xfId="1" applyNumberFormat="1" applyFont="1" applyFill="1" applyBorder="1" applyAlignment="1">
      <alignment horizontal="center"/>
    </xf>
    <xf numFmtId="3" fontId="4" fillId="2" borderId="110" xfId="1" applyNumberFormat="1" applyFont="1" applyFill="1" applyBorder="1" applyAlignment="1">
      <alignment horizontal="center"/>
    </xf>
    <xf numFmtId="0" fontId="2" fillId="0" borderId="0" xfId="1" applyAlignment="1">
      <alignment wrapText="1"/>
    </xf>
    <xf numFmtId="0" fontId="2" fillId="0" borderId="26" xfId="1" applyBorder="1" applyAlignment="1">
      <alignment horizontal="right"/>
    </xf>
    <xf numFmtId="0" fontId="5" fillId="5" borderId="25" xfId="1" applyFont="1" applyFill="1" applyBorder="1" applyAlignment="1">
      <alignment horizontal="center"/>
    </xf>
    <xf numFmtId="0" fontId="2" fillId="0" borderId="24" xfId="1" applyBorder="1" applyAlignment="1">
      <alignment horizontal="center"/>
    </xf>
    <xf numFmtId="0" fontId="27" fillId="5" borderId="69" xfId="1" applyFont="1" applyFill="1" applyBorder="1" applyAlignment="1">
      <alignment horizontal="center" vertical="center" wrapText="1"/>
    </xf>
    <xf numFmtId="0" fontId="27" fillId="5" borderId="19" xfId="1" applyFont="1" applyFill="1" applyBorder="1" applyAlignment="1">
      <alignment horizontal="center" vertical="center" wrapText="1"/>
    </xf>
    <xf numFmtId="0" fontId="28" fillId="2" borderId="31" xfId="1" applyFont="1" applyFill="1" applyBorder="1" applyAlignment="1">
      <alignment horizontal="center" vertical="center"/>
    </xf>
    <xf numFmtId="0" fontId="28" fillId="2" borderId="36" xfId="1" applyFont="1" applyFill="1" applyBorder="1" applyAlignment="1">
      <alignment horizontal="center" vertical="center"/>
    </xf>
    <xf numFmtId="0" fontId="28" fillId="2" borderId="145" xfId="1" applyFont="1" applyFill="1" applyBorder="1" applyAlignment="1">
      <alignment horizontal="center" vertical="center"/>
    </xf>
    <xf numFmtId="3" fontId="4" fillId="2" borderId="41" xfId="1" applyNumberFormat="1" applyFont="1" applyFill="1" applyBorder="1" applyAlignment="1">
      <alignment horizontal="center" vertical="center" wrapText="1"/>
    </xf>
    <xf numFmtId="3" fontId="4" fillId="2" borderId="135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3" fontId="4" fillId="2" borderId="37" xfId="1" applyNumberFormat="1" applyFont="1" applyFill="1" applyBorder="1" applyAlignment="1">
      <alignment horizontal="center" vertical="center" wrapText="1"/>
    </xf>
    <xf numFmtId="3" fontId="4" fillId="2" borderId="153" xfId="1" applyNumberFormat="1" applyFont="1" applyFill="1" applyBorder="1" applyAlignment="1">
      <alignment horizontal="center" vertical="center" wrapText="1"/>
    </xf>
    <xf numFmtId="0" fontId="6" fillId="0" borderId="0" xfId="1" applyFont="1" applyAlignment="1">
      <alignment horizontal="justify" wrapText="1"/>
    </xf>
    <xf numFmtId="49" fontId="10" fillId="0" borderId="0" xfId="1" applyNumberFormat="1" applyFont="1" applyAlignment="1">
      <alignment horizontal="right"/>
    </xf>
    <xf numFmtId="0" fontId="0" fillId="0" borderId="0" xfId="0" applyAlignment="1"/>
    <xf numFmtId="3" fontId="4" fillId="2" borderId="32" xfId="1" applyNumberFormat="1" applyFont="1" applyFill="1" applyBorder="1" applyAlignment="1">
      <alignment horizontal="center"/>
    </xf>
    <xf numFmtId="3" fontId="4" fillId="2" borderId="33" xfId="1" applyNumberFormat="1" applyFont="1" applyFill="1" applyBorder="1" applyAlignment="1">
      <alignment horizontal="center"/>
    </xf>
    <xf numFmtId="3" fontId="4" fillId="2" borderId="34" xfId="1" applyNumberFormat="1" applyFont="1" applyFill="1" applyBorder="1" applyAlignment="1">
      <alignment horizontal="center"/>
    </xf>
    <xf numFmtId="3" fontId="4" fillId="2" borderId="52" xfId="1" applyNumberFormat="1" applyFont="1" applyFill="1" applyBorder="1" applyAlignment="1">
      <alignment horizontal="center"/>
    </xf>
    <xf numFmtId="3" fontId="4" fillId="2" borderId="54" xfId="1" applyNumberFormat="1" applyFont="1" applyFill="1" applyBorder="1" applyAlignment="1">
      <alignment horizontal="center"/>
    </xf>
    <xf numFmtId="0" fontId="31" fillId="2" borderId="75" xfId="0" applyFont="1" applyFill="1" applyBorder="1" applyAlignment="1">
      <alignment wrapText="1" shrinkToFit="1"/>
    </xf>
    <xf numFmtId="49" fontId="5" fillId="0" borderId="53" xfId="1" applyNumberFormat="1" applyFont="1" applyFill="1" applyBorder="1" applyAlignment="1">
      <alignment horizontal="center" vertical="center" wrapText="1"/>
    </xf>
    <xf numFmtId="0" fontId="2" fillId="0" borderId="53" xfId="1" applyFill="1" applyBorder="1" applyAlignment="1">
      <alignment horizontal="center" vertical="center" wrapText="1"/>
    </xf>
    <xf numFmtId="49" fontId="4" fillId="2" borderId="35" xfId="1" applyNumberFormat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justify" vertical="justify"/>
    </xf>
    <xf numFmtId="0" fontId="3" fillId="0" borderId="0" xfId="1" applyFont="1" applyAlignment="1">
      <alignment horizontal="justify" vertical="justify"/>
    </xf>
    <xf numFmtId="3" fontId="4" fillId="2" borderId="23" xfId="1" applyNumberFormat="1" applyFont="1" applyFill="1" applyBorder="1" applyAlignment="1">
      <alignment horizontal="center" vertical="center" wrapText="1"/>
    </xf>
    <xf numFmtId="3" fontId="4" fillId="2" borderId="22" xfId="1" applyNumberFormat="1" applyFont="1" applyFill="1" applyBorder="1" applyAlignment="1">
      <alignment horizontal="center" vertical="center" wrapText="1"/>
    </xf>
    <xf numFmtId="49" fontId="4" fillId="2" borderId="36" xfId="1" applyNumberFormat="1" applyFont="1" applyFill="1" applyBorder="1" applyAlignment="1">
      <alignment horizontal="left" vertical="center"/>
    </xf>
    <xf numFmtId="49" fontId="4" fillId="2" borderId="137" xfId="1" applyNumberFormat="1" applyFont="1" applyFill="1" applyBorder="1" applyAlignment="1">
      <alignment horizontal="left" vertical="center"/>
    </xf>
    <xf numFmtId="49" fontId="5" fillId="0" borderId="126" xfId="1" applyNumberFormat="1" applyFont="1" applyBorder="1" applyAlignment="1">
      <alignment horizontal="center" vertical="center" wrapText="1"/>
    </xf>
    <xf numFmtId="0" fontId="2" fillId="0" borderId="54" xfId="1" applyBorder="1" applyAlignment="1">
      <alignment horizontal="center" vertical="center" wrapText="1"/>
    </xf>
    <xf numFmtId="3" fontId="4" fillId="2" borderId="21" xfId="1" applyNumberFormat="1" applyFont="1" applyFill="1" applyBorder="1" applyAlignment="1">
      <alignment horizontal="center"/>
    </xf>
    <xf numFmtId="0" fontId="0" fillId="0" borderId="53" xfId="0" applyBorder="1" applyAlignment="1"/>
    <xf numFmtId="3" fontId="3" fillId="2" borderId="53" xfId="1" applyNumberFormat="1" applyFont="1" applyFill="1" applyBorder="1" applyAlignment="1">
      <alignment horizontal="center" vertical="center" wrapText="1"/>
    </xf>
    <xf numFmtId="3" fontId="4" fillId="2" borderId="87" xfId="1" applyNumberFormat="1" applyFont="1" applyFill="1" applyBorder="1" applyAlignment="1">
      <alignment horizontal="center"/>
    </xf>
    <xf numFmtId="3" fontId="4" fillId="2" borderId="86" xfId="1" applyNumberFormat="1" applyFont="1" applyFill="1" applyBorder="1" applyAlignment="1">
      <alignment horizontal="center"/>
    </xf>
    <xf numFmtId="0" fontId="0" fillId="0" borderId="86" xfId="0" applyBorder="1" applyAlignment="1"/>
    <xf numFmtId="0" fontId="0" fillId="0" borderId="18" xfId="0" applyBorder="1" applyAlignment="1"/>
    <xf numFmtId="0" fontId="11" fillId="0" borderId="0" xfId="1" applyFont="1" applyFill="1" applyAlignment="1">
      <alignment horizontal="justify" vertical="justify" wrapText="1"/>
    </xf>
    <xf numFmtId="0" fontId="56" fillId="0" borderId="0" xfId="0" applyFont="1" applyFill="1" applyAlignment="1">
      <alignment horizontal="justify" vertical="justify" wrapText="1"/>
    </xf>
    <xf numFmtId="3" fontId="4" fillId="2" borderId="150" xfId="1" applyNumberFormat="1" applyFont="1" applyFill="1" applyBorder="1" applyAlignment="1">
      <alignment horizontal="center" vertical="center" wrapText="1"/>
    </xf>
    <xf numFmtId="174" fontId="3" fillId="0" borderId="0" xfId="1" applyNumberFormat="1" applyFont="1" applyFill="1" applyAlignment="1">
      <alignment horizontal="right" shrinkToFit="1"/>
    </xf>
    <xf numFmtId="174" fontId="38" fillId="0" borderId="26" xfId="1" applyNumberFormat="1" applyFont="1" applyFill="1" applyBorder="1" applyAlignment="1">
      <alignment horizontal="right" wrapText="1" shrinkToFit="1"/>
    </xf>
    <xf numFmtId="0" fontId="56" fillId="0" borderId="26" xfId="0" applyFont="1" applyFill="1" applyBorder="1" applyAlignment="1">
      <alignment wrapText="1"/>
    </xf>
    <xf numFmtId="3" fontId="3" fillId="2" borderId="91" xfId="1" applyNumberFormat="1" applyFont="1" applyFill="1" applyBorder="1" applyAlignment="1">
      <alignment horizontal="center"/>
    </xf>
    <xf numFmtId="3" fontId="3" fillId="2" borderId="90" xfId="1" applyNumberFormat="1" applyFont="1" applyFill="1" applyBorder="1" applyAlignment="1">
      <alignment horizontal="center"/>
    </xf>
    <xf numFmtId="0" fontId="51" fillId="0" borderId="90" xfId="0" applyFont="1" applyBorder="1" applyAlignment="1">
      <alignment horizontal="center"/>
    </xf>
    <xf numFmtId="0" fontId="51" fillId="0" borderId="89" xfId="0" applyFont="1" applyBorder="1" applyAlignment="1">
      <alignment horizontal="center"/>
    </xf>
    <xf numFmtId="0" fontId="0" fillId="0" borderId="90" xfId="0" applyBorder="1" applyAlignment="1">
      <alignment horizontal="center"/>
    </xf>
    <xf numFmtId="0" fontId="0" fillId="0" borderId="89" xfId="0" applyBorder="1" applyAlignment="1">
      <alignment horizontal="center"/>
    </xf>
    <xf numFmtId="3" fontId="4" fillId="2" borderId="126" xfId="1" applyNumberFormat="1" applyFont="1" applyFill="1" applyBorder="1" applyAlignment="1">
      <alignment horizontal="center"/>
    </xf>
    <xf numFmtId="3" fontId="4" fillId="2" borderId="84" xfId="1" applyNumberFormat="1" applyFont="1" applyFill="1" applyBorder="1" applyAlignment="1">
      <alignment horizontal="center"/>
    </xf>
    <xf numFmtId="0" fontId="6" fillId="0" borderId="0" xfId="1" applyFont="1" applyAlignment="1">
      <alignment horizontal="left" wrapText="1" shrinkToFit="1"/>
    </xf>
    <xf numFmtId="49" fontId="5" fillId="2" borderId="55" xfId="1" applyNumberFormat="1" applyFont="1" applyFill="1" applyBorder="1" applyAlignment="1">
      <alignment horizontal="center" vertical="center" wrapText="1"/>
    </xf>
    <xf numFmtId="49" fontId="5" fillId="2" borderId="53" xfId="1" applyNumberFormat="1" applyFont="1" applyFill="1" applyBorder="1" applyAlignment="1">
      <alignment horizontal="center" vertical="center" wrapText="1"/>
    </xf>
    <xf numFmtId="0" fontId="6" fillId="2" borderId="53" xfId="1" applyFont="1" applyFill="1" applyBorder="1" applyAlignment="1">
      <alignment horizontal="center" vertical="center" wrapText="1"/>
    </xf>
    <xf numFmtId="3" fontId="4" fillId="2" borderId="91" xfId="1" applyNumberFormat="1" applyFont="1" applyFill="1" applyBorder="1" applyAlignment="1">
      <alignment horizontal="center"/>
    </xf>
    <xf numFmtId="3" fontId="4" fillId="2" borderId="90" xfId="1" applyNumberFormat="1" applyFont="1" applyFill="1" applyBorder="1" applyAlignment="1">
      <alignment horizontal="center"/>
    </xf>
    <xf numFmtId="49" fontId="4" fillId="2" borderId="0" xfId="1" applyNumberFormat="1" applyFont="1" applyFill="1" applyBorder="1" applyAlignment="1">
      <alignment horizontal="center" vertical="center" wrapText="1"/>
    </xf>
    <xf numFmtId="49" fontId="4" fillId="2" borderId="43" xfId="1" applyNumberFormat="1" applyFont="1" applyFill="1" applyBorder="1" applyAlignment="1">
      <alignment horizontal="center"/>
    </xf>
    <xf numFmtId="0" fontId="0" fillId="0" borderId="113" xfId="0" applyBorder="1" applyAlignment="1">
      <alignment horizontal="center"/>
    </xf>
    <xf numFmtId="0" fontId="11" fillId="0" borderId="0" xfId="1" applyFont="1" applyAlignment="1">
      <alignment horizontal="right"/>
    </xf>
    <xf numFmtId="174" fontId="4" fillId="0" borderId="0" xfId="1" applyNumberFormat="1" applyFont="1" applyAlignment="1">
      <alignment horizontal="right" shrinkToFit="1"/>
    </xf>
    <xf numFmtId="175" fontId="40" fillId="0" borderId="0" xfId="1" applyNumberFormat="1" applyFont="1" applyFill="1" applyAlignment="1">
      <alignment horizontal="right" shrinkToFit="1"/>
    </xf>
    <xf numFmtId="0" fontId="1" fillId="0" borderId="0" xfId="0" applyFont="1" applyFill="1" applyAlignment="1">
      <alignment horizontal="right" shrinkToFit="1"/>
    </xf>
    <xf numFmtId="0" fontId="2" fillId="0" borderId="53" xfId="1" applyBorder="1" applyAlignment="1">
      <alignment horizontal="center" vertical="center" wrapText="1"/>
    </xf>
    <xf numFmtId="0" fontId="2" fillId="2" borderId="20" xfId="1" applyFill="1" applyBorder="1" applyAlignment="1">
      <alignment horizontal="center" vertical="top" wrapText="1"/>
    </xf>
    <xf numFmtId="0" fontId="2" fillId="2" borderId="36" xfId="1" applyFill="1" applyBorder="1" applyAlignment="1">
      <alignment horizontal="center" vertical="top" wrapText="1"/>
    </xf>
    <xf numFmtId="0" fontId="1" fillId="0" borderId="0" xfId="0" applyFont="1" applyAlignment="1">
      <alignment horizontal="justify" vertical="top" wrapText="1"/>
    </xf>
    <xf numFmtId="0" fontId="0" fillId="0" borderId="0" xfId="0" applyAlignment="1">
      <alignment horizontal="justify" vertical="top"/>
    </xf>
    <xf numFmtId="0" fontId="2" fillId="0" borderId="0" xfId="1" applyAlignment="1">
      <alignment horizontal="justify" vertical="top" wrapText="1"/>
    </xf>
    <xf numFmtId="0" fontId="31" fillId="2" borderId="71" xfId="0" applyFont="1" applyFill="1" applyBorder="1" applyAlignment="1">
      <alignment wrapText="1" shrinkToFit="1"/>
    </xf>
    <xf numFmtId="3" fontId="4" fillId="2" borderId="69" xfId="1" applyNumberFormat="1" applyFont="1" applyFill="1" applyBorder="1" applyAlignment="1">
      <alignment horizontal="center" vertical="top" wrapText="1"/>
    </xf>
    <xf numFmtId="0" fontId="0" fillId="0" borderId="17" xfId="0" applyBorder="1" applyAlignment="1">
      <alignment wrapText="1"/>
    </xf>
    <xf numFmtId="0" fontId="4" fillId="2" borderId="64" xfId="1" applyFont="1" applyFill="1" applyBorder="1" applyAlignment="1">
      <alignment horizontal="center"/>
    </xf>
    <xf numFmtId="0" fontId="4" fillId="2" borderId="88" xfId="1" applyFont="1" applyFill="1" applyBorder="1" applyAlignment="1">
      <alignment horizontal="center"/>
    </xf>
    <xf numFmtId="0" fontId="2" fillId="2" borderId="103" xfId="1" applyFill="1" applyBorder="1" applyAlignment="1">
      <alignment horizontal="center"/>
    </xf>
    <xf numFmtId="0" fontId="2" fillId="2" borderId="104" xfId="1" applyFill="1" applyBorder="1" applyAlignment="1">
      <alignment horizontal="center"/>
    </xf>
  </cellXfs>
  <cellStyles count="31">
    <cellStyle name="_Rozbor 2002" xfId="3"/>
    <cellStyle name="_Rozbor 2002_1" xfId="4"/>
    <cellStyle name="_Rozbor 2002_2" xfId="5"/>
    <cellStyle name="_Rozbor 2002_2 2" xfId="6"/>
    <cellStyle name="_Rozbor 2002_3" xfId="7"/>
    <cellStyle name="_Rozbor 2002_4" xfId="8"/>
    <cellStyle name="_Rozbor 2002_5" xfId="9"/>
    <cellStyle name="_Rozbor 2002_5 2" xfId="10"/>
    <cellStyle name="_Rozbor 2002_6" xfId="11"/>
    <cellStyle name="_Rozbor 2002_6 2" xfId="12"/>
    <cellStyle name="_Rozbor 2002_7" xfId="13"/>
    <cellStyle name="_Rozbor 2002_7 2" xfId="14"/>
    <cellStyle name="_Rozbor 2002_8" xfId="15"/>
    <cellStyle name="_Rozbor 2002_8 2" xfId="16"/>
    <cellStyle name="_Rozbor 2002_9" xfId="17"/>
    <cellStyle name="_Rozbor 2002_9 2" xfId="18"/>
    <cellStyle name="_Rozbor 2002_A" xfId="19"/>
    <cellStyle name="_Rozbor 2002_B" xfId="20"/>
    <cellStyle name="_Rozbor 2002_C" xfId="21"/>
    <cellStyle name="_Rozbor 2002_D" xfId="22"/>
    <cellStyle name="_Rozbor 2002_E" xfId="23"/>
    <cellStyle name="Čárka 2" xfId="24"/>
    <cellStyle name="Normální" xfId="0" builtinId="0"/>
    <cellStyle name="Normální 2" xfId="1"/>
    <cellStyle name="Normální 2 2" xfId="25"/>
    <cellStyle name="Normální 3" xfId="2"/>
    <cellStyle name="normální 3 2" xfId="26"/>
    <cellStyle name="Normální 4" xfId="27"/>
    <cellStyle name="Normální 4 2" xfId="28"/>
    <cellStyle name="Normální 4 3" xfId="29"/>
    <cellStyle name="Styl 1" xfId="30"/>
  </cellStyles>
  <dxfs count="2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75"/>
  <sheetViews>
    <sheetView showGridLines="0" view="pageBreakPreview" topLeftCell="B2" zoomScaleNormal="100" zoomScaleSheetLayoutView="100" workbookViewId="0">
      <selection activeCell="O29" sqref="O29"/>
    </sheetView>
  </sheetViews>
  <sheetFormatPr defaultRowHeight="12.75" x14ac:dyDescent="0.2"/>
  <cols>
    <col min="1" max="1" width="3.140625" style="13" hidden="1" customWidth="1"/>
    <col min="2" max="2" width="63.5703125" style="13" customWidth="1"/>
    <col min="3" max="3" width="5.5703125" style="539" customWidth="1"/>
    <col min="4" max="4" width="25.7109375" style="539" bestFit="1" customWidth="1"/>
    <col min="5" max="5" width="25.7109375" style="539" customWidth="1"/>
    <col min="6" max="8" width="15.7109375" style="13" customWidth="1"/>
    <col min="9" max="9" width="15.7109375" style="613" customWidth="1"/>
    <col min="10" max="11" width="14.7109375" style="613" customWidth="1"/>
    <col min="12" max="12" width="12.7109375" style="613" hidden="1" customWidth="1"/>
    <col min="13" max="14" width="2.85546875" style="13" customWidth="1"/>
    <col min="15" max="16384" width="9.140625" style="13"/>
  </cols>
  <sheetData>
    <row r="1" spans="1:12" hidden="1" x14ac:dyDescent="0.2"/>
    <row r="2" spans="1:12" ht="20.25" x14ac:dyDescent="0.3">
      <c r="B2" s="24" t="s">
        <v>170</v>
      </c>
      <c r="C2" s="540"/>
      <c r="D2" s="540"/>
      <c r="E2" s="540"/>
      <c r="F2" s="24"/>
      <c r="G2" s="17"/>
      <c r="H2" s="17"/>
      <c r="I2" s="23"/>
      <c r="J2" s="19"/>
      <c r="K2" s="22" t="s">
        <v>19</v>
      </c>
      <c r="L2" s="22"/>
    </row>
    <row r="3" spans="1:12" ht="15.75" x14ac:dyDescent="0.25">
      <c r="B3" s="21" t="s">
        <v>160</v>
      </c>
      <c r="C3" s="540"/>
      <c r="D3" s="540"/>
      <c r="E3" s="540"/>
      <c r="F3" s="21"/>
      <c r="G3" s="17"/>
      <c r="H3" s="17"/>
      <c r="I3" s="20"/>
      <c r="J3" s="19"/>
      <c r="K3" s="18"/>
      <c r="L3" s="18"/>
    </row>
    <row r="4" spans="1:12" ht="13.5" thickBot="1" x14ac:dyDescent="0.25">
      <c r="G4" s="17"/>
      <c r="H4" s="17"/>
      <c r="I4" s="614"/>
      <c r="J4" s="1011" t="s">
        <v>17</v>
      </c>
      <c r="K4" s="1011"/>
      <c r="L4" s="614"/>
    </row>
    <row r="5" spans="1:12" ht="39.950000000000003" customHeight="1" x14ac:dyDescent="0.2">
      <c r="B5" s="558"/>
      <c r="C5" s="555"/>
      <c r="D5" s="806">
        <v>2015</v>
      </c>
      <c r="E5" s="806">
        <v>2016</v>
      </c>
      <c r="F5" s="1012">
        <v>2017</v>
      </c>
      <c r="G5" s="1013"/>
      <c r="H5" s="1014"/>
      <c r="I5" s="807">
        <v>2018</v>
      </c>
      <c r="J5" s="1015" t="s">
        <v>1</v>
      </c>
      <c r="K5" s="1016"/>
    </row>
    <row r="6" spans="1:12" ht="39.950000000000003" customHeight="1" x14ac:dyDescent="0.2">
      <c r="B6" s="1017" t="s">
        <v>13</v>
      </c>
      <c r="C6" s="1019" t="s">
        <v>162</v>
      </c>
      <c r="D6" s="1021" t="s">
        <v>164</v>
      </c>
      <c r="E6" s="1021" t="s">
        <v>309</v>
      </c>
      <c r="F6" s="1023" t="s">
        <v>102</v>
      </c>
      <c r="G6" s="1025" t="s">
        <v>173</v>
      </c>
      <c r="H6" s="1027" t="s">
        <v>171</v>
      </c>
      <c r="I6" s="1029" t="s">
        <v>103</v>
      </c>
      <c r="J6" s="1032" t="s">
        <v>104</v>
      </c>
      <c r="K6" s="1034" t="s">
        <v>105</v>
      </c>
    </row>
    <row r="7" spans="1:12" ht="39.950000000000003" customHeight="1" thickBot="1" x14ac:dyDescent="0.25">
      <c r="B7" s="1018"/>
      <c r="C7" s="1020"/>
      <c r="D7" s="1022"/>
      <c r="E7" s="1022"/>
      <c r="F7" s="1024"/>
      <c r="G7" s="1026"/>
      <c r="H7" s="1028"/>
      <c r="I7" s="1022"/>
      <c r="J7" s="1033"/>
      <c r="K7" s="1035"/>
    </row>
    <row r="8" spans="1:12" ht="20.100000000000001" customHeight="1" thickTop="1" thickBot="1" x14ac:dyDescent="0.25">
      <c r="B8" s="559"/>
      <c r="C8" s="538"/>
      <c r="D8" s="169" t="s">
        <v>12</v>
      </c>
      <c r="E8" s="169" t="s">
        <v>11</v>
      </c>
      <c r="F8" s="71" t="s">
        <v>10</v>
      </c>
      <c r="G8" s="664" t="s">
        <v>165</v>
      </c>
      <c r="H8" s="295" t="s">
        <v>310</v>
      </c>
      <c r="I8" s="169" t="s">
        <v>311</v>
      </c>
      <c r="J8" s="320" t="s">
        <v>312</v>
      </c>
      <c r="K8" s="324" t="s">
        <v>313</v>
      </c>
      <c r="L8" s="13"/>
    </row>
    <row r="9" spans="1:12" ht="39.950000000000003" customHeight="1" x14ac:dyDescent="0.25">
      <c r="A9" s="202"/>
      <c r="B9" s="808" t="s">
        <v>9</v>
      </c>
      <c r="C9" s="809"/>
      <c r="D9" s="810">
        <f t="shared" ref="D9:I9" si="0">SUM(D10:D14)</f>
        <v>352465</v>
      </c>
      <c r="E9" s="810">
        <f t="shared" si="0"/>
        <v>360594</v>
      </c>
      <c r="F9" s="810">
        <f t="shared" si="0"/>
        <v>376228</v>
      </c>
      <c r="G9" s="811">
        <f t="shared" si="0"/>
        <v>362909</v>
      </c>
      <c r="H9" s="812">
        <f t="shared" si="0"/>
        <v>363748</v>
      </c>
      <c r="I9" s="813">
        <f t="shared" si="0"/>
        <v>394250</v>
      </c>
      <c r="J9" s="814">
        <f t="shared" ref="J9:J18" si="1">I9-F9</f>
        <v>18022</v>
      </c>
      <c r="K9" s="815">
        <f t="shared" ref="K9:K16" si="2">I9/F9-1</f>
        <v>4.7901804225097599E-2</v>
      </c>
      <c r="L9" s="14"/>
    </row>
    <row r="10" spans="1:12" s="11" customFormat="1" ht="30" customHeight="1" x14ac:dyDescent="0.25">
      <c r="A10" s="201"/>
      <c r="B10" s="837" t="s">
        <v>111</v>
      </c>
      <c r="C10" s="838" t="s">
        <v>106</v>
      </c>
      <c r="D10" s="839">
        <f>SUM('Celkem školství'!C12)</f>
        <v>275519</v>
      </c>
      <c r="E10" s="839">
        <v>273807</v>
      </c>
      <c r="F10" s="839">
        <f>SUM('Celkem školství'!D12)</f>
        <v>278433</v>
      </c>
      <c r="G10" s="840">
        <f>SUM('Celkem školství'!E12)</f>
        <v>277306</v>
      </c>
      <c r="H10" s="841">
        <v>277306</v>
      </c>
      <c r="I10" s="842">
        <f>SUM('Celkem školství'!F12)</f>
        <v>280639</v>
      </c>
      <c r="J10" s="843">
        <f>I10-F10</f>
        <v>2206</v>
      </c>
      <c r="K10" s="844">
        <f>I10/F10-1</f>
        <v>7.922911436503588E-3</v>
      </c>
      <c r="L10" s="816"/>
    </row>
    <row r="11" spans="1:12" s="11" customFormat="1" ht="30" customHeight="1" x14ac:dyDescent="0.25">
      <c r="A11" s="201"/>
      <c r="B11" s="837" t="s">
        <v>161</v>
      </c>
      <c r="C11" s="838" t="s">
        <v>107</v>
      </c>
      <c r="D11" s="839">
        <f>SUM('Celkem školství'!C13)</f>
        <v>1399</v>
      </c>
      <c r="E11" s="839">
        <v>1521</v>
      </c>
      <c r="F11" s="839">
        <f>SUM('Celkem školství'!D13)</f>
        <v>1161</v>
      </c>
      <c r="G11" s="840">
        <f>SUM('Celkem školství'!E13)</f>
        <v>1873</v>
      </c>
      <c r="H11" s="841">
        <v>1873</v>
      </c>
      <c r="I11" s="842">
        <f>SUM('Celkem školství'!F13)</f>
        <v>1197</v>
      </c>
      <c r="J11" s="843">
        <f t="shared" si="1"/>
        <v>36</v>
      </c>
      <c r="K11" s="844">
        <f t="shared" si="2"/>
        <v>3.1007751937984551E-2</v>
      </c>
      <c r="L11" s="816"/>
    </row>
    <row r="12" spans="1:12" s="11" customFormat="1" ht="30" customHeight="1" x14ac:dyDescent="0.25">
      <c r="A12" s="201"/>
      <c r="B12" s="837" t="s">
        <v>112</v>
      </c>
      <c r="C12" s="838" t="s">
        <v>108</v>
      </c>
      <c r="D12" s="839">
        <f>SUM('Celkem školství'!C14)</f>
        <v>74889</v>
      </c>
      <c r="E12" s="839">
        <v>79672</v>
      </c>
      <c r="F12" s="839">
        <f>SUM('Celkem školství'!D14)</f>
        <v>96443</v>
      </c>
      <c r="G12" s="840">
        <f>SUM('Celkem školství'!E14)</f>
        <v>80041</v>
      </c>
      <c r="H12" s="841">
        <v>80875</v>
      </c>
      <c r="I12" s="842">
        <f>SUM('Celkem školství'!F14)</f>
        <v>112262</v>
      </c>
      <c r="J12" s="843">
        <f>I12-F12</f>
        <v>15819</v>
      </c>
      <c r="K12" s="844">
        <f t="shared" si="2"/>
        <v>0.16402434598674875</v>
      </c>
      <c r="L12" s="816"/>
    </row>
    <row r="13" spans="1:12" s="11" customFormat="1" ht="30" customHeight="1" x14ac:dyDescent="0.25">
      <c r="A13" s="201"/>
      <c r="B13" s="845" t="s">
        <v>113</v>
      </c>
      <c r="C13" s="846" t="s">
        <v>109</v>
      </c>
      <c r="D13" s="839">
        <v>550</v>
      </c>
      <c r="E13" s="839">
        <v>5458</v>
      </c>
      <c r="F13" s="839">
        <f>SUM('Celkem školství'!D15)</f>
        <v>53</v>
      </c>
      <c r="G13" s="840">
        <f>SUM('Celkem školství'!E15)</f>
        <v>3555</v>
      </c>
      <c r="H13" s="841">
        <v>3555</v>
      </c>
      <c r="I13" s="842">
        <f>SUM('Celkem školství'!F15)</f>
        <v>0</v>
      </c>
      <c r="J13" s="843">
        <f t="shared" si="1"/>
        <v>-53</v>
      </c>
      <c r="K13" s="844">
        <f t="shared" si="2"/>
        <v>-1</v>
      </c>
      <c r="L13" s="816"/>
    </row>
    <row r="14" spans="1:12" s="11" customFormat="1" ht="30" customHeight="1" thickBot="1" x14ac:dyDescent="0.3">
      <c r="A14" s="201"/>
      <c r="B14" s="837" t="s">
        <v>114</v>
      </c>
      <c r="C14" s="838" t="s">
        <v>110</v>
      </c>
      <c r="D14" s="839">
        <f>SUM('Celkem školství'!C16)</f>
        <v>108</v>
      </c>
      <c r="E14" s="839">
        <v>136</v>
      </c>
      <c r="F14" s="839">
        <f>SUM('Celkem školství'!D16)</f>
        <v>138</v>
      </c>
      <c r="G14" s="847">
        <f>SUM('Celkem školství'!E16)</f>
        <v>134</v>
      </c>
      <c r="H14" s="841">
        <v>139</v>
      </c>
      <c r="I14" s="842">
        <f>SUM('Celkem školství'!F16)</f>
        <v>152</v>
      </c>
      <c r="J14" s="843">
        <f t="shared" si="1"/>
        <v>14</v>
      </c>
      <c r="K14" s="844">
        <f t="shared" si="2"/>
        <v>0.10144927536231885</v>
      </c>
      <c r="L14" s="816"/>
    </row>
    <row r="15" spans="1:12" s="11" customFormat="1" ht="39.950000000000003" customHeight="1" x14ac:dyDescent="0.25">
      <c r="A15" s="201"/>
      <c r="B15" s="808" t="s">
        <v>8</v>
      </c>
      <c r="C15" s="809"/>
      <c r="D15" s="810">
        <f t="shared" ref="D15:I15" si="3">SUM(D16:D18)</f>
        <v>207568</v>
      </c>
      <c r="E15" s="810">
        <f t="shared" si="3"/>
        <v>201261</v>
      </c>
      <c r="F15" s="810">
        <f t="shared" si="3"/>
        <v>94847</v>
      </c>
      <c r="G15" s="811">
        <f t="shared" si="3"/>
        <v>228869</v>
      </c>
      <c r="H15" s="812">
        <f t="shared" si="3"/>
        <v>301413</v>
      </c>
      <c r="I15" s="813">
        <f t="shared" si="3"/>
        <v>93185</v>
      </c>
      <c r="J15" s="814">
        <f>I15-F15</f>
        <v>-1662</v>
      </c>
      <c r="K15" s="815">
        <f t="shared" si="2"/>
        <v>-1.7522958027138436E-2</v>
      </c>
      <c r="L15" s="816"/>
    </row>
    <row r="16" spans="1:12" s="11" customFormat="1" ht="30" customHeight="1" x14ac:dyDescent="0.25">
      <c r="A16" s="201"/>
      <c r="B16" s="837" t="s">
        <v>111</v>
      </c>
      <c r="C16" s="838" t="s">
        <v>106</v>
      </c>
      <c r="D16" s="839">
        <f>SUM('Celkem sociální'!C12)</f>
        <v>156471</v>
      </c>
      <c r="E16" s="839">
        <v>145765</v>
      </c>
      <c r="F16" s="839">
        <f>SUM('Celkem sociální'!D12)</f>
        <v>37754</v>
      </c>
      <c r="G16" s="840">
        <f>SUM('Celkem sociální'!E12)</f>
        <v>173822</v>
      </c>
      <c r="H16" s="841">
        <v>245205</v>
      </c>
      <c r="I16" s="842">
        <f>SUM('Celkem sociální'!F12)</f>
        <v>36735</v>
      </c>
      <c r="J16" s="843">
        <f t="shared" si="1"/>
        <v>-1019</v>
      </c>
      <c r="K16" s="844">
        <f t="shared" si="2"/>
        <v>-2.6990517561053085E-2</v>
      </c>
      <c r="L16" s="816"/>
    </row>
    <row r="17" spans="1:12" s="11" customFormat="1" ht="30" customHeight="1" x14ac:dyDescent="0.25">
      <c r="A17" s="201"/>
      <c r="B17" s="837" t="s">
        <v>132</v>
      </c>
      <c r="C17" s="838" t="s">
        <v>108</v>
      </c>
      <c r="D17" s="839">
        <f>SUM('Celkem sociální'!C14)</f>
        <v>50796</v>
      </c>
      <c r="E17" s="839">
        <v>53756</v>
      </c>
      <c r="F17" s="839">
        <f>SUM('Celkem sociální'!D14)</f>
        <v>57093</v>
      </c>
      <c r="G17" s="840">
        <f>SUM('Celkem sociální'!E14)</f>
        <v>53547</v>
      </c>
      <c r="H17" s="841">
        <v>54708</v>
      </c>
      <c r="I17" s="842">
        <f>SUM('Celkem sociální'!F14)</f>
        <v>56450</v>
      </c>
      <c r="J17" s="843">
        <f t="shared" si="1"/>
        <v>-643</v>
      </c>
      <c r="K17" s="844">
        <f>I17/F17-1</f>
        <v>-1.1262326379766319E-2</v>
      </c>
      <c r="L17" s="816"/>
    </row>
    <row r="18" spans="1:12" s="11" customFormat="1" ht="30" customHeight="1" thickBot="1" x14ac:dyDescent="0.3">
      <c r="A18" s="201"/>
      <c r="B18" s="848" t="s">
        <v>133</v>
      </c>
      <c r="C18" s="849" t="s">
        <v>109</v>
      </c>
      <c r="D18" s="839">
        <v>301</v>
      </c>
      <c r="E18" s="839">
        <v>1740</v>
      </c>
      <c r="F18" s="850">
        <f>SUM('Celkem sociální'!D15)</f>
        <v>0</v>
      </c>
      <c r="G18" s="847">
        <f>SUM('Celkem sociální'!E15)</f>
        <v>1500</v>
      </c>
      <c r="H18" s="851">
        <v>1500</v>
      </c>
      <c r="I18" s="852">
        <f>SUM('Celkem sociální'!F15)</f>
        <v>0</v>
      </c>
      <c r="J18" s="843">
        <f t="shared" si="1"/>
        <v>0</v>
      </c>
      <c r="K18" s="844"/>
      <c r="L18" s="816"/>
    </row>
    <row r="19" spans="1:12" ht="15.95" hidden="1" customHeight="1" x14ac:dyDescent="0.2">
      <c r="A19" s="202"/>
      <c r="B19" s="615"/>
      <c r="C19" s="542"/>
      <c r="D19" s="582"/>
      <c r="E19" s="802"/>
      <c r="F19" s="498"/>
      <c r="G19" s="666"/>
      <c r="H19" s="658"/>
      <c r="I19" s="495"/>
      <c r="J19" s="502"/>
      <c r="K19" s="405"/>
      <c r="L19" s="14"/>
    </row>
    <row r="20" spans="1:12" ht="15.95" hidden="1" customHeight="1" x14ac:dyDescent="0.2">
      <c r="A20" s="202"/>
      <c r="B20" s="615"/>
      <c r="C20" s="542"/>
      <c r="D20" s="582"/>
      <c r="E20" s="802"/>
      <c r="F20" s="498"/>
      <c r="G20" s="666"/>
      <c r="H20" s="658"/>
      <c r="I20" s="495"/>
      <c r="J20" s="502"/>
      <c r="K20" s="405"/>
      <c r="L20" s="14"/>
    </row>
    <row r="21" spans="1:12" ht="15.95" hidden="1" customHeight="1" thickBot="1" x14ac:dyDescent="0.25">
      <c r="A21" s="202"/>
      <c r="B21" s="616"/>
      <c r="C21" s="543"/>
      <c r="D21" s="583"/>
      <c r="E21" s="803"/>
      <c r="F21" s="499"/>
      <c r="G21" s="667"/>
      <c r="H21" s="659"/>
      <c r="I21" s="496"/>
      <c r="J21" s="503"/>
      <c r="K21" s="406"/>
      <c r="L21" s="14"/>
    </row>
    <row r="22" spans="1:12" s="11" customFormat="1" ht="39.950000000000003" customHeight="1" x14ac:dyDescent="0.25">
      <c r="A22" s="201"/>
      <c r="B22" s="808" t="s">
        <v>7</v>
      </c>
      <c r="C22" s="809"/>
      <c r="D22" s="810">
        <f>SUM(D23,D28)</f>
        <v>1381004</v>
      </c>
      <c r="E22" s="810">
        <f>SUM(E23,E28)</f>
        <v>1461624</v>
      </c>
      <c r="F22" s="810">
        <f>SUM(F23,F28)</f>
        <v>1808660</v>
      </c>
      <c r="G22" s="811">
        <f>SUM(G23,G28)</f>
        <v>1559402</v>
      </c>
      <c r="H22" s="812">
        <f>H23+H28</f>
        <v>1566396</v>
      </c>
      <c r="I22" s="813">
        <f>SUM(I23,I28)</f>
        <v>2051207</v>
      </c>
      <c r="J22" s="814">
        <f t="shared" ref="J22:J44" si="4">I22-F22</f>
        <v>242547</v>
      </c>
      <c r="K22" s="815">
        <f t="shared" ref="K22:K39" si="5">I22/F22-1</f>
        <v>0.1341031481870556</v>
      </c>
      <c r="L22" s="816"/>
    </row>
    <row r="23" spans="1:12" s="11" customFormat="1" ht="30" customHeight="1" x14ac:dyDescent="0.25">
      <c r="A23" s="201"/>
      <c r="B23" s="853" t="s">
        <v>149</v>
      </c>
      <c r="C23" s="838"/>
      <c r="D23" s="854">
        <f t="shared" ref="D23:I23" si="6">SUM(D24:D27)</f>
        <v>496204</v>
      </c>
      <c r="E23" s="854">
        <f t="shared" si="6"/>
        <v>543519</v>
      </c>
      <c r="F23" s="854">
        <f t="shared" si="6"/>
        <v>627160</v>
      </c>
      <c r="G23" s="855">
        <f t="shared" si="6"/>
        <v>558762</v>
      </c>
      <c r="H23" s="856">
        <f t="shared" si="6"/>
        <v>565756</v>
      </c>
      <c r="I23" s="857">
        <f t="shared" si="6"/>
        <v>669707</v>
      </c>
      <c r="J23" s="858">
        <f t="shared" si="4"/>
        <v>42547</v>
      </c>
      <c r="K23" s="859">
        <f t="shared" si="5"/>
        <v>6.7840742394285281E-2</v>
      </c>
      <c r="L23" s="816"/>
    </row>
    <row r="24" spans="1:12" s="11" customFormat="1" ht="30" customHeight="1" x14ac:dyDescent="0.25">
      <c r="A24" s="201"/>
      <c r="B24" s="837" t="s">
        <v>111</v>
      </c>
      <c r="C24" s="838" t="s">
        <v>106</v>
      </c>
      <c r="D24" s="839">
        <f>SUM('Celkem doprava'!C12)</f>
        <v>362358</v>
      </c>
      <c r="E24" s="839">
        <v>390796</v>
      </c>
      <c r="F24" s="839">
        <f>SUM('Celkem doprava'!D12)</f>
        <v>236877</v>
      </c>
      <c r="G24" s="840">
        <f>SUM('Celkem doprava'!E12)</f>
        <v>392574</v>
      </c>
      <c r="H24" s="841">
        <v>398501</v>
      </c>
      <c r="I24" s="842">
        <f>SUM('Celkem doprava'!F12)</f>
        <v>258758</v>
      </c>
      <c r="J24" s="843">
        <f>I24-F24</f>
        <v>21881</v>
      </c>
      <c r="K24" s="844">
        <f t="shared" si="5"/>
        <v>9.2372834846776941E-2</v>
      </c>
      <c r="L24" s="816"/>
    </row>
    <row r="25" spans="1:12" s="11" customFormat="1" ht="30" customHeight="1" x14ac:dyDescent="0.25">
      <c r="A25" s="201"/>
      <c r="B25" s="837" t="s">
        <v>161</v>
      </c>
      <c r="C25" s="838" t="s">
        <v>107</v>
      </c>
      <c r="D25" s="839">
        <f>SUM('Celkem doprava'!C13)</f>
        <v>6240</v>
      </c>
      <c r="E25" s="839">
        <v>6831</v>
      </c>
      <c r="F25" s="839">
        <f>SUM('Celkem doprava'!D13)</f>
        <v>213194</v>
      </c>
      <c r="G25" s="840">
        <f>SUM('Celkem doprava'!E13)</f>
        <v>8112</v>
      </c>
      <c r="H25" s="841">
        <v>8112</v>
      </c>
      <c r="I25" s="842">
        <f>SUM('Celkem doprava'!F13)</f>
        <v>222662</v>
      </c>
      <c r="J25" s="843">
        <f t="shared" si="4"/>
        <v>9468</v>
      </c>
      <c r="K25" s="844">
        <f t="shared" si="5"/>
        <v>4.4410255448089631E-2</v>
      </c>
      <c r="L25" s="816"/>
    </row>
    <row r="26" spans="1:12" s="11" customFormat="1" ht="30" customHeight="1" x14ac:dyDescent="0.25">
      <c r="A26" s="201"/>
      <c r="B26" s="837" t="s">
        <v>112</v>
      </c>
      <c r="C26" s="838" t="s">
        <v>108</v>
      </c>
      <c r="D26" s="839">
        <f>SUM('Celkem doprava'!C14)</f>
        <v>127256</v>
      </c>
      <c r="E26" s="839">
        <v>139744</v>
      </c>
      <c r="F26" s="839">
        <f>SUM('Celkem doprava'!D14)</f>
        <v>175089</v>
      </c>
      <c r="G26" s="840">
        <f>SUM('Celkem doprava'!E14)</f>
        <v>150385</v>
      </c>
      <c r="H26" s="841">
        <v>151452</v>
      </c>
      <c r="I26" s="842">
        <f>SUM('Celkem doprava'!F14)</f>
        <v>188287</v>
      </c>
      <c r="J26" s="843">
        <f t="shared" si="4"/>
        <v>13198</v>
      </c>
      <c r="K26" s="844">
        <f t="shared" si="5"/>
        <v>7.5378807349405053E-2</v>
      </c>
      <c r="L26" s="816"/>
    </row>
    <row r="27" spans="1:12" s="11" customFormat="1" ht="30" customHeight="1" x14ac:dyDescent="0.25">
      <c r="A27" s="201"/>
      <c r="B27" s="845" t="s">
        <v>113</v>
      </c>
      <c r="C27" s="846" t="s">
        <v>109</v>
      </c>
      <c r="D27" s="839">
        <v>350</v>
      </c>
      <c r="E27" s="839">
        <v>6148</v>
      </c>
      <c r="F27" s="839">
        <f>SUM('Celkem doprava'!D15)</f>
        <v>2000</v>
      </c>
      <c r="G27" s="840">
        <f>SUM('Celkem doprava'!E15)</f>
        <v>7691</v>
      </c>
      <c r="H27" s="841">
        <v>7691</v>
      </c>
      <c r="I27" s="842">
        <f>SUM('Celkem doprava'!F15)</f>
        <v>0</v>
      </c>
      <c r="J27" s="843">
        <f>I27-F27</f>
        <v>-2000</v>
      </c>
      <c r="K27" s="844">
        <f>I27/F27-1</f>
        <v>-1</v>
      </c>
      <c r="L27" s="816"/>
    </row>
    <row r="28" spans="1:12" s="11" customFormat="1" ht="30" customHeight="1" x14ac:dyDescent="0.25">
      <c r="A28" s="201"/>
      <c r="B28" s="853" t="s">
        <v>150</v>
      </c>
      <c r="C28" s="846"/>
      <c r="D28" s="854">
        <f t="shared" ref="D28:I28" si="7">SUM(D29:D32)</f>
        <v>884800</v>
      </c>
      <c r="E28" s="854">
        <f t="shared" si="7"/>
        <v>918105</v>
      </c>
      <c r="F28" s="854">
        <f t="shared" si="7"/>
        <v>1181500</v>
      </c>
      <c r="G28" s="855">
        <f t="shared" si="7"/>
        <v>1000640</v>
      </c>
      <c r="H28" s="856">
        <f t="shared" si="7"/>
        <v>1000640</v>
      </c>
      <c r="I28" s="857">
        <f t="shared" si="7"/>
        <v>1381500</v>
      </c>
      <c r="J28" s="858">
        <f t="shared" si="4"/>
        <v>200000</v>
      </c>
      <c r="K28" s="859">
        <f t="shared" si="5"/>
        <v>0.16927634363097765</v>
      </c>
      <c r="L28" s="816"/>
    </row>
    <row r="29" spans="1:12" s="11" customFormat="1" ht="30" customHeight="1" x14ac:dyDescent="0.25">
      <c r="A29" s="201"/>
      <c r="B29" s="860" t="s">
        <v>157</v>
      </c>
      <c r="C29" s="846" t="s">
        <v>151</v>
      </c>
      <c r="D29" s="839">
        <f>SUM('Celkem doprava'!C17)</f>
        <v>403776</v>
      </c>
      <c r="E29" s="839">
        <v>415876</v>
      </c>
      <c r="F29" s="839">
        <f>SUM('Celkem doprava'!D17)</f>
        <v>595000</v>
      </c>
      <c r="G29" s="840">
        <f>SUM('Celkem doprava'!E17)</f>
        <v>475650</v>
      </c>
      <c r="H29" s="841">
        <v>475650</v>
      </c>
      <c r="I29" s="842">
        <f>SUM('Celkem doprava'!F17)</f>
        <v>533000</v>
      </c>
      <c r="J29" s="843">
        <f t="shared" si="4"/>
        <v>-62000</v>
      </c>
      <c r="K29" s="844">
        <f t="shared" si="5"/>
        <v>-0.10420168067226887</v>
      </c>
      <c r="L29" s="816"/>
    </row>
    <row r="30" spans="1:12" s="11" customFormat="1" ht="30" customHeight="1" x14ac:dyDescent="0.25">
      <c r="A30" s="201"/>
      <c r="B30" s="860" t="s">
        <v>158</v>
      </c>
      <c r="C30" s="846" t="s">
        <v>152</v>
      </c>
      <c r="D30" s="839">
        <f>SUM('Celkem doprava'!C18)</f>
        <v>440185</v>
      </c>
      <c r="E30" s="839">
        <v>454600</v>
      </c>
      <c r="F30" s="839">
        <f>SUM('Celkem doprava'!D18)</f>
        <v>500000</v>
      </c>
      <c r="G30" s="840">
        <f>SUM('Celkem doprava'!E18)</f>
        <v>462248</v>
      </c>
      <c r="H30" s="841">
        <v>462248</v>
      </c>
      <c r="I30" s="842">
        <f>SUM('Celkem doprava'!F18)</f>
        <v>680000</v>
      </c>
      <c r="J30" s="843">
        <f t="shared" si="4"/>
        <v>180000</v>
      </c>
      <c r="K30" s="844">
        <f t="shared" si="5"/>
        <v>0.3600000000000001</v>
      </c>
      <c r="L30" s="816"/>
    </row>
    <row r="31" spans="1:12" s="11" customFormat="1" ht="30" customHeight="1" x14ac:dyDescent="0.25">
      <c r="A31" s="201"/>
      <c r="B31" s="860" t="s">
        <v>159</v>
      </c>
      <c r="C31" s="846" t="s">
        <v>153</v>
      </c>
      <c r="D31" s="839">
        <f>SUM('Celkem doprava'!C19)</f>
        <v>3170</v>
      </c>
      <c r="E31" s="839">
        <v>9887</v>
      </c>
      <c r="F31" s="839">
        <f>SUM('Celkem doprava'!D19)</f>
        <v>20000</v>
      </c>
      <c r="G31" s="840">
        <f>SUM('Celkem doprava'!E19)</f>
        <v>25000</v>
      </c>
      <c r="H31" s="841">
        <v>25000</v>
      </c>
      <c r="I31" s="842">
        <f>SUM('Celkem doprava'!F19)</f>
        <v>15000</v>
      </c>
      <c r="J31" s="843">
        <f t="shared" si="4"/>
        <v>-5000</v>
      </c>
      <c r="K31" s="844">
        <f t="shared" si="5"/>
        <v>-0.25</v>
      </c>
      <c r="L31" s="816"/>
    </row>
    <row r="32" spans="1:12" s="11" customFormat="1" ht="30" customHeight="1" thickBot="1" x14ac:dyDescent="0.3">
      <c r="A32" s="201"/>
      <c r="B32" s="861" t="s">
        <v>154</v>
      </c>
      <c r="C32" s="862" t="s">
        <v>155</v>
      </c>
      <c r="D32" s="839">
        <f>SUM('Celkem doprava'!C20)</f>
        <v>37669</v>
      </c>
      <c r="E32" s="839">
        <v>37742</v>
      </c>
      <c r="F32" s="839">
        <f>SUM('Celkem doprava'!D20)</f>
        <v>66500</v>
      </c>
      <c r="G32" s="840">
        <f>SUM('Celkem doprava'!E20)</f>
        <v>37742</v>
      </c>
      <c r="H32" s="841">
        <v>37742</v>
      </c>
      <c r="I32" s="842">
        <f>SUM('Celkem doprava'!F20)</f>
        <v>153500</v>
      </c>
      <c r="J32" s="843">
        <f t="shared" si="4"/>
        <v>87000</v>
      </c>
      <c r="K32" s="844">
        <f t="shared" si="5"/>
        <v>1.3082706766917291</v>
      </c>
      <c r="L32" s="816"/>
    </row>
    <row r="33" spans="1:12" s="11" customFormat="1" ht="39.950000000000003" customHeight="1" x14ac:dyDescent="0.25">
      <c r="A33" s="201"/>
      <c r="B33" s="808" t="s">
        <v>6</v>
      </c>
      <c r="C33" s="809"/>
      <c r="D33" s="810" t="e">
        <f t="shared" ref="D33:I33" si="8">SUM(D34:D40)</f>
        <v>#REF!</v>
      </c>
      <c r="E33" s="810">
        <f t="shared" si="8"/>
        <v>140443</v>
      </c>
      <c r="F33" s="810" t="e">
        <f t="shared" si="8"/>
        <v>#REF!</v>
      </c>
      <c r="G33" s="811" t="e">
        <f t="shared" si="8"/>
        <v>#REF!</v>
      </c>
      <c r="H33" s="812">
        <f t="shared" si="8"/>
        <v>146550</v>
      </c>
      <c r="I33" s="813" t="e">
        <f t="shared" si="8"/>
        <v>#REF!</v>
      </c>
      <c r="J33" s="814" t="e">
        <f t="shared" si="4"/>
        <v>#REF!</v>
      </c>
      <c r="K33" s="815" t="e">
        <f t="shared" si="5"/>
        <v>#REF!</v>
      </c>
      <c r="L33" s="816"/>
    </row>
    <row r="34" spans="1:12" s="11" customFormat="1" ht="30" customHeight="1" x14ac:dyDescent="0.25">
      <c r="A34" s="201"/>
      <c r="B34" s="837" t="s">
        <v>111</v>
      </c>
      <c r="C34" s="838" t="s">
        <v>106</v>
      </c>
      <c r="D34" s="839">
        <f>SUM('Celkem kultura '!C14)</f>
        <v>43002</v>
      </c>
      <c r="E34" s="839">
        <v>46302</v>
      </c>
      <c r="F34" s="839">
        <f>SUM('Celkem kultura '!D14)</f>
        <v>23365</v>
      </c>
      <c r="G34" s="840">
        <f>SUM('Celkem kultura '!E14)</f>
        <v>49617</v>
      </c>
      <c r="H34" s="841">
        <v>49617</v>
      </c>
      <c r="I34" s="842">
        <f>SUM('Celkem kultura '!F14)</f>
        <v>24185</v>
      </c>
      <c r="J34" s="843">
        <f t="shared" si="4"/>
        <v>820</v>
      </c>
      <c r="K34" s="844">
        <f t="shared" si="5"/>
        <v>3.5095227904986093E-2</v>
      </c>
      <c r="L34" s="816"/>
    </row>
    <row r="35" spans="1:12" s="11" customFormat="1" ht="30" customHeight="1" x14ac:dyDescent="0.25">
      <c r="A35" s="201"/>
      <c r="B35" s="837" t="s">
        <v>161</v>
      </c>
      <c r="C35" s="838" t="s">
        <v>107</v>
      </c>
      <c r="D35" s="839">
        <f>SUM('Celkem kultura '!C15)</f>
        <v>66420</v>
      </c>
      <c r="E35" s="839">
        <v>69717</v>
      </c>
      <c r="F35" s="839">
        <f>SUM('Celkem kultura '!D15)</f>
        <v>124232</v>
      </c>
      <c r="G35" s="840">
        <f>SUM('Celkem kultura '!E15)</f>
        <v>76901</v>
      </c>
      <c r="H35" s="841">
        <v>76901</v>
      </c>
      <c r="I35" s="842">
        <f>SUM('Celkem kultura '!F15)</f>
        <v>132295</v>
      </c>
      <c r="J35" s="843">
        <f t="shared" si="4"/>
        <v>8063</v>
      </c>
      <c r="K35" s="844">
        <f t="shared" si="5"/>
        <v>6.4902762573250117E-2</v>
      </c>
      <c r="L35" s="816"/>
    </row>
    <row r="36" spans="1:12" s="11" customFormat="1" ht="30" customHeight="1" x14ac:dyDescent="0.25">
      <c r="A36" s="201"/>
      <c r="B36" s="837" t="s">
        <v>112</v>
      </c>
      <c r="C36" s="838" t="s">
        <v>108</v>
      </c>
      <c r="D36" s="839">
        <f>SUM('Celkem kultura '!C16)</f>
        <v>18718</v>
      </c>
      <c r="E36" s="839">
        <v>17504</v>
      </c>
      <c r="F36" s="839">
        <f>SUM('Celkem kultura '!D16)</f>
        <v>15507</v>
      </c>
      <c r="G36" s="840">
        <f>SUM('Celkem kultura '!E16)</f>
        <v>16384</v>
      </c>
      <c r="H36" s="841">
        <v>16823</v>
      </c>
      <c r="I36" s="842">
        <f>SUM('Celkem kultura '!F16)</f>
        <v>17631</v>
      </c>
      <c r="J36" s="843">
        <f t="shared" si="4"/>
        <v>2124</v>
      </c>
      <c r="K36" s="844">
        <f t="shared" si="5"/>
        <v>0.13697040046430642</v>
      </c>
      <c r="L36" s="816"/>
    </row>
    <row r="37" spans="1:12" s="11" customFormat="1" ht="30" customHeight="1" x14ac:dyDescent="0.25">
      <c r="A37" s="201"/>
      <c r="B37" s="845" t="s">
        <v>113</v>
      </c>
      <c r="C37" s="846" t="s">
        <v>109</v>
      </c>
      <c r="D37" s="839">
        <v>541</v>
      </c>
      <c r="E37" s="839">
        <v>5112</v>
      </c>
      <c r="F37" s="839">
        <f>SUM('Celkem kultura '!D17)</f>
        <v>2644</v>
      </c>
      <c r="G37" s="840">
        <f>SUM('Celkem kultura '!E17)</f>
        <v>1350</v>
      </c>
      <c r="H37" s="841">
        <v>1350</v>
      </c>
      <c r="I37" s="842">
        <f>SUM('Celkem kultura '!F17)</f>
        <v>0</v>
      </c>
      <c r="J37" s="843">
        <f t="shared" si="4"/>
        <v>-2644</v>
      </c>
      <c r="K37" s="844">
        <f t="shared" si="5"/>
        <v>-1</v>
      </c>
      <c r="L37" s="816"/>
    </row>
    <row r="38" spans="1:12" s="11" customFormat="1" ht="30" customHeight="1" x14ac:dyDescent="0.25">
      <c r="A38" s="201"/>
      <c r="B38" s="837" t="s">
        <v>114</v>
      </c>
      <c r="C38" s="838" t="s">
        <v>110</v>
      </c>
      <c r="D38" s="839">
        <f>SUM('Celkem kultura '!C18)</f>
        <v>1597</v>
      </c>
      <c r="E38" s="839">
        <v>1608</v>
      </c>
      <c r="F38" s="839">
        <f>SUM('Celkem kultura '!D18)</f>
        <v>1707</v>
      </c>
      <c r="G38" s="840">
        <f>SUM('Celkem kultura '!E18)</f>
        <v>1597</v>
      </c>
      <c r="H38" s="841">
        <v>1659</v>
      </c>
      <c r="I38" s="842">
        <f>SUM('Celkem kultura '!F18)</f>
        <v>1704</v>
      </c>
      <c r="J38" s="843">
        <f t="shared" si="4"/>
        <v>-3</v>
      </c>
      <c r="K38" s="844">
        <f t="shared" si="5"/>
        <v>-1.7574692442882123E-3</v>
      </c>
      <c r="L38" s="816"/>
    </row>
    <row r="39" spans="1:12" s="11" customFormat="1" ht="30" customHeight="1" x14ac:dyDescent="0.25">
      <c r="A39" s="201"/>
      <c r="B39" s="837" t="s">
        <v>118</v>
      </c>
      <c r="C39" s="838" t="s">
        <v>119</v>
      </c>
      <c r="D39" s="839">
        <f>SUM('Celkem kultura '!C19)</f>
        <v>180</v>
      </c>
      <c r="E39" s="839">
        <v>200</v>
      </c>
      <c r="F39" s="839">
        <f>SUM('Celkem kultura '!D19)</f>
        <v>180</v>
      </c>
      <c r="G39" s="840">
        <f>SUM('Celkem kultura '!E19)</f>
        <v>180</v>
      </c>
      <c r="H39" s="841">
        <v>180</v>
      </c>
      <c r="I39" s="842">
        <f>SUM('Celkem kultura '!F19)</f>
        <v>180</v>
      </c>
      <c r="J39" s="843">
        <f t="shared" si="4"/>
        <v>0</v>
      </c>
      <c r="K39" s="844">
        <f t="shared" si="5"/>
        <v>0</v>
      </c>
      <c r="L39" s="816"/>
    </row>
    <row r="40" spans="1:12" s="11" customFormat="1" ht="30" customHeight="1" thickBot="1" x14ac:dyDescent="0.3">
      <c r="A40" s="201"/>
      <c r="B40" s="837" t="s">
        <v>120</v>
      </c>
      <c r="C40" s="838" t="s">
        <v>119</v>
      </c>
      <c r="D40" s="839" t="e">
        <f>SUM('Celkem kultura '!#REF!)</f>
        <v>#REF!</v>
      </c>
      <c r="E40" s="839">
        <v>0</v>
      </c>
      <c r="F40" s="843" t="e">
        <f>SUM('Celkem kultura '!#REF!)</f>
        <v>#REF!</v>
      </c>
      <c r="G40" s="847" t="e">
        <f>SUM('Celkem kultura '!#REF!)</f>
        <v>#REF!</v>
      </c>
      <c r="H40" s="841">
        <v>20</v>
      </c>
      <c r="I40" s="842" t="e">
        <f>SUM('Celkem kultura '!#REF!)</f>
        <v>#REF!</v>
      </c>
      <c r="J40" s="843" t="e">
        <f t="shared" si="4"/>
        <v>#REF!</v>
      </c>
      <c r="K40" s="844" t="e">
        <f>I40/F40-1</f>
        <v>#REF!</v>
      </c>
      <c r="L40" s="816"/>
    </row>
    <row r="41" spans="1:12" s="11" customFormat="1" ht="39.950000000000003" customHeight="1" x14ac:dyDescent="0.25">
      <c r="A41" s="201"/>
      <c r="B41" s="808" t="s">
        <v>5</v>
      </c>
      <c r="C41" s="809"/>
      <c r="D41" s="810">
        <f t="shared" ref="D41:I41" si="9">SUM(D42:D46)</f>
        <v>225861</v>
      </c>
      <c r="E41" s="810">
        <f t="shared" si="9"/>
        <v>237763</v>
      </c>
      <c r="F41" s="810">
        <f t="shared" si="9"/>
        <v>311637</v>
      </c>
      <c r="G41" s="811">
        <f t="shared" si="9"/>
        <v>270858</v>
      </c>
      <c r="H41" s="812">
        <f t="shared" si="9"/>
        <v>273463</v>
      </c>
      <c r="I41" s="813">
        <f t="shared" si="9"/>
        <v>334164</v>
      </c>
      <c r="J41" s="814">
        <f t="shared" si="4"/>
        <v>22527</v>
      </c>
      <c r="K41" s="815">
        <f>I41/F41-1</f>
        <v>7.2286025086879979E-2</v>
      </c>
      <c r="L41" s="816"/>
    </row>
    <row r="42" spans="1:12" s="11" customFormat="1" ht="30" customHeight="1" x14ac:dyDescent="0.25">
      <c r="A42" s="201"/>
      <c r="B42" s="837" t="s">
        <v>111</v>
      </c>
      <c r="C42" s="838" t="s">
        <v>106</v>
      </c>
      <c r="D42" s="839">
        <f>SUM('Celkem zdravotnictví'!C12)</f>
        <v>74123</v>
      </c>
      <c r="E42" s="839">
        <v>80261</v>
      </c>
      <c r="F42" s="839">
        <f>SUM('Celkem zdravotnictví'!D12)</f>
        <v>35945</v>
      </c>
      <c r="G42" s="840">
        <f>SUM('Celkem zdravotnictví'!E12)</f>
        <v>96028</v>
      </c>
      <c r="H42" s="841">
        <v>96028</v>
      </c>
      <c r="I42" s="842">
        <f>SUM('Celkem zdravotnictví'!F12)</f>
        <v>32651</v>
      </c>
      <c r="J42" s="843">
        <f>I42-F42</f>
        <v>-3294</v>
      </c>
      <c r="K42" s="844">
        <f>I42/F42-1</f>
        <v>-9.1640005564056159E-2</v>
      </c>
      <c r="L42" s="816"/>
    </row>
    <row r="43" spans="1:12" s="11" customFormat="1" ht="30" customHeight="1" x14ac:dyDescent="0.25">
      <c r="A43" s="201"/>
      <c r="B43" s="837" t="s">
        <v>161</v>
      </c>
      <c r="C43" s="838" t="s">
        <v>107</v>
      </c>
      <c r="D43" s="839">
        <f>SUM('Celkem zdravotnictví'!C13)</f>
        <v>129005</v>
      </c>
      <c r="E43" s="839">
        <v>136817</v>
      </c>
      <c r="F43" s="839">
        <f>SUM('Celkem zdravotnictví'!D13)</f>
        <v>236191</v>
      </c>
      <c r="G43" s="840">
        <f>SUM('Celkem zdravotnictví'!E13)</f>
        <v>151438</v>
      </c>
      <c r="H43" s="841">
        <v>151438</v>
      </c>
      <c r="I43" s="842">
        <f>SUM('Celkem zdravotnictví'!F13)</f>
        <v>253832</v>
      </c>
      <c r="J43" s="843">
        <f t="shared" si="4"/>
        <v>17641</v>
      </c>
      <c r="K43" s="844">
        <f>I43/F43-1</f>
        <v>7.4689552099783674E-2</v>
      </c>
      <c r="L43" s="816"/>
    </row>
    <row r="44" spans="1:12" s="11" customFormat="1" ht="30" customHeight="1" x14ac:dyDescent="0.25">
      <c r="A44" s="201"/>
      <c r="B44" s="837" t="s">
        <v>112</v>
      </c>
      <c r="C44" s="838" t="s">
        <v>108</v>
      </c>
      <c r="D44" s="839">
        <f>SUM('Celkem zdravotnictví'!C14)</f>
        <v>14538</v>
      </c>
      <c r="E44" s="839">
        <v>19287</v>
      </c>
      <c r="F44" s="839">
        <f>SUM('Celkem zdravotnictví'!D14)</f>
        <v>39501</v>
      </c>
      <c r="G44" s="840">
        <f>SUM('Celkem zdravotnictví'!E14)</f>
        <v>23392</v>
      </c>
      <c r="H44" s="841">
        <v>25997</v>
      </c>
      <c r="I44" s="842">
        <f>SUM('Celkem zdravotnictví'!F14)</f>
        <v>47681</v>
      </c>
      <c r="J44" s="843">
        <f t="shared" si="4"/>
        <v>8180</v>
      </c>
      <c r="K44" s="844">
        <f>I44/F44-1</f>
        <v>0.20708336497810187</v>
      </c>
      <c r="L44" s="816"/>
    </row>
    <row r="45" spans="1:12" s="11" customFormat="1" ht="30" customHeight="1" x14ac:dyDescent="0.25">
      <c r="A45" s="201"/>
      <c r="B45" s="845" t="s">
        <v>113</v>
      </c>
      <c r="C45" s="846" t="s">
        <v>109</v>
      </c>
      <c r="D45" s="839">
        <v>51</v>
      </c>
      <c r="E45" s="839">
        <v>1398</v>
      </c>
      <c r="F45" s="839"/>
      <c r="G45" s="840"/>
      <c r="H45" s="841"/>
      <c r="I45" s="842"/>
      <c r="J45" s="843"/>
      <c r="K45" s="844"/>
      <c r="L45" s="816"/>
    </row>
    <row r="46" spans="1:12" s="11" customFormat="1" ht="30" customHeight="1" thickBot="1" x14ac:dyDescent="0.3">
      <c r="A46" s="201"/>
      <c r="B46" s="837" t="s">
        <v>114</v>
      </c>
      <c r="C46" s="838" t="s">
        <v>110</v>
      </c>
      <c r="D46" s="839">
        <f>SUM('Celkem zdravotnictví'!C16)</f>
        <v>8144</v>
      </c>
      <c r="E46" s="839">
        <v>0</v>
      </c>
      <c r="F46" s="839"/>
      <c r="G46" s="840"/>
      <c r="H46" s="841"/>
      <c r="I46" s="842"/>
      <c r="J46" s="843"/>
      <c r="K46" s="844"/>
      <c r="L46" s="816"/>
    </row>
    <row r="47" spans="1:12" ht="15.95" hidden="1" customHeight="1" thickBot="1" x14ac:dyDescent="0.25">
      <c r="A47" s="202"/>
      <c r="B47" s="404" t="s">
        <v>4</v>
      </c>
      <c r="C47" s="542"/>
      <c r="D47" s="582"/>
      <c r="E47" s="802"/>
      <c r="F47" s="498">
        <f>SUM('Celkem zdravotnictví'!D18)</f>
        <v>0</v>
      </c>
      <c r="G47" s="666"/>
      <c r="H47" s="658"/>
      <c r="I47" s="495"/>
      <c r="J47" s="486" t="e">
        <f>#REF!-F47</f>
        <v>#REF!</v>
      </c>
      <c r="K47" s="483" t="e">
        <f>#REF!/F47-1</f>
        <v>#REF!</v>
      </c>
      <c r="L47" s="14"/>
    </row>
    <row r="48" spans="1:12" s="11" customFormat="1" ht="39.950000000000003" customHeight="1" thickBot="1" x14ac:dyDescent="0.3">
      <c r="A48" s="201"/>
      <c r="B48" s="817" t="s">
        <v>3</v>
      </c>
      <c r="C48" s="818" t="s">
        <v>156</v>
      </c>
      <c r="D48" s="819">
        <v>0</v>
      </c>
      <c r="E48" s="819">
        <v>0</v>
      </c>
      <c r="F48" s="819">
        <v>50000</v>
      </c>
      <c r="G48" s="820">
        <f>'rezerva PO'!H14</f>
        <v>64331</v>
      </c>
      <c r="H48" s="820">
        <f>G48</f>
        <v>64331</v>
      </c>
      <c r="I48" s="821">
        <v>15000</v>
      </c>
      <c r="J48" s="814">
        <f t="shared" ref="J48" si="10">I48-F48</f>
        <v>-35000</v>
      </c>
      <c r="K48" s="815">
        <f>I48/F48-1</f>
        <v>-0.7</v>
      </c>
      <c r="L48" s="816"/>
    </row>
    <row r="49" spans="1:14" s="11" customFormat="1" ht="39.950000000000003" customHeight="1" thickTop="1" thickBot="1" x14ac:dyDescent="0.3">
      <c r="A49" s="201"/>
      <c r="B49" s="563" t="s">
        <v>0</v>
      </c>
      <c r="C49" s="822"/>
      <c r="D49" s="550" t="e">
        <f>SUM(D9,D15,D22,D33,D41,D48)</f>
        <v>#REF!</v>
      </c>
      <c r="E49" s="550">
        <f>SUM(E9,E15,E22,E33,E41,E48)</f>
        <v>2401685</v>
      </c>
      <c r="F49" s="550" t="e">
        <f>SUM(F9,F15,F22,F33,F41,F48)</f>
        <v>#REF!</v>
      </c>
      <c r="G49" s="670" t="e">
        <f t="shared" ref="G49:I49" si="11">SUM(G9,G15,G22,G33,G41,G48)</f>
        <v>#REF!</v>
      </c>
      <c r="H49" s="670">
        <f t="shared" si="11"/>
        <v>2715901</v>
      </c>
      <c r="I49" s="550" t="e">
        <f t="shared" si="11"/>
        <v>#REF!</v>
      </c>
      <c r="J49" s="552" t="e">
        <f>I49-F49</f>
        <v>#REF!</v>
      </c>
      <c r="K49" s="553" t="e">
        <f>I49/F49-1</f>
        <v>#REF!</v>
      </c>
      <c r="L49" s="12"/>
    </row>
    <row r="50" spans="1:14" ht="15.95" hidden="1" customHeight="1" thickBot="1" x14ac:dyDescent="0.3">
      <c r="A50" s="202"/>
      <c r="B50" s="617" t="s">
        <v>166</v>
      </c>
      <c r="C50" s="593"/>
      <c r="D50" s="584">
        <f>9106+550+451634+339314+2013804</f>
        <v>2814408</v>
      </c>
      <c r="E50" s="804"/>
      <c r="F50" s="617"/>
      <c r="G50" s="671"/>
      <c r="H50" s="661"/>
      <c r="I50" s="618"/>
      <c r="J50" s="619"/>
      <c r="K50" s="620"/>
      <c r="L50" s="9"/>
    </row>
    <row r="51" spans="1:14" ht="23.25" hidden="1" customHeight="1" thickTop="1" thickBot="1" x14ac:dyDescent="0.3">
      <c r="B51" s="563" t="s">
        <v>0</v>
      </c>
      <c r="C51" s="587"/>
      <c r="D51" s="586" t="e">
        <f>SUM(D49:D50)</f>
        <v>#REF!</v>
      </c>
      <c r="E51" s="586"/>
      <c r="F51" s="552" t="e">
        <f>SUM(F49)</f>
        <v>#REF!</v>
      </c>
      <c r="G51" s="670" t="e">
        <f t="shared" ref="G51:J51" si="12">SUM(G49)</f>
        <v>#REF!</v>
      </c>
      <c r="H51" s="670">
        <f t="shared" si="12"/>
        <v>2715901</v>
      </c>
      <c r="I51" s="585" t="e">
        <f t="shared" si="12"/>
        <v>#REF!</v>
      </c>
      <c r="J51" s="567" t="e">
        <f t="shared" si="12"/>
        <v>#REF!</v>
      </c>
      <c r="K51" s="553" t="e">
        <f>I51/F51-1</f>
        <v>#REF!</v>
      </c>
      <c r="M51" s="202"/>
      <c r="N51" s="202"/>
    </row>
    <row r="52" spans="1:14" x14ac:dyDescent="0.2">
      <c r="G52" s="621"/>
      <c r="H52" s="621"/>
      <c r="I52" s="622"/>
    </row>
    <row r="53" spans="1:14" x14ac:dyDescent="0.2">
      <c r="G53" s="621"/>
      <c r="H53" s="621"/>
      <c r="I53" s="622"/>
    </row>
    <row r="54" spans="1:14" ht="18.75" thickBot="1" x14ac:dyDescent="0.3">
      <c r="B54" s="7" t="s">
        <v>2</v>
      </c>
      <c r="C54" s="545"/>
      <c r="D54" s="545"/>
      <c r="E54" s="545"/>
      <c r="K54" s="614" t="s">
        <v>17</v>
      </c>
    </row>
    <row r="55" spans="1:14" s="11" customFormat="1" ht="15.75" customHeight="1" x14ac:dyDescent="0.25">
      <c r="B55" s="823"/>
      <c r="C55" s="824"/>
      <c r="D55" s="825">
        <v>2015</v>
      </c>
      <c r="E55" s="825">
        <v>2016</v>
      </c>
      <c r="F55" s="1036">
        <v>2017</v>
      </c>
      <c r="G55" s="1037"/>
      <c r="H55" s="1038"/>
      <c r="I55" s="826">
        <v>2018</v>
      </c>
      <c r="J55" s="1037" t="s">
        <v>1</v>
      </c>
      <c r="K55" s="1039"/>
      <c r="L55" s="228"/>
    </row>
    <row r="56" spans="1:14" ht="15.75" customHeight="1" x14ac:dyDescent="0.2">
      <c r="B56" s="1017" t="s">
        <v>13</v>
      </c>
      <c r="C56" s="1030" t="s">
        <v>162</v>
      </c>
      <c r="D56" s="1021" t="s">
        <v>164</v>
      </c>
      <c r="E56" s="1021" t="s">
        <v>309</v>
      </c>
      <c r="F56" s="1023" t="s">
        <v>102</v>
      </c>
      <c r="G56" s="1025" t="s">
        <v>173</v>
      </c>
      <c r="H56" s="1027" t="s">
        <v>171</v>
      </c>
      <c r="I56" s="1029" t="s">
        <v>103</v>
      </c>
      <c r="J56" s="1032" t="s">
        <v>104</v>
      </c>
      <c r="K56" s="1034" t="s">
        <v>105</v>
      </c>
    </row>
    <row r="57" spans="1:14" ht="35.25" customHeight="1" thickBot="1" x14ac:dyDescent="0.25">
      <c r="B57" s="1018"/>
      <c r="C57" s="1031"/>
      <c r="D57" s="1022"/>
      <c r="E57" s="1022"/>
      <c r="F57" s="1024"/>
      <c r="G57" s="1026"/>
      <c r="H57" s="1028"/>
      <c r="I57" s="1022"/>
      <c r="J57" s="1033"/>
      <c r="K57" s="1035"/>
    </row>
    <row r="58" spans="1:14" ht="15" customHeight="1" thickTop="1" thickBot="1" x14ac:dyDescent="0.25">
      <c r="B58" s="559"/>
      <c r="C58" s="538"/>
      <c r="D58" s="169" t="s">
        <v>12</v>
      </c>
      <c r="E58" s="169" t="s">
        <v>11</v>
      </c>
      <c r="F58" s="71" t="s">
        <v>10</v>
      </c>
      <c r="G58" s="868" t="s">
        <v>165</v>
      </c>
      <c r="H58" s="324" t="s">
        <v>310</v>
      </c>
      <c r="I58" s="169" t="s">
        <v>311</v>
      </c>
      <c r="J58" s="320" t="s">
        <v>312</v>
      </c>
      <c r="K58" s="324" t="s">
        <v>313</v>
      </c>
    </row>
    <row r="59" spans="1:14" s="3" customFormat="1" ht="30" customHeight="1" x14ac:dyDescent="0.25">
      <c r="B59" s="827" t="s">
        <v>149</v>
      </c>
      <c r="C59" s="828"/>
      <c r="D59" s="813" t="e">
        <f>SUM(D60:D67)</f>
        <v>#REF!</v>
      </c>
      <c r="E59" s="813">
        <f>SUM(E60:E67)</f>
        <v>1483580</v>
      </c>
      <c r="F59" s="829" t="e">
        <f>SUM(F60:F67)</f>
        <v>#REF!</v>
      </c>
      <c r="G59" s="811" t="e">
        <f t="shared" ref="G59:I59" si="13">SUM(G60:G67)</f>
        <v>#REF!</v>
      </c>
      <c r="H59" s="830">
        <f>SUM(H60:H67)</f>
        <v>1715203</v>
      </c>
      <c r="I59" s="831" t="e">
        <f t="shared" si="13"/>
        <v>#REF!</v>
      </c>
      <c r="J59" s="832" t="e">
        <f t="shared" ref="J59:J73" si="14">I59-F59</f>
        <v>#REF!</v>
      </c>
      <c r="K59" s="833" t="e">
        <f>I59/F59-1</f>
        <v>#REF!</v>
      </c>
      <c r="L59" s="4"/>
    </row>
    <row r="60" spans="1:14" s="11" customFormat="1" ht="20.100000000000001" customHeight="1" x14ac:dyDescent="0.25">
      <c r="B60" s="837" t="s">
        <v>111</v>
      </c>
      <c r="C60" s="863" t="s">
        <v>106</v>
      </c>
      <c r="D60" s="842">
        <f>SUM(D10,D16,D24,D34,D42)</f>
        <v>911473</v>
      </c>
      <c r="E60" s="842">
        <f>SUM(E10,E16,E24,E34,E42)</f>
        <v>936931</v>
      </c>
      <c r="F60" s="864">
        <f>SUM(F10,F16,F24,F34,F42)</f>
        <v>612374</v>
      </c>
      <c r="G60" s="840">
        <f>SUM(G10,G16,G24,G34,G42)</f>
        <v>989347</v>
      </c>
      <c r="H60" s="865">
        <v>1066610</v>
      </c>
      <c r="I60" s="842">
        <f>SUM(I10,I16,I24,I34,I42)</f>
        <v>632968</v>
      </c>
      <c r="J60" s="864">
        <f>I60-F60</f>
        <v>20594</v>
      </c>
      <c r="K60" s="844">
        <f>I60/F60-1</f>
        <v>3.3629775268055218E-2</v>
      </c>
      <c r="L60" s="228"/>
    </row>
    <row r="61" spans="1:14" s="11" customFormat="1" ht="20.100000000000001" customHeight="1" x14ac:dyDescent="0.25">
      <c r="B61" s="837" t="s">
        <v>161</v>
      </c>
      <c r="C61" s="863" t="s">
        <v>107</v>
      </c>
      <c r="D61" s="842">
        <f>SUM(D11,D25,D35,D43)</f>
        <v>203064</v>
      </c>
      <c r="E61" s="842">
        <f>SUM(E11,E25,E35,E43)</f>
        <v>214886</v>
      </c>
      <c r="F61" s="864">
        <f>SUM(F11,F25,F35,F43)</f>
        <v>574778</v>
      </c>
      <c r="G61" s="840">
        <f>SUM(G11,G25,G35,G43)</f>
        <v>238324</v>
      </c>
      <c r="H61" s="865">
        <v>238313</v>
      </c>
      <c r="I61" s="842">
        <f>SUM(I11,I25,I35,I43)</f>
        <v>609986</v>
      </c>
      <c r="J61" s="864">
        <f t="shared" si="14"/>
        <v>35208</v>
      </c>
      <c r="K61" s="844">
        <f>I61/F61-1</f>
        <v>6.1254954086621183E-2</v>
      </c>
      <c r="L61" s="228"/>
    </row>
    <row r="62" spans="1:14" s="11" customFormat="1" ht="20.100000000000001" customHeight="1" x14ac:dyDescent="0.25">
      <c r="B62" s="837" t="s">
        <v>112</v>
      </c>
      <c r="C62" s="863" t="s">
        <v>108</v>
      </c>
      <c r="D62" s="842">
        <f t="shared" ref="D62:I63" si="15">SUM(D12,D17,D26,D36,D44)</f>
        <v>286197</v>
      </c>
      <c r="E62" s="842">
        <f t="shared" ref="E62" si="16">SUM(E12,E17,E26,E36,E44)</f>
        <v>309963</v>
      </c>
      <c r="F62" s="864">
        <f t="shared" si="15"/>
        <v>383633</v>
      </c>
      <c r="G62" s="840">
        <f t="shared" si="15"/>
        <v>323749</v>
      </c>
      <c r="H62" s="865">
        <v>329855</v>
      </c>
      <c r="I62" s="842">
        <f t="shared" si="15"/>
        <v>422311</v>
      </c>
      <c r="J62" s="864">
        <f t="shared" si="14"/>
        <v>38678</v>
      </c>
      <c r="K62" s="844">
        <f t="shared" ref="K62:K68" si="17">I62/F62-1</f>
        <v>0.10082031524920954</v>
      </c>
      <c r="L62" s="228"/>
    </row>
    <row r="63" spans="1:14" s="11" customFormat="1" ht="20.100000000000001" customHeight="1" x14ac:dyDescent="0.25">
      <c r="B63" s="845" t="s">
        <v>113</v>
      </c>
      <c r="C63" s="866" t="s">
        <v>109</v>
      </c>
      <c r="D63" s="842">
        <f t="shared" si="15"/>
        <v>1793</v>
      </c>
      <c r="E63" s="842">
        <f t="shared" ref="E63" si="18">SUM(E13,E18,E27,E37,E45)</f>
        <v>19856</v>
      </c>
      <c r="F63" s="864">
        <f t="shared" si="15"/>
        <v>4697</v>
      </c>
      <c r="G63" s="840">
        <f>SUM(G13,G18,G27,G37,G45)</f>
        <v>14096</v>
      </c>
      <c r="H63" s="865">
        <f>H13+H18+H27+H37+H45</f>
        <v>14096</v>
      </c>
      <c r="I63" s="842">
        <f t="shared" si="15"/>
        <v>0</v>
      </c>
      <c r="J63" s="864">
        <f t="shared" si="14"/>
        <v>-4697</v>
      </c>
      <c r="K63" s="844">
        <f t="shared" si="17"/>
        <v>-1</v>
      </c>
      <c r="L63" s="228"/>
    </row>
    <row r="64" spans="1:14" s="11" customFormat="1" ht="20.100000000000001" customHeight="1" x14ac:dyDescent="0.25">
      <c r="B64" s="837" t="s">
        <v>114</v>
      </c>
      <c r="C64" s="863" t="s">
        <v>110</v>
      </c>
      <c r="D64" s="842">
        <f>SUM(D14,D38,D46)</f>
        <v>9849</v>
      </c>
      <c r="E64" s="842">
        <f>SUM(E14,E38,E46)</f>
        <v>1744</v>
      </c>
      <c r="F64" s="864">
        <f>SUM(F14,F38,F46)</f>
        <v>1845</v>
      </c>
      <c r="G64" s="840">
        <f>SUM(G14,G38,G46)</f>
        <v>1731</v>
      </c>
      <c r="H64" s="865">
        <v>1798</v>
      </c>
      <c r="I64" s="842">
        <f>SUM(I14,I38,I46)</f>
        <v>1856</v>
      </c>
      <c r="J64" s="864">
        <f t="shared" si="14"/>
        <v>11</v>
      </c>
      <c r="K64" s="844">
        <f t="shared" si="17"/>
        <v>5.9620596205962606E-3</v>
      </c>
      <c r="L64" s="228"/>
    </row>
    <row r="65" spans="2:12" s="11" customFormat="1" ht="20.100000000000001" customHeight="1" x14ac:dyDescent="0.25">
      <c r="B65" s="837" t="s">
        <v>118</v>
      </c>
      <c r="C65" s="863" t="s">
        <v>119</v>
      </c>
      <c r="D65" s="842" t="e">
        <f>SUM(D39:D40)</f>
        <v>#REF!</v>
      </c>
      <c r="E65" s="842">
        <f>SUM(E39:E40)</f>
        <v>200</v>
      </c>
      <c r="F65" s="864">
        <f>F39</f>
        <v>180</v>
      </c>
      <c r="G65" s="840">
        <f>G39</f>
        <v>180</v>
      </c>
      <c r="H65" s="865">
        <v>180</v>
      </c>
      <c r="I65" s="842">
        <f>I39</f>
        <v>180</v>
      </c>
      <c r="J65" s="864">
        <f t="shared" si="14"/>
        <v>0</v>
      </c>
      <c r="K65" s="844">
        <f t="shared" si="17"/>
        <v>0</v>
      </c>
      <c r="L65" s="228"/>
    </row>
    <row r="66" spans="2:12" s="11" customFormat="1" ht="20.100000000000001" customHeight="1" x14ac:dyDescent="0.25">
      <c r="B66" s="837" t="s">
        <v>304</v>
      </c>
      <c r="C66" s="863" t="s">
        <v>119</v>
      </c>
      <c r="D66" s="842">
        <v>0</v>
      </c>
      <c r="E66" s="842">
        <v>0</v>
      </c>
      <c r="F66" s="864" t="e">
        <f>F40</f>
        <v>#REF!</v>
      </c>
      <c r="G66" s="840" t="e">
        <f>G40</f>
        <v>#REF!</v>
      </c>
      <c r="H66" s="865">
        <v>20</v>
      </c>
      <c r="I66" s="842" t="e">
        <f>I40</f>
        <v>#REF!</v>
      </c>
      <c r="J66" s="864" t="e">
        <f t="shared" si="14"/>
        <v>#REF!</v>
      </c>
      <c r="K66" s="844" t="e">
        <f t="shared" si="17"/>
        <v>#REF!</v>
      </c>
      <c r="L66" s="228"/>
    </row>
    <row r="67" spans="2:12" s="11" customFormat="1" ht="20.100000000000001" customHeight="1" thickBot="1" x14ac:dyDescent="0.3">
      <c r="B67" s="837" t="s">
        <v>305</v>
      </c>
      <c r="C67" s="863" t="s">
        <v>156</v>
      </c>
      <c r="D67" s="852">
        <f>SUM(D48)</f>
        <v>0</v>
      </c>
      <c r="E67" s="852">
        <f>SUM(E48)</f>
        <v>0</v>
      </c>
      <c r="F67" s="864">
        <f>SUM(F48)</f>
        <v>50000</v>
      </c>
      <c r="G67" s="840">
        <f>SUM(G48)</f>
        <v>64331</v>
      </c>
      <c r="H67" s="865">
        <f>G67</f>
        <v>64331</v>
      </c>
      <c r="I67" s="842">
        <f>SUM(I48)</f>
        <v>15000</v>
      </c>
      <c r="J67" s="864">
        <f t="shared" si="14"/>
        <v>-35000</v>
      </c>
      <c r="K67" s="844">
        <f t="shared" si="17"/>
        <v>-0.7</v>
      </c>
      <c r="L67" s="228"/>
    </row>
    <row r="68" spans="2:12" s="11" customFormat="1" ht="30" customHeight="1" thickBot="1" x14ac:dyDescent="0.3">
      <c r="B68" s="393" t="s">
        <v>150</v>
      </c>
      <c r="C68" s="834"/>
      <c r="D68" s="330">
        <f>SUM(D69:D72)</f>
        <v>884800</v>
      </c>
      <c r="E68" s="330">
        <f>SUM(E69:E72)</f>
        <v>918105</v>
      </c>
      <c r="F68" s="529">
        <f>SUM(F69:F72)</f>
        <v>1181500</v>
      </c>
      <c r="G68" s="835">
        <f t="shared" ref="G68:I68" si="19">SUM(G69:G72)</f>
        <v>1000640</v>
      </c>
      <c r="H68" s="331">
        <f>SUM(H69:H72)</f>
        <v>1000640</v>
      </c>
      <c r="I68" s="330">
        <f t="shared" si="19"/>
        <v>1381500</v>
      </c>
      <c r="J68" s="529">
        <f>I68-F68</f>
        <v>200000</v>
      </c>
      <c r="K68" s="578">
        <f t="shared" si="17"/>
        <v>0.16927634363097765</v>
      </c>
      <c r="L68" s="228"/>
    </row>
    <row r="69" spans="2:12" s="11" customFormat="1" ht="30.75" customHeight="1" x14ac:dyDescent="0.25">
      <c r="B69" s="860" t="s">
        <v>157</v>
      </c>
      <c r="C69" s="866" t="s">
        <v>151</v>
      </c>
      <c r="D69" s="842">
        <f t="shared" ref="D69:G72" si="20">SUM(D29)</f>
        <v>403776</v>
      </c>
      <c r="E69" s="842">
        <f t="shared" ref="E69" si="21">SUM(E29)</f>
        <v>415876</v>
      </c>
      <c r="F69" s="864">
        <f t="shared" si="20"/>
        <v>595000</v>
      </c>
      <c r="G69" s="840">
        <f t="shared" si="20"/>
        <v>475650</v>
      </c>
      <c r="H69" s="865">
        <v>475650</v>
      </c>
      <c r="I69" s="842">
        <f>SUM(I29)</f>
        <v>533000</v>
      </c>
      <c r="J69" s="864">
        <f t="shared" ref="J69:J72" si="22">I69-F69</f>
        <v>-62000</v>
      </c>
      <c r="K69" s="844">
        <f>I69/F69-1</f>
        <v>-0.10420168067226887</v>
      </c>
      <c r="L69" s="228"/>
    </row>
    <row r="70" spans="2:12" s="11" customFormat="1" ht="29.25" customHeight="1" x14ac:dyDescent="0.25">
      <c r="B70" s="860" t="s">
        <v>158</v>
      </c>
      <c r="C70" s="866" t="s">
        <v>152</v>
      </c>
      <c r="D70" s="842">
        <f t="shared" si="20"/>
        <v>440185</v>
      </c>
      <c r="E70" s="842">
        <f t="shared" ref="E70" si="23">SUM(E30)</f>
        <v>454600</v>
      </c>
      <c r="F70" s="864">
        <f t="shared" si="20"/>
        <v>500000</v>
      </c>
      <c r="G70" s="840">
        <f t="shared" si="20"/>
        <v>462248</v>
      </c>
      <c r="H70" s="865">
        <v>462248</v>
      </c>
      <c r="I70" s="842">
        <f>SUM(I30)</f>
        <v>680000</v>
      </c>
      <c r="J70" s="864">
        <f t="shared" si="22"/>
        <v>180000</v>
      </c>
      <c r="K70" s="844">
        <f t="shared" ref="K70:K72" si="24">I70/F70-1</f>
        <v>0.3600000000000001</v>
      </c>
      <c r="L70" s="228"/>
    </row>
    <row r="71" spans="2:12" s="11" customFormat="1" ht="20.100000000000001" customHeight="1" x14ac:dyDescent="0.25">
      <c r="B71" s="860" t="s">
        <v>159</v>
      </c>
      <c r="C71" s="866" t="s">
        <v>153</v>
      </c>
      <c r="D71" s="842">
        <f t="shared" si="20"/>
        <v>3170</v>
      </c>
      <c r="E71" s="842">
        <f t="shared" ref="E71" si="25">SUM(E31)</f>
        <v>9887</v>
      </c>
      <c r="F71" s="864">
        <f t="shared" si="20"/>
        <v>20000</v>
      </c>
      <c r="G71" s="840">
        <f t="shared" si="20"/>
        <v>25000</v>
      </c>
      <c r="H71" s="865">
        <v>25000</v>
      </c>
      <c r="I71" s="842">
        <f>SUM(I31)</f>
        <v>15000</v>
      </c>
      <c r="J71" s="864">
        <f t="shared" si="22"/>
        <v>-5000</v>
      </c>
      <c r="K71" s="844">
        <f t="shared" si="24"/>
        <v>-0.25</v>
      </c>
      <c r="L71" s="228"/>
    </row>
    <row r="72" spans="2:12" s="11" customFormat="1" ht="20.100000000000001" customHeight="1" thickBot="1" x14ac:dyDescent="0.3">
      <c r="B72" s="861" t="s">
        <v>154</v>
      </c>
      <c r="C72" s="867" t="s">
        <v>155</v>
      </c>
      <c r="D72" s="842">
        <f t="shared" si="20"/>
        <v>37669</v>
      </c>
      <c r="E72" s="842">
        <f t="shared" ref="E72" si="26">SUM(E32)</f>
        <v>37742</v>
      </c>
      <c r="F72" s="864">
        <f t="shared" si="20"/>
        <v>66500</v>
      </c>
      <c r="G72" s="840">
        <f t="shared" si="20"/>
        <v>37742</v>
      </c>
      <c r="H72" s="865">
        <v>37742</v>
      </c>
      <c r="I72" s="842">
        <f>SUM(I32)</f>
        <v>153500</v>
      </c>
      <c r="J72" s="864">
        <f t="shared" si="22"/>
        <v>87000</v>
      </c>
      <c r="K72" s="844">
        <f t="shared" si="24"/>
        <v>1.3082706766917291</v>
      </c>
      <c r="L72" s="228"/>
    </row>
    <row r="73" spans="2:12" s="3" customFormat="1" ht="29.25" customHeight="1" thickTop="1" thickBot="1" x14ac:dyDescent="0.3">
      <c r="B73" s="563" t="s">
        <v>0</v>
      </c>
      <c r="C73" s="836"/>
      <c r="D73" s="551" t="e">
        <f>SUM(D59,D68)</f>
        <v>#REF!</v>
      </c>
      <c r="E73" s="551">
        <f>SUM(E59,E68)</f>
        <v>2401685</v>
      </c>
      <c r="F73" s="567" t="e">
        <f>SUM(F59,F68)</f>
        <v>#REF!</v>
      </c>
      <c r="G73" s="670" t="e">
        <f t="shared" ref="G73:I73" si="27">SUM(G59,G68)</f>
        <v>#REF!</v>
      </c>
      <c r="H73" s="670">
        <f t="shared" si="27"/>
        <v>2715843</v>
      </c>
      <c r="I73" s="551" t="e">
        <f t="shared" si="27"/>
        <v>#REF!</v>
      </c>
      <c r="J73" s="567" t="e">
        <f t="shared" si="14"/>
        <v>#REF!</v>
      </c>
      <c r="K73" s="553" t="e">
        <f>I73/F73-1</f>
        <v>#REF!</v>
      </c>
      <c r="L73" s="4"/>
    </row>
    <row r="74" spans="2:12" ht="20.25" hidden="1" customHeight="1" thickBot="1" x14ac:dyDescent="0.25">
      <c r="B74" s="617" t="s">
        <v>166</v>
      </c>
      <c r="C74" s="593"/>
      <c r="D74" s="584">
        <f>9106+550+451634+339314+2013804</f>
        <v>2814408</v>
      </c>
      <c r="E74" s="805"/>
      <c r="F74" s="623"/>
      <c r="G74" s="671"/>
      <c r="H74" s="661"/>
      <c r="I74" s="618"/>
      <c r="J74" s="624"/>
      <c r="K74" s="620"/>
    </row>
    <row r="75" spans="2:12" ht="31.5" hidden="1" customHeight="1" thickTop="1" thickBot="1" x14ac:dyDescent="0.3">
      <c r="B75" s="563" t="s">
        <v>0</v>
      </c>
      <c r="C75" s="587"/>
      <c r="D75" s="551" t="e">
        <f>SUM(D73:D74)</f>
        <v>#REF!</v>
      </c>
      <c r="E75" s="550"/>
      <c r="F75" s="552" t="e">
        <f>SUM(F73)</f>
        <v>#REF!</v>
      </c>
      <c r="G75" s="670" t="e">
        <f>SUM(G73)</f>
        <v>#REF!</v>
      </c>
      <c r="H75" s="586">
        <f>SUM(H73)</f>
        <v>2715843</v>
      </c>
      <c r="I75" s="550" t="e">
        <f t="shared" ref="I75:J75" si="28">SUM(I73)</f>
        <v>#REF!</v>
      </c>
      <c r="J75" s="552" t="e">
        <f t="shared" si="28"/>
        <v>#REF!</v>
      </c>
      <c r="K75" s="553" t="e">
        <f>I75/F75-1</f>
        <v>#REF!</v>
      </c>
    </row>
  </sheetData>
  <sheetProtection selectLockedCells="1"/>
  <mergeCells count="25">
    <mergeCell ref="I56:I57"/>
    <mergeCell ref="J56:J57"/>
    <mergeCell ref="K56:K57"/>
    <mergeCell ref="E6:E7"/>
    <mergeCell ref="E56:E57"/>
    <mergeCell ref="J6:J7"/>
    <mergeCell ref="K6:K7"/>
    <mergeCell ref="F55:H55"/>
    <mergeCell ref="J55:K55"/>
    <mergeCell ref="H56:H57"/>
    <mergeCell ref="B56:B57"/>
    <mergeCell ref="C56:C57"/>
    <mergeCell ref="D56:D57"/>
    <mergeCell ref="F56:F57"/>
    <mergeCell ref="G56:G57"/>
    <mergeCell ref="J4:K4"/>
    <mergeCell ref="F5:H5"/>
    <mergeCell ref="J5:K5"/>
    <mergeCell ref="B6:B7"/>
    <mergeCell ref="C6:C7"/>
    <mergeCell ref="D6:D7"/>
    <mergeCell ref="F6:F7"/>
    <mergeCell ref="G6:G7"/>
    <mergeCell ref="H6:H7"/>
    <mergeCell ref="I6:I7"/>
  </mergeCells>
  <printOptions horizontalCentered="1"/>
  <pageMargins left="0.51181102362204722" right="0.31496062992125984" top="0.78740157480314965" bottom="0.78740157480314965" header="0.31496062992125984" footer="0.31496062992125984"/>
  <pageSetup paperSize="9" scale="40" firstPageNumber="68" fitToHeight="9999" orientation="portrait" useFirstPageNumber="1" r:id="rId1"/>
  <headerFooter>
    <oddFooter>&amp;L&amp;"Arial,Kurzíva"II. verze
x. - Rozpočet Olomouckého kraje 2018 - návrh rozpočtu
Příloha č. 3c): Příspěvkové organizace zřizované Olomouckým krajem&amp;R&amp;"-,Kurzíva"Strana &amp;P (celkem 160)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Y17"/>
  <sheetViews>
    <sheetView showGridLines="0" topLeftCell="A2" zoomScaleNormal="100" zoomScaleSheetLayoutView="100" workbookViewId="0">
      <selection activeCell="G9" sqref="G9"/>
    </sheetView>
  </sheetViews>
  <sheetFormatPr defaultRowHeight="12.75" x14ac:dyDescent="0.2"/>
  <cols>
    <col min="1" max="1" width="0.140625" style="1" customWidth="1"/>
    <col min="2" max="2" width="53.85546875" style="1" customWidth="1"/>
    <col min="3" max="3" width="17.42578125" style="1" hidden="1" customWidth="1"/>
    <col min="4" max="4" width="17.42578125" style="1" customWidth="1"/>
    <col min="5" max="5" width="17.42578125" style="1" hidden="1" customWidth="1"/>
    <col min="6" max="6" width="17.42578125" style="1" customWidth="1"/>
    <col min="7" max="7" width="16.7109375" style="1" customWidth="1"/>
    <col min="8" max="8" width="17.42578125" style="1" customWidth="1"/>
    <col min="9" max="16384" width="9.140625" style="1"/>
  </cols>
  <sheetData>
    <row r="1" spans="2:8" ht="12.75" hidden="1" customHeight="1" x14ac:dyDescent="0.2"/>
    <row r="2" spans="2:8" ht="23.25" x14ac:dyDescent="0.35">
      <c r="B2" s="35" t="s">
        <v>57</v>
      </c>
      <c r="C2" s="35"/>
      <c r="D2" s="34"/>
      <c r="G2" s="33"/>
      <c r="H2" s="32" t="s">
        <v>19</v>
      </c>
    </row>
    <row r="3" spans="2:8" ht="15.75" x14ac:dyDescent="0.25">
      <c r="B3" s="23" t="s">
        <v>18</v>
      </c>
      <c r="C3" s="23"/>
      <c r="D3" s="23"/>
      <c r="E3" s="20"/>
      <c r="F3" s="20"/>
      <c r="G3" s="108"/>
      <c r="H3" s="108"/>
    </row>
    <row r="4" spans="2:8" ht="15.75" x14ac:dyDescent="0.25">
      <c r="B4" s="23" t="s">
        <v>100</v>
      </c>
      <c r="C4" s="23"/>
      <c r="E4" s="20"/>
      <c r="F4" s="20"/>
      <c r="G4" s="108"/>
      <c r="H4" s="44"/>
    </row>
    <row r="5" spans="2:8" ht="15" customHeight="1" thickBot="1" x14ac:dyDescent="0.3">
      <c r="E5" s="5"/>
      <c r="F5" s="5"/>
      <c r="G5" s="394"/>
      <c r="H5" s="263" t="s">
        <v>17</v>
      </c>
    </row>
    <row r="6" spans="2:8" ht="26.1" customHeight="1" x14ac:dyDescent="0.25">
      <c r="B6" s="57"/>
      <c r="C6" s="579">
        <v>2015</v>
      </c>
      <c r="D6" s="1046">
        <v>2019</v>
      </c>
      <c r="E6" s="1041"/>
      <c r="F6" s="321">
        <v>2020</v>
      </c>
      <c r="G6" s="1040" t="s">
        <v>1</v>
      </c>
      <c r="H6" s="1041"/>
    </row>
    <row r="7" spans="2:8" ht="12.75" customHeight="1" x14ac:dyDescent="0.2">
      <c r="B7" s="1085" t="s">
        <v>13</v>
      </c>
      <c r="C7" s="1021" t="s">
        <v>164</v>
      </c>
      <c r="D7" s="1169" t="s">
        <v>102</v>
      </c>
      <c r="E7" s="1165" t="s">
        <v>173</v>
      </c>
      <c r="F7" s="1021" t="s">
        <v>103</v>
      </c>
      <c r="G7" s="318"/>
      <c r="H7" s="322"/>
    </row>
    <row r="8" spans="2:8" ht="39" customHeight="1" thickBot="1" x14ac:dyDescent="0.25">
      <c r="B8" s="1086"/>
      <c r="C8" s="1022"/>
      <c r="D8" s="1170"/>
      <c r="E8" s="1166"/>
      <c r="F8" s="1022"/>
      <c r="G8" s="319" t="s">
        <v>554</v>
      </c>
      <c r="H8" s="323" t="s">
        <v>105</v>
      </c>
    </row>
    <row r="9" spans="2:8" ht="14.25" thickTop="1" thickBot="1" x14ac:dyDescent="0.25">
      <c r="B9" s="70"/>
      <c r="C9" s="169" t="s">
        <v>12</v>
      </c>
      <c r="D9" s="293" t="s">
        <v>12</v>
      </c>
      <c r="E9" s="72" t="s">
        <v>10</v>
      </c>
      <c r="F9" s="169" t="s">
        <v>11</v>
      </c>
      <c r="G9" s="320" t="s">
        <v>463</v>
      </c>
      <c r="H9" s="324" t="s">
        <v>464</v>
      </c>
    </row>
    <row r="10" spans="2:8" s="11" customFormat="1" ht="19.5" customHeight="1" x14ac:dyDescent="0.25">
      <c r="B10" s="395" t="s">
        <v>117</v>
      </c>
      <c r="C10" s="581"/>
      <c r="D10" s="725"/>
      <c r="E10" s="398"/>
      <c r="F10" s="401"/>
      <c r="G10" s="397"/>
      <c r="H10" s="396"/>
    </row>
    <row r="11" spans="2:8" ht="19.5" customHeight="1" x14ac:dyDescent="0.25">
      <c r="B11" s="333" t="s">
        <v>16</v>
      </c>
      <c r="C11" s="533"/>
      <c r="D11" s="486"/>
      <c r="E11" s="214"/>
      <c r="F11" s="336"/>
      <c r="G11" s="400"/>
      <c r="H11" s="334"/>
    </row>
    <row r="12" spans="2:8" ht="19.5" customHeight="1" x14ac:dyDescent="0.25">
      <c r="B12" s="333" t="s">
        <v>126</v>
      </c>
      <c r="C12" s="495">
        <v>156471</v>
      </c>
      <c r="D12" s="486">
        <f>SUM('PO - sociálníci'!E39)</f>
        <v>37754</v>
      </c>
      <c r="E12" s="214">
        <f>SUM('PO - sociálníci'!J39)</f>
        <v>173822</v>
      </c>
      <c r="F12" s="336">
        <f>SUM('PO - sociálníci'!N39)</f>
        <v>36735</v>
      </c>
      <c r="G12" s="104">
        <f>F12-D12</f>
        <v>-1019</v>
      </c>
      <c r="H12" s="334">
        <f>F12/D12-1</f>
        <v>-2.6990517561053085E-2</v>
      </c>
    </row>
    <row r="13" spans="2:8" ht="19.5" customHeight="1" x14ac:dyDescent="0.25">
      <c r="B13" s="930" t="s">
        <v>447</v>
      </c>
      <c r="C13" s="495"/>
      <c r="D13" s="486">
        <f>'PO - sociálníci'!F39</f>
        <v>156152</v>
      </c>
      <c r="E13" s="214"/>
      <c r="F13" s="336">
        <f>'PO - sociálníci'!O39</f>
        <v>257798</v>
      </c>
      <c r="G13" s="104">
        <f>F13-D13</f>
        <v>101646</v>
      </c>
      <c r="H13" s="334">
        <f>F13/D13-1</f>
        <v>0.65094267124340388</v>
      </c>
    </row>
    <row r="14" spans="2:8" ht="19.5" customHeight="1" thickBot="1" x14ac:dyDescent="0.3">
      <c r="B14" s="930" t="s">
        <v>127</v>
      </c>
      <c r="C14" s="495">
        <v>50796</v>
      </c>
      <c r="D14" s="486">
        <f>SUM('PO - sociálníci'!G39)</f>
        <v>57093</v>
      </c>
      <c r="E14" s="214">
        <f>SUM('PO - sociálníci'!K39)</f>
        <v>53547</v>
      </c>
      <c r="F14" s="336">
        <f>SUM('PO - sociálníci'!P39)</f>
        <v>56450</v>
      </c>
      <c r="G14" s="104">
        <f>F14-D14</f>
        <v>-643</v>
      </c>
      <c r="H14" s="334">
        <f>F14/D14-1</f>
        <v>-1.1262326379766319E-2</v>
      </c>
    </row>
    <row r="15" spans="2:8" ht="30" hidden="1" thickBot="1" x14ac:dyDescent="0.3">
      <c r="B15" s="335" t="s">
        <v>128</v>
      </c>
      <c r="C15" s="495"/>
      <c r="D15" s="486">
        <f>'PO - sociálníci'!H39</f>
        <v>0</v>
      </c>
      <c r="E15" s="214">
        <f>'PO - sociálníci'!L39</f>
        <v>1500</v>
      </c>
      <c r="F15" s="336">
        <f>SUM('PO - sociálníci'!Q39)</f>
        <v>0</v>
      </c>
      <c r="G15" s="104">
        <f>F15-D15</f>
        <v>0</v>
      </c>
      <c r="H15" s="334"/>
    </row>
    <row r="16" spans="2:8" s="3" customFormat="1" ht="30.75" customHeight="1" thickBot="1" x14ac:dyDescent="0.3">
      <c r="B16" s="329" t="s">
        <v>15</v>
      </c>
      <c r="C16" s="330">
        <f>SUM(C12:C15)</f>
        <v>207267</v>
      </c>
      <c r="D16" s="488">
        <f>SUM(D12:D15)</f>
        <v>250999</v>
      </c>
      <c r="E16" s="399">
        <f>SUM(E12:E15)</f>
        <v>228869</v>
      </c>
      <c r="F16" s="330">
        <f>SUM(F12:F15)</f>
        <v>350983</v>
      </c>
      <c r="G16" s="331">
        <f>F16-D16</f>
        <v>99984</v>
      </c>
      <c r="H16" s="332">
        <f>F16/D16-1</f>
        <v>0.39834421651082286</v>
      </c>
    </row>
    <row r="17" spans="1:25" s="100" customFormat="1" ht="29.25" customHeight="1" x14ac:dyDescent="0.2">
      <c r="A17" s="102"/>
      <c r="B17" s="1167"/>
      <c r="C17" s="1167"/>
      <c r="D17" s="1168"/>
      <c r="E17" s="1168"/>
      <c r="F17" s="1168"/>
      <c r="G17" s="1168"/>
      <c r="H17" s="1168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</row>
  </sheetData>
  <sheetProtection selectLockedCells="1"/>
  <mergeCells count="8">
    <mergeCell ref="G6:H6"/>
    <mergeCell ref="D6:E6"/>
    <mergeCell ref="E7:E8"/>
    <mergeCell ref="B17:H17"/>
    <mergeCell ref="C7:C8"/>
    <mergeCell ref="B7:B8"/>
    <mergeCell ref="D7:D8"/>
    <mergeCell ref="F7:F8"/>
  </mergeCells>
  <printOptions horizontalCentered="1"/>
  <pageMargins left="0.70866141732283472" right="0.70866141732283472" top="0.78740157480314965" bottom="0.78740157480314965" header="0.31496062992125984" footer="0.31496062992125984"/>
  <pageSetup paperSize="9" firstPageNumber="81" fitToHeight="9999" orientation="landscape" useFirstPageNumber="1" r:id="rId1"/>
  <headerFooter>
    <oddFooter>&amp;L&amp;"Arial,Kurzíva"Zastupitelstvo Olomouckého kraje 16-12-2019
7. - Rozpočet Olomouckého kraje 2020 - návrh rozpočtu
Příloha č. 3c): Příspěvkové organizace zřizované Olomouckým krajem&amp;R&amp;"-,Kurzíva"Strana &amp;P (Celkem 140)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CFFFF"/>
  </sheetPr>
  <dimension ref="A1:AR57"/>
  <sheetViews>
    <sheetView showGridLines="0" topLeftCell="C15" zoomScaleNormal="100" zoomScaleSheetLayoutView="100" workbookViewId="0">
      <selection activeCell="J6" sqref="I6:L7"/>
    </sheetView>
  </sheetViews>
  <sheetFormatPr defaultRowHeight="12.75" x14ac:dyDescent="0.2"/>
  <cols>
    <col min="1" max="1" width="16" style="1" hidden="1" customWidth="1"/>
    <col min="2" max="2" width="5.5703125" style="1" hidden="1" customWidth="1"/>
    <col min="3" max="3" width="69.85546875" style="1" customWidth="1"/>
    <col min="4" max="4" width="15.7109375" style="48" customWidth="1"/>
    <col min="5" max="8" width="11.7109375" style="48" customWidth="1"/>
    <col min="9" max="9" width="11.7109375" style="48" hidden="1" customWidth="1"/>
    <col min="10" max="12" width="11.28515625" style="48" hidden="1" customWidth="1"/>
    <col min="13" max="13" width="15.7109375" style="48" customWidth="1"/>
    <col min="14" max="17" width="11.7109375" style="80" customWidth="1"/>
    <col min="18" max="18" width="9.7109375" style="80" hidden="1" customWidth="1"/>
    <col min="19" max="19" width="13.42578125" style="109" hidden="1" customWidth="1"/>
    <col min="20" max="20" width="12.85546875" style="1" hidden="1" customWidth="1"/>
    <col min="21" max="21" width="10" style="42" hidden="1" customWidth="1"/>
    <col min="22" max="22" width="9.140625" style="1" hidden="1" customWidth="1"/>
    <col min="23" max="26" width="0" style="1" hidden="1" customWidth="1"/>
    <col min="27" max="27" width="11.28515625" style="1" hidden="1" customWidth="1"/>
    <col min="28" max="28" width="0" style="1" hidden="1" customWidth="1"/>
    <col min="29" max="29" width="11.85546875" style="1" hidden="1" customWidth="1"/>
    <col min="30" max="30" width="3.140625" style="1" hidden="1" customWidth="1"/>
    <col min="31" max="35" width="10.140625" style="1" hidden="1" customWidth="1"/>
    <col min="36" max="39" width="10.140625" style="2" customWidth="1"/>
    <col min="40" max="40" width="4.7109375" style="1" customWidth="1"/>
    <col min="41" max="41" width="10.140625" style="1" hidden="1" customWidth="1"/>
    <col min="42" max="42" width="10.42578125" style="1" hidden="1" customWidth="1"/>
    <col min="43" max="43" width="11.42578125" style="1" hidden="1" customWidth="1"/>
    <col min="44" max="44" width="9.140625" style="1" hidden="1" customWidth="1"/>
    <col min="45" max="16384" width="9.140625" style="1"/>
  </cols>
  <sheetData>
    <row r="1" spans="1:44" ht="21.75" x14ac:dyDescent="0.3">
      <c r="C1" s="193" t="s">
        <v>57</v>
      </c>
      <c r="D1" s="45"/>
      <c r="E1" s="45"/>
      <c r="F1" s="45"/>
      <c r="G1" s="45"/>
      <c r="H1" s="46"/>
      <c r="I1" s="47"/>
      <c r="J1" s="47"/>
      <c r="K1" s="47"/>
      <c r="L1" s="47"/>
      <c r="M1" s="47"/>
      <c r="N1" s="1"/>
      <c r="O1" s="1"/>
      <c r="P1" s="1172" t="s">
        <v>19</v>
      </c>
      <c r="Q1" s="1173"/>
      <c r="R1" s="192"/>
    </row>
    <row r="2" spans="1:44" ht="15.75" x14ac:dyDescent="0.25">
      <c r="C2" s="23" t="s">
        <v>18</v>
      </c>
      <c r="D2" s="49"/>
      <c r="E2" s="50"/>
      <c r="F2" s="50"/>
      <c r="G2" s="51"/>
      <c r="H2" s="52"/>
      <c r="I2" s="5"/>
      <c r="J2" s="5"/>
      <c r="K2" s="1"/>
      <c r="L2" s="189"/>
      <c r="M2" s="180"/>
      <c r="N2" s="1"/>
      <c r="O2" s="1"/>
      <c r="P2" s="1"/>
      <c r="Q2" s="1"/>
      <c r="R2" s="191"/>
      <c r="S2" s="182"/>
      <c r="T2" s="180"/>
      <c r="U2" s="181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0"/>
      <c r="AM2" s="180"/>
    </row>
    <row r="3" spans="1:44" ht="18" x14ac:dyDescent="0.25">
      <c r="A3" s="53"/>
      <c r="B3" s="53"/>
      <c r="C3" s="23" t="s">
        <v>100</v>
      </c>
      <c r="D3" s="54"/>
      <c r="E3" s="54"/>
      <c r="F3" s="54"/>
      <c r="G3" s="54"/>
      <c r="H3" s="54"/>
      <c r="I3" s="188"/>
      <c r="J3" s="1"/>
      <c r="K3" s="1"/>
      <c r="L3" s="1"/>
      <c r="M3" s="180"/>
      <c r="N3" s="1"/>
      <c r="O3" s="1"/>
      <c r="P3" s="1"/>
      <c r="Q3" s="1"/>
      <c r="R3" s="190"/>
      <c r="S3" s="182"/>
      <c r="T3" s="180"/>
      <c r="U3" s="181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0"/>
      <c r="AH3" s="180"/>
      <c r="AI3" s="180"/>
      <c r="AJ3" s="180"/>
      <c r="AK3" s="180"/>
      <c r="AL3" s="180"/>
      <c r="AM3" s="180"/>
    </row>
    <row r="4" spans="1:44" ht="15" hidden="1" customHeight="1" x14ac:dyDescent="0.25">
      <c r="D4" s="48" t="s">
        <v>17</v>
      </c>
      <c r="I4" s="5"/>
      <c r="J4" s="5"/>
      <c r="K4" s="1"/>
      <c r="L4" s="189"/>
      <c r="M4" s="180"/>
      <c r="N4" s="1"/>
      <c r="O4" s="1"/>
      <c r="P4" s="1"/>
      <c r="Q4" s="1"/>
      <c r="R4" s="187"/>
      <c r="S4" s="182"/>
      <c r="T4" s="180"/>
      <c r="U4" s="181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</row>
    <row r="5" spans="1:44" ht="12.75" hidden="1" customHeight="1" x14ac:dyDescent="0.2">
      <c r="I5" s="188"/>
      <c r="J5" s="1"/>
      <c r="K5" s="1"/>
      <c r="L5" s="1"/>
      <c r="M5" s="180"/>
      <c r="N5" s="1"/>
      <c r="O5" s="1"/>
      <c r="P5" s="1"/>
      <c r="Q5" s="1"/>
      <c r="R5" s="187"/>
      <c r="S5" s="182"/>
      <c r="T5" s="180"/>
      <c r="U5" s="181"/>
      <c r="V5" s="180"/>
      <c r="W5" s="180"/>
      <c r="X5" s="180"/>
      <c r="Y5" s="180"/>
      <c r="Z5" s="180"/>
      <c r="AA5" s="180"/>
      <c r="AB5" s="180"/>
      <c r="AC5" s="180"/>
      <c r="AD5" s="180"/>
      <c r="AE5" s="180"/>
      <c r="AF5" s="180"/>
      <c r="AG5" s="180"/>
      <c r="AH5" s="180"/>
      <c r="AI5" s="180"/>
      <c r="AJ5" s="180"/>
      <c r="AK5" s="180"/>
      <c r="AL5" s="180"/>
      <c r="AM5" s="180"/>
    </row>
    <row r="6" spans="1:44" ht="15.75" thickBot="1" x14ac:dyDescent="0.3">
      <c r="A6" s="55"/>
      <c r="B6" s="55"/>
      <c r="C6" s="55"/>
      <c r="D6" s="56"/>
      <c r="E6" s="56"/>
      <c r="F6" s="56"/>
      <c r="G6" s="56"/>
      <c r="H6" s="56"/>
      <c r="I6" s="186"/>
      <c r="J6" s="1"/>
      <c r="K6" s="1"/>
      <c r="L6" s="185"/>
      <c r="M6" s="180"/>
      <c r="N6" s="1"/>
      <c r="O6" s="1"/>
      <c r="P6" s="1"/>
      <c r="Q6" s="184" t="s">
        <v>17</v>
      </c>
      <c r="R6" s="183"/>
      <c r="S6" s="182"/>
      <c r="T6" s="180"/>
      <c r="U6" s="181"/>
      <c r="V6" s="180"/>
      <c r="W6" s="180"/>
      <c r="X6" s="180"/>
      <c r="Y6" s="180"/>
      <c r="Z6" s="180"/>
      <c r="AA6" s="180"/>
      <c r="AB6" s="180"/>
      <c r="AC6" s="180"/>
      <c r="AD6" s="180"/>
      <c r="AE6" s="180"/>
      <c r="AF6" s="180"/>
      <c r="AG6" s="180"/>
      <c r="AH6" s="180"/>
      <c r="AI6" s="180"/>
      <c r="AJ6" s="180"/>
      <c r="AK6" s="180"/>
      <c r="AL6" s="180"/>
      <c r="AM6" s="180"/>
    </row>
    <row r="7" spans="1:44" ht="14.25" thickTop="1" thickBot="1" x14ac:dyDescent="0.25">
      <c r="A7" s="57"/>
      <c r="B7" s="58"/>
      <c r="C7" s="57"/>
      <c r="D7" s="1057" t="s">
        <v>477</v>
      </c>
      <c r="E7" s="1058"/>
      <c r="F7" s="1058"/>
      <c r="G7" s="1058"/>
      <c r="H7" s="1178"/>
      <c r="I7" s="1057" t="s">
        <v>174</v>
      </c>
      <c r="J7" s="1058"/>
      <c r="K7" s="1058"/>
      <c r="L7" s="1178"/>
      <c r="M7" s="1057" t="s">
        <v>478</v>
      </c>
      <c r="N7" s="1058"/>
      <c r="O7" s="1058"/>
      <c r="P7" s="1058"/>
      <c r="Q7" s="1178"/>
      <c r="R7" s="179"/>
      <c r="V7" s="176"/>
      <c r="AF7" s="1174" t="s">
        <v>69</v>
      </c>
      <c r="AG7" s="1175"/>
      <c r="AH7" s="1175"/>
      <c r="AI7" s="1176"/>
      <c r="AJ7" s="160"/>
      <c r="AK7" s="160"/>
      <c r="AL7" s="160"/>
      <c r="AM7" s="160"/>
      <c r="AO7" s="178"/>
    </row>
    <row r="8" spans="1:44" ht="18" customHeight="1" thickBot="1" x14ac:dyDescent="0.25">
      <c r="A8" s="1182" t="s">
        <v>20</v>
      </c>
      <c r="B8" s="1061"/>
      <c r="C8" s="59" t="s">
        <v>21</v>
      </c>
      <c r="D8" s="273"/>
      <c r="E8" s="268" t="s">
        <v>23</v>
      </c>
      <c r="F8" s="269"/>
      <c r="G8" s="269"/>
      <c r="H8" s="270"/>
      <c r="I8" s="273"/>
      <c r="J8" s="268" t="s">
        <v>23</v>
      </c>
      <c r="K8" s="269"/>
      <c r="L8" s="270"/>
      <c r="M8" s="273"/>
      <c r="N8" s="268" t="s">
        <v>23</v>
      </c>
      <c r="O8" s="269"/>
      <c r="P8" s="269"/>
      <c r="Q8" s="270"/>
      <c r="R8" s="177"/>
      <c r="V8" s="176"/>
      <c r="AF8" s="61"/>
      <c r="AG8" s="60" t="s">
        <v>23</v>
      </c>
      <c r="AH8" s="175"/>
      <c r="AI8" s="62"/>
      <c r="AJ8" s="174"/>
      <c r="AK8" s="174"/>
      <c r="AL8" s="174"/>
      <c r="AM8" s="174"/>
      <c r="AO8" s="173"/>
    </row>
    <row r="9" spans="1:44" ht="54.75" customHeight="1" x14ac:dyDescent="0.2">
      <c r="A9" s="63"/>
      <c r="B9" s="64"/>
      <c r="C9" s="63"/>
      <c r="D9" s="274" t="s">
        <v>22</v>
      </c>
      <c r="E9" s="276" t="s">
        <v>24</v>
      </c>
      <c r="F9" s="294" t="s">
        <v>446</v>
      </c>
      <c r="G9" s="520" t="s">
        <v>27</v>
      </c>
      <c r="H9" s="728" t="s">
        <v>28</v>
      </c>
      <c r="I9" s="274" t="s">
        <v>22</v>
      </c>
      <c r="J9" s="276" t="s">
        <v>24</v>
      </c>
      <c r="K9" s="294" t="s">
        <v>27</v>
      </c>
      <c r="L9" s="509" t="s">
        <v>28</v>
      </c>
      <c r="M9" s="274" t="s">
        <v>22</v>
      </c>
      <c r="N9" s="276" t="s">
        <v>24</v>
      </c>
      <c r="O9" s="294" t="s">
        <v>446</v>
      </c>
      <c r="P9" s="520" t="s">
        <v>27</v>
      </c>
      <c r="Q9" s="728" t="s">
        <v>28</v>
      </c>
      <c r="R9" s="172" t="s">
        <v>68</v>
      </c>
      <c r="S9" s="109" t="s">
        <v>67</v>
      </c>
      <c r="U9" s="42" t="s">
        <v>66</v>
      </c>
      <c r="V9" s="171"/>
      <c r="AA9" s="1" t="s">
        <v>65</v>
      </c>
      <c r="AF9" s="65" t="s">
        <v>22</v>
      </c>
      <c r="AG9" s="66" t="s">
        <v>24</v>
      </c>
      <c r="AH9" s="66" t="s">
        <v>25</v>
      </c>
      <c r="AI9" s="67" t="s">
        <v>27</v>
      </c>
      <c r="AJ9" s="170"/>
      <c r="AK9" s="170"/>
      <c r="AL9" s="170"/>
      <c r="AM9" s="170"/>
      <c r="AO9" s="1074" t="s">
        <v>64</v>
      </c>
    </row>
    <row r="10" spans="1:44" ht="13.5" customHeight="1" thickBot="1" x14ac:dyDescent="0.25">
      <c r="A10" s="68" t="s">
        <v>29</v>
      </c>
      <c r="B10" s="69" t="s">
        <v>30</v>
      </c>
      <c r="C10" s="70"/>
      <c r="D10" s="169"/>
      <c r="E10" s="71" t="s">
        <v>121</v>
      </c>
      <c r="F10" s="107" t="s">
        <v>122</v>
      </c>
      <c r="G10" s="72" t="s">
        <v>123</v>
      </c>
      <c r="H10" s="40" t="s">
        <v>125</v>
      </c>
      <c r="I10" s="169"/>
      <c r="J10" s="293" t="s">
        <v>121</v>
      </c>
      <c r="K10" s="72" t="s">
        <v>123</v>
      </c>
      <c r="L10" s="40" t="s">
        <v>125</v>
      </c>
      <c r="M10" s="169"/>
      <c r="N10" s="71" t="s">
        <v>121</v>
      </c>
      <c r="O10" s="107" t="s">
        <v>122</v>
      </c>
      <c r="P10" s="72" t="s">
        <v>123</v>
      </c>
      <c r="Q10" s="40" t="s">
        <v>125</v>
      </c>
      <c r="R10" s="169" t="s">
        <v>63</v>
      </c>
      <c r="V10" s="168"/>
      <c r="AF10" s="71"/>
      <c r="AG10" s="72" t="s">
        <v>31</v>
      </c>
      <c r="AH10" s="72" t="s">
        <v>32</v>
      </c>
      <c r="AI10" s="73" t="s">
        <v>34</v>
      </c>
      <c r="AJ10" s="167"/>
      <c r="AK10" s="167"/>
      <c r="AL10" s="167"/>
      <c r="AM10" s="167"/>
      <c r="AO10" s="1179"/>
    </row>
    <row r="11" spans="1:44" ht="16.5" customHeight="1" thickTop="1" thickBot="1" x14ac:dyDescent="0.25">
      <c r="A11" s="165"/>
      <c r="B11" s="166"/>
      <c r="C11" s="305"/>
      <c r="D11" s="1057" t="s">
        <v>35</v>
      </c>
      <c r="E11" s="1058"/>
      <c r="F11" s="1058"/>
      <c r="G11" s="1058"/>
      <c r="H11" s="1178"/>
      <c r="I11" s="1057" t="s">
        <v>35</v>
      </c>
      <c r="J11" s="1058"/>
      <c r="K11" s="1058"/>
      <c r="L11" s="1178"/>
      <c r="M11" s="1057" t="s">
        <v>35</v>
      </c>
      <c r="N11" s="1058"/>
      <c r="O11" s="1058"/>
      <c r="P11" s="1058"/>
      <c r="Q11" s="1178"/>
      <c r="R11" s="164"/>
      <c r="U11" s="163">
        <v>0.8</v>
      </c>
      <c r="V11" s="162"/>
      <c r="AF11" s="161" t="s">
        <v>35</v>
      </c>
      <c r="AG11" s="1177" t="s">
        <v>35</v>
      </c>
      <c r="AH11" s="1058"/>
      <c r="AI11" s="1178"/>
      <c r="AJ11" s="160"/>
      <c r="AK11" s="160"/>
      <c r="AL11" s="160"/>
      <c r="AM11" s="160"/>
      <c r="AO11" s="159"/>
      <c r="AP11" s="158" t="s">
        <v>62</v>
      </c>
      <c r="AQ11" s="157">
        <v>0.35</v>
      </c>
    </row>
    <row r="12" spans="1:44" s="27" customFormat="1" ht="18" customHeight="1" thickBot="1" x14ac:dyDescent="0.25">
      <c r="A12" s="346" t="s">
        <v>496</v>
      </c>
      <c r="B12" s="347" t="s">
        <v>494</v>
      </c>
      <c r="C12" s="364" t="s">
        <v>397</v>
      </c>
      <c r="D12" s="354">
        <f t="shared" ref="D12:D38" si="0">SUM(E12:H12)</f>
        <v>6204</v>
      </c>
      <c r="E12" s="727">
        <v>0</v>
      </c>
      <c r="F12" s="692">
        <v>4727</v>
      </c>
      <c r="G12" s="729">
        <v>1477</v>
      </c>
      <c r="H12" s="693"/>
      <c r="I12" s="355">
        <f t="shared" ref="I12:I38" si="1">SUM(J12:L12)</f>
        <v>9712</v>
      </c>
      <c r="J12" s="727">
        <v>8394</v>
      </c>
      <c r="K12" s="692">
        <v>1318</v>
      </c>
      <c r="L12" s="356"/>
      <c r="M12" s="357">
        <f t="shared" ref="M12:M38" si="2">SUM(N12:Q12)</f>
        <v>9754</v>
      </c>
      <c r="N12" s="727"/>
      <c r="O12" s="692">
        <v>8502</v>
      </c>
      <c r="P12" s="729">
        <v>1252</v>
      </c>
      <c r="Q12" s="693"/>
      <c r="R12" s="151">
        <v>0</v>
      </c>
      <c r="S12" s="358">
        <v>634442</v>
      </c>
      <c r="T12" s="358" t="e">
        <f>S12-#REF!*1000</f>
        <v>#REF!</v>
      </c>
      <c r="U12" s="359">
        <f t="shared" ref="U12:U38" si="3">ROUND(H12*$U$11,0)</f>
        <v>0</v>
      </c>
      <c r="V12" s="360">
        <v>11</v>
      </c>
      <c r="W12" s="361"/>
      <c r="X12" s="361"/>
      <c r="Y12" s="361"/>
      <c r="Z12" s="361"/>
      <c r="AA12" s="358">
        <f t="shared" ref="AA12:AA38" si="4">(E12/12)*1000</f>
        <v>0</v>
      </c>
      <c r="AB12" s="358">
        <f t="shared" ref="AB12:AB38" si="5">(H12*1000)/12</f>
        <v>0</v>
      </c>
      <c r="AC12" s="361">
        <f t="shared" ref="AC12:AC38" si="6">((H12*1000)/4)/3</f>
        <v>0</v>
      </c>
      <c r="AD12" s="361"/>
      <c r="AE12" s="361"/>
      <c r="AF12" s="150" t="e">
        <f t="shared" ref="AF12:AF38" si="7">SUM(AG12:AI12)</f>
        <v>#REF!</v>
      </c>
      <c r="AG12" s="149">
        <v>1636</v>
      </c>
      <c r="AH12" s="148"/>
      <c r="AI12" s="147" t="e">
        <f>#REF!</f>
        <v>#REF!</v>
      </c>
      <c r="AJ12" s="132"/>
      <c r="AK12" s="132"/>
      <c r="AL12" s="132"/>
      <c r="AM12" s="132"/>
      <c r="AO12" s="348">
        <f t="shared" ref="AO12:AO38" si="8">AP12+AQ12</f>
        <v>965</v>
      </c>
      <c r="AP12" s="349">
        <v>715</v>
      </c>
      <c r="AQ12" s="350">
        <f t="shared" ref="AQ12:AQ23" si="9">ROUND(0.35*AP12,0)</f>
        <v>250</v>
      </c>
      <c r="AR12" s="27">
        <f t="shared" ref="AR12:AR39" si="10">0.35*AP12</f>
        <v>250.24999999999997</v>
      </c>
    </row>
    <row r="13" spans="1:44" s="373" customFormat="1" ht="18" customHeight="1" thickBot="1" x14ac:dyDescent="0.25">
      <c r="A13" s="362" t="s">
        <v>497</v>
      </c>
      <c r="B13" s="363" t="s">
        <v>58</v>
      </c>
      <c r="C13" s="364" t="s">
        <v>398</v>
      </c>
      <c r="D13" s="365">
        <f t="shared" si="0"/>
        <v>3701</v>
      </c>
      <c r="E13" s="680">
        <v>0</v>
      </c>
      <c r="F13" s="695">
        <v>2505</v>
      </c>
      <c r="G13" s="681">
        <v>1196</v>
      </c>
      <c r="H13" s="682"/>
      <c r="I13" s="365">
        <f t="shared" si="1"/>
        <v>3810</v>
      </c>
      <c r="J13" s="680">
        <v>2776</v>
      </c>
      <c r="K13" s="695">
        <v>1034</v>
      </c>
      <c r="L13" s="138"/>
      <c r="M13" s="366">
        <f t="shared" si="2"/>
        <v>9250</v>
      </c>
      <c r="N13" s="680"/>
      <c r="O13" s="695">
        <v>8000</v>
      </c>
      <c r="P13" s="681">
        <v>1250</v>
      </c>
      <c r="Q13" s="682"/>
      <c r="R13" s="144">
        <v>7416</v>
      </c>
      <c r="S13" s="367">
        <v>1426201</v>
      </c>
      <c r="T13" s="367" t="e">
        <f>S13-#REF!*1000</f>
        <v>#REF!</v>
      </c>
      <c r="U13" s="368">
        <f t="shared" si="3"/>
        <v>0</v>
      </c>
      <c r="V13" s="369">
        <v>26</v>
      </c>
      <c r="W13" s="370"/>
      <c r="X13" s="370"/>
      <c r="Y13" s="370"/>
      <c r="Z13" s="370"/>
      <c r="AA13" s="371">
        <f t="shared" si="4"/>
        <v>0</v>
      </c>
      <c r="AB13" s="371">
        <f t="shared" si="5"/>
        <v>0</v>
      </c>
      <c r="AC13" s="372">
        <f t="shared" si="6"/>
        <v>0</v>
      </c>
      <c r="AD13" s="370"/>
      <c r="AE13" s="370"/>
      <c r="AF13" s="143" t="e">
        <f t="shared" si="7"/>
        <v>#REF!</v>
      </c>
      <c r="AG13" s="145">
        <v>2765</v>
      </c>
      <c r="AH13" s="141"/>
      <c r="AI13" s="138" t="e">
        <f>#REF!</f>
        <v>#REF!</v>
      </c>
      <c r="AJ13" s="132"/>
      <c r="AK13" s="132"/>
      <c r="AL13" s="132"/>
      <c r="AM13" s="132"/>
      <c r="AO13" s="348">
        <f t="shared" si="8"/>
        <v>540</v>
      </c>
      <c r="AP13" s="374">
        <v>400</v>
      </c>
      <c r="AQ13" s="350">
        <f t="shared" si="9"/>
        <v>140</v>
      </c>
      <c r="AR13" s="27">
        <f t="shared" si="10"/>
        <v>140</v>
      </c>
    </row>
    <row r="14" spans="1:44" s="373" customFormat="1" ht="18" hidden="1" customHeight="1" thickBot="1" x14ac:dyDescent="0.25">
      <c r="A14" s="362" t="s">
        <v>61</v>
      </c>
      <c r="B14" s="363" t="s">
        <v>59</v>
      </c>
      <c r="C14" s="364" t="s">
        <v>445</v>
      </c>
      <c r="D14" s="365">
        <f t="shared" si="0"/>
        <v>0</v>
      </c>
      <c r="E14" s="680">
        <v>0</v>
      </c>
      <c r="F14" s="695"/>
      <c r="G14" s="681">
        <v>0</v>
      </c>
      <c r="H14" s="682"/>
      <c r="I14" s="365">
        <f t="shared" si="1"/>
        <v>723</v>
      </c>
      <c r="J14" s="680">
        <v>606</v>
      </c>
      <c r="K14" s="695">
        <v>117</v>
      </c>
      <c r="L14" s="138"/>
      <c r="M14" s="366">
        <f t="shared" si="2"/>
        <v>0</v>
      </c>
      <c r="N14" s="680"/>
      <c r="O14" s="695"/>
      <c r="P14" s="681"/>
      <c r="Q14" s="682"/>
      <c r="R14" s="144">
        <v>2363</v>
      </c>
      <c r="S14" s="367">
        <v>125434</v>
      </c>
      <c r="T14" s="367" t="e">
        <f>S14-#REF!*1000</f>
        <v>#REF!</v>
      </c>
      <c r="U14" s="368">
        <f t="shared" si="3"/>
        <v>0</v>
      </c>
      <c r="V14" s="369">
        <v>1</v>
      </c>
      <c r="W14" s="370"/>
      <c r="X14" s="370"/>
      <c r="Y14" s="370"/>
      <c r="Z14" s="370"/>
      <c r="AA14" s="371">
        <f t="shared" si="4"/>
        <v>0</v>
      </c>
      <c r="AB14" s="371">
        <f t="shared" si="5"/>
        <v>0</v>
      </c>
      <c r="AC14" s="372">
        <f t="shared" si="6"/>
        <v>0</v>
      </c>
      <c r="AD14" s="370"/>
      <c r="AE14" s="370"/>
      <c r="AF14" s="143" t="e">
        <f t="shared" si="7"/>
        <v>#REF!</v>
      </c>
      <c r="AG14" s="145">
        <v>656</v>
      </c>
      <c r="AH14" s="141"/>
      <c r="AI14" s="138" t="e">
        <f>#REF!</f>
        <v>#REF!</v>
      </c>
      <c r="AJ14" s="132"/>
      <c r="AK14" s="132"/>
      <c r="AL14" s="132"/>
      <c r="AM14" s="132"/>
      <c r="AO14" s="348">
        <f t="shared" si="8"/>
        <v>81</v>
      </c>
      <c r="AP14" s="374">
        <v>60</v>
      </c>
      <c r="AQ14" s="350">
        <f t="shared" si="9"/>
        <v>21</v>
      </c>
      <c r="AR14" s="27">
        <f t="shared" si="10"/>
        <v>21</v>
      </c>
    </row>
    <row r="15" spans="1:44" s="373" customFormat="1" ht="18" customHeight="1" thickBot="1" x14ac:dyDescent="0.25">
      <c r="A15" s="362" t="s">
        <v>498</v>
      </c>
      <c r="B15" s="363" t="s">
        <v>494</v>
      </c>
      <c r="C15" s="364" t="s">
        <v>399</v>
      </c>
      <c r="D15" s="365">
        <f t="shared" si="0"/>
        <v>3021</v>
      </c>
      <c r="E15" s="680">
        <v>2000</v>
      </c>
      <c r="F15" s="695">
        <v>0</v>
      </c>
      <c r="G15" s="681">
        <v>1021</v>
      </c>
      <c r="H15" s="682"/>
      <c r="I15" s="365">
        <f t="shared" si="1"/>
        <v>7116</v>
      </c>
      <c r="J15" s="680">
        <v>6075</v>
      </c>
      <c r="K15" s="695">
        <v>1041</v>
      </c>
      <c r="L15" s="138"/>
      <c r="M15" s="366">
        <f t="shared" si="2"/>
        <v>7878</v>
      </c>
      <c r="N15" s="680"/>
      <c r="O15" s="695">
        <v>6700</v>
      </c>
      <c r="P15" s="681">
        <v>1178</v>
      </c>
      <c r="Q15" s="682"/>
      <c r="R15" s="144">
        <v>11401</v>
      </c>
      <c r="S15" s="367">
        <f>989124+133788+59868</f>
        <v>1182780</v>
      </c>
      <c r="T15" s="367" t="e">
        <f>S15-#REF!*1000</f>
        <v>#REF!</v>
      </c>
      <c r="U15" s="368">
        <f t="shared" si="3"/>
        <v>0</v>
      </c>
      <c r="V15" s="369">
        <v>41</v>
      </c>
      <c r="W15" s="370"/>
      <c r="X15" s="370"/>
      <c r="Y15" s="370"/>
      <c r="Z15" s="370"/>
      <c r="AA15" s="371">
        <f t="shared" si="4"/>
        <v>166666.66666666666</v>
      </c>
      <c r="AB15" s="371">
        <f t="shared" si="5"/>
        <v>0</v>
      </c>
      <c r="AC15" s="372">
        <f t="shared" si="6"/>
        <v>0</v>
      </c>
      <c r="AD15" s="370"/>
      <c r="AE15" s="370"/>
      <c r="AF15" s="143" t="e">
        <f t="shared" si="7"/>
        <v>#REF!</v>
      </c>
      <c r="AG15" s="145">
        <v>4413</v>
      </c>
      <c r="AH15" s="141"/>
      <c r="AI15" s="138" t="e">
        <f>#REF!</f>
        <v>#REF!</v>
      </c>
      <c r="AJ15" s="132"/>
      <c r="AK15" s="132"/>
      <c r="AL15" s="132"/>
      <c r="AM15" s="132"/>
      <c r="AO15" s="348">
        <f t="shared" si="8"/>
        <v>986</v>
      </c>
      <c r="AP15" s="374">
        <v>730</v>
      </c>
      <c r="AQ15" s="350">
        <f t="shared" si="9"/>
        <v>256</v>
      </c>
      <c r="AR15" s="27">
        <f t="shared" si="10"/>
        <v>255.49999999999997</v>
      </c>
    </row>
    <row r="16" spans="1:44" s="373" customFormat="1" ht="18" customHeight="1" thickBot="1" x14ac:dyDescent="0.25">
      <c r="A16" s="362" t="s">
        <v>499</v>
      </c>
      <c r="B16" s="363" t="s">
        <v>494</v>
      </c>
      <c r="C16" s="364" t="s">
        <v>400</v>
      </c>
      <c r="D16" s="365">
        <f t="shared" si="0"/>
        <v>4759</v>
      </c>
      <c r="E16" s="680">
        <v>0</v>
      </c>
      <c r="F16" s="695">
        <v>3532</v>
      </c>
      <c r="G16" s="681">
        <v>1227</v>
      </c>
      <c r="H16" s="682"/>
      <c r="I16" s="365">
        <f t="shared" si="1"/>
        <v>1510</v>
      </c>
      <c r="J16" s="680">
        <v>301</v>
      </c>
      <c r="K16" s="695">
        <v>1209</v>
      </c>
      <c r="L16" s="138"/>
      <c r="M16" s="366">
        <f t="shared" si="2"/>
        <v>4643</v>
      </c>
      <c r="N16" s="680"/>
      <c r="O16" s="695">
        <v>3449</v>
      </c>
      <c r="P16" s="681">
        <v>1194</v>
      </c>
      <c r="Q16" s="682"/>
      <c r="R16" s="144">
        <v>1860</v>
      </c>
      <c r="S16" s="367">
        <v>313768</v>
      </c>
      <c r="T16" s="367" t="e">
        <f>S16-#REF!*1000</f>
        <v>#REF!</v>
      </c>
      <c r="U16" s="368">
        <f t="shared" si="3"/>
        <v>0</v>
      </c>
      <c r="V16" s="369">
        <v>6</v>
      </c>
      <c r="W16" s="370"/>
      <c r="X16" s="370"/>
      <c r="Y16" s="370"/>
      <c r="Z16" s="370"/>
      <c r="AA16" s="371">
        <f t="shared" si="4"/>
        <v>0</v>
      </c>
      <c r="AB16" s="371">
        <f t="shared" si="5"/>
        <v>0</v>
      </c>
      <c r="AC16" s="372">
        <f t="shared" si="6"/>
        <v>0</v>
      </c>
      <c r="AD16" s="370"/>
      <c r="AE16" s="370"/>
      <c r="AF16" s="143" t="e">
        <f t="shared" si="7"/>
        <v>#REF!</v>
      </c>
      <c r="AG16" s="145">
        <v>983</v>
      </c>
      <c r="AH16" s="141"/>
      <c r="AI16" s="138" t="e">
        <f>#REF!</f>
        <v>#REF!</v>
      </c>
      <c r="AJ16" s="132"/>
      <c r="AK16" s="132"/>
      <c r="AL16" s="132"/>
      <c r="AM16" s="132"/>
      <c r="AO16" s="348">
        <f t="shared" si="8"/>
        <v>252</v>
      </c>
      <c r="AP16" s="374">
        <v>187</v>
      </c>
      <c r="AQ16" s="350">
        <f t="shared" si="9"/>
        <v>65</v>
      </c>
      <c r="AR16" s="27">
        <f t="shared" si="10"/>
        <v>65.45</v>
      </c>
    </row>
    <row r="17" spans="1:44" s="373" customFormat="1" ht="18" customHeight="1" thickBot="1" x14ac:dyDescent="0.25">
      <c r="A17" s="362" t="s">
        <v>500</v>
      </c>
      <c r="B17" s="363" t="s">
        <v>494</v>
      </c>
      <c r="C17" s="364" t="s">
        <v>401</v>
      </c>
      <c r="D17" s="365">
        <f t="shared" si="0"/>
        <v>1804</v>
      </c>
      <c r="E17" s="680">
        <v>0</v>
      </c>
      <c r="F17" s="695">
        <v>481</v>
      </c>
      <c r="G17" s="681">
        <v>1323</v>
      </c>
      <c r="H17" s="682"/>
      <c r="I17" s="365">
        <f t="shared" si="1"/>
        <v>3770</v>
      </c>
      <c r="J17" s="680">
        <v>2133</v>
      </c>
      <c r="K17" s="695">
        <v>1637</v>
      </c>
      <c r="L17" s="138"/>
      <c r="M17" s="366">
        <f t="shared" si="2"/>
        <v>4660</v>
      </c>
      <c r="N17" s="680"/>
      <c r="O17" s="695">
        <v>3422</v>
      </c>
      <c r="P17" s="681">
        <v>1238</v>
      </c>
      <c r="Q17" s="682"/>
      <c r="R17" s="144">
        <v>6268</v>
      </c>
      <c r="S17" s="367">
        <v>1486737</v>
      </c>
      <c r="T17" s="367" t="e">
        <f>S17-#REF!*1000</f>
        <v>#REF!</v>
      </c>
      <c r="U17" s="375">
        <f t="shared" si="3"/>
        <v>0</v>
      </c>
      <c r="V17" s="369">
        <v>19</v>
      </c>
      <c r="W17" s="370"/>
      <c r="X17" s="370"/>
      <c r="Y17" s="370"/>
      <c r="Z17" s="370"/>
      <c r="AA17" s="367">
        <f t="shared" si="4"/>
        <v>0</v>
      </c>
      <c r="AB17" s="367">
        <f t="shared" si="5"/>
        <v>0</v>
      </c>
      <c r="AC17" s="370">
        <f t="shared" si="6"/>
        <v>0</v>
      </c>
      <c r="AD17" s="370"/>
      <c r="AE17" s="370"/>
      <c r="AF17" s="143" t="e">
        <f t="shared" si="7"/>
        <v>#REF!</v>
      </c>
      <c r="AG17" s="142">
        <v>2350</v>
      </c>
      <c r="AH17" s="141"/>
      <c r="AI17" s="138" t="e">
        <f>#REF!</f>
        <v>#REF!</v>
      </c>
      <c r="AJ17" s="132"/>
      <c r="AK17" s="132"/>
      <c r="AL17" s="132"/>
      <c r="AM17" s="132"/>
      <c r="AO17" s="348">
        <f t="shared" si="8"/>
        <v>552</v>
      </c>
      <c r="AP17" s="374">
        <v>409</v>
      </c>
      <c r="AQ17" s="350">
        <f t="shared" si="9"/>
        <v>143</v>
      </c>
      <c r="AR17" s="27">
        <f t="shared" si="10"/>
        <v>143.14999999999998</v>
      </c>
    </row>
    <row r="18" spans="1:44" s="373" customFormat="1" ht="18" customHeight="1" thickBot="1" x14ac:dyDescent="0.25">
      <c r="A18" s="362" t="s">
        <v>501</v>
      </c>
      <c r="B18" s="363" t="s">
        <v>494</v>
      </c>
      <c r="C18" s="364" t="s">
        <v>402</v>
      </c>
      <c r="D18" s="365">
        <f t="shared" si="0"/>
        <v>32684</v>
      </c>
      <c r="E18" s="680">
        <v>0</v>
      </c>
      <c r="F18" s="695">
        <v>21205</v>
      </c>
      <c r="G18" s="681">
        <v>11479</v>
      </c>
      <c r="H18" s="682"/>
      <c r="I18" s="365">
        <f t="shared" si="1"/>
        <v>36390</v>
      </c>
      <c r="J18" s="680">
        <v>23829</v>
      </c>
      <c r="K18" s="695">
        <v>11061</v>
      </c>
      <c r="L18" s="138">
        <v>1500</v>
      </c>
      <c r="M18" s="366">
        <f t="shared" si="2"/>
        <v>32294</v>
      </c>
      <c r="N18" s="680">
        <v>120</v>
      </c>
      <c r="O18" s="695">
        <v>21474</v>
      </c>
      <c r="P18" s="681">
        <v>10700</v>
      </c>
      <c r="Q18" s="682"/>
      <c r="R18" s="144">
        <v>21886</v>
      </c>
      <c r="S18" s="367">
        <v>8544594.4800000004</v>
      </c>
      <c r="T18" s="367" t="e">
        <f>S18-#REF!*1000</f>
        <v>#REF!</v>
      </c>
      <c r="U18" s="368">
        <f t="shared" si="3"/>
        <v>0</v>
      </c>
      <c r="V18" s="369">
        <v>117</v>
      </c>
      <c r="W18" s="370"/>
      <c r="X18" s="370"/>
      <c r="Y18" s="370"/>
      <c r="Z18" s="370"/>
      <c r="AA18" s="371">
        <f t="shared" si="4"/>
        <v>0</v>
      </c>
      <c r="AB18" s="371">
        <f t="shared" si="5"/>
        <v>0</v>
      </c>
      <c r="AC18" s="372">
        <f t="shared" si="6"/>
        <v>0</v>
      </c>
      <c r="AD18" s="370"/>
      <c r="AE18" s="370"/>
      <c r="AF18" s="143" t="e">
        <f t="shared" si="7"/>
        <v>#REF!</v>
      </c>
      <c r="AG18" s="145">
        <v>12479</v>
      </c>
      <c r="AH18" s="141"/>
      <c r="AI18" s="138" t="e">
        <f>#REF!</f>
        <v>#REF!</v>
      </c>
      <c r="AJ18" s="132"/>
      <c r="AK18" s="132"/>
      <c r="AL18" s="132"/>
      <c r="AM18" s="132"/>
      <c r="AO18" s="348">
        <f t="shared" si="8"/>
        <v>2784</v>
      </c>
      <c r="AP18" s="374">
        <v>2062</v>
      </c>
      <c r="AQ18" s="350">
        <f t="shared" si="9"/>
        <v>722</v>
      </c>
      <c r="AR18" s="27">
        <f t="shared" si="10"/>
        <v>721.69999999999993</v>
      </c>
    </row>
    <row r="19" spans="1:44" s="373" customFormat="1" ht="18" customHeight="1" thickBot="1" x14ac:dyDescent="0.25">
      <c r="A19" s="362" t="s">
        <v>502</v>
      </c>
      <c r="B19" s="363" t="s">
        <v>59</v>
      </c>
      <c r="C19" s="364" t="s">
        <v>403</v>
      </c>
      <c r="D19" s="365">
        <f t="shared" si="0"/>
        <v>10902</v>
      </c>
      <c r="E19" s="680">
        <v>5900</v>
      </c>
      <c r="F19" s="695">
        <v>3308</v>
      </c>
      <c r="G19" s="681">
        <v>1694</v>
      </c>
      <c r="H19" s="682"/>
      <c r="I19" s="365">
        <f t="shared" si="1"/>
        <v>13425</v>
      </c>
      <c r="J19" s="680">
        <v>11382</v>
      </c>
      <c r="K19" s="695">
        <v>2043</v>
      </c>
      <c r="L19" s="138"/>
      <c r="M19" s="366">
        <f t="shared" si="2"/>
        <v>16218</v>
      </c>
      <c r="N19" s="680">
        <v>9640</v>
      </c>
      <c r="O19" s="695">
        <v>4544</v>
      </c>
      <c r="P19" s="681">
        <v>2034</v>
      </c>
      <c r="Q19" s="682"/>
      <c r="R19" s="144">
        <v>19438</v>
      </c>
      <c r="S19" s="367">
        <v>1633634</v>
      </c>
      <c r="T19" s="367" t="e">
        <f>S19-#REF!*1000</f>
        <v>#REF!</v>
      </c>
      <c r="U19" s="368">
        <f t="shared" si="3"/>
        <v>0</v>
      </c>
      <c r="V19" s="369">
        <v>51</v>
      </c>
      <c r="W19" s="370"/>
      <c r="X19" s="370"/>
      <c r="Y19" s="370"/>
      <c r="Z19" s="370"/>
      <c r="AA19" s="371">
        <f t="shared" si="4"/>
        <v>491666.66666666669</v>
      </c>
      <c r="AB19" s="371">
        <f t="shared" si="5"/>
        <v>0</v>
      </c>
      <c r="AC19" s="372">
        <f t="shared" si="6"/>
        <v>0</v>
      </c>
      <c r="AD19" s="370"/>
      <c r="AE19" s="370"/>
      <c r="AF19" s="143" t="e">
        <f t="shared" si="7"/>
        <v>#REF!</v>
      </c>
      <c r="AG19" s="145">
        <v>7159</v>
      </c>
      <c r="AH19" s="141"/>
      <c r="AI19" s="138" t="e">
        <f>#REF!</f>
        <v>#REF!</v>
      </c>
      <c r="AJ19" s="132"/>
      <c r="AK19" s="132"/>
      <c r="AL19" s="132"/>
      <c r="AM19" s="132"/>
      <c r="AO19" s="348">
        <f t="shared" si="8"/>
        <v>890</v>
      </c>
      <c r="AP19" s="374">
        <v>659</v>
      </c>
      <c r="AQ19" s="350">
        <f t="shared" si="9"/>
        <v>231</v>
      </c>
      <c r="AR19" s="27">
        <f t="shared" si="10"/>
        <v>230.64999999999998</v>
      </c>
    </row>
    <row r="20" spans="1:44" s="373" customFormat="1" ht="18" customHeight="1" thickBot="1" x14ac:dyDescent="0.25">
      <c r="A20" s="362" t="s">
        <v>503</v>
      </c>
      <c r="B20" s="363" t="s">
        <v>58</v>
      </c>
      <c r="C20" s="364" t="s">
        <v>404</v>
      </c>
      <c r="D20" s="365">
        <f t="shared" si="0"/>
        <v>34721</v>
      </c>
      <c r="E20" s="680">
        <v>8100</v>
      </c>
      <c r="F20" s="695">
        <v>22183</v>
      </c>
      <c r="G20" s="681">
        <v>4438</v>
      </c>
      <c r="H20" s="682"/>
      <c r="I20" s="365">
        <f t="shared" si="1"/>
        <v>24825</v>
      </c>
      <c r="J20" s="680">
        <v>21377</v>
      </c>
      <c r="K20" s="695">
        <v>3448</v>
      </c>
      <c r="L20" s="138"/>
      <c r="M20" s="366">
        <f t="shared" si="2"/>
        <v>38987</v>
      </c>
      <c r="N20" s="680">
        <v>4101</v>
      </c>
      <c r="O20" s="695">
        <v>30602</v>
      </c>
      <c r="P20" s="681">
        <v>4284</v>
      </c>
      <c r="Q20" s="682"/>
      <c r="R20" s="144">
        <v>27282</v>
      </c>
      <c r="S20" s="367">
        <v>3286204</v>
      </c>
      <c r="T20" s="367" t="e">
        <f>S20-#REF!*1000</f>
        <v>#REF!</v>
      </c>
      <c r="U20" s="375">
        <f t="shared" si="3"/>
        <v>0</v>
      </c>
      <c r="V20" s="369">
        <v>67</v>
      </c>
      <c r="W20" s="370"/>
      <c r="X20" s="370"/>
      <c r="Y20" s="370"/>
      <c r="Z20" s="370"/>
      <c r="AA20" s="367">
        <f t="shared" si="4"/>
        <v>675000</v>
      </c>
      <c r="AB20" s="367">
        <f t="shared" si="5"/>
        <v>0</v>
      </c>
      <c r="AC20" s="370">
        <f t="shared" si="6"/>
        <v>0</v>
      </c>
      <c r="AD20" s="376"/>
      <c r="AE20" s="367" t="e">
        <f>AB20+#REF!</f>
        <v>#REF!</v>
      </c>
      <c r="AF20" s="143" t="e">
        <f t="shared" si="7"/>
        <v>#REF!</v>
      </c>
      <c r="AG20" s="145">
        <v>12417</v>
      </c>
      <c r="AH20" s="141"/>
      <c r="AI20" s="138" t="e">
        <f>#REF!</f>
        <v>#REF!</v>
      </c>
      <c r="AJ20" s="132"/>
      <c r="AK20" s="132"/>
      <c r="AL20" s="132"/>
      <c r="AM20" s="132"/>
      <c r="AO20" s="348">
        <f t="shared" si="8"/>
        <v>2052</v>
      </c>
      <c r="AP20" s="374">
        <v>1520</v>
      </c>
      <c r="AQ20" s="350">
        <f t="shared" si="9"/>
        <v>532</v>
      </c>
      <c r="AR20" s="27">
        <f t="shared" si="10"/>
        <v>532</v>
      </c>
    </row>
    <row r="21" spans="1:44" s="373" customFormat="1" ht="18" customHeight="1" thickBot="1" x14ac:dyDescent="0.25">
      <c r="A21" s="362" t="s">
        <v>504</v>
      </c>
      <c r="B21" s="363" t="s">
        <v>58</v>
      </c>
      <c r="C21" s="364" t="s">
        <v>405</v>
      </c>
      <c r="D21" s="365">
        <f t="shared" si="0"/>
        <v>10620</v>
      </c>
      <c r="E21" s="680">
        <v>1253</v>
      </c>
      <c r="F21" s="695">
        <v>8322</v>
      </c>
      <c r="G21" s="681">
        <v>1045</v>
      </c>
      <c r="H21" s="682"/>
      <c r="I21" s="365">
        <f t="shared" si="1"/>
        <v>7268</v>
      </c>
      <c r="J21" s="680">
        <v>6224</v>
      </c>
      <c r="K21" s="695">
        <v>1044</v>
      </c>
      <c r="L21" s="138"/>
      <c r="M21" s="366">
        <f t="shared" si="2"/>
        <v>13662</v>
      </c>
      <c r="N21" s="680"/>
      <c r="O21" s="695">
        <v>12596</v>
      </c>
      <c r="P21" s="681">
        <v>1066</v>
      </c>
      <c r="Q21" s="682"/>
      <c r="R21" s="144">
        <v>10062</v>
      </c>
      <c r="S21" s="367">
        <v>902984</v>
      </c>
      <c r="T21" s="367" t="e">
        <f>S21-#REF!*1000</f>
        <v>#REF!</v>
      </c>
      <c r="U21" s="375">
        <f t="shared" si="3"/>
        <v>0</v>
      </c>
      <c r="V21" s="369">
        <v>14</v>
      </c>
      <c r="W21" s="370"/>
      <c r="X21" s="370"/>
      <c r="Y21" s="370"/>
      <c r="Z21" s="370"/>
      <c r="AA21" s="367">
        <f t="shared" si="4"/>
        <v>104416.66666666667</v>
      </c>
      <c r="AB21" s="367">
        <f t="shared" si="5"/>
        <v>0</v>
      </c>
      <c r="AC21" s="370">
        <f t="shared" si="6"/>
        <v>0</v>
      </c>
      <c r="AD21" s="370"/>
      <c r="AE21" s="370"/>
      <c r="AF21" s="143" t="e">
        <f t="shared" si="7"/>
        <v>#REF!</v>
      </c>
      <c r="AG21" s="145">
        <v>4059</v>
      </c>
      <c r="AH21" s="141"/>
      <c r="AI21" s="138" t="e">
        <f>#REF!</f>
        <v>#REF!</v>
      </c>
      <c r="AJ21" s="132"/>
      <c r="AK21" s="132"/>
      <c r="AL21" s="132"/>
      <c r="AM21" s="132"/>
      <c r="AO21" s="348">
        <f t="shared" si="8"/>
        <v>522</v>
      </c>
      <c r="AP21" s="374">
        <v>387</v>
      </c>
      <c r="AQ21" s="350">
        <f t="shared" si="9"/>
        <v>135</v>
      </c>
      <c r="AR21" s="27">
        <f t="shared" si="10"/>
        <v>135.44999999999999</v>
      </c>
    </row>
    <row r="22" spans="1:44" s="373" customFormat="1" ht="18" customHeight="1" thickBot="1" x14ac:dyDescent="0.25">
      <c r="A22" s="362" t="s">
        <v>505</v>
      </c>
      <c r="B22" s="363" t="s">
        <v>58</v>
      </c>
      <c r="C22" s="364" t="s">
        <v>406</v>
      </c>
      <c r="D22" s="365">
        <f t="shared" si="0"/>
        <v>23214</v>
      </c>
      <c r="E22" s="680">
        <v>0</v>
      </c>
      <c r="F22" s="695">
        <v>19933</v>
      </c>
      <c r="G22" s="681">
        <v>3281</v>
      </c>
      <c r="H22" s="682"/>
      <c r="I22" s="365">
        <f t="shared" si="1"/>
        <v>21065</v>
      </c>
      <c r="J22" s="680">
        <v>17650</v>
      </c>
      <c r="K22" s="695">
        <v>3415</v>
      </c>
      <c r="L22" s="138"/>
      <c r="M22" s="366">
        <f t="shared" si="2"/>
        <v>49082</v>
      </c>
      <c r="N22" s="680">
        <v>3231</v>
      </c>
      <c r="O22" s="695">
        <v>42580</v>
      </c>
      <c r="P22" s="681">
        <v>3271</v>
      </c>
      <c r="Q22" s="682"/>
      <c r="R22" s="144">
        <v>21154</v>
      </c>
      <c r="S22" s="367">
        <v>3858646</v>
      </c>
      <c r="T22" s="367" t="e">
        <f>S22-#REF!*1000</f>
        <v>#REF!</v>
      </c>
      <c r="U22" s="375">
        <f t="shared" si="3"/>
        <v>0</v>
      </c>
      <c r="V22" s="369">
        <v>31</v>
      </c>
      <c r="W22" s="370"/>
      <c r="X22" s="370"/>
      <c r="Y22" s="370"/>
      <c r="Z22" s="370"/>
      <c r="AA22" s="367">
        <f t="shared" si="4"/>
        <v>0</v>
      </c>
      <c r="AB22" s="367">
        <f t="shared" si="5"/>
        <v>0</v>
      </c>
      <c r="AC22" s="370">
        <f t="shared" si="6"/>
        <v>0</v>
      </c>
      <c r="AD22" s="370"/>
      <c r="AE22" s="370"/>
      <c r="AF22" s="143" t="e">
        <f t="shared" si="7"/>
        <v>#REF!</v>
      </c>
      <c r="AG22" s="145">
        <v>8147</v>
      </c>
      <c r="AH22" s="141"/>
      <c r="AI22" s="138" t="e">
        <f>#REF!</f>
        <v>#REF!</v>
      </c>
      <c r="AJ22" s="132"/>
      <c r="AK22" s="132"/>
      <c r="AL22" s="132"/>
      <c r="AM22" s="132"/>
      <c r="AO22" s="348">
        <f t="shared" si="8"/>
        <v>1088</v>
      </c>
      <c r="AP22" s="374">
        <v>806</v>
      </c>
      <c r="AQ22" s="350">
        <f t="shared" si="9"/>
        <v>282</v>
      </c>
      <c r="AR22" s="27">
        <f t="shared" si="10"/>
        <v>282.09999999999997</v>
      </c>
    </row>
    <row r="23" spans="1:44" s="373" customFormat="1" ht="18" customHeight="1" thickBot="1" x14ac:dyDescent="0.25">
      <c r="A23" s="362" t="s">
        <v>506</v>
      </c>
      <c r="B23" s="363" t="s">
        <v>495</v>
      </c>
      <c r="C23" s="364" t="s">
        <v>407</v>
      </c>
      <c r="D23" s="365">
        <f t="shared" si="0"/>
        <v>18595</v>
      </c>
      <c r="E23" s="680">
        <v>1738</v>
      </c>
      <c r="F23" s="695">
        <v>16590</v>
      </c>
      <c r="G23" s="681">
        <v>267</v>
      </c>
      <c r="H23" s="682"/>
      <c r="I23" s="365">
        <f t="shared" si="1"/>
        <v>7094</v>
      </c>
      <c r="J23" s="680">
        <v>6847</v>
      </c>
      <c r="K23" s="695">
        <v>247</v>
      </c>
      <c r="L23" s="138"/>
      <c r="M23" s="366">
        <f t="shared" si="2"/>
        <v>14387</v>
      </c>
      <c r="N23" s="680">
        <v>2601</v>
      </c>
      <c r="O23" s="695">
        <v>11535</v>
      </c>
      <c r="P23" s="681">
        <v>251</v>
      </c>
      <c r="Q23" s="682"/>
      <c r="R23" s="144">
        <v>8114</v>
      </c>
      <c r="S23" s="367">
        <v>339879</v>
      </c>
      <c r="T23" s="367" t="e">
        <f>S23-#REF!*1000</f>
        <v>#REF!</v>
      </c>
      <c r="U23" s="375">
        <f t="shared" si="3"/>
        <v>0</v>
      </c>
      <c r="V23" s="369">
        <v>5</v>
      </c>
      <c r="W23" s="370"/>
      <c r="X23" s="370"/>
      <c r="Y23" s="370"/>
      <c r="Z23" s="370"/>
      <c r="AA23" s="367">
        <f t="shared" si="4"/>
        <v>144833.33333333334</v>
      </c>
      <c r="AB23" s="367">
        <f t="shared" si="5"/>
        <v>0</v>
      </c>
      <c r="AC23" s="370">
        <f t="shared" si="6"/>
        <v>0</v>
      </c>
      <c r="AD23" s="370"/>
      <c r="AE23" s="370"/>
      <c r="AF23" s="143" t="e">
        <f t="shared" si="7"/>
        <v>#REF!</v>
      </c>
      <c r="AG23" s="145">
        <v>3575</v>
      </c>
      <c r="AH23" s="141"/>
      <c r="AI23" s="138" t="e">
        <f>#REF!</f>
        <v>#REF!</v>
      </c>
      <c r="AJ23" s="132"/>
      <c r="AK23" s="132"/>
      <c r="AL23" s="132"/>
      <c r="AM23" s="132"/>
      <c r="AO23" s="348">
        <f t="shared" si="8"/>
        <v>294</v>
      </c>
      <c r="AP23" s="374">
        <v>218</v>
      </c>
      <c r="AQ23" s="350">
        <f t="shared" si="9"/>
        <v>76</v>
      </c>
      <c r="AR23" s="27">
        <f t="shared" si="10"/>
        <v>76.3</v>
      </c>
    </row>
    <row r="24" spans="1:44" s="373" customFormat="1" ht="18" customHeight="1" thickBot="1" x14ac:dyDescent="0.25">
      <c r="A24" s="362" t="s">
        <v>507</v>
      </c>
      <c r="B24" s="363" t="s">
        <v>494</v>
      </c>
      <c r="C24" s="364" t="s">
        <v>408</v>
      </c>
      <c r="D24" s="365">
        <f t="shared" si="0"/>
        <v>4776</v>
      </c>
      <c r="E24" s="680">
        <v>742</v>
      </c>
      <c r="F24" s="695">
        <v>0</v>
      </c>
      <c r="G24" s="681">
        <v>4034</v>
      </c>
      <c r="H24" s="682"/>
      <c r="I24" s="365">
        <f t="shared" si="1"/>
        <v>6152</v>
      </c>
      <c r="J24" s="680">
        <v>2741</v>
      </c>
      <c r="K24" s="695">
        <v>3411</v>
      </c>
      <c r="L24" s="138"/>
      <c r="M24" s="366">
        <f t="shared" si="2"/>
        <v>9393</v>
      </c>
      <c r="N24" s="680">
        <v>1000</v>
      </c>
      <c r="O24" s="695">
        <v>4351</v>
      </c>
      <c r="P24" s="681">
        <v>4042</v>
      </c>
      <c r="Q24" s="682"/>
      <c r="R24" s="144">
        <v>10307</v>
      </c>
      <c r="S24" s="367">
        <v>2487137.08</v>
      </c>
      <c r="T24" s="367" t="e">
        <f>S24-#REF!*1000</f>
        <v>#REF!</v>
      </c>
      <c r="U24" s="375">
        <f t="shared" si="3"/>
        <v>0</v>
      </c>
      <c r="V24" s="369">
        <v>49</v>
      </c>
      <c r="W24" s="370"/>
      <c r="X24" s="370"/>
      <c r="Y24" s="370"/>
      <c r="Z24" s="370"/>
      <c r="AA24" s="367">
        <f t="shared" si="4"/>
        <v>61833.333333333336</v>
      </c>
      <c r="AB24" s="367">
        <f t="shared" si="5"/>
        <v>0</v>
      </c>
      <c r="AC24" s="370">
        <f t="shared" si="6"/>
        <v>0</v>
      </c>
      <c r="AD24" s="370"/>
      <c r="AE24" s="367" t="e">
        <f>AB24+#REF!</f>
        <v>#REF!</v>
      </c>
      <c r="AF24" s="143" t="e">
        <f t="shared" si="7"/>
        <v>#REF!</v>
      </c>
      <c r="AG24" s="142">
        <v>6557</v>
      </c>
      <c r="AH24" s="141"/>
      <c r="AI24" s="138" t="e">
        <f>#REF!</f>
        <v>#REF!</v>
      </c>
      <c r="AJ24" s="132"/>
      <c r="AK24" s="132"/>
      <c r="AL24" s="132"/>
      <c r="AM24" s="132"/>
      <c r="AO24" s="348">
        <f t="shared" si="8"/>
        <v>1498</v>
      </c>
      <c r="AP24" s="374">
        <v>1110</v>
      </c>
      <c r="AQ24" s="377">
        <f>ROUND(0.35*AP24,0)-1</f>
        <v>388</v>
      </c>
      <c r="AR24" s="27">
        <f t="shared" si="10"/>
        <v>388.5</v>
      </c>
    </row>
    <row r="25" spans="1:44" s="373" customFormat="1" ht="18" customHeight="1" thickBot="1" x14ac:dyDescent="0.25">
      <c r="A25" s="362" t="s">
        <v>508</v>
      </c>
      <c r="B25" s="363" t="s">
        <v>494</v>
      </c>
      <c r="C25" s="364" t="s">
        <v>409</v>
      </c>
      <c r="D25" s="365">
        <f t="shared" si="0"/>
        <v>4787</v>
      </c>
      <c r="E25" s="680">
        <v>592</v>
      </c>
      <c r="F25" s="695">
        <v>4081</v>
      </c>
      <c r="G25" s="681">
        <v>114</v>
      </c>
      <c r="H25" s="682"/>
      <c r="I25" s="365">
        <f t="shared" si="1"/>
        <v>4998</v>
      </c>
      <c r="J25" s="680">
        <v>4850</v>
      </c>
      <c r="K25" s="695">
        <v>148</v>
      </c>
      <c r="L25" s="138"/>
      <c r="M25" s="366">
        <f t="shared" si="2"/>
        <v>8897</v>
      </c>
      <c r="N25" s="680">
        <v>1172</v>
      </c>
      <c r="O25" s="695">
        <v>7628</v>
      </c>
      <c r="P25" s="681">
        <v>97</v>
      </c>
      <c r="Q25" s="682"/>
      <c r="R25" s="144">
        <v>7118</v>
      </c>
      <c r="S25" s="367">
        <v>181008</v>
      </c>
      <c r="T25" s="367" t="e">
        <f>S25-#REF!*1000</f>
        <v>#REF!</v>
      </c>
      <c r="U25" s="375">
        <f t="shared" si="3"/>
        <v>0</v>
      </c>
      <c r="V25" s="369">
        <v>15</v>
      </c>
      <c r="W25" s="370"/>
      <c r="X25" s="370"/>
      <c r="Y25" s="370"/>
      <c r="Z25" s="370"/>
      <c r="AA25" s="367">
        <f t="shared" si="4"/>
        <v>49333.333333333336</v>
      </c>
      <c r="AB25" s="367">
        <f t="shared" si="5"/>
        <v>0</v>
      </c>
      <c r="AC25" s="370">
        <f t="shared" si="6"/>
        <v>0</v>
      </c>
      <c r="AD25" s="370"/>
      <c r="AE25" s="370"/>
      <c r="AF25" s="143" t="e">
        <f t="shared" si="7"/>
        <v>#REF!</v>
      </c>
      <c r="AG25" s="145">
        <v>2784</v>
      </c>
      <c r="AH25" s="141"/>
      <c r="AI25" s="138" t="e">
        <f>#REF!</f>
        <v>#REF!</v>
      </c>
      <c r="AJ25" s="132"/>
      <c r="AK25" s="132"/>
      <c r="AL25" s="132"/>
      <c r="AM25" s="132"/>
      <c r="AO25" s="348">
        <f t="shared" si="8"/>
        <v>517</v>
      </c>
      <c r="AP25" s="374">
        <v>383</v>
      </c>
      <c r="AQ25" s="350">
        <f t="shared" ref="AQ25:AQ30" si="11">ROUND(0.35*AP25,0)</f>
        <v>134</v>
      </c>
      <c r="AR25" s="27">
        <f t="shared" si="10"/>
        <v>134.04999999999998</v>
      </c>
    </row>
    <row r="26" spans="1:44" s="373" customFormat="1" ht="18" customHeight="1" thickBot="1" x14ac:dyDescent="0.25">
      <c r="A26" s="362" t="s">
        <v>509</v>
      </c>
      <c r="B26" s="363" t="s">
        <v>58</v>
      </c>
      <c r="C26" s="364" t="s">
        <v>410</v>
      </c>
      <c r="D26" s="365">
        <f t="shared" si="0"/>
        <v>13116</v>
      </c>
      <c r="E26" s="680">
        <v>0</v>
      </c>
      <c r="F26" s="695">
        <v>11890</v>
      </c>
      <c r="G26" s="681">
        <v>1226</v>
      </c>
      <c r="H26" s="682"/>
      <c r="I26" s="365">
        <f t="shared" si="1"/>
        <v>6495</v>
      </c>
      <c r="J26" s="680">
        <v>5534</v>
      </c>
      <c r="K26" s="695">
        <v>961</v>
      </c>
      <c r="L26" s="138"/>
      <c r="M26" s="366">
        <f t="shared" si="2"/>
        <v>13211</v>
      </c>
      <c r="N26" s="680"/>
      <c r="O26" s="695">
        <v>11890</v>
      </c>
      <c r="P26" s="681">
        <v>1321</v>
      </c>
      <c r="Q26" s="682"/>
      <c r="R26" s="144">
        <v>11082</v>
      </c>
      <c r="S26" s="367">
        <v>1214778.8</v>
      </c>
      <c r="T26" s="367" t="e">
        <f>S26-#REF!*1000</f>
        <v>#REF!</v>
      </c>
      <c r="U26" s="375">
        <f t="shared" si="3"/>
        <v>0</v>
      </c>
      <c r="V26" s="369">
        <v>27</v>
      </c>
      <c r="W26" s="370"/>
      <c r="X26" s="370"/>
      <c r="Y26" s="370"/>
      <c r="Z26" s="370"/>
      <c r="AA26" s="367">
        <f t="shared" si="4"/>
        <v>0</v>
      </c>
      <c r="AB26" s="367">
        <f t="shared" si="5"/>
        <v>0</v>
      </c>
      <c r="AC26" s="370">
        <f t="shared" si="6"/>
        <v>0</v>
      </c>
      <c r="AD26" s="370"/>
      <c r="AE26" s="370"/>
      <c r="AF26" s="143" t="e">
        <f t="shared" si="7"/>
        <v>#REF!</v>
      </c>
      <c r="AG26" s="142">
        <v>3562</v>
      </c>
      <c r="AH26" s="141"/>
      <c r="AI26" s="138" t="e">
        <f>#REF!</f>
        <v>#REF!</v>
      </c>
      <c r="AJ26" s="132"/>
      <c r="AK26" s="132"/>
      <c r="AL26" s="132"/>
      <c r="AM26" s="132"/>
      <c r="AO26" s="348">
        <f t="shared" si="8"/>
        <v>824</v>
      </c>
      <c r="AP26" s="374">
        <v>610</v>
      </c>
      <c r="AQ26" s="350">
        <f t="shared" si="11"/>
        <v>214</v>
      </c>
      <c r="AR26" s="27">
        <f t="shared" si="10"/>
        <v>213.5</v>
      </c>
    </row>
    <row r="27" spans="1:44" s="373" customFormat="1" ht="18" customHeight="1" thickBot="1" x14ac:dyDescent="0.25">
      <c r="A27" s="362" t="s">
        <v>510</v>
      </c>
      <c r="B27" s="363" t="s">
        <v>60</v>
      </c>
      <c r="C27" s="364" t="s">
        <v>411</v>
      </c>
      <c r="D27" s="365">
        <f t="shared" si="0"/>
        <v>754</v>
      </c>
      <c r="E27" s="680">
        <v>0</v>
      </c>
      <c r="F27" s="695">
        <v>83</v>
      </c>
      <c r="G27" s="681">
        <v>671</v>
      </c>
      <c r="H27" s="682"/>
      <c r="I27" s="365">
        <f t="shared" si="1"/>
        <v>1265</v>
      </c>
      <c r="J27" s="680">
        <v>994</v>
      </c>
      <c r="K27" s="695">
        <v>271</v>
      </c>
      <c r="L27" s="138"/>
      <c r="M27" s="366">
        <f t="shared" si="2"/>
        <v>972</v>
      </c>
      <c r="N27" s="680"/>
      <c r="O27" s="695">
        <v>231</v>
      </c>
      <c r="P27" s="681">
        <v>741</v>
      </c>
      <c r="Q27" s="682"/>
      <c r="R27" s="144">
        <v>1224</v>
      </c>
      <c r="S27" s="367">
        <v>297469</v>
      </c>
      <c r="T27" s="367" t="e">
        <f>S27-#REF!*1000</f>
        <v>#REF!</v>
      </c>
      <c r="U27" s="375">
        <f t="shared" si="3"/>
        <v>0</v>
      </c>
      <c r="V27" s="369">
        <v>7</v>
      </c>
      <c r="W27" s="370"/>
      <c r="X27" s="370"/>
      <c r="Y27" s="370"/>
      <c r="Z27" s="370"/>
      <c r="AA27" s="367">
        <f t="shared" si="4"/>
        <v>0</v>
      </c>
      <c r="AB27" s="367">
        <f t="shared" si="5"/>
        <v>0</v>
      </c>
      <c r="AC27" s="370">
        <f t="shared" si="6"/>
        <v>0</v>
      </c>
      <c r="AD27" s="370"/>
      <c r="AE27" s="370"/>
      <c r="AF27" s="143" t="e">
        <f t="shared" si="7"/>
        <v>#REF!</v>
      </c>
      <c r="AG27" s="145">
        <v>500</v>
      </c>
      <c r="AH27" s="141"/>
      <c r="AI27" s="138" t="e">
        <f>#REF!</f>
        <v>#REF!</v>
      </c>
      <c r="AJ27" s="132"/>
      <c r="AK27" s="132"/>
      <c r="AL27" s="132"/>
      <c r="AM27" s="132"/>
      <c r="AO27" s="348">
        <f t="shared" si="8"/>
        <v>76</v>
      </c>
      <c r="AP27" s="374">
        <v>56</v>
      </c>
      <c r="AQ27" s="350">
        <f t="shared" si="11"/>
        <v>20</v>
      </c>
      <c r="AR27" s="27">
        <f t="shared" si="10"/>
        <v>19.599999999999998</v>
      </c>
    </row>
    <row r="28" spans="1:44" s="373" customFormat="1" ht="18" customHeight="1" thickBot="1" x14ac:dyDescent="0.25">
      <c r="A28" s="362" t="s">
        <v>511</v>
      </c>
      <c r="B28" s="363" t="s">
        <v>58</v>
      </c>
      <c r="C28" s="364" t="s">
        <v>412</v>
      </c>
      <c r="D28" s="365">
        <f t="shared" si="0"/>
        <v>2757</v>
      </c>
      <c r="E28" s="680">
        <v>0</v>
      </c>
      <c r="F28" s="695">
        <v>2321</v>
      </c>
      <c r="G28" s="681">
        <v>436</v>
      </c>
      <c r="H28" s="682"/>
      <c r="I28" s="365">
        <f t="shared" si="1"/>
        <v>4194</v>
      </c>
      <c r="J28" s="680">
        <v>3771</v>
      </c>
      <c r="K28" s="695">
        <v>423</v>
      </c>
      <c r="L28" s="138"/>
      <c r="M28" s="366">
        <f t="shared" si="2"/>
        <v>5931</v>
      </c>
      <c r="N28" s="680">
        <v>57</v>
      </c>
      <c r="O28" s="695">
        <v>5393</v>
      </c>
      <c r="P28" s="681">
        <v>481</v>
      </c>
      <c r="Q28" s="682"/>
      <c r="R28" s="144">
        <v>6814</v>
      </c>
      <c r="S28" s="367">
        <v>556472</v>
      </c>
      <c r="T28" s="367" t="e">
        <f>S28-#REF!*1000</f>
        <v>#REF!</v>
      </c>
      <c r="U28" s="375">
        <f t="shared" si="3"/>
        <v>0</v>
      </c>
      <c r="V28" s="369">
        <v>17</v>
      </c>
      <c r="W28" s="370"/>
      <c r="X28" s="370"/>
      <c r="Y28" s="370"/>
      <c r="Z28" s="370"/>
      <c r="AA28" s="367">
        <f t="shared" si="4"/>
        <v>0</v>
      </c>
      <c r="AB28" s="367">
        <f t="shared" si="5"/>
        <v>0</v>
      </c>
      <c r="AC28" s="370">
        <f t="shared" si="6"/>
        <v>0</v>
      </c>
      <c r="AD28" s="370"/>
      <c r="AE28" s="370"/>
      <c r="AF28" s="143" t="e">
        <f t="shared" si="7"/>
        <v>#REF!</v>
      </c>
      <c r="AG28" s="145">
        <v>2718</v>
      </c>
      <c r="AH28" s="141"/>
      <c r="AI28" s="138" t="e">
        <f>#REF!</f>
        <v>#REF!</v>
      </c>
      <c r="AJ28" s="132"/>
      <c r="AK28" s="132"/>
      <c r="AL28" s="132"/>
      <c r="AM28" s="132"/>
      <c r="AO28" s="348">
        <f t="shared" si="8"/>
        <v>466</v>
      </c>
      <c r="AP28" s="374">
        <v>345</v>
      </c>
      <c r="AQ28" s="350">
        <f t="shared" si="11"/>
        <v>121</v>
      </c>
      <c r="AR28" s="27">
        <f t="shared" si="10"/>
        <v>120.74999999999999</v>
      </c>
    </row>
    <row r="29" spans="1:44" s="373" customFormat="1" ht="18" customHeight="1" thickBot="1" x14ac:dyDescent="0.25">
      <c r="A29" s="362" t="s">
        <v>512</v>
      </c>
      <c r="B29" s="363" t="s">
        <v>494</v>
      </c>
      <c r="C29" s="364" t="s">
        <v>413</v>
      </c>
      <c r="D29" s="365">
        <f t="shared" si="0"/>
        <v>11333</v>
      </c>
      <c r="E29" s="680">
        <v>0</v>
      </c>
      <c r="F29" s="695">
        <v>8966</v>
      </c>
      <c r="G29" s="681">
        <v>2367</v>
      </c>
      <c r="H29" s="682"/>
      <c r="I29" s="365">
        <f t="shared" si="1"/>
        <v>7356</v>
      </c>
      <c r="J29" s="680">
        <v>5263</v>
      </c>
      <c r="K29" s="695">
        <v>2093</v>
      </c>
      <c r="L29" s="138"/>
      <c r="M29" s="366">
        <f t="shared" si="2"/>
        <v>15453</v>
      </c>
      <c r="N29" s="680"/>
      <c r="O29" s="695">
        <v>13300</v>
      </c>
      <c r="P29" s="681">
        <v>2153</v>
      </c>
      <c r="Q29" s="682"/>
      <c r="R29" s="144">
        <v>11583</v>
      </c>
      <c r="S29" s="367">
        <v>957058</v>
      </c>
      <c r="T29" s="367" t="e">
        <f>S29-#REF!*1000</f>
        <v>#REF!</v>
      </c>
      <c r="U29" s="375">
        <f t="shared" si="3"/>
        <v>0</v>
      </c>
      <c r="V29" s="369">
        <v>37</v>
      </c>
      <c r="W29" s="370"/>
      <c r="X29" s="370"/>
      <c r="Y29" s="370"/>
      <c r="Z29" s="370"/>
      <c r="AA29" s="367">
        <f t="shared" si="4"/>
        <v>0</v>
      </c>
      <c r="AB29" s="367">
        <f t="shared" si="5"/>
        <v>0</v>
      </c>
      <c r="AC29" s="370">
        <f t="shared" si="6"/>
        <v>0</v>
      </c>
      <c r="AD29" s="370"/>
      <c r="AE29" s="370"/>
      <c r="AF29" s="143" t="e">
        <f t="shared" si="7"/>
        <v>#REF!</v>
      </c>
      <c r="AG29" s="145">
        <v>5715</v>
      </c>
      <c r="AH29" s="141"/>
      <c r="AI29" s="138" t="e">
        <f>#REF!</f>
        <v>#REF!</v>
      </c>
      <c r="AJ29" s="132"/>
      <c r="AK29" s="132"/>
      <c r="AL29" s="132"/>
      <c r="AM29" s="132"/>
      <c r="AO29" s="348">
        <f t="shared" si="8"/>
        <v>1380</v>
      </c>
      <c r="AP29" s="374">
        <v>1022</v>
      </c>
      <c r="AQ29" s="350">
        <f t="shared" si="11"/>
        <v>358</v>
      </c>
      <c r="AR29" s="27">
        <f t="shared" si="10"/>
        <v>357.7</v>
      </c>
    </row>
    <row r="30" spans="1:44" s="373" customFormat="1" ht="18" customHeight="1" thickBot="1" x14ac:dyDescent="0.25">
      <c r="A30" s="362" t="s">
        <v>513</v>
      </c>
      <c r="B30" s="363" t="s">
        <v>494</v>
      </c>
      <c r="C30" s="364" t="s">
        <v>414</v>
      </c>
      <c r="D30" s="365">
        <f t="shared" si="0"/>
        <v>2595</v>
      </c>
      <c r="E30" s="680">
        <v>1684</v>
      </c>
      <c r="F30" s="695">
        <v>550</v>
      </c>
      <c r="G30" s="681">
        <v>361</v>
      </c>
      <c r="H30" s="682"/>
      <c r="I30" s="365">
        <f t="shared" si="1"/>
        <v>4169</v>
      </c>
      <c r="J30" s="680">
        <v>3783</v>
      </c>
      <c r="K30" s="695">
        <v>386</v>
      </c>
      <c r="L30" s="138"/>
      <c r="M30" s="366">
        <f t="shared" si="2"/>
        <v>6084</v>
      </c>
      <c r="N30" s="680">
        <v>1907</v>
      </c>
      <c r="O30" s="695">
        <v>3750</v>
      </c>
      <c r="P30" s="681">
        <v>427</v>
      </c>
      <c r="Q30" s="682"/>
      <c r="R30" s="144">
        <v>5014</v>
      </c>
      <c r="S30" s="367">
        <v>428983</v>
      </c>
      <c r="T30" s="367" t="e">
        <f>S30-#REF!*1000</f>
        <v>#REF!</v>
      </c>
      <c r="U30" s="375">
        <f t="shared" si="3"/>
        <v>0</v>
      </c>
      <c r="V30" s="369">
        <v>26</v>
      </c>
      <c r="W30" s="370"/>
      <c r="X30" s="370"/>
      <c r="Y30" s="370"/>
      <c r="Z30" s="370"/>
      <c r="AA30" s="367">
        <f t="shared" si="4"/>
        <v>140333.33333333334</v>
      </c>
      <c r="AB30" s="367">
        <f t="shared" si="5"/>
        <v>0</v>
      </c>
      <c r="AC30" s="370">
        <f t="shared" si="6"/>
        <v>0</v>
      </c>
      <c r="AD30" s="370"/>
      <c r="AE30" s="370"/>
      <c r="AF30" s="143" t="e">
        <f t="shared" si="7"/>
        <v>#REF!</v>
      </c>
      <c r="AG30" s="145">
        <v>2265</v>
      </c>
      <c r="AH30" s="141"/>
      <c r="AI30" s="138" t="e">
        <f>#REF!</f>
        <v>#REF!</v>
      </c>
      <c r="AJ30" s="132"/>
      <c r="AK30" s="132"/>
      <c r="AL30" s="132"/>
      <c r="AM30" s="132"/>
      <c r="AO30" s="348">
        <f t="shared" si="8"/>
        <v>412</v>
      </c>
      <c r="AP30" s="374">
        <v>305</v>
      </c>
      <c r="AQ30" s="350">
        <f t="shared" si="11"/>
        <v>107</v>
      </c>
      <c r="AR30" s="27">
        <f t="shared" si="10"/>
        <v>106.75</v>
      </c>
    </row>
    <row r="31" spans="1:44" s="373" customFormat="1" ht="18" customHeight="1" thickBot="1" x14ac:dyDescent="0.25">
      <c r="A31" s="362" t="s">
        <v>514</v>
      </c>
      <c r="B31" s="363" t="s">
        <v>58</v>
      </c>
      <c r="C31" s="364" t="s">
        <v>415</v>
      </c>
      <c r="D31" s="365">
        <f t="shared" si="0"/>
        <v>2497</v>
      </c>
      <c r="E31" s="680">
        <v>1450</v>
      </c>
      <c r="F31" s="695">
        <v>0</v>
      </c>
      <c r="G31" s="681">
        <v>1047</v>
      </c>
      <c r="H31" s="682"/>
      <c r="I31" s="365">
        <f t="shared" si="1"/>
        <v>5963</v>
      </c>
      <c r="J31" s="680">
        <v>4901</v>
      </c>
      <c r="K31" s="695">
        <v>1062</v>
      </c>
      <c r="L31" s="138"/>
      <c r="M31" s="366">
        <f t="shared" si="2"/>
        <v>7987</v>
      </c>
      <c r="N31" s="680"/>
      <c r="O31" s="695">
        <v>7000</v>
      </c>
      <c r="P31" s="681">
        <v>987</v>
      </c>
      <c r="Q31" s="682"/>
      <c r="R31" s="144">
        <v>10961</v>
      </c>
      <c r="S31" s="367">
        <v>1098990</v>
      </c>
      <c r="T31" s="367" t="e">
        <f>S31-#REF!*1000</f>
        <v>#REF!</v>
      </c>
      <c r="U31" s="375">
        <f t="shared" si="3"/>
        <v>0</v>
      </c>
      <c r="V31" s="369">
        <v>26</v>
      </c>
      <c r="W31" s="370"/>
      <c r="X31" s="370"/>
      <c r="Y31" s="370"/>
      <c r="Z31" s="370"/>
      <c r="AA31" s="367">
        <f t="shared" si="4"/>
        <v>120833.33333333333</v>
      </c>
      <c r="AB31" s="367">
        <f t="shared" si="5"/>
        <v>0</v>
      </c>
      <c r="AC31" s="370">
        <f t="shared" si="6"/>
        <v>0</v>
      </c>
      <c r="AD31" s="370"/>
      <c r="AE31" s="370"/>
      <c r="AF31" s="143" t="e">
        <f t="shared" si="7"/>
        <v>#REF!</v>
      </c>
      <c r="AG31" s="142">
        <v>3978</v>
      </c>
      <c r="AH31" s="141"/>
      <c r="AI31" s="138" t="e">
        <f>#REF!</f>
        <v>#REF!</v>
      </c>
      <c r="AJ31" s="132"/>
      <c r="AK31" s="132"/>
      <c r="AL31" s="132"/>
      <c r="AM31" s="132"/>
      <c r="AO31" s="348">
        <f t="shared" si="8"/>
        <v>1032</v>
      </c>
      <c r="AP31" s="374">
        <v>765</v>
      </c>
      <c r="AQ31" s="377">
        <f>ROUND(0.35*AP31,0)-1</f>
        <v>267</v>
      </c>
      <c r="AR31" s="27">
        <f t="shared" si="10"/>
        <v>267.75</v>
      </c>
    </row>
    <row r="32" spans="1:44" s="373" customFormat="1" ht="18" customHeight="1" thickBot="1" x14ac:dyDescent="0.25">
      <c r="A32" s="362" t="s">
        <v>515</v>
      </c>
      <c r="B32" s="363" t="s">
        <v>494</v>
      </c>
      <c r="C32" s="364" t="s">
        <v>416</v>
      </c>
      <c r="D32" s="365">
        <f t="shared" si="0"/>
        <v>28485</v>
      </c>
      <c r="E32" s="680">
        <v>3437</v>
      </c>
      <c r="F32" s="695">
        <v>18674</v>
      </c>
      <c r="G32" s="681">
        <v>6374</v>
      </c>
      <c r="H32" s="682"/>
      <c r="I32" s="365">
        <f t="shared" si="1"/>
        <v>27710</v>
      </c>
      <c r="J32" s="680">
        <v>22132</v>
      </c>
      <c r="K32" s="695">
        <v>5578</v>
      </c>
      <c r="L32" s="138"/>
      <c r="M32" s="366">
        <f t="shared" si="2"/>
        <v>32270</v>
      </c>
      <c r="N32" s="680"/>
      <c r="O32" s="695">
        <v>26000</v>
      </c>
      <c r="P32" s="681">
        <v>6270</v>
      </c>
      <c r="Q32" s="682"/>
      <c r="R32" s="144">
        <v>17811</v>
      </c>
      <c r="S32" s="367">
        <v>5124305</v>
      </c>
      <c r="T32" s="367" t="e">
        <f>S32-#REF!*1000</f>
        <v>#REF!</v>
      </c>
      <c r="U32" s="375">
        <f t="shared" si="3"/>
        <v>0</v>
      </c>
      <c r="V32" s="369">
        <v>52</v>
      </c>
      <c r="W32" s="370"/>
      <c r="X32" s="370"/>
      <c r="Y32" s="370"/>
      <c r="Z32" s="370"/>
      <c r="AA32" s="367">
        <f t="shared" si="4"/>
        <v>286416.66666666669</v>
      </c>
      <c r="AB32" s="367">
        <f t="shared" si="5"/>
        <v>0</v>
      </c>
      <c r="AC32" s="370">
        <f t="shared" si="6"/>
        <v>0</v>
      </c>
      <c r="AD32" s="370"/>
      <c r="AE32" s="367" t="e">
        <f>#REF!+AB32</f>
        <v>#REF!</v>
      </c>
      <c r="AF32" s="143" t="e">
        <f t="shared" si="7"/>
        <v>#REF!</v>
      </c>
      <c r="AG32" s="145">
        <v>12024</v>
      </c>
      <c r="AH32" s="141"/>
      <c r="AI32" s="138" t="e">
        <f>#REF!</f>
        <v>#REF!</v>
      </c>
      <c r="AJ32" s="132"/>
      <c r="AK32" s="132"/>
      <c r="AL32" s="132"/>
      <c r="AM32" s="132"/>
      <c r="AO32" s="348">
        <f t="shared" si="8"/>
        <v>1717</v>
      </c>
      <c r="AP32" s="374">
        <v>1272</v>
      </c>
      <c r="AQ32" s="350">
        <f t="shared" ref="AQ32:AQ37" si="12">ROUND(0.35*AP32,0)</f>
        <v>445</v>
      </c>
      <c r="AR32" s="27">
        <f t="shared" si="10"/>
        <v>445.2</v>
      </c>
    </row>
    <row r="33" spans="1:44" s="373" customFormat="1" ht="18" customHeight="1" thickBot="1" x14ac:dyDescent="0.25">
      <c r="A33" s="362" t="s">
        <v>516</v>
      </c>
      <c r="B33" s="363" t="s">
        <v>58</v>
      </c>
      <c r="C33" s="364" t="s">
        <v>417</v>
      </c>
      <c r="D33" s="365">
        <f t="shared" si="0"/>
        <v>8004</v>
      </c>
      <c r="E33" s="680">
        <v>3850</v>
      </c>
      <c r="F33" s="695">
        <v>0</v>
      </c>
      <c r="G33" s="681">
        <v>4154</v>
      </c>
      <c r="H33" s="682"/>
      <c r="I33" s="365">
        <f t="shared" si="1"/>
        <v>4245</v>
      </c>
      <c r="J33" s="680">
        <v>330</v>
      </c>
      <c r="K33" s="695">
        <v>3915</v>
      </c>
      <c r="L33" s="138"/>
      <c r="M33" s="366">
        <f t="shared" si="2"/>
        <v>9920</v>
      </c>
      <c r="N33" s="680">
        <v>5687</v>
      </c>
      <c r="O33" s="695"/>
      <c r="P33" s="681">
        <v>4233</v>
      </c>
      <c r="Q33" s="682"/>
      <c r="R33" s="144">
        <v>9000</v>
      </c>
      <c r="S33" s="367">
        <v>3764453</v>
      </c>
      <c r="T33" s="367" t="e">
        <f>S33-#REF!*1000</f>
        <v>#REF!</v>
      </c>
      <c r="U33" s="375">
        <f t="shared" si="3"/>
        <v>0</v>
      </c>
      <c r="V33" s="369">
        <v>51</v>
      </c>
      <c r="W33" s="370"/>
      <c r="X33" s="370"/>
      <c r="Y33" s="370"/>
      <c r="Z33" s="370"/>
      <c r="AA33" s="367">
        <f t="shared" si="4"/>
        <v>320833.33333333331</v>
      </c>
      <c r="AB33" s="367">
        <f t="shared" si="5"/>
        <v>0</v>
      </c>
      <c r="AC33" s="370">
        <f t="shared" si="6"/>
        <v>0</v>
      </c>
      <c r="AD33" s="370"/>
      <c r="AE33" s="370"/>
      <c r="AF33" s="143" t="e">
        <f t="shared" si="7"/>
        <v>#REF!</v>
      </c>
      <c r="AG33" s="142">
        <v>2592</v>
      </c>
      <c r="AH33" s="141"/>
      <c r="AI33" s="138" t="e">
        <f>#REF!</f>
        <v>#REF!</v>
      </c>
      <c r="AJ33" s="132"/>
      <c r="AK33" s="132"/>
      <c r="AL33" s="132"/>
      <c r="AM33" s="132"/>
      <c r="AO33" s="348">
        <f t="shared" si="8"/>
        <v>1458</v>
      </c>
      <c r="AP33" s="374">
        <v>1080</v>
      </c>
      <c r="AQ33" s="350">
        <f t="shared" si="12"/>
        <v>378</v>
      </c>
      <c r="AR33" s="27">
        <f t="shared" si="10"/>
        <v>378</v>
      </c>
    </row>
    <row r="34" spans="1:44" s="373" customFormat="1" ht="18" customHeight="1" thickBot="1" x14ac:dyDescent="0.25">
      <c r="A34" s="362" t="s">
        <v>517</v>
      </c>
      <c r="B34" s="363" t="s">
        <v>494</v>
      </c>
      <c r="C34" s="364" t="s">
        <v>418</v>
      </c>
      <c r="D34" s="365">
        <f t="shared" si="0"/>
        <v>6002</v>
      </c>
      <c r="E34" s="680">
        <v>1000</v>
      </c>
      <c r="F34" s="695">
        <v>4080</v>
      </c>
      <c r="G34" s="681">
        <v>922</v>
      </c>
      <c r="H34" s="682"/>
      <c r="I34" s="365">
        <f t="shared" si="1"/>
        <v>5009</v>
      </c>
      <c r="J34" s="680">
        <v>4525</v>
      </c>
      <c r="K34" s="695">
        <v>484</v>
      </c>
      <c r="L34" s="138"/>
      <c r="M34" s="366">
        <f t="shared" si="2"/>
        <v>15096</v>
      </c>
      <c r="N34" s="680">
        <v>4533</v>
      </c>
      <c r="O34" s="695">
        <v>9629</v>
      </c>
      <c r="P34" s="681">
        <v>934</v>
      </c>
      <c r="Q34" s="682"/>
      <c r="R34" s="144">
        <v>9006</v>
      </c>
      <c r="S34" s="367">
        <v>666758</v>
      </c>
      <c r="T34" s="367" t="e">
        <f>S34-#REF!*1000</f>
        <v>#REF!</v>
      </c>
      <c r="U34" s="375">
        <f t="shared" si="3"/>
        <v>0</v>
      </c>
      <c r="V34" s="369">
        <v>29</v>
      </c>
      <c r="W34" s="370"/>
      <c r="X34" s="370"/>
      <c r="Y34" s="370"/>
      <c r="Z34" s="370"/>
      <c r="AA34" s="367">
        <f t="shared" si="4"/>
        <v>83333.333333333328</v>
      </c>
      <c r="AB34" s="367">
        <f t="shared" si="5"/>
        <v>0</v>
      </c>
      <c r="AC34" s="370">
        <f t="shared" si="6"/>
        <v>0</v>
      </c>
      <c r="AD34" s="370"/>
      <c r="AE34" s="370"/>
      <c r="AF34" s="143" t="e">
        <f t="shared" si="7"/>
        <v>#REF!</v>
      </c>
      <c r="AG34" s="145">
        <v>3069</v>
      </c>
      <c r="AH34" s="141"/>
      <c r="AI34" s="138" t="e">
        <f>#REF!</f>
        <v>#REF!</v>
      </c>
      <c r="AJ34" s="132"/>
      <c r="AK34" s="132"/>
      <c r="AL34" s="132"/>
      <c r="AM34" s="132"/>
      <c r="AO34" s="348">
        <f t="shared" si="8"/>
        <v>743</v>
      </c>
      <c r="AP34" s="374">
        <v>550</v>
      </c>
      <c r="AQ34" s="350">
        <f t="shared" si="12"/>
        <v>193</v>
      </c>
      <c r="AR34" s="27">
        <f t="shared" si="10"/>
        <v>192.5</v>
      </c>
    </row>
    <row r="35" spans="1:44" s="373" customFormat="1" ht="18" customHeight="1" thickBot="1" x14ac:dyDescent="0.25">
      <c r="A35" s="362" t="s">
        <v>518</v>
      </c>
      <c r="B35" s="363" t="s">
        <v>494</v>
      </c>
      <c r="C35" s="364" t="s">
        <v>419</v>
      </c>
      <c r="D35" s="365">
        <f t="shared" si="0"/>
        <v>2103</v>
      </c>
      <c r="E35" s="680">
        <v>0</v>
      </c>
      <c r="F35" s="695">
        <v>0</v>
      </c>
      <c r="G35" s="681">
        <v>2103</v>
      </c>
      <c r="H35" s="682"/>
      <c r="I35" s="365">
        <f t="shared" si="1"/>
        <v>4344</v>
      </c>
      <c r="J35" s="680">
        <v>1893</v>
      </c>
      <c r="K35" s="695">
        <v>2451</v>
      </c>
      <c r="L35" s="138"/>
      <c r="M35" s="366">
        <f t="shared" si="2"/>
        <v>6007</v>
      </c>
      <c r="N35" s="680">
        <v>500</v>
      </c>
      <c r="O35" s="695">
        <v>3300</v>
      </c>
      <c r="P35" s="681">
        <v>2207</v>
      </c>
      <c r="Q35" s="682"/>
      <c r="R35" s="144">
        <v>8401</v>
      </c>
      <c r="S35" s="367">
        <v>2511427.69</v>
      </c>
      <c r="T35" s="367" t="e">
        <f>S35-#REF!*1000</f>
        <v>#REF!</v>
      </c>
      <c r="U35" s="375">
        <f t="shared" si="3"/>
        <v>0</v>
      </c>
      <c r="V35" s="369">
        <v>29</v>
      </c>
      <c r="W35" s="370"/>
      <c r="X35" s="370"/>
      <c r="Y35" s="370"/>
      <c r="Z35" s="370"/>
      <c r="AA35" s="367">
        <f t="shared" si="4"/>
        <v>0</v>
      </c>
      <c r="AB35" s="367">
        <f t="shared" si="5"/>
        <v>0</v>
      </c>
      <c r="AC35" s="370">
        <f t="shared" si="6"/>
        <v>0</v>
      </c>
      <c r="AD35" s="370"/>
      <c r="AE35" s="370"/>
      <c r="AF35" s="143" t="e">
        <f t="shared" si="7"/>
        <v>#REF!</v>
      </c>
      <c r="AG35" s="145">
        <v>3441</v>
      </c>
      <c r="AH35" s="141"/>
      <c r="AI35" s="138" t="e">
        <f>#REF!</f>
        <v>#REF!</v>
      </c>
      <c r="AJ35" s="132"/>
      <c r="AK35" s="132"/>
      <c r="AL35" s="132"/>
      <c r="AM35" s="132"/>
      <c r="AO35" s="348">
        <f t="shared" si="8"/>
        <v>913</v>
      </c>
      <c r="AP35" s="374">
        <v>676</v>
      </c>
      <c r="AQ35" s="350">
        <f t="shared" si="12"/>
        <v>237</v>
      </c>
      <c r="AR35" s="27">
        <f t="shared" si="10"/>
        <v>236.6</v>
      </c>
    </row>
    <row r="36" spans="1:44" s="373" customFormat="1" ht="18" customHeight="1" thickBot="1" x14ac:dyDescent="0.25">
      <c r="A36" s="362" t="s">
        <v>519</v>
      </c>
      <c r="B36" s="363" t="s">
        <v>58</v>
      </c>
      <c r="C36" s="364" t="s">
        <v>420</v>
      </c>
      <c r="D36" s="365">
        <f t="shared" si="0"/>
        <v>1033</v>
      </c>
      <c r="E36" s="680">
        <v>0</v>
      </c>
      <c r="F36" s="695">
        <v>0</v>
      </c>
      <c r="G36" s="681">
        <v>1033</v>
      </c>
      <c r="H36" s="682"/>
      <c r="I36" s="365">
        <f t="shared" si="1"/>
        <v>2968</v>
      </c>
      <c r="J36" s="680">
        <v>1978</v>
      </c>
      <c r="K36" s="695">
        <v>990</v>
      </c>
      <c r="L36" s="138"/>
      <c r="M36" s="366">
        <f t="shared" si="2"/>
        <v>2686</v>
      </c>
      <c r="N36" s="680">
        <v>705</v>
      </c>
      <c r="O36" s="695">
        <v>991</v>
      </c>
      <c r="P36" s="681">
        <v>990</v>
      </c>
      <c r="Q36" s="682"/>
      <c r="R36" s="144">
        <v>6151</v>
      </c>
      <c r="S36" s="367">
        <v>1101587</v>
      </c>
      <c r="T36" s="367" t="e">
        <f>S36-#REF!*1000</f>
        <v>#REF!</v>
      </c>
      <c r="U36" s="375">
        <f t="shared" si="3"/>
        <v>0</v>
      </c>
      <c r="V36" s="369">
        <v>17</v>
      </c>
      <c r="W36" s="370"/>
      <c r="X36" s="370"/>
      <c r="Y36" s="370"/>
      <c r="Z36" s="370"/>
      <c r="AA36" s="367">
        <f t="shared" si="4"/>
        <v>0</v>
      </c>
      <c r="AB36" s="367">
        <f t="shared" si="5"/>
        <v>0</v>
      </c>
      <c r="AC36" s="370">
        <f t="shared" si="6"/>
        <v>0</v>
      </c>
      <c r="AD36" s="370"/>
      <c r="AE36" s="370"/>
      <c r="AF36" s="143" t="e">
        <f t="shared" si="7"/>
        <v>#REF!</v>
      </c>
      <c r="AG36" s="142">
        <v>2329</v>
      </c>
      <c r="AH36" s="141"/>
      <c r="AI36" s="138" t="e">
        <f>#REF!</f>
        <v>#REF!</v>
      </c>
      <c r="AJ36" s="132"/>
      <c r="AK36" s="132"/>
      <c r="AL36" s="132"/>
      <c r="AM36" s="132"/>
      <c r="AO36" s="348">
        <f t="shared" si="8"/>
        <v>575</v>
      </c>
      <c r="AP36" s="374">
        <v>426</v>
      </c>
      <c r="AQ36" s="350">
        <f t="shared" si="12"/>
        <v>149</v>
      </c>
      <c r="AR36" s="27">
        <f t="shared" si="10"/>
        <v>149.1</v>
      </c>
    </row>
    <row r="37" spans="1:44" s="373" customFormat="1" ht="18" customHeight="1" thickBot="1" x14ac:dyDescent="0.25">
      <c r="A37" s="362" t="s">
        <v>520</v>
      </c>
      <c r="B37" s="363" t="s">
        <v>58</v>
      </c>
      <c r="C37" s="364" t="s">
        <v>421</v>
      </c>
      <c r="D37" s="365">
        <f t="shared" si="0"/>
        <v>7518</v>
      </c>
      <c r="E37" s="680">
        <v>2481</v>
      </c>
      <c r="F37" s="695">
        <v>2721</v>
      </c>
      <c r="G37" s="681">
        <v>2316</v>
      </c>
      <c r="H37" s="682"/>
      <c r="I37" s="365">
        <f t="shared" si="1"/>
        <v>4562</v>
      </c>
      <c r="J37" s="680">
        <v>2245</v>
      </c>
      <c r="K37" s="695">
        <v>2317</v>
      </c>
      <c r="L37" s="138"/>
      <c r="M37" s="366">
        <f t="shared" si="2"/>
        <v>7798</v>
      </c>
      <c r="N37" s="680">
        <v>1481</v>
      </c>
      <c r="O37" s="695">
        <v>3721</v>
      </c>
      <c r="P37" s="681">
        <v>2596</v>
      </c>
      <c r="Q37" s="682"/>
      <c r="R37" s="144">
        <v>6446</v>
      </c>
      <c r="S37" s="367">
        <v>1214821</v>
      </c>
      <c r="T37" s="367" t="e">
        <f>S37-#REF!*1000</f>
        <v>#REF!</v>
      </c>
      <c r="U37" s="375">
        <f t="shared" si="3"/>
        <v>0</v>
      </c>
      <c r="V37" s="369">
        <v>31</v>
      </c>
      <c r="W37" s="370"/>
      <c r="X37" s="370"/>
      <c r="Y37" s="370"/>
      <c r="Z37" s="370"/>
      <c r="AA37" s="367">
        <f t="shared" si="4"/>
        <v>206750</v>
      </c>
      <c r="AB37" s="367">
        <f t="shared" si="5"/>
        <v>0</v>
      </c>
      <c r="AC37" s="370">
        <f t="shared" si="6"/>
        <v>0</v>
      </c>
      <c r="AD37" s="370"/>
      <c r="AE37" s="370"/>
      <c r="AF37" s="143" t="e">
        <f t="shared" si="7"/>
        <v>#REF!</v>
      </c>
      <c r="AG37" s="142">
        <v>2220</v>
      </c>
      <c r="AH37" s="141"/>
      <c r="AI37" s="138" t="e">
        <f>#REF!</f>
        <v>#REF!</v>
      </c>
      <c r="AJ37" s="132"/>
      <c r="AK37" s="132"/>
      <c r="AL37" s="132"/>
      <c r="AM37" s="132"/>
      <c r="AO37" s="348">
        <f t="shared" si="8"/>
        <v>1200</v>
      </c>
      <c r="AP37" s="374">
        <v>889</v>
      </c>
      <c r="AQ37" s="350">
        <f t="shared" si="12"/>
        <v>311</v>
      </c>
      <c r="AR37" s="27">
        <f t="shared" si="10"/>
        <v>311.14999999999998</v>
      </c>
    </row>
    <row r="38" spans="1:44" s="373" customFormat="1" ht="18" customHeight="1" thickBot="1" x14ac:dyDescent="0.25">
      <c r="A38" s="362" t="s">
        <v>521</v>
      </c>
      <c r="B38" s="363" t="s">
        <v>58</v>
      </c>
      <c r="C38" s="364" t="s">
        <v>422</v>
      </c>
      <c r="D38" s="279">
        <f t="shared" si="0"/>
        <v>5014</v>
      </c>
      <c r="E38" s="674">
        <v>3527</v>
      </c>
      <c r="F38" s="697">
        <v>0</v>
      </c>
      <c r="G38" s="675">
        <v>1487</v>
      </c>
      <c r="H38" s="676"/>
      <c r="I38" s="378">
        <f t="shared" si="1"/>
        <v>2731</v>
      </c>
      <c r="J38" s="674">
        <v>1288</v>
      </c>
      <c r="K38" s="697">
        <v>1443</v>
      </c>
      <c r="L38" s="379"/>
      <c r="M38" s="380">
        <f t="shared" si="2"/>
        <v>8463</v>
      </c>
      <c r="N38" s="674"/>
      <c r="O38" s="697">
        <v>7210</v>
      </c>
      <c r="P38" s="675">
        <v>1253</v>
      </c>
      <c r="Q38" s="676"/>
      <c r="R38" s="136">
        <v>14318</v>
      </c>
      <c r="S38" s="381">
        <v>1738471.5</v>
      </c>
      <c r="T38" s="381" t="e">
        <f>S38-#REF!*1000</f>
        <v>#REF!</v>
      </c>
      <c r="U38" s="382">
        <f t="shared" si="3"/>
        <v>0</v>
      </c>
      <c r="V38" s="383">
        <v>32</v>
      </c>
      <c r="W38" s="384"/>
      <c r="X38" s="384"/>
      <c r="Y38" s="384"/>
      <c r="Z38" s="384"/>
      <c r="AA38" s="381">
        <f t="shared" si="4"/>
        <v>293916.66666666669</v>
      </c>
      <c r="AB38" s="381">
        <f t="shared" si="5"/>
        <v>0</v>
      </c>
      <c r="AC38" s="384">
        <f t="shared" si="6"/>
        <v>0</v>
      </c>
      <c r="AD38" s="384"/>
      <c r="AE38" s="384"/>
      <c r="AF38" s="134" t="e">
        <f t="shared" si="7"/>
        <v>#REF!</v>
      </c>
      <c r="AG38" s="139">
        <v>4418</v>
      </c>
      <c r="AH38" s="133"/>
      <c r="AI38" s="138" t="e">
        <f>#REF!</f>
        <v>#REF!</v>
      </c>
      <c r="AJ38" s="132"/>
      <c r="AK38" s="132"/>
      <c r="AL38" s="132"/>
      <c r="AM38" s="132"/>
      <c r="AO38" s="348">
        <f t="shared" si="8"/>
        <v>909</v>
      </c>
      <c r="AP38" s="374">
        <v>674</v>
      </c>
      <c r="AQ38" s="377">
        <f>ROUND(0.35*AP38,0)-1</f>
        <v>235</v>
      </c>
      <c r="AR38" s="27">
        <f t="shared" si="10"/>
        <v>235.89999999999998</v>
      </c>
    </row>
    <row r="39" spans="1:44" s="2" customFormat="1" ht="25.5" customHeight="1" thickBot="1" x14ac:dyDescent="0.25">
      <c r="A39" s="1180" t="s">
        <v>14</v>
      </c>
      <c r="B39" s="1181"/>
      <c r="C39" s="385" t="s">
        <v>15</v>
      </c>
      <c r="D39" s="275">
        <f t="shared" ref="D39:S39" si="13">SUM(D12:D38)</f>
        <v>250999</v>
      </c>
      <c r="E39" s="266">
        <f t="shared" si="13"/>
        <v>37754</v>
      </c>
      <c r="F39" s="266">
        <f t="shared" si="13"/>
        <v>156152</v>
      </c>
      <c r="G39" s="266">
        <f t="shared" si="13"/>
        <v>57093</v>
      </c>
      <c r="H39" s="264">
        <f t="shared" si="13"/>
        <v>0</v>
      </c>
      <c r="I39" s="386">
        <f t="shared" si="13"/>
        <v>228869</v>
      </c>
      <c r="J39" s="387">
        <f t="shared" si="13"/>
        <v>173822</v>
      </c>
      <c r="K39" s="267">
        <f t="shared" si="13"/>
        <v>53547</v>
      </c>
      <c r="L39" s="388">
        <f t="shared" si="13"/>
        <v>1500</v>
      </c>
      <c r="M39" s="389">
        <f>SUM(M12:M38)</f>
        <v>350983</v>
      </c>
      <c r="N39" s="387">
        <f t="shared" si="13"/>
        <v>36735</v>
      </c>
      <c r="O39" s="387">
        <f>SUM(O12:O38)</f>
        <v>257798</v>
      </c>
      <c r="P39" s="390">
        <f t="shared" si="13"/>
        <v>56450</v>
      </c>
      <c r="Q39" s="574">
        <f t="shared" si="13"/>
        <v>0</v>
      </c>
      <c r="R39" s="131">
        <f t="shared" si="13"/>
        <v>272480</v>
      </c>
      <c r="S39" s="128">
        <f t="shared" si="13"/>
        <v>47079022.549999997</v>
      </c>
      <c r="T39" s="128"/>
      <c r="U39" s="130">
        <f>SUM(U12:U38)</f>
        <v>0</v>
      </c>
      <c r="V39" s="129">
        <f>SUM(V12:V38)</f>
        <v>834</v>
      </c>
      <c r="W39" s="128"/>
      <c r="X39" s="128"/>
      <c r="Y39" s="128"/>
      <c r="Z39" s="128"/>
      <c r="AA39" s="128"/>
      <c r="AB39" s="128"/>
      <c r="AC39" s="128"/>
      <c r="AD39" s="128"/>
      <c r="AE39" s="128"/>
      <c r="AF39" s="127" t="e">
        <f>SUM(AF12:AF38)</f>
        <v>#REF!</v>
      </c>
      <c r="AG39" s="126">
        <f>SUM(AG12:AG38)</f>
        <v>118811</v>
      </c>
      <c r="AH39" s="125">
        <f>SUM(AH12:AH38)</f>
        <v>0</v>
      </c>
      <c r="AI39" s="303" t="e">
        <f>SUM(AI12:AI38)</f>
        <v>#REF!</v>
      </c>
      <c r="AJ39" s="304"/>
      <c r="AK39" s="124"/>
      <c r="AL39" s="124"/>
      <c r="AM39" s="124"/>
      <c r="AO39" s="123">
        <f>SUM(AO12:AO38)</f>
        <v>24726</v>
      </c>
      <c r="AP39" s="122">
        <f>SUM(AP12:AP38)</f>
        <v>18316</v>
      </c>
      <c r="AQ39" s="121">
        <f>SUM(AQ12:AQ38)</f>
        <v>6410</v>
      </c>
      <c r="AR39" s="13">
        <f t="shared" si="10"/>
        <v>6410.5999999999995</v>
      </c>
    </row>
    <row r="40" spans="1:44" s="110" customFormat="1" ht="15" customHeight="1" thickBot="1" x14ac:dyDescent="0.25">
      <c r="A40" s="120"/>
      <c r="B40" s="119"/>
      <c r="C40" s="119"/>
      <c r="D40" s="119"/>
      <c r="E40" s="119"/>
      <c r="F40" s="119"/>
      <c r="G40" s="119"/>
      <c r="H40" s="119"/>
      <c r="I40" s="119"/>
      <c r="J40" s="119"/>
      <c r="K40" s="119"/>
      <c r="L40" s="118"/>
      <c r="M40" s="280"/>
      <c r="N40" s="281"/>
      <c r="O40" s="280"/>
      <c r="R40" s="117"/>
      <c r="S40" s="116"/>
      <c r="U40" s="115"/>
      <c r="AJ40" s="114"/>
      <c r="AK40" s="114"/>
      <c r="AL40" s="114"/>
      <c r="AM40" s="114"/>
      <c r="AO40" s="113"/>
      <c r="AP40" s="112">
        <f>145047+AP39</f>
        <v>163363</v>
      </c>
      <c r="AQ40" s="111"/>
    </row>
    <row r="41" spans="1:44" ht="13.5" thickTop="1" x14ac:dyDescent="0.2">
      <c r="C41" s="5"/>
    </row>
    <row r="42" spans="1:44" s="27" customFormat="1" ht="14.25" x14ac:dyDescent="0.2">
      <c r="C42" s="1156"/>
      <c r="D42" s="1079"/>
      <c r="E42" s="1079"/>
      <c r="F42" s="1079"/>
      <c r="G42" s="1079"/>
      <c r="H42" s="1079"/>
      <c r="I42" s="1079"/>
      <c r="J42" s="1079"/>
      <c r="K42" s="1079"/>
      <c r="L42" s="1079"/>
      <c r="M42" s="1079"/>
      <c r="N42" s="1079"/>
      <c r="O42" s="1079"/>
      <c r="P42" s="1079"/>
      <c r="Q42" s="1079"/>
      <c r="R42" s="391"/>
      <c r="S42" s="358"/>
      <c r="U42" s="392"/>
      <c r="AJ42" s="373"/>
      <c r="AK42" s="373"/>
      <c r="AL42" s="373"/>
      <c r="AM42" s="373"/>
    </row>
    <row r="43" spans="1:44" s="27" customFormat="1" ht="26.25" customHeight="1" x14ac:dyDescent="0.2">
      <c r="C43" s="1079"/>
      <c r="D43" s="1079"/>
      <c r="E43" s="1079"/>
      <c r="F43" s="1079"/>
      <c r="G43" s="1079"/>
      <c r="H43" s="1079"/>
      <c r="I43" s="1079"/>
      <c r="J43" s="1079"/>
      <c r="K43" s="1079"/>
      <c r="L43" s="1079"/>
      <c r="M43" s="1079"/>
      <c r="N43" s="1079"/>
      <c r="O43" s="1079"/>
      <c r="P43" s="1079"/>
      <c r="Q43" s="1079"/>
      <c r="R43" s="391"/>
      <c r="S43" s="358"/>
      <c r="U43" s="392"/>
      <c r="AJ43" s="373"/>
      <c r="AK43" s="373"/>
      <c r="AL43" s="373"/>
      <c r="AM43" s="373"/>
    </row>
    <row r="44" spans="1:44" s="27" customFormat="1" ht="16.5" hidden="1" customHeight="1" x14ac:dyDescent="0.2">
      <c r="C44" s="1079"/>
      <c r="D44" s="1079"/>
      <c r="E44" s="1079"/>
      <c r="F44" s="1079"/>
      <c r="G44" s="1079"/>
      <c r="H44" s="1079"/>
      <c r="I44" s="1079"/>
      <c r="J44" s="1079"/>
      <c r="K44" s="1079"/>
      <c r="L44" s="1079"/>
      <c r="M44" s="1079"/>
      <c r="N44" s="1079"/>
      <c r="O44" s="1079"/>
      <c r="P44" s="1079"/>
      <c r="Q44" s="1079"/>
      <c r="R44" s="391"/>
      <c r="S44" s="358"/>
      <c r="U44" s="392"/>
      <c r="AJ44" s="373"/>
      <c r="AK44" s="373"/>
      <c r="AL44" s="373"/>
      <c r="AM44" s="373"/>
    </row>
    <row r="45" spans="1:44" s="27" customFormat="1" ht="14.25" hidden="1" x14ac:dyDescent="0.2">
      <c r="C45" s="1079"/>
      <c r="D45" s="1079"/>
      <c r="E45" s="1079"/>
      <c r="F45" s="1079"/>
      <c r="G45" s="1079"/>
      <c r="H45" s="1079"/>
      <c r="I45" s="1079"/>
      <c r="J45" s="1079"/>
      <c r="K45" s="1079"/>
      <c r="L45" s="1079"/>
      <c r="M45" s="1079"/>
      <c r="N45" s="1079"/>
      <c r="O45" s="1079"/>
      <c r="P45" s="1079"/>
      <c r="Q45" s="1079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373"/>
    </row>
    <row r="46" spans="1:44" s="27" customFormat="1" ht="14.25" x14ac:dyDescent="0.2">
      <c r="C46" s="1"/>
      <c r="D46" s="1"/>
      <c r="E46" s="1"/>
      <c r="F46" s="1"/>
      <c r="G46" s="1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373"/>
    </row>
    <row r="47" spans="1:44" s="27" customFormat="1" ht="14.25" customHeight="1" x14ac:dyDescent="0.2">
      <c r="C47" s="1171"/>
      <c r="D47" s="1171"/>
      <c r="E47" s="1171"/>
      <c r="F47" s="1171"/>
      <c r="G47" s="1171"/>
      <c r="H47" s="1171"/>
      <c r="I47" s="1171"/>
      <c r="J47" s="1171"/>
      <c r="K47" s="1171"/>
      <c r="L47" s="1171"/>
      <c r="M47" s="1171"/>
      <c r="N47" s="1171"/>
      <c r="O47" s="1171"/>
      <c r="P47" s="1171"/>
      <c r="Q47" s="1171"/>
      <c r="R47" s="391"/>
      <c r="S47" s="358"/>
      <c r="U47" s="392"/>
      <c r="AJ47" s="373"/>
      <c r="AK47" s="373"/>
      <c r="AL47" s="373"/>
      <c r="AM47" s="373"/>
    </row>
    <row r="48" spans="1:44" s="27" customFormat="1" ht="14.25" x14ac:dyDescent="0.2">
      <c r="C48" s="1171"/>
      <c r="D48" s="1171"/>
      <c r="E48" s="1171"/>
      <c r="F48" s="1171"/>
      <c r="G48" s="1171"/>
      <c r="H48" s="1171"/>
      <c r="I48" s="1171"/>
      <c r="J48" s="1171"/>
      <c r="K48" s="1171"/>
      <c r="L48" s="1171"/>
      <c r="M48" s="1171"/>
      <c r="N48" s="1171"/>
      <c r="O48" s="1171"/>
      <c r="P48" s="1171"/>
      <c r="Q48" s="1171"/>
      <c r="R48" s="391"/>
      <c r="S48" s="358"/>
      <c r="U48" s="392"/>
      <c r="AJ48" s="373"/>
      <c r="AK48" s="373"/>
      <c r="AL48" s="373"/>
      <c r="AM48" s="373"/>
    </row>
    <row r="49" spans="3:39" s="27" customFormat="1" ht="14.25" x14ac:dyDescent="0.2">
      <c r="C49" s="1171"/>
      <c r="D49" s="1171"/>
      <c r="E49" s="1171"/>
      <c r="F49" s="1171"/>
      <c r="G49" s="1171"/>
      <c r="H49" s="1171"/>
      <c r="I49" s="1171"/>
      <c r="J49" s="1171"/>
      <c r="K49" s="1171"/>
      <c r="L49" s="1171"/>
      <c r="M49" s="1171"/>
      <c r="N49" s="1171"/>
      <c r="O49" s="1171"/>
      <c r="P49" s="1171"/>
      <c r="Q49" s="1171"/>
      <c r="R49" s="391"/>
      <c r="S49" s="358"/>
      <c r="U49" s="392"/>
      <c r="AJ49" s="373"/>
      <c r="AK49" s="373"/>
      <c r="AL49" s="373"/>
      <c r="AM49" s="373"/>
    </row>
    <row r="50" spans="3:39" s="27" customFormat="1" ht="14.25" x14ac:dyDescent="0.2">
      <c r="D50" s="217"/>
      <c r="E50" s="217"/>
      <c r="F50" s="217"/>
      <c r="G50" s="217"/>
      <c r="H50" s="217"/>
      <c r="I50" s="217"/>
      <c r="J50" s="217"/>
      <c r="K50" s="217"/>
      <c r="L50" s="217"/>
      <c r="M50" s="217"/>
      <c r="N50" s="391"/>
      <c r="O50" s="391"/>
      <c r="P50" s="391"/>
      <c r="Q50" s="391"/>
      <c r="R50" s="391"/>
      <c r="S50" s="358"/>
      <c r="U50" s="392"/>
      <c r="AJ50" s="373"/>
      <c r="AK50" s="373"/>
      <c r="AL50" s="373"/>
      <c r="AM50" s="373"/>
    </row>
    <row r="51" spans="3:39" s="27" customFormat="1" ht="14.25" x14ac:dyDescent="0.2">
      <c r="D51" s="217"/>
      <c r="E51" s="217"/>
      <c r="F51" s="217"/>
      <c r="G51" s="217"/>
      <c r="H51" s="217"/>
      <c r="I51" s="217"/>
      <c r="J51" s="217"/>
      <c r="K51" s="217"/>
      <c r="L51" s="217"/>
      <c r="M51" s="217"/>
      <c r="N51" s="391"/>
      <c r="O51" s="391"/>
      <c r="P51" s="391"/>
      <c r="Q51" s="391"/>
      <c r="R51" s="391"/>
      <c r="S51" s="358"/>
      <c r="U51" s="392"/>
      <c r="AJ51" s="373"/>
      <c r="AK51" s="373"/>
      <c r="AL51" s="373"/>
      <c r="AM51" s="373"/>
    </row>
    <row r="52" spans="3:39" s="27" customFormat="1" ht="14.25" x14ac:dyDescent="0.2">
      <c r="D52" s="217"/>
      <c r="E52" s="217"/>
      <c r="F52" s="217"/>
      <c r="G52" s="217"/>
      <c r="H52" s="217"/>
      <c r="I52" s="217"/>
      <c r="J52" s="217"/>
      <c r="K52" s="217"/>
      <c r="L52" s="217"/>
      <c r="M52" s="217"/>
      <c r="N52" s="391"/>
      <c r="O52" s="391"/>
      <c r="P52" s="391"/>
      <c r="Q52" s="391"/>
      <c r="R52" s="391"/>
      <c r="S52" s="358"/>
      <c r="U52" s="392"/>
      <c r="AJ52" s="373"/>
      <c r="AK52" s="373"/>
      <c r="AL52" s="373"/>
      <c r="AM52" s="373"/>
    </row>
    <row r="53" spans="3:39" ht="14.25" x14ac:dyDescent="0.2">
      <c r="C53" s="27"/>
      <c r="D53" s="217"/>
      <c r="E53" s="217"/>
      <c r="F53" s="217"/>
      <c r="G53" s="217"/>
      <c r="H53" s="217"/>
      <c r="I53" s="217"/>
      <c r="J53" s="217"/>
      <c r="K53" s="217"/>
      <c r="L53" s="217"/>
      <c r="M53" s="217"/>
      <c r="N53" s="391"/>
      <c r="O53" s="391"/>
      <c r="P53" s="391"/>
      <c r="Q53" s="391"/>
    </row>
    <row r="54" spans="3:39" ht="14.25" x14ac:dyDescent="0.2">
      <c r="C54" s="27"/>
      <c r="D54" s="217"/>
      <c r="E54" s="217"/>
      <c r="F54" s="217"/>
      <c r="G54" s="217"/>
      <c r="H54" s="217"/>
      <c r="I54" s="217"/>
      <c r="J54" s="217"/>
      <c r="K54" s="217"/>
      <c r="L54" s="217"/>
      <c r="M54" s="217"/>
      <c r="N54" s="391"/>
      <c r="O54" s="391"/>
      <c r="P54" s="391"/>
      <c r="Q54" s="391"/>
    </row>
    <row r="55" spans="3:39" ht="14.25" x14ac:dyDescent="0.2">
      <c r="C55" s="27"/>
      <c r="D55" s="217"/>
      <c r="E55" s="217"/>
      <c r="F55" s="217"/>
      <c r="G55" s="217"/>
      <c r="H55" s="217"/>
      <c r="I55" s="217"/>
      <c r="J55" s="217"/>
      <c r="K55" s="217"/>
      <c r="L55" s="217"/>
      <c r="M55" s="217"/>
      <c r="N55" s="391"/>
      <c r="O55" s="391"/>
      <c r="P55" s="391"/>
      <c r="Q55" s="391"/>
    </row>
    <row r="57" spans="3:39" x14ac:dyDescent="0.2">
      <c r="Q57" s="80">
        <f>48250-47515</f>
        <v>735</v>
      </c>
    </row>
  </sheetData>
  <sheetProtection selectLockedCells="1"/>
  <mergeCells count="14">
    <mergeCell ref="AO9:AO10"/>
    <mergeCell ref="A39:B39"/>
    <mergeCell ref="D7:H7"/>
    <mergeCell ref="I7:L7"/>
    <mergeCell ref="M7:Q7"/>
    <mergeCell ref="A8:B8"/>
    <mergeCell ref="C47:Q49"/>
    <mergeCell ref="P1:Q1"/>
    <mergeCell ref="AF7:AI7"/>
    <mergeCell ref="AG11:AI11"/>
    <mergeCell ref="D11:H11"/>
    <mergeCell ref="I11:L11"/>
    <mergeCell ref="M11:Q11"/>
    <mergeCell ref="C42:Q45"/>
  </mergeCells>
  <conditionalFormatting sqref="S39">
    <cfRule type="cellIs" dxfId="1" priority="2" operator="notEqual">
      <formula>49900246.55</formula>
    </cfRule>
  </conditionalFormatting>
  <conditionalFormatting sqref="R39">
    <cfRule type="cellIs" dxfId="0" priority="1" operator="notEqual">
      <formula>49863</formula>
    </cfRule>
  </conditionalFormatting>
  <printOptions horizontalCentered="1"/>
  <pageMargins left="0.70866141732283472" right="0.70866141732283472" top="0.78740157480314965" bottom="0.78740157480314965" header="0.31496062992125984" footer="0.31496062992125984"/>
  <pageSetup paperSize="9" scale="60" firstPageNumber="82" fitToHeight="9999" orientation="landscape" useFirstPageNumber="1" r:id="rId1"/>
  <headerFooter>
    <oddFooter>&amp;L&amp;"Arial,Kurzíva"Zastupitelstvo Olomouckého kraje 16-12-2019
7. - Rozpočet Olomouckého kraje 2020 - návrh rozpočtu
Příloha č. 3c): Příspěvkové organizace zřizované Olomouckým krajem&amp;R&amp;"-,Kurzíva"Strana &amp;P (Celkem 140)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I54"/>
  <sheetViews>
    <sheetView showGridLines="0" topLeftCell="A2" zoomScaleNormal="100" zoomScaleSheetLayoutView="100" workbookViewId="0">
      <selection activeCell="J6" sqref="J6:J7"/>
    </sheetView>
  </sheetViews>
  <sheetFormatPr defaultRowHeight="12.75" x14ac:dyDescent="0.2"/>
  <cols>
    <col min="1" max="1" width="0.140625" style="1" customWidth="1"/>
    <col min="2" max="2" width="53.7109375" style="1" customWidth="1"/>
    <col min="3" max="3" width="17.42578125" style="1" hidden="1" customWidth="1"/>
    <col min="4" max="4" width="17.42578125" style="1" customWidth="1"/>
    <col min="5" max="5" width="17.42578125" style="1" hidden="1" customWidth="1"/>
    <col min="6" max="6" width="17.42578125" style="13" customWidth="1"/>
    <col min="7" max="8" width="17.42578125" style="1" customWidth="1"/>
    <col min="9" max="16384" width="9.140625" style="1"/>
  </cols>
  <sheetData>
    <row r="1" spans="2:8" hidden="1" x14ac:dyDescent="0.2"/>
    <row r="2" spans="2:8" ht="20.25" x14ac:dyDescent="0.3">
      <c r="B2" s="24" t="s">
        <v>7</v>
      </c>
      <c r="C2" s="24"/>
      <c r="D2" s="34"/>
      <c r="E2" s="34"/>
      <c r="F2" s="34"/>
      <c r="G2" s="34"/>
      <c r="H2" s="32" t="s">
        <v>19</v>
      </c>
    </row>
    <row r="3" spans="2:8" ht="15" x14ac:dyDescent="0.2">
      <c r="B3" s="23" t="s">
        <v>18</v>
      </c>
      <c r="C3" s="23"/>
      <c r="H3" s="44"/>
    </row>
    <row r="4" spans="2:8" ht="15" x14ac:dyDescent="0.2">
      <c r="B4" s="23" t="s">
        <v>100</v>
      </c>
      <c r="C4" s="23"/>
      <c r="H4" s="44"/>
    </row>
    <row r="5" spans="2:8" ht="13.5" thickBot="1" x14ac:dyDescent="0.25">
      <c r="H5" s="44" t="s">
        <v>17</v>
      </c>
    </row>
    <row r="6" spans="2:8" ht="26.1" customHeight="1" x14ac:dyDescent="0.25">
      <c r="B6" s="511"/>
      <c r="C6" s="579">
        <v>2015</v>
      </c>
      <c r="D6" s="1040">
        <v>2019</v>
      </c>
      <c r="E6" s="1040"/>
      <c r="F6" s="321">
        <v>2020</v>
      </c>
      <c r="G6" s="1040" t="s">
        <v>1</v>
      </c>
      <c r="H6" s="1041"/>
    </row>
    <row r="7" spans="2:8" ht="12.75" customHeight="1" x14ac:dyDescent="0.2">
      <c r="B7" s="1187" t="s">
        <v>13</v>
      </c>
      <c r="C7" s="1021" t="s">
        <v>164</v>
      </c>
      <c r="D7" s="1185" t="s">
        <v>102</v>
      </c>
      <c r="E7" s="1165" t="s">
        <v>173</v>
      </c>
      <c r="F7" s="1021" t="s">
        <v>103</v>
      </c>
      <c r="G7" s="318"/>
      <c r="H7" s="322"/>
    </row>
    <row r="8" spans="2:8" ht="37.5" customHeight="1" thickBot="1" x14ac:dyDescent="0.25">
      <c r="B8" s="1188"/>
      <c r="C8" s="1022"/>
      <c r="D8" s="1186"/>
      <c r="E8" s="1166"/>
      <c r="F8" s="1022"/>
      <c r="G8" s="319" t="s">
        <v>522</v>
      </c>
      <c r="H8" s="323" t="s">
        <v>105</v>
      </c>
    </row>
    <row r="9" spans="2:8" ht="14.25" thickTop="1" thickBot="1" x14ac:dyDescent="0.25">
      <c r="B9" s="530"/>
      <c r="C9" s="493" t="s">
        <v>12</v>
      </c>
      <c r="D9" s="256" t="s">
        <v>12</v>
      </c>
      <c r="E9" s="72" t="s">
        <v>10</v>
      </c>
      <c r="F9" s="169" t="s">
        <v>11</v>
      </c>
      <c r="G9" s="320" t="s">
        <v>463</v>
      </c>
      <c r="H9" s="324" t="s">
        <v>464</v>
      </c>
    </row>
    <row r="10" spans="2:8" s="196" customFormat="1" ht="15.75" x14ac:dyDescent="0.25">
      <c r="B10" s="531" t="s">
        <v>73</v>
      </c>
      <c r="C10" s="336">
        <f>SUM(C12:C15)</f>
        <v>495854</v>
      </c>
      <c r="D10" s="527">
        <f>SUM(D12:D15)</f>
        <v>627160</v>
      </c>
      <c r="E10" s="213">
        <f>SUM(E12:E15)</f>
        <v>558762</v>
      </c>
      <c r="F10" s="336">
        <f>SUM(F12:F15)</f>
        <v>669707</v>
      </c>
      <c r="G10" s="537">
        <f t="shared" ref="G10:G22" si="0">F10-D10</f>
        <v>42547</v>
      </c>
      <c r="H10" s="326">
        <f t="shared" ref="H10:H20" si="1">F10/D10-1</f>
        <v>6.7840742394285281E-2</v>
      </c>
    </row>
    <row r="11" spans="2:8" s="196" customFormat="1" ht="15" x14ac:dyDescent="0.25">
      <c r="B11" s="532" t="s">
        <v>16</v>
      </c>
      <c r="C11" s="336"/>
      <c r="D11" s="527"/>
      <c r="E11" s="213"/>
      <c r="F11" s="336"/>
      <c r="G11" s="527"/>
      <c r="H11" s="526"/>
    </row>
    <row r="12" spans="2:8" s="196" customFormat="1" ht="15" x14ac:dyDescent="0.25">
      <c r="B12" s="533" t="s">
        <v>126</v>
      </c>
      <c r="C12" s="495">
        <v>362358</v>
      </c>
      <c r="D12" s="528">
        <f>SUM('PO - doprava'!F13)</f>
        <v>236877</v>
      </c>
      <c r="E12" s="214">
        <f>SUM('PO - doprava'!L13)</f>
        <v>392574</v>
      </c>
      <c r="F12" s="495">
        <f>SUM('PO - doprava'!Q13)</f>
        <v>258758</v>
      </c>
      <c r="G12" s="528">
        <f t="shared" si="0"/>
        <v>21881</v>
      </c>
      <c r="H12" s="334">
        <f t="shared" si="1"/>
        <v>9.2372834846776941E-2</v>
      </c>
    </row>
    <row r="13" spans="2:8" s="196" customFormat="1" ht="15" x14ac:dyDescent="0.25">
      <c r="B13" s="533" t="s">
        <v>468</v>
      </c>
      <c r="C13" s="495">
        <v>6240</v>
      </c>
      <c r="D13" s="528">
        <f>SUM('PO - doprava'!G13)</f>
        <v>213194</v>
      </c>
      <c r="E13" s="214">
        <f>SUM('PO - doprava'!M13)</f>
        <v>8112</v>
      </c>
      <c r="F13" s="495">
        <f>SUM('PO - doprava'!R13)</f>
        <v>222662</v>
      </c>
      <c r="G13" s="528">
        <f t="shared" si="0"/>
        <v>9468</v>
      </c>
      <c r="H13" s="334">
        <f t="shared" si="1"/>
        <v>4.4410255448089631E-2</v>
      </c>
    </row>
    <row r="14" spans="2:8" s="27" customFormat="1" ht="15.95" customHeight="1" x14ac:dyDescent="0.2">
      <c r="B14" s="533" t="s">
        <v>127</v>
      </c>
      <c r="C14" s="495">
        <v>127256</v>
      </c>
      <c r="D14" s="528">
        <f>SUM('PO - doprava'!H13)</f>
        <v>175089</v>
      </c>
      <c r="E14" s="214">
        <f>SUM('PO - doprava'!N13)</f>
        <v>150385</v>
      </c>
      <c r="F14" s="495">
        <f>SUM('PO - doprava'!S13)</f>
        <v>188287</v>
      </c>
      <c r="G14" s="528">
        <f t="shared" si="0"/>
        <v>13198</v>
      </c>
      <c r="H14" s="334">
        <f t="shared" si="1"/>
        <v>7.5378807349405053E-2</v>
      </c>
    </row>
    <row r="15" spans="2:8" s="27" customFormat="1" ht="30" customHeight="1" x14ac:dyDescent="0.2">
      <c r="B15" s="534" t="s">
        <v>128</v>
      </c>
      <c r="C15" s="495"/>
      <c r="D15" s="528">
        <f>SUM('PO - doprava'!I13)</f>
        <v>2000</v>
      </c>
      <c r="E15" s="214">
        <f>SUM('PO - doprava'!O13)</f>
        <v>7691</v>
      </c>
      <c r="F15" s="495">
        <f>SUM('PO - doprava'!T13)</f>
        <v>0</v>
      </c>
      <c r="G15" s="528">
        <f t="shared" si="0"/>
        <v>-2000</v>
      </c>
      <c r="H15" s="334">
        <f>F15/D15-1</f>
        <v>-1</v>
      </c>
    </row>
    <row r="16" spans="2:8" s="196" customFormat="1" ht="15.95" customHeight="1" x14ac:dyDescent="0.25">
      <c r="B16" s="531" t="s">
        <v>72</v>
      </c>
      <c r="C16" s="336">
        <f>SUM(C17:C20)</f>
        <v>884800</v>
      </c>
      <c r="D16" s="527">
        <f>SUM(D17:D20)</f>
        <v>1181500</v>
      </c>
      <c r="E16" s="213">
        <f>SUM(E17:E20)</f>
        <v>1000640</v>
      </c>
      <c r="F16" s="336">
        <f>SUM(F17:F22)</f>
        <v>1440200</v>
      </c>
      <c r="G16" s="527">
        <f t="shared" si="0"/>
        <v>258700</v>
      </c>
      <c r="H16" s="526">
        <f t="shared" si="1"/>
        <v>0.21895895048666958</v>
      </c>
    </row>
    <row r="17" spans="2:9" s="27" customFormat="1" ht="30" customHeight="1" x14ac:dyDescent="0.2">
      <c r="B17" s="534" t="s">
        <v>459</v>
      </c>
      <c r="C17" s="495">
        <v>403776</v>
      </c>
      <c r="D17" s="528">
        <f>SUM('PO - doprava'!F24)</f>
        <v>595000</v>
      </c>
      <c r="E17" s="214">
        <f>SUM('PO - doprava'!L24)</f>
        <v>475650</v>
      </c>
      <c r="F17" s="495">
        <f>SUM('PO - doprava'!Q24)</f>
        <v>533000</v>
      </c>
      <c r="G17" s="528">
        <f t="shared" si="0"/>
        <v>-62000</v>
      </c>
      <c r="H17" s="334">
        <f t="shared" si="1"/>
        <v>-0.10420168067226887</v>
      </c>
    </row>
    <row r="18" spans="2:9" s="27" customFormat="1" ht="30" customHeight="1" x14ac:dyDescent="0.2">
      <c r="B18" s="534" t="s">
        <v>475</v>
      </c>
      <c r="C18" s="495">
        <v>440185</v>
      </c>
      <c r="D18" s="528">
        <f>SUM('PO - doprava'!G24)</f>
        <v>500000</v>
      </c>
      <c r="E18" s="214">
        <f>SUM('PO - doprava'!M24)</f>
        <v>462248</v>
      </c>
      <c r="F18" s="495">
        <f>SUM('PO - doprava'!R24)</f>
        <v>680000</v>
      </c>
      <c r="G18" s="528">
        <f t="shared" si="0"/>
        <v>180000</v>
      </c>
      <c r="H18" s="334">
        <f t="shared" si="1"/>
        <v>0.3600000000000001</v>
      </c>
    </row>
    <row r="19" spans="2:9" s="27" customFormat="1" ht="27" customHeight="1" x14ac:dyDescent="0.2">
      <c r="B19" s="534" t="s">
        <v>148</v>
      </c>
      <c r="C19" s="495">
        <v>3170</v>
      </c>
      <c r="D19" s="528">
        <f>SUM('PO - doprava'!H24)</f>
        <v>20000</v>
      </c>
      <c r="E19" s="214">
        <f>SUM('PO - doprava'!N24)</f>
        <v>25000</v>
      </c>
      <c r="F19" s="495">
        <f>SUM('PO - doprava'!S24)</f>
        <v>15000</v>
      </c>
      <c r="G19" s="528">
        <f t="shared" si="0"/>
        <v>-5000</v>
      </c>
      <c r="H19" s="334">
        <f t="shared" si="1"/>
        <v>-0.25</v>
      </c>
    </row>
    <row r="20" spans="2:9" s="27" customFormat="1" ht="33" customHeight="1" x14ac:dyDescent="0.2">
      <c r="B20" s="535" t="s">
        <v>163</v>
      </c>
      <c r="C20" s="495">
        <v>37669</v>
      </c>
      <c r="D20" s="528">
        <f>SUM('PO - doprava'!I24)</f>
        <v>66500</v>
      </c>
      <c r="E20" s="214">
        <f>SUM('PO - doprava'!O24)</f>
        <v>37742</v>
      </c>
      <c r="F20" s="495">
        <f>SUM('PO - doprava'!T24)</f>
        <v>153500</v>
      </c>
      <c r="G20" s="528">
        <f t="shared" si="0"/>
        <v>87000</v>
      </c>
      <c r="H20" s="334">
        <f t="shared" si="1"/>
        <v>1.3082706766917291</v>
      </c>
    </row>
    <row r="21" spans="2:9" s="27" customFormat="1" ht="33" customHeight="1" x14ac:dyDescent="0.2">
      <c r="B21" s="535" t="s">
        <v>483</v>
      </c>
      <c r="C21" s="495"/>
      <c r="D21" s="528"/>
      <c r="E21" s="214"/>
      <c r="F21" s="495">
        <f>'PO - doprava'!U23</f>
        <v>26000</v>
      </c>
      <c r="G21" s="528">
        <f t="shared" si="0"/>
        <v>26000</v>
      </c>
      <c r="H21" s="334"/>
    </row>
    <row r="22" spans="2:9" s="27" customFormat="1" ht="33" customHeight="1" thickBot="1" x14ac:dyDescent="0.25">
      <c r="B22" s="535" t="s">
        <v>484</v>
      </c>
      <c r="C22" s="495"/>
      <c r="D22" s="528"/>
      <c r="E22" s="214"/>
      <c r="F22" s="495">
        <f>'PO - doprava'!V23</f>
        <v>32700</v>
      </c>
      <c r="G22" s="528">
        <f t="shared" si="0"/>
        <v>32700</v>
      </c>
      <c r="H22" s="334"/>
    </row>
    <row r="23" spans="2:9" s="3" customFormat="1" ht="24" customHeight="1" thickBot="1" x14ac:dyDescent="0.3">
      <c r="B23" s="536" t="s">
        <v>15</v>
      </c>
      <c r="C23" s="330">
        <f>SUM(C10,C16)</f>
        <v>1380654</v>
      </c>
      <c r="D23" s="529">
        <f>SUM(D10,D16)</f>
        <v>1808660</v>
      </c>
      <c r="E23" s="399">
        <f>SUM(E10,E16)</f>
        <v>1559402</v>
      </c>
      <c r="F23" s="330">
        <f>SUM(F16,F10)</f>
        <v>2109907</v>
      </c>
      <c r="G23" s="529">
        <f>F23-D23</f>
        <v>301247</v>
      </c>
      <c r="H23" s="332">
        <f>F23/D23-1</f>
        <v>0.1665581148474562</v>
      </c>
    </row>
    <row r="24" spans="2:9" ht="14.25" hidden="1" x14ac:dyDescent="0.2">
      <c r="D24" s="106"/>
      <c r="E24" s="106"/>
    </row>
    <row r="25" spans="2:9" ht="15" hidden="1" thickBot="1" x14ac:dyDescent="0.25">
      <c r="D25" s="105"/>
      <c r="E25" s="105"/>
    </row>
    <row r="26" spans="2:9" hidden="1" x14ac:dyDescent="0.2"/>
    <row r="27" spans="2:9" ht="15" hidden="1" x14ac:dyDescent="0.2">
      <c r="B27" s="103" t="s">
        <v>71</v>
      </c>
      <c r="C27" s="103"/>
    </row>
    <row r="28" spans="2:9" ht="15.75" x14ac:dyDescent="0.2">
      <c r="B28" s="1183"/>
      <c r="C28" s="1183"/>
      <c r="D28" s="1184"/>
      <c r="G28" s="42"/>
    </row>
    <row r="29" spans="2:9" ht="15" x14ac:dyDescent="0.25">
      <c r="B29" s="736"/>
      <c r="C29" s="733"/>
      <c r="D29" s="733"/>
      <c r="E29" s="733"/>
      <c r="F29" s="733"/>
      <c r="G29" s="733"/>
      <c r="H29" s="733"/>
      <c r="I29" s="733"/>
    </row>
    <row r="53" spans="6:8" x14ac:dyDescent="0.2">
      <c r="H53" s="301" t="s">
        <v>17</v>
      </c>
    </row>
    <row r="54" spans="6:8" x14ac:dyDescent="0.2">
      <c r="F54" s="13" t="s">
        <v>99</v>
      </c>
    </row>
  </sheetData>
  <mergeCells count="8">
    <mergeCell ref="F7:F8"/>
    <mergeCell ref="G6:H6"/>
    <mergeCell ref="B28:D28"/>
    <mergeCell ref="D7:D8"/>
    <mergeCell ref="C7:C8"/>
    <mergeCell ref="E7:E8"/>
    <mergeCell ref="D6:E6"/>
    <mergeCell ref="B7:B8"/>
  </mergeCells>
  <printOptions horizontalCentered="1"/>
  <pageMargins left="0.70866141732283472" right="0.70866141732283472" top="0.39370078740157483" bottom="0.39370078740157483" header="0.31496062992125984" footer="0.31496062992125984"/>
  <pageSetup paperSize="9" firstPageNumber="83" fitToHeight="9999" orientation="landscape" useFirstPageNumber="1" r:id="rId1"/>
  <headerFooter>
    <oddFooter>&amp;L&amp;"Arial,Kurzíva"Zastupitelstvo Olomouckého kraje 16-12-2019
7. - Rozpočet Olomouckého kraje 2020 - návrh rozpočtu
Příloha č. 3c): Příspěvkové organizace zřizované Olomouckým krajem&amp;R&amp;"-,Kurzíva"Strana &amp;P (Celkem 140)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W38"/>
  <sheetViews>
    <sheetView showGridLines="0" topLeftCell="D7" zoomScaleNormal="100" zoomScaleSheetLayoutView="100" workbookViewId="0">
      <selection activeCell="J6" sqref="J6:J7"/>
    </sheetView>
  </sheetViews>
  <sheetFormatPr defaultRowHeight="12.75" x14ac:dyDescent="0.2"/>
  <cols>
    <col min="1" max="1" width="2.7109375" style="1" hidden="1" customWidth="1"/>
    <col min="2" max="2" width="14.140625" style="1" hidden="1" customWidth="1"/>
    <col min="3" max="3" width="7" style="1" hidden="1" customWidth="1"/>
    <col min="4" max="4" width="59.5703125" style="1" customWidth="1"/>
    <col min="5" max="5" width="12.7109375" style="48" customWidth="1"/>
    <col min="6" max="9" width="10.7109375" style="48" customWidth="1"/>
    <col min="10" max="10" width="0.140625" style="1" customWidth="1"/>
    <col min="11" max="11" width="12.7109375" style="48" hidden="1" customWidth="1"/>
    <col min="12" max="15" width="10.7109375" style="48" hidden="1" customWidth="1"/>
    <col min="16" max="16" width="12.7109375" style="198" customWidth="1"/>
    <col min="17" max="20" width="10.7109375" style="198" customWidth="1"/>
    <col min="21" max="21" width="10.140625" style="1" customWidth="1"/>
    <col min="22" max="22" width="11.28515625" style="1" customWidth="1"/>
    <col min="23" max="16384" width="9.140625" style="1"/>
  </cols>
  <sheetData>
    <row r="1" spans="2:22" ht="21.75" customHeight="1" x14ac:dyDescent="0.3">
      <c r="D1" s="193" t="s">
        <v>7</v>
      </c>
      <c r="S1" s="1172" t="s">
        <v>19</v>
      </c>
      <c r="T1" s="1172"/>
    </row>
    <row r="2" spans="2:22" ht="21.75" x14ac:dyDescent="0.3">
      <c r="C2" s="45"/>
      <c r="D2" s="23" t="s">
        <v>18</v>
      </c>
      <c r="E2" s="46"/>
      <c r="F2" s="46"/>
      <c r="G2" s="46"/>
      <c r="H2" s="46"/>
      <c r="I2" s="46"/>
      <c r="K2" s="46"/>
      <c r="L2" s="46"/>
      <c r="M2" s="46"/>
      <c r="N2" s="46"/>
      <c r="O2" s="46"/>
      <c r="P2" s="46"/>
      <c r="Q2" s="46"/>
      <c r="R2" s="46"/>
      <c r="S2" s="46"/>
      <c r="T2" s="46"/>
    </row>
    <row r="3" spans="2:22" ht="15" x14ac:dyDescent="0.2">
      <c r="B3" s="55"/>
      <c r="C3" s="55"/>
      <c r="D3" s="23" t="s">
        <v>100</v>
      </c>
      <c r="E3" s="56"/>
      <c r="F3" s="56"/>
      <c r="G3" s="56"/>
      <c r="H3" s="56"/>
      <c r="I3" s="56"/>
      <c r="K3" s="56"/>
      <c r="L3" s="56"/>
      <c r="M3" s="56"/>
      <c r="N3" s="56"/>
      <c r="O3" s="56"/>
      <c r="P3" s="56"/>
      <c r="Q3" s="56"/>
      <c r="R3" s="56"/>
      <c r="S3" s="56"/>
      <c r="T3" s="56"/>
    </row>
    <row r="4" spans="2:22" ht="15" x14ac:dyDescent="0.2">
      <c r="B4" s="55"/>
      <c r="C4" s="55"/>
      <c r="D4" s="23"/>
      <c r="E4" s="56"/>
      <c r="F4" s="56"/>
      <c r="G4" s="56"/>
      <c r="H4" s="56"/>
      <c r="I4" s="56"/>
      <c r="K4" s="56"/>
      <c r="L4" s="56"/>
      <c r="M4" s="56"/>
      <c r="N4" s="56"/>
      <c r="O4" s="56"/>
      <c r="P4" s="56"/>
      <c r="Q4" s="56"/>
      <c r="R4" s="56"/>
      <c r="S4" s="56"/>
      <c r="T4" s="56"/>
    </row>
    <row r="5" spans="2:22" ht="16.5" thickBot="1" x14ac:dyDescent="0.3">
      <c r="B5" s="55"/>
      <c r="C5" s="55"/>
      <c r="D5" s="522" t="s">
        <v>146</v>
      </c>
      <c r="E5" s="56"/>
      <c r="F5" s="56"/>
      <c r="G5" s="56"/>
      <c r="H5" s="56"/>
      <c r="I5" s="56"/>
      <c r="K5" s="56"/>
      <c r="L5" s="56"/>
      <c r="M5" s="56"/>
      <c r="N5" s="56"/>
      <c r="O5" s="56"/>
      <c r="P5" s="56"/>
      <c r="Q5" s="56"/>
      <c r="R5" s="56"/>
      <c r="S5" s="56"/>
      <c r="T5" s="652" t="s">
        <v>17</v>
      </c>
    </row>
    <row r="6" spans="2:22" ht="13.5" thickBot="1" x14ac:dyDescent="0.25">
      <c r="B6" s="555"/>
      <c r="C6" s="1004"/>
      <c r="D6" s="511"/>
      <c r="E6" s="1050" t="s">
        <v>477</v>
      </c>
      <c r="F6" s="1051"/>
      <c r="G6" s="1051"/>
      <c r="H6" s="1051"/>
      <c r="I6" s="1191"/>
      <c r="J6" s="512"/>
      <c r="K6" s="1050" t="s">
        <v>175</v>
      </c>
      <c r="L6" s="1051"/>
      <c r="M6" s="1051"/>
      <c r="N6" s="1051"/>
      <c r="O6" s="1191"/>
      <c r="P6" s="1050" t="s">
        <v>478</v>
      </c>
      <c r="Q6" s="1051"/>
      <c r="R6" s="1051"/>
      <c r="S6" s="1051"/>
      <c r="T6" s="1191"/>
    </row>
    <row r="7" spans="2:22" ht="18" customHeight="1" thickBot="1" x14ac:dyDescent="0.25">
      <c r="B7" s="1060" t="s">
        <v>20</v>
      </c>
      <c r="C7" s="1061"/>
      <c r="D7" s="513" t="s">
        <v>21</v>
      </c>
      <c r="E7" s="282"/>
      <c r="F7" s="268" t="s">
        <v>23</v>
      </c>
      <c r="G7" s="507"/>
      <c r="H7" s="507"/>
      <c r="I7" s="508"/>
      <c r="J7" s="201"/>
      <c r="K7" s="282"/>
      <c r="L7" s="268" t="s">
        <v>23</v>
      </c>
      <c r="M7" s="507"/>
      <c r="N7" s="507"/>
      <c r="O7" s="508"/>
      <c r="P7" s="282"/>
      <c r="Q7" s="268" t="s">
        <v>23</v>
      </c>
      <c r="R7" s="507"/>
      <c r="S7" s="507"/>
      <c r="T7" s="508"/>
    </row>
    <row r="8" spans="2:22" ht="53.25" customHeight="1" thickBot="1" x14ac:dyDescent="0.25">
      <c r="B8" s="208"/>
      <c r="C8" s="207"/>
      <c r="D8" s="514"/>
      <c r="E8" s="274" t="s">
        <v>22</v>
      </c>
      <c r="F8" s="276" t="s">
        <v>24</v>
      </c>
      <c r="G8" s="506" t="s">
        <v>25</v>
      </c>
      <c r="H8" s="294" t="s">
        <v>27</v>
      </c>
      <c r="I8" s="509" t="s">
        <v>28</v>
      </c>
      <c r="J8" s="201"/>
      <c r="K8" s="274" t="s">
        <v>22</v>
      </c>
      <c r="L8" s="276" t="s">
        <v>24</v>
      </c>
      <c r="M8" s="506" t="s">
        <v>25</v>
      </c>
      <c r="N8" s="294" t="s">
        <v>27</v>
      </c>
      <c r="O8" s="509" t="s">
        <v>28</v>
      </c>
      <c r="P8" s="274" t="s">
        <v>22</v>
      </c>
      <c r="Q8" s="276" t="s">
        <v>24</v>
      </c>
      <c r="R8" s="506" t="s">
        <v>25</v>
      </c>
      <c r="S8" s="294" t="s">
        <v>27</v>
      </c>
      <c r="T8" s="509" t="s">
        <v>28</v>
      </c>
    </row>
    <row r="9" spans="2:22" ht="15.75" thickBot="1" x14ac:dyDescent="0.25">
      <c r="B9" s="1006" t="s">
        <v>29</v>
      </c>
      <c r="C9" s="1005" t="s">
        <v>30</v>
      </c>
      <c r="D9" s="515"/>
      <c r="E9" s="283"/>
      <c r="F9" s="293" t="s">
        <v>121</v>
      </c>
      <c r="G9" s="72" t="s">
        <v>122</v>
      </c>
      <c r="H9" s="107" t="s">
        <v>123</v>
      </c>
      <c r="I9" s="510" t="s">
        <v>125</v>
      </c>
      <c r="J9" s="201"/>
      <c r="K9" s="283"/>
      <c r="L9" s="293" t="s">
        <v>121</v>
      </c>
      <c r="M9" s="72" t="s">
        <v>122</v>
      </c>
      <c r="N9" s="107" t="s">
        <v>123</v>
      </c>
      <c r="O9" s="510" t="s">
        <v>125</v>
      </c>
      <c r="P9" s="283"/>
      <c r="Q9" s="293" t="s">
        <v>121</v>
      </c>
      <c r="R9" s="72" t="s">
        <v>122</v>
      </c>
      <c r="S9" s="107" t="s">
        <v>123</v>
      </c>
      <c r="T9" s="510" t="s">
        <v>125</v>
      </c>
    </row>
    <row r="10" spans="2:22" ht="16.5" thickBot="1" x14ac:dyDescent="0.3">
      <c r="B10" s="203"/>
      <c r="C10" s="166"/>
      <c r="D10" s="516"/>
      <c r="E10" s="1057" t="s">
        <v>35</v>
      </c>
      <c r="F10" s="1058"/>
      <c r="G10" s="1058"/>
      <c r="H10" s="1058"/>
      <c r="I10" s="1178"/>
      <c r="J10" s="201"/>
      <c r="K10" s="1057" t="s">
        <v>35</v>
      </c>
      <c r="L10" s="1058"/>
      <c r="M10" s="1058"/>
      <c r="N10" s="1058"/>
      <c r="O10" s="1178"/>
      <c r="P10" s="1057" t="s">
        <v>35</v>
      </c>
      <c r="Q10" s="1058"/>
      <c r="R10" s="1058"/>
      <c r="S10" s="1058"/>
      <c r="T10" s="1178"/>
    </row>
    <row r="11" spans="2:22" ht="30" customHeight="1" thickBot="1" x14ac:dyDescent="0.25">
      <c r="B11" s="200" t="s">
        <v>523</v>
      </c>
      <c r="C11" s="74" t="s">
        <v>75</v>
      </c>
      <c r="D11" s="871" t="s">
        <v>423</v>
      </c>
      <c r="E11" s="271">
        <f>SUM(F11:I11)</f>
        <v>16549</v>
      </c>
      <c r="F11" s="251">
        <v>3503</v>
      </c>
      <c r="G11" s="156">
        <v>9324</v>
      </c>
      <c r="H11" s="156">
        <v>1722</v>
      </c>
      <c r="I11" s="155">
        <v>2000</v>
      </c>
      <c r="J11" s="201"/>
      <c r="K11" s="271">
        <f>SUM(L11:O11)</f>
        <v>23564</v>
      </c>
      <c r="L11" s="251">
        <v>7327</v>
      </c>
      <c r="M11" s="156">
        <v>8112</v>
      </c>
      <c r="N11" s="156">
        <v>434</v>
      </c>
      <c r="O11" s="155">
        <v>7691</v>
      </c>
      <c r="P11" s="271">
        <f>SUM(Q11:T11)</f>
        <v>14915</v>
      </c>
      <c r="Q11" s="251">
        <v>3748</v>
      </c>
      <c r="R11" s="156">
        <v>10357</v>
      </c>
      <c r="S11" s="156">
        <v>810</v>
      </c>
      <c r="T11" s="155">
        <v>0</v>
      </c>
    </row>
    <row r="12" spans="2:22" ht="30" customHeight="1" thickBot="1" x14ac:dyDescent="0.25">
      <c r="B12" s="200" t="s">
        <v>524</v>
      </c>
      <c r="C12" s="74" t="s">
        <v>74</v>
      </c>
      <c r="D12" s="871" t="s">
        <v>424</v>
      </c>
      <c r="E12" s="271">
        <f>SUM(F12:I12)</f>
        <v>610611</v>
      </c>
      <c r="F12" s="251">
        <v>233374</v>
      </c>
      <c r="G12" s="156">
        <v>203870</v>
      </c>
      <c r="H12" s="156">
        <v>173367</v>
      </c>
      <c r="I12" s="155">
        <v>0</v>
      </c>
      <c r="J12" s="201"/>
      <c r="K12" s="271">
        <f>SUM(L12:O12)</f>
        <v>535198</v>
      </c>
      <c r="L12" s="251">
        <v>385247</v>
      </c>
      <c r="M12" s="156"/>
      <c r="N12" s="156">
        <v>149951</v>
      </c>
      <c r="O12" s="155"/>
      <c r="P12" s="271">
        <f>SUM(Q12:T12)</f>
        <v>654792</v>
      </c>
      <c r="Q12" s="251">
        <v>255010</v>
      </c>
      <c r="R12" s="156">
        <v>212305</v>
      </c>
      <c r="S12" s="156">
        <v>187477</v>
      </c>
      <c r="T12" s="155">
        <v>0</v>
      </c>
    </row>
    <row r="13" spans="2:22" ht="30" customHeight="1" thickBot="1" x14ac:dyDescent="0.25">
      <c r="B13" s="1189" t="s">
        <v>14</v>
      </c>
      <c r="C13" s="1190"/>
      <c r="D13" s="385" t="s">
        <v>15</v>
      </c>
      <c r="E13" s="275">
        <f>E12+E11</f>
        <v>627160</v>
      </c>
      <c r="F13" s="266">
        <f>F12+F11</f>
        <v>236877</v>
      </c>
      <c r="G13" s="267">
        <f>G12+G11</f>
        <v>213194</v>
      </c>
      <c r="H13" s="264">
        <f>H12+H11</f>
        <v>175089</v>
      </c>
      <c r="I13" s="81">
        <f>I12+I11</f>
        <v>2000</v>
      </c>
      <c r="J13" s="521"/>
      <c r="K13" s="275">
        <f t="shared" ref="K13:T13" si="0">K12+K11</f>
        <v>558762</v>
      </c>
      <c r="L13" s="266">
        <f t="shared" si="0"/>
        <v>392574</v>
      </c>
      <c r="M13" s="267">
        <f t="shared" si="0"/>
        <v>8112</v>
      </c>
      <c r="N13" s="264">
        <f t="shared" si="0"/>
        <v>150385</v>
      </c>
      <c r="O13" s="81">
        <f t="shared" si="0"/>
        <v>7691</v>
      </c>
      <c r="P13" s="275">
        <f t="shared" si="0"/>
        <v>669707</v>
      </c>
      <c r="Q13" s="266">
        <f t="shared" si="0"/>
        <v>258758</v>
      </c>
      <c r="R13" s="267">
        <f t="shared" si="0"/>
        <v>222662</v>
      </c>
      <c r="S13" s="264">
        <f t="shared" si="0"/>
        <v>188287</v>
      </c>
      <c r="T13" s="81">
        <f t="shared" si="0"/>
        <v>0</v>
      </c>
    </row>
    <row r="14" spans="2:22" ht="15" x14ac:dyDescent="0.2">
      <c r="D14" s="11"/>
      <c r="E14" s="197"/>
      <c r="F14" s="197"/>
      <c r="G14" s="197"/>
      <c r="H14" s="197"/>
      <c r="I14" s="197"/>
      <c r="J14" s="11"/>
      <c r="K14" s="197"/>
      <c r="L14" s="197"/>
      <c r="M14" s="197"/>
      <c r="N14" s="197"/>
      <c r="O14" s="197"/>
      <c r="P14" s="197"/>
      <c r="Q14" s="197"/>
      <c r="R14" s="197"/>
      <c r="S14" s="197"/>
      <c r="T14" s="197"/>
    </row>
    <row r="15" spans="2:22" ht="15" x14ac:dyDescent="0.2">
      <c r="D15" s="11"/>
      <c r="E15" s="197"/>
      <c r="F15" s="197"/>
      <c r="G15" s="197"/>
      <c r="H15" s="197"/>
      <c r="I15" s="197"/>
      <c r="J15" s="11"/>
      <c r="K15" s="197"/>
      <c r="L15" s="197"/>
      <c r="M15" s="197"/>
      <c r="N15" s="197"/>
      <c r="O15" s="197"/>
      <c r="P15" s="197"/>
      <c r="Q15" s="197"/>
      <c r="R15" s="197"/>
      <c r="S15" s="197"/>
      <c r="T15" s="197"/>
    </row>
    <row r="16" spans="2:22" ht="16.5" thickBot="1" x14ac:dyDescent="0.3">
      <c r="D16" s="3" t="s">
        <v>147</v>
      </c>
      <c r="E16" s="197"/>
      <c r="F16" s="197"/>
      <c r="G16" s="197"/>
      <c r="H16" s="197"/>
      <c r="I16" s="197"/>
      <c r="J16" s="11"/>
      <c r="K16" s="197"/>
      <c r="L16" s="197"/>
      <c r="M16" s="197"/>
      <c r="N16" s="197"/>
      <c r="O16" s="197"/>
      <c r="P16" s="197"/>
      <c r="Q16" s="197"/>
      <c r="R16" s="197"/>
      <c r="S16" s="197"/>
      <c r="T16" s="652"/>
      <c r="V16" s="946" t="s">
        <v>17</v>
      </c>
    </row>
    <row r="17" spans="2:23" ht="16.5" thickBot="1" x14ac:dyDescent="0.3">
      <c r="B17" s="555"/>
      <c r="C17" s="1004"/>
      <c r="D17" s="523"/>
      <c r="E17" s="1050" t="s">
        <v>477</v>
      </c>
      <c r="F17" s="1051"/>
      <c r="G17" s="1051"/>
      <c r="H17" s="1051"/>
      <c r="I17" s="1191"/>
      <c r="J17" s="512"/>
      <c r="K17" s="1050" t="s">
        <v>175</v>
      </c>
      <c r="L17" s="1051"/>
      <c r="M17" s="1051"/>
      <c r="N17" s="1051"/>
      <c r="O17" s="1191"/>
      <c r="P17" s="1057" t="s">
        <v>478</v>
      </c>
      <c r="Q17" s="1058"/>
      <c r="R17" s="1058"/>
      <c r="S17" s="1058"/>
      <c r="T17" s="1058"/>
      <c r="U17" s="1192"/>
      <c r="V17" s="1059"/>
    </row>
    <row r="18" spans="2:23" ht="18" customHeight="1" thickBot="1" x14ac:dyDescent="0.3">
      <c r="B18" s="1060" t="s">
        <v>20</v>
      </c>
      <c r="C18" s="1061"/>
      <c r="D18" s="458" t="s">
        <v>21</v>
      </c>
      <c r="E18" s="282"/>
      <c r="F18" s="268" t="s">
        <v>23</v>
      </c>
      <c r="G18" s="507"/>
      <c r="H18" s="507"/>
      <c r="I18" s="508"/>
      <c r="J18" s="202"/>
      <c r="K18" s="282"/>
      <c r="L18" s="268" t="s">
        <v>23</v>
      </c>
      <c r="M18" s="507"/>
      <c r="N18" s="507"/>
      <c r="O18" s="508"/>
      <c r="P18" s="951"/>
      <c r="Q18" s="268" t="s">
        <v>23</v>
      </c>
      <c r="R18" s="1193"/>
      <c r="S18" s="1192"/>
      <c r="T18" s="1192"/>
      <c r="U18" s="1192"/>
      <c r="V18" s="1059"/>
    </row>
    <row r="19" spans="2:23" ht="92.25" customHeight="1" x14ac:dyDescent="0.2">
      <c r="B19" s="208"/>
      <c r="C19" s="207"/>
      <c r="D19" s="524"/>
      <c r="E19" s="274" t="s">
        <v>22</v>
      </c>
      <c r="F19" s="519" t="s">
        <v>138</v>
      </c>
      <c r="G19" s="520" t="s">
        <v>139</v>
      </c>
      <c r="H19" s="520" t="s">
        <v>140</v>
      </c>
      <c r="I19" s="277" t="s">
        <v>141</v>
      </c>
      <c r="J19" s="202"/>
      <c r="K19" s="274" t="s">
        <v>22</v>
      </c>
      <c r="L19" s="519" t="s">
        <v>138</v>
      </c>
      <c r="M19" s="520" t="s">
        <v>139</v>
      </c>
      <c r="N19" s="520" t="s">
        <v>140</v>
      </c>
      <c r="O19" s="277" t="s">
        <v>141</v>
      </c>
      <c r="P19" s="274" t="s">
        <v>22</v>
      </c>
      <c r="Q19" s="519" t="s">
        <v>138</v>
      </c>
      <c r="R19" s="520" t="s">
        <v>139</v>
      </c>
      <c r="S19" s="520" t="s">
        <v>140</v>
      </c>
      <c r="T19" s="294" t="s">
        <v>141</v>
      </c>
      <c r="U19" s="276" t="s">
        <v>479</v>
      </c>
      <c r="V19" s="277" t="s">
        <v>480</v>
      </c>
    </row>
    <row r="20" spans="2:23" ht="18.75" customHeight="1" thickBot="1" x14ac:dyDescent="0.25">
      <c r="B20" s="208"/>
      <c r="C20" s="207"/>
      <c r="D20" s="524"/>
      <c r="E20" s="283"/>
      <c r="F20" s="256" t="s">
        <v>142</v>
      </c>
      <c r="G20" s="72" t="s">
        <v>143</v>
      </c>
      <c r="H20" s="72" t="s">
        <v>144</v>
      </c>
      <c r="I20" s="73" t="s">
        <v>145</v>
      </c>
      <c r="J20" s="206"/>
      <c r="K20" s="283"/>
      <c r="L20" s="256" t="s">
        <v>142</v>
      </c>
      <c r="M20" s="72" t="s">
        <v>143</v>
      </c>
      <c r="N20" s="72" t="s">
        <v>144</v>
      </c>
      <c r="O20" s="73" t="s">
        <v>145</v>
      </c>
      <c r="P20" s="283"/>
      <c r="Q20" s="256" t="s">
        <v>142</v>
      </c>
      <c r="R20" s="72" t="s">
        <v>143</v>
      </c>
      <c r="S20" s="72" t="s">
        <v>144</v>
      </c>
      <c r="T20" s="107" t="s">
        <v>145</v>
      </c>
      <c r="U20" s="107" t="s">
        <v>481</v>
      </c>
      <c r="V20" s="73" t="s">
        <v>482</v>
      </c>
    </row>
    <row r="21" spans="2:23" ht="13.5" hidden="1" customHeight="1" thickBot="1" x14ac:dyDescent="0.25">
      <c r="B21" s="205" t="s">
        <v>29</v>
      </c>
      <c r="C21" s="69" t="s">
        <v>30</v>
      </c>
      <c r="D21" s="525"/>
      <c r="E21" s="285"/>
      <c r="F21" s="284" t="s">
        <v>31</v>
      </c>
      <c r="G21" s="204" t="s">
        <v>32</v>
      </c>
      <c r="H21" s="204" t="s">
        <v>34</v>
      </c>
      <c r="I21" s="518" t="s">
        <v>76</v>
      </c>
      <c r="J21" s="202"/>
      <c r="K21" s="285"/>
      <c r="L21" s="284" t="s">
        <v>31</v>
      </c>
      <c r="M21" s="204" t="s">
        <v>32</v>
      </c>
      <c r="N21" s="204" t="s">
        <v>34</v>
      </c>
      <c r="O21" s="518" t="s">
        <v>76</v>
      </c>
      <c r="P21" s="285"/>
      <c r="Q21" s="284" t="s">
        <v>31</v>
      </c>
      <c r="R21" s="204" t="s">
        <v>32</v>
      </c>
      <c r="S21" s="204" t="s">
        <v>34</v>
      </c>
      <c r="T21" s="518" t="s">
        <v>76</v>
      </c>
      <c r="V21" s="953"/>
    </row>
    <row r="22" spans="2:23" ht="16.5" customHeight="1" thickBot="1" x14ac:dyDescent="0.3">
      <c r="B22" s="203" t="s">
        <v>29</v>
      </c>
      <c r="C22" s="1005" t="s">
        <v>30</v>
      </c>
      <c r="D22" s="305"/>
      <c r="E22" s="1057" t="s">
        <v>35</v>
      </c>
      <c r="F22" s="1058"/>
      <c r="G22" s="1058"/>
      <c r="H22" s="1058"/>
      <c r="I22" s="1178"/>
      <c r="J22" s="202"/>
      <c r="K22" s="1057" t="s">
        <v>35</v>
      </c>
      <c r="L22" s="1058"/>
      <c r="M22" s="1058"/>
      <c r="N22" s="1058"/>
      <c r="O22" s="1178"/>
      <c r="P22" s="1194" t="s">
        <v>35</v>
      </c>
      <c r="Q22" s="1195"/>
      <c r="R22" s="1195"/>
      <c r="S22" s="1195"/>
      <c r="T22" s="1195"/>
      <c r="U22" s="1196"/>
      <c r="V22" s="1197"/>
    </row>
    <row r="23" spans="2:23" ht="32.25" customHeight="1" thickBot="1" x14ac:dyDescent="0.25">
      <c r="B23" s="200" t="s">
        <v>523</v>
      </c>
      <c r="C23" s="74" t="s">
        <v>525</v>
      </c>
      <c r="D23" s="871" t="s">
        <v>423</v>
      </c>
      <c r="E23" s="78">
        <f>SUM(F23:I23)</f>
        <v>1181500</v>
      </c>
      <c r="F23" s="245">
        <v>595000</v>
      </c>
      <c r="G23" s="76">
        <v>500000</v>
      </c>
      <c r="H23" s="76">
        <v>20000</v>
      </c>
      <c r="I23" s="77">
        <v>66500</v>
      </c>
      <c r="J23" s="201">
        <v>37</v>
      </c>
      <c r="K23" s="78">
        <f>SUM(L23:O23)</f>
        <v>1000640</v>
      </c>
      <c r="L23" s="245">
        <v>475650</v>
      </c>
      <c r="M23" s="76">
        <v>462248</v>
      </c>
      <c r="N23" s="76">
        <v>25000</v>
      </c>
      <c r="O23" s="77">
        <v>37742</v>
      </c>
      <c r="P23" s="948">
        <f>SUM(Q23:V23)</f>
        <v>1440200</v>
      </c>
      <c r="Q23" s="949">
        <v>533000</v>
      </c>
      <c r="R23" s="950">
        <v>680000</v>
      </c>
      <c r="S23" s="950">
        <v>15000</v>
      </c>
      <c r="T23" s="952">
        <v>153500</v>
      </c>
      <c r="U23" s="952">
        <v>26000</v>
      </c>
      <c r="V23" s="77">
        <v>32700</v>
      </c>
    </row>
    <row r="24" spans="2:23" ht="24.75" customHeight="1" thickBot="1" x14ac:dyDescent="0.25">
      <c r="B24" s="1189" t="s">
        <v>14</v>
      </c>
      <c r="C24" s="1190"/>
      <c r="D24" s="385" t="s">
        <v>15</v>
      </c>
      <c r="E24" s="275">
        <f>SUM(E23)</f>
        <v>1181500</v>
      </c>
      <c r="F24" s="265">
        <f t="shared" ref="F24:V24" si="1">SUM(F23)</f>
        <v>595000</v>
      </c>
      <c r="G24" s="267">
        <f t="shared" si="1"/>
        <v>500000</v>
      </c>
      <c r="H24" s="267">
        <f t="shared" si="1"/>
        <v>20000</v>
      </c>
      <c r="I24" s="81">
        <f t="shared" si="1"/>
        <v>66500</v>
      </c>
      <c r="J24" s="275">
        <f t="shared" si="1"/>
        <v>37</v>
      </c>
      <c r="K24" s="275">
        <f t="shared" si="1"/>
        <v>1000640</v>
      </c>
      <c r="L24" s="265">
        <f t="shared" si="1"/>
        <v>475650</v>
      </c>
      <c r="M24" s="267">
        <f t="shared" si="1"/>
        <v>462248</v>
      </c>
      <c r="N24" s="267">
        <f t="shared" si="1"/>
        <v>25000</v>
      </c>
      <c r="O24" s="81">
        <f t="shared" si="1"/>
        <v>37742</v>
      </c>
      <c r="P24" s="275">
        <f t="shared" si="1"/>
        <v>1440200</v>
      </c>
      <c r="Q24" s="265">
        <f t="shared" si="1"/>
        <v>533000</v>
      </c>
      <c r="R24" s="267">
        <f t="shared" si="1"/>
        <v>680000</v>
      </c>
      <c r="S24" s="267">
        <f t="shared" si="1"/>
        <v>15000</v>
      </c>
      <c r="T24" s="267">
        <f t="shared" si="1"/>
        <v>153500</v>
      </c>
      <c r="U24" s="267">
        <f t="shared" si="1"/>
        <v>26000</v>
      </c>
      <c r="V24" s="954">
        <f t="shared" si="1"/>
        <v>32700</v>
      </c>
      <c r="W24" s="955"/>
    </row>
    <row r="25" spans="2:23" ht="15" x14ac:dyDescent="0.2">
      <c r="D25" s="13"/>
      <c r="E25" s="198"/>
      <c r="F25" s="198"/>
      <c r="G25" s="198"/>
      <c r="H25" s="198"/>
      <c r="I25" s="198"/>
      <c r="J25" s="13"/>
      <c r="K25" s="197"/>
      <c r="L25" s="197"/>
      <c r="M25" s="197"/>
      <c r="N25" s="197"/>
      <c r="O25" s="197"/>
      <c r="P25" s="197"/>
      <c r="Q25" s="197"/>
      <c r="R25" s="197"/>
      <c r="S25" s="197"/>
      <c r="T25" s="197"/>
    </row>
    <row r="26" spans="2:23" ht="15.75" x14ac:dyDescent="0.25">
      <c r="D26" s="730"/>
      <c r="E26" s="198"/>
      <c r="F26" s="198"/>
      <c r="G26" s="198"/>
      <c r="H26" s="198"/>
      <c r="I26" s="198"/>
      <c r="J26" s="13"/>
      <c r="K26" s="197"/>
      <c r="L26" s="197"/>
      <c r="M26" s="197"/>
      <c r="N26" s="197"/>
      <c r="O26" s="197"/>
      <c r="P26" s="197"/>
      <c r="Q26" s="197"/>
      <c r="R26" s="197"/>
      <c r="S26" s="197"/>
      <c r="T26" s="197"/>
    </row>
    <row r="27" spans="2:23" ht="14.25" customHeight="1" x14ac:dyDescent="0.2">
      <c r="D27" s="726"/>
      <c r="E27" s="731"/>
      <c r="F27" s="731"/>
      <c r="G27" s="731"/>
      <c r="H27" s="731"/>
      <c r="I27" s="731"/>
      <c r="J27" s="731"/>
      <c r="K27" s="731"/>
      <c r="L27" s="731"/>
      <c r="M27" s="731"/>
      <c r="N27" s="731"/>
      <c r="O27" s="731"/>
      <c r="P27" s="731"/>
      <c r="Q27" s="731"/>
      <c r="R27" s="731"/>
      <c r="S27" s="731"/>
      <c r="T27" s="731"/>
    </row>
    <row r="28" spans="2:23" ht="15" customHeight="1" x14ac:dyDescent="0.2">
      <c r="D28" s="734"/>
      <c r="E28" s="731"/>
      <c r="F28" s="731"/>
      <c r="G28" s="731"/>
      <c r="H28" s="731"/>
      <c r="I28" s="731"/>
      <c r="J28" s="731"/>
      <c r="K28" s="731"/>
      <c r="L28" s="731"/>
      <c r="M28" s="731"/>
      <c r="N28" s="731"/>
      <c r="O28" s="731"/>
      <c r="P28" s="731"/>
      <c r="Q28" s="731"/>
      <c r="R28" s="731"/>
      <c r="S28" s="731"/>
      <c r="T28" s="731"/>
    </row>
    <row r="29" spans="2:23" ht="15" x14ac:dyDescent="0.25">
      <c r="D29" s="736"/>
      <c r="E29" s="198"/>
      <c r="F29" s="198"/>
      <c r="G29" s="198"/>
      <c r="H29" s="198"/>
      <c r="I29" s="198"/>
      <c r="J29" s="732"/>
      <c r="K29" s="198"/>
      <c r="L29" s="198"/>
      <c r="M29" s="198"/>
      <c r="N29" s="198"/>
      <c r="O29" s="198"/>
    </row>
    <row r="30" spans="2:23" ht="12.75" customHeight="1" x14ac:dyDescent="0.2">
      <c r="D30" s="735"/>
      <c r="E30" s="733"/>
      <c r="F30" s="733"/>
      <c r="G30" s="733"/>
      <c r="H30" s="733"/>
      <c r="I30" s="733"/>
      <c r="J30" s="733"/>
      <c r="K30" s="733"/>
      <c r="L30" s="733"/>
      <c r="M30" s="733"/>
      <c r="N30" s="733"/>
      <c r="O30" s="733"/>
      <c r="P30" s="733"/>
      <c r="Q30" s="733"/>
      <c r="R30" s="733"/>
      <c r="S30" s="733"/>
      <c r="T30" s="733"/>
    </row>
    <row r="31" spans="2:23" ht="15" x14ac:dyDescent="0.25">
      <c r="D31" s="736"/>
      <c r="E31" s="733"/>
      <c r="F31" s="733"/>
      <c r="G31" s="733"/>
      <c r="H31" s="733"/>
      <c r="I31" s="733"/>
      <c r="J31" s="733"/>
      <c r="K31" s="733"/>
      <c r="L31" s="733"/>
      <c r="M31" s="733"/>
      <c r="N31" s="733"/>
      <c r="O31" s="733"/>
      <c r="P31" s="733"/>
      <c r="Q31" s="733"/>
      <c r="R31" s="733"/>
      <c r="S31" s="733"/>
      <c r="T31" s="733"/>
    </row>
    <row r="32" spans="2:23" x14ac:dyDescent="0.2">
      <c r="D32" s="733"/>
      <c r="E32" s="733"/>
      <c r="F32" s="733"/>
      <c r="G32" s="733"/>
      <c r="H32" s="733"/>
      <c r="I32" s="733"/>
      <c r="J32" s="733"/>
      <c r="K32" s="733"/>
      <c r="L32" s="733"/>
      <c r="M32" s="733"/>
      <c r="N32" s="733"/>
      <c r="O32" s="733"/>
      <c r="P32" s="733"/>
      <c r="Q32" s="733"/>
      <c r="R32" s="733"/>
      <c r="S32" s="733"/>
      <c r="T32" s="733"/>
    </row>
    <row r="33" spans="4:20" x14ac:dyDescent="0.2">
      <c r="D33" s="733"/>
      <c r="E33" s="733"/>
      <c r="F33" s="733"/>
      <c r="G33" s="733"/>
      <c r="H33" s="733"/>
      <c r="I33" s="733"/>
      <c r="J33" s="733"/>
      <c r="K33" s="733"/>
      <c r="L33" s="733"/>
      <c r="M33" s="733"/>
      <c r="N33" s="733"/>
      <c r="O33" s="733"/>
      <c r="P33" s="733"/>
      <c r="Q33" s="733"/>
      <c r="R33" s="733"/>
      <c r="S33" s="733"/>
      <c r="T33" s="733"/>
    </row>
    <row r="34" spans="4:20" x14ac:dyDescent="0.2">
      <c r="D34" s="733"/>
      <c r="E34" s="733"/>
      <c r="F34" s="733"/>
      <c r="G34" s="733"/>
      <c r="H34" s="733"/>
      <c r="I34" s="733"/>
      <c r="J34" s="733"/>
      <c r="K34" s="733"/>
      <c r="L34" s="733"/>
      <c r="M34" s="733"/>
      <c r="N34" s="733"/>
      <c r="O34" s="733"/>
      <c r="P34" s="733"/>
      <c r="Q34" s="733"/>
      <c r="R34" s="733"/>
      <c r="S34" s="733"/>
      <c r="T34" s="733"/>
    </row>
    <row r="35" spans="4:20" x14ac:dyDescent="0.2">
      <c r="D35" s="733"/>
      <c r="E35" s="733"/>
      <c r="F35" s="733"/>
      <c r="G35" s="733"/>
      <c r="H35" s="733"/>
      <c r="I35" s="733"/>
      <c r="J35" s="733"/>
      <c r="K35" s="733"/>
      <c r="L35" s="733"/>
      <c r="M35" s="733"/>
      <c r="N35" s="733"/>
      <c r="O35" s="733"/>
      <c r="P35" s="733"/>
      <c r="Q35" s="733"/>
      <c r="R35" s="733"/>
      <c r="S35" s="733"/>
      <c r="T35" s="733"/>
    </row>
    <row r="36" spans="4:20" x14ac:dyDescent="0.2">
      <c r="D36" s="733"/>
      <c r="E36" s="733"/>
      <c r="F36" s="733"/>
      <c r="G36" s="733"/>
      <c r="H36" s="733"/>
      <c r="I36" s="733"/>
      <c r="J36" s="733"/>
      <c r="K36" s="733"/>
      <c r="L36" s="733"/>
      <c r="M36" s="733"/>
      <c r="N36" s="733"/>
      <c r="O36" s="733"/>
      <c r="P36" s="733"/>
      <c r="Q36" s="733"/>
      <c r="R36" s="733"/>
      <c r="S36" s="733"/>
      <c r="T36" s="733"/>
    </row>
    <row r="37" spans="4:20" x14ac:dyDescent="0.2">
      <c r="D37" s="733"/>
      <c r="E37" s="733"/>
      <c r="F37" s="733"/>
      <c r="G37" s="733"/>
      <c r="H37" s="733"/>
      <c r="I37" s="733"/>
      <c r="J37" s="733"/>
      <c r="K37" s="733"/>
      <c r="L37" s="733"/>
      <c r="M37" s="733"/>
      <c r="N37" s="733"/>
      <c r="O37" s="733"/>
      <c r="P37" s="733"/>
      <c r="Q37" s="733"/>
      <c r="R37" s="733"/>
      <c r="S37" s="733"/>
      <c r="T37" s="733"/>
    </row>
    <row r="38" spans="4:20" x14ac:dyDescent="0.2">
      <c r="D38" s="13"/>
      <c r="E38" s="198"/>
      <c r="F38" s="198"/>
      <c r="G38" s="198"/>
      <c r="H38" s="198"/>
      <c r="I38" s="198"/>
      <c r="J38" s="13"/>
      <c r="K38" s="198"/>
      <c r="L38" s="198"/>
      <c r="M38" s="198"/>
      <c r="N38" s="198"/>
      <c r="O38" s="198"/>
    </row>
  </sheetData>
  <mergeCells count="18">
    <mergeCell ref="K6:O6"/>
    <mergeCell ref="K10:O10"/>
    <mergeCell ref="S1:T1"/>
    <mergeCell ref="E22:I22"/>
    <mergeCell ref="K17:O17"/>
    <mergeCell ref="K22:O22"/>
    <mergeCell ref="P6:T6"/>
    <mergeCell ref="P10:T10"/>
    <mergeCell ref="P17:V17"/>
    <mergeCell ref="R18:V18"/>
    <mergeCell ref="P22:V22"/>
    <mergeCell ref="B24:C24"/>
    <mergeCell ref="E17:I17"/>
    <mergeCell ref="B18:C18"/>
    <mergeCell ref="B13:C13"/>
    <mergeCell ref="E6:I6"/>
    <mergeCell ref="B7:C7"/>
    <mergeCell ref="E10:I10"/>
  </mergeCells>
  <pageMargins left="0.70866141732283472" right="0.70866141732283472" top="0.78740157480314965" bottom="0.78740157480314965" header="0.31496062992125984" footer="0.31496062992125984"/>
  <pageSetup paperSize="9" scale="60" firstPageNumber="84" fitToHeight="9999" orientation="landscape" useFirstPageNumber="1" r:id="rId1"/>
  <headerFooter>
    <oddFooter>&amp;L&amp;"Arial,Kurzíva"Zastupitelstvo Olomouckého kraje 16-12-2019
7. - Rozpočet Olomouckého kraje 2020 - návrh rozpočtu
Příloha č. 3c): Příspěvkové organizace zřizované Olomouckým krajem&amp;R&amp;"-,Kurzíva"Strana &amp;P (Celkem 140)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H48"/>
  <sheetViews>
    <sheetView showGridLines="0" topLeftCell="A2" zoomScaleNormal="100" zoomScaleSheetLayoutView="100" workbookViewId="0">
      <selection activeCell="J6" sqref="J6:J7"/>
    </sheetView>
  </sheetViews>
  <sheetFormatPr defaultColWidth="9.140625" defaultRowHeight="12.75" x14ac:dyDescent="0.2"/>
  <cols>
    <col min="1" max="1" width="0.140625" style="13" customWidth="1"/>
    <col min="2" max="2" width="63.28515625" style="13" customWidth="1"/>
    <col min="3" max="3" width="17.42578125" style="13" hidden="1" customWidth="1"/>
    <col min="4" max="4" width="17.42578125" style="13" customWidth="1"/>
    <col min="5" max="5" width="17.42578125" style="13" hidden="1" customWidth="1"/>
    <col min="6" max="7" width="17.42578125" style="13" customWidth="1"/>
    <col min="8" max="8" width="18.85546875" style="13" customWidth="1"/>
    <col min="9" max="16384" width="9.140625" style="13"/>
  </cols>
  <sheetData>
    <row r="1" spans="2:8" ht="4.5" hidden="1" customHeight="1" x14ac:dyDescent="0.2"/>
    <row r="2" spans="2:8" ht="23.25" x14ac:dyDescent="0.35">
      <c r="B2" s="35" t="s">
        <v>6</v>
      </c>
      <c r="C2" s="35"/>
      <c r="D2" s="34"/>
      <c r="G2" s="47"/>
      <c r="H2" s="297" t="s">
        <v>19</v>
      </c>
    </row>
    <row r="3" spans="2:8" ht="15" x14ac:dyDescent="0.2">
      <c r="B3" s="23" t="s">
        <v>18</v>
      </c>
      <c r="C3" s="23"/>
    </row>
    <row r="4" spans="2:8" ht="15" x14ac:dyDescent="0.2">
      <c r="B4" s="23" t="s">
        <v>100</v>
      </c>
      <c r="C4" s="23"/>
    </row>
    <row r="5" spans="2:8" ht="8.25" customHeight="1" x14ac:dyDescent="0.2">
      <c r="B5" s="216"/>
      <c r="C5" s="216"/>
    </row>
    <row r="6" spans="2:8" ht="13.5" thickBot="1" x14ac:dyDescent="0.25">
      <c r="E6" s="5"/>
      <c r="H6" s="55" t="s">
        <v>17</v>
      </c>
    </row>
    <row r="7" spans="2:8" ht="26.1" customHeight="1" x14ac:dyDescent="0.25">
      <c r="B7" s="57"/>
      <c r="C7" s="579">
        <v>2015</v>
      </c>
      <c r="D7" s="1046">
        <v>2019</v>
      </c>
      <c r="E7" s="1040"/>
      <c r="F7" s="321">
        <v>2020</v>
      </c>
      <c r="G7" s="1046" t="s">
        <v>1</v>
      </c>
      <c r="H7" s="1041"/>
    </row>
    <row r="8" spans="2:8" ht="12.75" customHeight="1" x14ac:dyDescent="0.2">
      <c r="B8" s="1085" t="s">
        <v>13</v>
      </c>
      <c r="C8" s="1021" t="s">
        <v>164</v>
      </c>
      <c r="D8" s="1200" t="s">
        <v>102</v>
      </c>
      <c r="E8" s="1165" t="s">
        <v>173</v>
      </c>
      <c r="F8" s="1021" t="s">
        <v>103</v>
      </c>
      <c r="G8" s="318"/>
      <c r="H8" s="322"/>
    </row>
    <row r="9" spans="2:8" ht="41.25" customHeight="1" thickBot="1" x14ac:dyDescent="0.25">
      <c r="B9" s="1086"/>
      <c r="C9" s="1022"/>
      <c r="D9" s="1024"/>
      <c r="E9" s="1166"/>
      <c r="F9" s="1022"/>
      <c r="G9" s="319" t="s">
        <v>534</v>
      </c>
      <c r="H9" s="323" t="s">
        <v>105</v>
      </c>
    </row>
    <row r="10" spans="2:8" ht="14.25" customHeight="1" thickTop="1" thickBot="1" x14ac:dyDescent="0.25">
      <c r="B10" s="70"/>
      <c r="C10" s="169" t="s">
        <v>12</v>
      </c>
      <c r="D10" s="71" t="s">
        <v>12</v>
      </c>
      <c r="E10" s="72" t="s">
        <v>10</v>
      </c>
      <c r="F10" s="493" t="s">
        <v>11</v>
      </c>
      <c r="G10" s="320" t="s">
        <v>463</v>
      </c>
      <c r="H10" s="324" t="s">
        <v>464</v>
      </c>
    </row>
    <row r="11" spans="2:8" s="11" customFormat="1" ht="30" customHeight="1" x14ac:dyDescent="0.25">
      <c r="B11" s="325" t="s">
        <v>117</v>
      </c>
      <c r="C11" s="580"/>
      <c r="D11" s="739"/>
      <c r="E11" s="485"/>
      <c r="F11" s="596"/>
      <c r="G11" s="594"/>
      <c r="H11" s="326"/>
    </row>
    <row r="12" spans="2:8" s="11" customFormat="1" ht="18.75" customHeight="1" x14ac:dyDescent="0.25">
      <c r="B12" s="932" t="s">
        <v>448</v>
      </c>
      <c r="C12" s="931"/>
      <c r="D12" s="854">
        <f>SUM(D14:D20)</f>
        <v>167655</v>
      </c>
      <c r="E12" s="854">
        <f t="shared" ref="E12:F12" si="0">SUM(E14:E20)</f>
        <v>146049</v>
      </c>
      <c r="F12" s="854">
        <f t="shared" si="0"/>
        <v>176015</v>
      </c>
      <c r="G12" s="858">
        <f>SUM(G14:G20)</f>
        <v>8360</v>
      </c>
      <c r="H12" s="526">
        <f>F12/D12-1</f>
        <v>4.9864304673287396E-2</v>
      </c>
    </row>
    <row r="13" spans="2:8" ht="15.75" customHeight="1" x14ac:dyDescent="0.2">
      <c r="B13" s="643" t="s">
        <v>16</v>
      </c>
      <c r="C13" s="644"/>
      <c r="D13" s="498"/>
      <c r="E13" s="487"/>
      <c r="F13" s="495"/>
      <c r="G13" s="595"/>
      <c r="H13" s="328"/>
    </row>
    <row r="14" spans="2:8" ht="20.100000000000001" customHeight="1" x14ac:dyDescent="0.2">
      <c r="B14" s="333" t="s">
        <v>126</v>
      </c>
      <c r="C14" s="495">
        <v>43002</v>
      </c>
      <c r="D14" s="498">
        <f>SUM('PO - kultura'!G20)</f>
        <v>23365</v>
      </c>
      <c r="E14" s="487">
        <f>SUM('PO - kultura'!X20)</f>
        <v>49617</v>
      </c>
      <c r="F14" s="495">
        <f>SUM('PO - kultura'!AE20)</f>
        <v>24185</v>
      </c>
      <c r="G14" s="104">
        <f>F14-D14</f>
        <v>820</v>
      </c>
      <c r="H14" s="334">
        <f t="shared" ref="H14:H22" si="1">F14/D14-1</f>
        <v>3.5095227904986093E-2</v>
      </c>
    </row>
    <row r="15" spans="2:8" ht="20.100000000000001" customHeight="1" x14ac:dyDescent="0.2">
      <c r="B15" s="333" t="s">
        <v>468</v>
      </c>
      <c r="C15" s="495">
        <v>66420</v>
      </c>
      <c r="D15" s="498">
        <f>SUM('PO - kultura'!H20)</f>
        <v>124232</v>
      </c>
      <c r="E15" s="487">
        <f>SUM('PO - kultura'!Y20)</f>
        <v>76901</v>
      </c>
      <c r="F15" s="495">
        <f>SUM('PO - kultura'!AF20)</f>
        <v>132295</v>
      </c>
      <c r="G15" s="104">
        <f t="shared" ref="G15:G19" si="2">F15-D15</f>
        <v>8063</v>
      </c>
      <c r="H15" s="334">
        <f t="shared" si="1"/>
        <v>6.4902762573250117E-2</v>
      </c>
    </row>
    <row r="16" spans="2:8" ht="19.5" customHeight="1" x14ac:dyDescent="0.2">
      <c r="B16" s="333" t="s">
        <v>127</v>
      </c>
      <c r="C16" s="495">
        <v>18718</v>
      </c>
      <c r="D16" s="498">
        <f>SUM('PO - kultura'!I20)</f>
        <v>15507</v>
      </c>
      <c r="E16" s="487">
        <f>SUM('PO - kultura'!Z20)</f>
        <v>16384</v>
      </c>
      <c r="F16" s="495">
        <f>SUM('PO - kultura'!AG20)</f>
        <v>17631</v>
      </c>
      <c r="G16" s="104">
        <f t="shared" si="2"/>
        <v>2124</v>
      </c>
      <c r="H16" s="334">
        <f t="shared" si="1"/>
        <v>0.13697040046430642</v>
      </c>
    </row>
    <row r="17" spans="2:8" ht="30.75" customHeight="1" x14ac:dyDescent="0.2">
      <c r="B17" s="335" t="s">
        <v>128</v>
      </c>
      <c r="C17" s="495">
        <v>302</v>
      </c>
      <c r="D17" s="498">
        <f>SUM('PO - kultura'!J20)</f>
        <v>2644</v>
      </c>
      <c r="E17" s="487">
        <f>SUM('PO - kultura'!AA20)</f>
        <v>1350</v>
      </c>
      <c r="F17" s="495">
        <f>SUM('PO - kultura'!AH20)</f>
        <v>0</v>
      </c>
      <c r="G17" s="104">
        <f t="shared" si="2"/>
        <v>-2644</v>
      </c>
      <c r="H17" s="334">
        <f t="shared" si="1"/>
        <v>-1</v>
      </c>
    </row>
    <row r="18" spans="2:8" s="17" customFormat="1" ht="20.100000000000001" customHeight="1" x14ac:dyDescent="0.2">
      <c r="B18" s="333" t="s">
        <v>129</v>
      </c>
      <c r="C18" s="495">
        <v>1597</v>
      </c>
      <c r="D18" s="498">
        <f>SUM('PO - kultura'!K20)</f>
        <v>1707</v>
      </c>
      <c r="E18" s="487">
        <f>SUM('PO - kultura'!AB20)</f>
        <v>1597</v>
      </c>
      <c r="F18" s="495">
        <f>SUM('PO - kultura'!AI20)</f>
        <v>1704</v>
      </c>
      <c r="G18" s="104">
        <f t="shared" si="2"/>
        <v>-3</v>
      </c>
      <c r="H18" s="334">
        <f t="shared" si="1"/>
        <v>-1.7574692442882123E-3</v>
      </c>
    </row>
    <row r="19" spans="2:8" s="17" customFormat="1" ht="20.100000000000001" customHeight="1" x14ac:dyDescent="0.2">
      <c r="B19" s="333" t="s">
        <v>308</v>
      </c>
      <c r="C19" s="495">
        <v>180</v>
      </c>
      <c r="D19" s="498">
        <f>SUM('PO - kultura'!L12:L18)</f>
        <v>180</v>
      </c>
      <c r="E19" s="487">
        <f>SUM('PO - kultura'!AC17:AC18)</f>
        <v>180</v>
      </c>
      <c r="F19" s="495">
        <f>SUM('PO - kultura'!AJ17:AJ18)</f>
        <v>180</v>
      </c>
      <c r="G19" s="104">
        <f t="shared" si="2"/>
        <v>0</v>
      </c>
      <c r="H19" s="334">
        <f t="shared" si="1"/>
        <v>0</v>
      </c>
    </row>
    <row r="20" spans="2:8" s="17" customFormat="1" ht="20.100000000000001" customHeight="1" x14ac:dyDescent="0.25">
      <c r="B20" s="353" t="s">
        <v>131</v>
      </c>
      <c r="C20" s="495"/>
      <c r="D20" s="498">
        <f>'PO - kultura'!L19</f>
        <v>20</v>
      </c>
      <c r="E20" s="487">
        <v>20</v>
      </c>
      <c r="F20" s="495">
        <f>'PO - kultura'!AJ19</f>
        <v>20</v>
      </c>
      <c r="G20" s="104">
        <f t="shared" ref="G20:G22" si="3">F20-D20</f>
        <v>0</v>
      </c>
      <c r="H20" s="334">
        <f t="shared" si="1"/>
        <v>0</v>
      </c>
    </row>
    <row r="21" spans="2:8" s="17" customFormat="1" ht="20.100000000000001" customHeight="1" x14ac:dyDescent="0.25">
      <c r="B21" s="932" t="s">
        <v>449</v>
      </c>
      <c r="C21" s="495"/>
      <c r="D21" s="500">
        <f>D22</f>
        <v>625</v>
      </c>
      <c r="E21" s="500">
        <f t="shared" ref="E21:G21" si="4">E22</f>
        <v>0</v>
      </c>
      <c r="F21" s="500">
        <f t="shared" si="4"/>
        <v>565</v>
      </c>
      <c r="G21" s="504">
        <f t="shared" si="4"/>
        <v>-60</v>
      </c>
      <c r="H21" s="526">
        <f t="shared" si="1"/>
        <v>-9.5999999999999974E-2</v>
      </c>
    </row>
    <row r="22" spans="2:8" s="17" customFormat="1" ht="20.100000000000001" customHeight="1" thickBot="1" x14ac:dyDescent="0.25">
      <c r="B22" s="333" t="s">
        <v>462</v>
      </c>
      <c r="C22" s="495"/>
      <c r="D22" s="498">
        <f>'PO - kultura'!N20</f>
        <v>625</v>
      </c>
      <c r="E22" s="487"/>
      <c r="F22" s="495">
        <f>'PO - kultura'!AK20</f>
        <v>565</v>
      </c>
      <c r="G22" s="104">
        <f t="shared" si="3"/>
        <v>-60</v>
      </c>
      <c r="H22" s="334">
        <f t="shared" si="1"/>
        <v>-9.5999999999999974E-2</v>
      </c>
    </row>
    <row r="23" spans="2:8" ht="25.15" hidden="1" customHeight="1" x14ac:dyDescent="0.25">
      <c r="B23" s="645"/>
      <c r="C23" s="646"/>
      <c r="D23" s="740"/>
      <c r="E23" s="647"/>
      <c r="F23" s="648"/>
      <c r="G23" s="594"/>
      <c r="H23" s="326"/>
    </row>
    <row r="24" spans="2:8" s="3" customFormat="1" ht="30" customHeight="1" thickBot="1" x14ac:dyDescent="0.3">
      <c r="B24" s="329" t="s">
        <v>15</v>
      </c>
      <c r="C24" s="330">
        <f>SUM(C14:C23)</f>
        <v>130219</v>
      </c>
      <c r="D24" s="492">
        <f>D14+D15+D16+D17+D18+D19+D20+D22</f>
        <v>168280</v>
      </c>
      <c r="E24" s="489">
        <f>SUM(E14:E23)</f>
        <v>146049</v>
      </c>
      <c r="F24" s="330">
        <f>F14+F15+F16+F17+F18+F19+F20+F22</f>
        <v>176580</v>
      </c>
      <c r="G24" s="331">
        <f>F24-D24</f>
        <v>8300</v>
      </c>
      <c r="H24" s="332">
        <f>F24/D24-1</f>
        <v>4.9322557642025089E-2</v>
      </c>
    </row>
    <row r="25" spans="2:8" s="613" customFormat="1" ht="19.5" hidden="1" customHeight="1" x14ac:dyDescent="0.25">
      <c r="B25" s="211"/>
      <c r="C25" s="211"/>
      <c r="D25" s="106"/>
      <c r="E25" s="106"/>
    </row>
    <row r="26" spans="2:8" s="613" customFormat="1" ht="18" hidden="1" customHeight="1" thickBot="1" x14ac:dyDescent="0.3">
      <c r="B26" s="211"/>
      <c r="C26" s="211"/>
      <c r="D26" s="105"/>
      <c r="E26" s="105"/>
    </row>
    <row r="27" spans="2:8" s="613" customFormat="1" ht="10.5" hidden="1" customHeight="1" thickTop="1" x14ac:dyDescent="0.25">
      <c r="B27" s="211"/>
      <c r="C27" s="211"/>
      <c r="D27" s="14"/>
      <c r="E27" s="14"/>
    </row>
    <row r="28" spans="2:8" ht="15" hidden="1" customHeight="1" x14ac:dyDescent="0.2">
      <c r="B28" s="103" t="s">
        <v>78</v>
      </c>
      <c r="C28" s="103"/>
    </row>
    <row r="29" spans="2:8" ht="3" customHeight="1" x14ac:dyDescent="0.2">
      <c r="B29" s="1183"/>
      <c r="C29" s="1183"/>
      <c r="D29" s="1184"/>
      <c r="E29" s="195"/>
      <c r="F29" s="194"/>
      <c r="G29" s="649"/>
      <c r="H29" s="649"/>
    </row>
    <row r="30" spans="2:8" ht="12.75" customHeight="1" x14ac:dyDescent="0.25">
      <c r="B30" s="650"/>
      <c r="C30" s="650"/>
      <c r="D30" s="650"/>
      <c r="E30" s="650"/>
      <c r="F30" s="650"/>
      <c r="G30" s="650"/>
      <c r="H30" s="650"/>
    </row>
    <row r="31" spans="2:8" ht="15" customHeight="1" x14ac:dyDescent="0.2">
      <c r="B31" s="737"/>
      <c r="C31" s="737"/>
      <c r="D31" s="738"/>
      <c r="E31" s="738"/>
      <c r="F31" s="738"/>
      <c r="G31" s="738"/>
      <c r="H31" s="738"/>
    </row>
    <row r="32" spans="2:8" ht="2.25" customHeight="1" x14ac:dyDescent="0.2">
      <c r="B32" s="737"/>
      <c r="C32" s="737"/>
      <c r="D32" s="738"/>
      <c r="E32" s="738"/>
      <c r="F32" s="738"/>
      <c r="G32" s="738"/>
      <c r="H32" s="738"/>
    </row>
    <row r="33" spans="2:8" ht="25.5" customHeight="1" x14ac:dyDescent="0.2">
      <c r="B33" s="738"/>
      <c r="C33" s="738"/>
      <c r="D33" s="738"/>
      <c r="E33" s="738"/>
      <c r="F33" s="738"/>
      <c r="G33" s="738"/>
      <c r="H33" s="738"/>
    </row>
    <row r="34" spans="2:8" x14ac:dyDescent="0.2">
      <c r="B34" s="1198"/>
      <c r="C34" s="1198"/>
      <c r="D34" s="1199"/>
      <c r="E34" s="1199"/>
      <c r="F34" s="1199"/>
      <c r="G34" s="1199"/>
      <c r="H34" s="1199"/>
    </row>
    <row r="35" spans="2:8" ht="16.5" customHeight="1" x14ac:dyDescent="0.2">
      <c r="B35" s="1199"/>
      <c r="C35" s="1199"/>
      <c r="D35" s="1199"/>
      <c r="E35" s="1199"/>
      <c r="F35" s="1199"/>
      <c r="G35" s="1199"/>
      <c r="H35" s="1199"/>
    </row>
    <row r="48" spans="2:8" x14ac:dyDescent="0.2">
      <c r="H48" s="55"/>
    </row>
  </sheetData>
  <sheetProtection selectLockedCells="1"/>
  <mergeCells count="9">
    <mergeCell ref="B34:H35"/>
    <mergeCell ref="G7:H7"/>
    <mergeCell ref="F8:F9"/>
    <mergeCell ref="B29:D29"/>
    <mergeCell ref="D7:E7"/>
    <mergeCell ref="B8:B9"/>
    <mergeCell ref="D8:D9"/>
    <mergeCell ref="E8:E9"/>
    <mergeCell ref="C8:C9"/>
  </mergeCells>
  <printOptions horizontalCentered="1"/>
  <pageMargins left="0.70866141732283472" right="0.70866141732283472" top="0.59055118110236227" bottom="0.59055118110236227" header="0.31496062992125984" footer="0.31496062992125984"/>
  <pageSetup paperSize="9" scale="89" firstPageNumber="85" fitToHeight="9999" orientation="landscape" useFirstPageNumber="1" r:id="rId1"/>
  <headerFooter>
    <oddFooter>&amp;L&amp;"Arial,Kurzíva"Zastupitelstvo Olomouckého kraje 16-12-2019
7. - Rozpočet Olomouckého kraje 2020 - návrh rozpočtu
Příloha č. 3c): Příspěvkové organizace zřizované Olomouckým krajem&amp;R&amp;"-,Kurzíva"Strana &amp;P (Celkem 140)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2:CL46"/>
  <sheetViews>
    <sheetView showGridLines="0" topLeftCell="E1" zoomScale="90" zoomScaleNormal="90" zoomScaleSheetLayoutView="100" workbookViewId="0">
      <selection activeCell="AR14" sqref="AR14"/>
    </sheetView>
  </sheetViews>
  <sheetFormatPr defaultColWidth="9.140625" defaultRowHeight="12.75" x14ac:dyDescent="0.2"/>
  <cols>
    <col min="1" max="1" width="2.7109375" style="13" hidden="1" customWidth="1"/>
    <col min="2" max="3" width="16" style="13" hidden="1" customWidth="1"/>
    <col min="4" max="4" width="5.5703125" style="13" hidden="1" customWidth="1"/>
    <col min="5" max="5" width="47.7109375" style="13" customWidth="1"/>
    <col min="6" max="6" width="12.7109375" style="198" customWidth="1"/>
    <col min="7" max="11" width="10.7109375" style="198" customWidth="1"/>
    <col min="12" max="12" width="11.140625" style="198" bestFit="1" customWidth="1"/>
    <col min="13" max="14" width="12.7109375" style="651" customWidth="1"/>
    <col min="15" max="15" width="12" style="198" hidden="1" customWidth="1"/>
    <col min="16" max="16" width="11.140625" style="198" hidden="1" customWidth="1"/>
    <col min="17" max="17" width="12.5703125" style="198" hidden="1" customWidth="1"/>
    <col min="18" max="18" width="11.140625" style="198" hidden="1" customWidth="1"/>
    <col min="19" max="19" width="11.7109375" style="198" hidden="1" customWidth="1"/>
    <col min="20" max="20" width="11.28515625" style="198" hidden="1" customWidth="1"/>
    <col min="21" max="22" width="11.140625" style="198" hidden="1" customWidth="1"/>
    <col min="23" max="23" width="12" style="198" hidden="1" customWidth="1"/>
    <col min="24" max="24" width="8.7109375" style="198" hidden="1" customWidth="1"/>
    <col min="25" max="26" width="9" style="198" hidden="1" customWidth="1"/>
    <col min="27" max="27" width="9.42578125" style="198" hidden="1" customWidth="1"/>
    <col min="28" max="28" width="9" style="198" hidden="1" customWidth="1"/>
    <col min="29" max="29" width="8.7109375" style="198" hidden="1" customWidth="1"/>
    <col min="30" max="30" width="12.7109375" style="198" customWidth="1"/>
    <col min="31" max="36" width="10.7109375" style="198" customWidth="1"/>
    <col min="37" max="38" width="12.7109375" style="651" customWidth="1"/>
    <col min="39" max="39" width="11.85546875" style="13" hidden="1" customWidth="1"/>
    <col min="40" max="40" width="8.7109375" style="13" hidden="1" customWidth="1"/>
    <col min="41" max="41" width="6.140625" style="13" hidden="1" customWidth="1"/>
    <col min="42" max="42" width="5.28515625" style="13" customWidth="1"/>
    <col min="43" max="90" width="9.140625" style="613"/>
    <col min="91" max="16384" width="9.140625" style="13"/>
  </cols>
  <sheetData>
    <row r="2" spans="2:90" ht="21.75" x14ac:dyDescent="0.3">
      <c r="E2" s="193" t="s">
        <v>6</v>
      </c>
      <c r="F2" s="45"/>
      <c r="G2" s="45"/>
      <c r="H2" s="45"/>
      <c r="J2" s="46"/>
      <c r="K2" s="46"/>
      <c r="L2" s="46"/>
      <c r="M2" s="192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J2" s="47"/>
      <c r="AK2" s="192"/>
      <c r="AL2" s="47" t="s">
        <v>19</v>
      </c>
    </row>
    <row r="3" spans="2:90" ht="15.75" x14ac:dyDescent="0.25">
      <c r="E3" s="49"/>
      <c r="F3" s="49"/>
      <c r="G3" s="4"/>
      <c r="H3" s="227"/>
      <c r="I3" s="227"/>
      <c r="J3" s="227"/>
      <c r="K3" s="232"/>
      <c r="L3" s="232"/>
      <c r="M3" s="231"/>
      <c r="N3" s="231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  <c r="AC3" s="226"/>
      <c r="AD3" s="226"/>
      <c r="AE3" s="226"/>
      <c r="AF3" s="226"/>
      <c r="AG3" s="226"/>
      <c r="AH3" s="231"/>
      <c r="AI3" s="231"/>
      <c r="AJ3" s="231"/>
      <c r="AK3" s="231"/>
      <c r="AL3" s="231"/>
    </row>
    <row r="4" spans="2:90" ht="15.75" x14ac:dyDescent="0.25">
      <c r="E4" s="23" t="s">
        <v>18</v>
      </c>
      <c r="G4" s="4"/>
      <c r="H4" s="228"/>
      <c r="I4" s="228"/>
      <c r="J4" s="611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26"/>
      <c r="AA4" s="226"/>
      <c r="AB4" s="226"/>
      <c r="AC4" s="226"/>
      <c r="AD4" s="228"/>
      <c r="AE4" s="228"/>
      <c r="AF4" s="1201"/>
      <c r="AG4" s="1201"/>
      <c r="AH4" s="228"/>
      <c r="AI4" s="226"/>
      <c r="AJ4" s="226"/>
      <c r="AK4" s="226"/>
      <c r="AL4" s="226"/>
    </row>
    <row r="5" spans="2:90" ht="15.75" x14ac:dyDescent="0.25">
      <c r="E5" s="23" t="s">
        <v>100</v>
      </c>
      <c r="G5" s="4"/>
      <c r="H5" s="228"/>
      <c r="I5" s="228"/>
      <c r="J5" s="230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611"/>
      <c r="AE5" s="228"/>
      <c r="AF5" s="1201"/>
      <c r="AG5" s="1201"/>
      <c r="AH5" s="228"/>
      <c r="AI5" s="226"/>
      <c r="AJ5" s="226"/>
      <c r="AK5" s="226"/>
      <c r="AL5" s="226"/>
    </row>
    <row r="6" spans="2:90" ht="16.5" customHeight="1" thickBot="1" x14ac:dyDescent="0.3">
      <c r="B6" s="55"/>
      <c r="C6" s="1007"/>
      <c r="D6" s="55"/>
      <c r="E6" s="55"/>
      <c r="F6" s="56"/>
      <c r="G6" s="229"/>
      <c r="H6" s="229"/>
      <c r="I6" s="229"/>
      <c r="J6" s="229"/>
      <c r="K6" s="226"/>
      <c r="L6" s="226"/>
      <c r="M6" s="184"/>
      <c r="N6" s="184"/>
      <c r="O6" s="226"/>
      <c r="P6" s="226"/>
      <c r="Q6" s="226"/>
      <c r="R6" s="226"/>
      <c r="S6" s="226"/>
      <c r="T6" s="229"/>
      <c r="U6" s="228"/>
      <c r="V6" s="228"/>
      <c r="W6" s="228"/>
      <c r="X6" s="228"/>
      <c r="Y6" s="228"/>
      <c r="Z6" s="228"/>
      <c r="AA6" s="228"/>
      <c r="AB6" s="228"/>
      <c r="AC6" s="228"/>
      <c r="AD6" s="1202"/>
      <c r="AE6" s="1203"/>
      <c r="AF6" s="1201"/>
      <c r="AG6" s="1201"/>
      <c r="AH6" s="227"/>
      <c r="AI6" s="226"/>
      <c r="AJ6" s="56"/>
      <c r="AK6" s="184"/>
      <c r="AL6" s="184" t="s">
        <v>17</v>
      </c>
    </row>
    <row r="7" spans="2:90" ht="17.25" thickTop="1" thickBot="1" x14ac:dyDescent="0.3">
      <c r="B7" s="57"/>
      <c r="C7" s="58"/>
      <c r="D7" s="58"/>
      <c r="E7" s="30"/>
      <c r="F7" s="1204" t="s">
        <v>477</v>
      </c>
      <c r="G7" s="1205"/>
      <c r="H7" s="1205"/>
      <c r="I7" s="1205"/>
      <c r="J7" s="1205"/>
      <c r="K7" s="1206"/>
      <c r="L7" s="1206"/>
      <c r="M7" s="1208"/>
      <c r="N7" s="1209"/>
      <c r="O7" s="1216" t="s">
        <v>70</v>
      </c>
      <c r="P7" s="1217"/>
      <c r="Q7" s="1217"/>
      <c r="R7" s="1217"/>
      <c r="S7" s="1217"/>
      <c r="T7" s="974"/>
      <c r="U7" s="974"/>
      <c r="V7" s="286"/>
      <c r="W7" s="1204" t="s">
        <v>175</v>
      </c>
      <c r="X7" s="1205"/>
      <c r="Y7" s="1205"/>
      <c r="Z7" s="1205"/>
      <c r="AA7" s="1205"/>
      <c r="AB7" s="1206"/>
      <c r="AC7" s="1207"/>
      <c r="AD7" s="1204" t="s">
        <v>478</v>
      </c>
      <c r="AE7" s="1205"/>
      <c r="AF7" s="1205"/>
      <c r="AG7" s="1205"/>
      <c r="AH7" s="1205"/>
      <c r="AI7" s="1205"/>
      <c r="AJ7" s="1205"/>
      <c r="AK7" s="1208"/>
      <c r="AL7" s="1208"/>
      <c r="AM7" s="1208"/>
      <c r="AN7" s="1209"/>
      <c r="AP7" s="630"/>
    </row>
    <row r="8" spans="2:90" ht="18" customHeight="1" thickBot="1" x14ac:dyDescent="0.25">
      <c r="B8" s="1182" t="s">
        <v>20</v>
      </c>
      <c r="C8" s="1218"/>
      <c r="D8" s="1061"/>
      <c r="E8" s="972" t="s">
        <v>21</v>
      </c>
      <c r="F8" s="289"/>
      <c r="G8" s="269" t="s">
        <v>23</v>
      </c>
      <c r="H8" s="269"/>
      <c r="I8" s="269"/>
      <c r="J8" s="269"/>
      <c r="K8" s="269"/>
      <c r="L8" s="288"/>
      <c r="M8" s="943"/>
      <c r="N8" s="944" t="s">
        <v>23</v>
      </c>
      <c r="O8" s="225"/>
      <c r="P8" s="60" t="s">
        <v>23</v>
      </c>
      <c r="Q8" s="603"/>
      <c r="R8" s="603"/>
      <c r="S8" s="603"/>
      <c r="T8" s="603"/>
      <c r="U8" s="603"/>
      <c r="V8" s="224"/>
      <c r="W8" s="289"/>
      <c r="X8" s="269" t="s">
        <v>23</v>
      </c>
      <c r="Y8" s="269"/>
      <c r="Z8" s="269"/>
      <c r="AA8" s="269"/>
      <c r="AB8" s="269"/>
      <c r="AC8" s="288"/>
      <c r="AD8" s="943"/>
      <c r="AE8" s="944" t="s">
        <v>23</v>
      </c>
      <c r="AF8" s="944"/>
      <c r="AG8" s="944"/>
      <c r="AH8" s="944"/>
      <c r="AI8" s="944"/>
      <c r="AJ8" s="945"/>
      <c r="AK8" s="943"/>
      <c r="AL8" s="944" t="s">
        <v>23</v>
      </c>
      <c r="AM8" s="944"/>
      <c r="AN8" s="945"/>
      <c r="AP8" s="630"/>
    </row>
    <row r="9" spans="2:90" ht="60" customHeight="1" thickBot="1" x14ac:dyDescent="0.25">
      <c r="B9" s="63"/>
      <c r="C9" s="207"/>
      <c r="D9" s="64"/>
      <c r="E9" s="208"/>
      <c r="F9" s="290" t="s">
        <v>22</v>
      </c>
      <c r="G9" s="276" t="s">
        <v>24</v>
      </c>
      <c r="H9" s="294" t="s">
        <v>25</v>
      </c>
      <c r="I9" s="520" t="s">
        <v>27</v>
      </c>
      <c r="J9" s="759" t="s">
        <v>28</v>
      </c>
      <c r="K9" s="294" t="s">
        <v>26</v>
      </c>
      <c r="L9" s="287" t="s">
        <v>115</v>
      </c>
      <c r="M9" s="290" t="s">
        <v>453</v>
      </c>
      <c r="N9" s="933" t="s">
        <v>455</v>
      </c>
      <c r="O9" s="223" t="s">
        <v>22</v>
      </c>
      <c r="P9" s="66" t="s">
        <v>24</v>
      </c>
      <c r="Q9" s="66" t="s">
        <v>25</v>
      </c>
      <c r="R9" s="66" t="s">
        <v>26</v>
      </c>
      <c r="S9" s="66" t="s">
        <v>27</v>
      </c>
      <c r="T9" s="222" t="s">
        <v>86</v>
      </c>
      <c r="U9" s="66" t="s">
        <v>24</v>
      </c>
      <c r="V9" s="221" t="s">
        <v>85</v>
      </c>
      <c r="W9" s="290" t="s">
        <v>22</v>
      </c>
      <c r="X9" s="276" t="s">
        <v>24</v>
      </c>
      <c r="Y9" s="294" t="s">
        <v>25</v>
      </c>
      <c r="Z9" s="294" t="s">
        <v>27</v>
      </c>
      <c r="AA9" s="761" t="s">
        <v>28</v>
      </c>
      <c r="AB9" s="653" t="s">
        <v>26</v>
      </c>
      <c r="AC9" s="287" t="s">
        <v>115</v>
      </c>
      <c r="AD9" s="290" t="s">
        <v>22</v>
      </c>
      <c r="AE9" s="276" t="s">
        <v>24</v>
      </c>
      <c r="AF9" s="294" t="s">
        <v>25</v>
      </c>
      <c r="AG9" s="294" t="s">
        <v>27</v>
      </c>
      <c r="AH9" s="761" t="s">
        <v>28</v>
      </c>
      <c r="AI9" s="653" t="s">
        <v>26</v>
      </c>
      <c r="AJ9" s="287" t="s">
        <v>115</v>
      </c>
      <c r="AK9" s="290" t="s">
        <v>453</v>
      </c>
      <c r="AL9" s="933" t="s">
        <v>455</v>
      </c>
      <c r="AM9" s="653" t="s">
        <v>26</v>
      </c>
      <c r="AN9" s="287" t="s">
        <v>115</v>
      </c>
    </row>
    <row r="10" spans="2:90" ht="16.5" thickTop="1" thickBot="1" x14ac:dyDescent="0.3">
      <c r="B10" s="1219" t="s">
        <v>29</v>
      </c>
      <c r="C10" s="1220"/>
      <c r="D10" s="69" t="s">
        <v>30</v>
      </c>
      <c r="E10" s="29"/>
      <c r="F10" s="292"/>
      <c r="G10" s="293" t="s">
        <v>121</v>
      </c>
      <c r="H10" s="72" t="s">
        <v>122</v>
      </c>
      <c r="I10" s="107" t="s">
        <v>123</v>
      </c>
      <c r="J10" s="760" t="s">
        <v>125</v>
      </c>
      <c r="K10" s="107" t="s">
        <v>124</v>
      </c>
      <c r="L10" s="28" t="s">
        <v>130</v>
      </c>
      <c r="M10" s="291"/>
      <c r="N10" s="293" t="s">
        <v>456</v>
      </c>
      <c r="O10" s="16"/>
      <c r="P10" s="220" t="s">
        <v>31</v>
      </c>
      <c r="Q10" s="72" t="s">
        <v>32</v>
      </c>
      <c r="R10" s="72" t="s">
        <v>33</v>
      </c>
      <c r="S10" s="72" t="s">
        <v>34</v>
      </c>
      <c r="T10" s="72" t="s">
        <v>84</v>
      </c>
      <c r="U10" s="72" t="s">
        <v>48</v>
      </c>
      <c r="V10" s="28" t="s">
        <v>83</v>
      </c>
      <c r="W10" s="292"/>
      <c r="X10" s="293" t="s">
        <v>121</v>
      </c>
      <c r="Y10" s="72" t="s">
        <v>122</v>
      </c>
      <c r="Z10" s="107" t="s">
        <v>123</v>
      </c>
      <c r="AA10" s="655" t="s">
        <v>125</v>
      </c>
      <c r="AB10" s="256" t="s">
        <v>124</v>
      </c>
      <c r="AC10" s="28" t="s">
        <v>130</v>
      </c>
      <c r="AD10" s="291"/>
      <c r="AE10" s="293" t="s">
        <v>121</v>
      </c>
      <c r="AF10" s="72" t="s">
        <v>122</v>
      </c>
      <c r="AG10" s="107" t="s">
        <v>123</v>
      </c>
      <c r="AH10" s="655" t="s">
        <v>125</v>
      </c>
      <c r="AI10" s="256" t="s">
        <v>124</v>
      </c>
      <c r="AJ10" s="28" t="s">
        <v>130</v>
      </c>
      <c r="AK10" s="291"/>
      <c r="AL10" s="293" t="s">
        <v>456</v>
      </c>
      <c r="AM10" s="256" t="s">
        <v>124</v>
      </c>
      <c r="AN10" s="28" t="s">
        <v>130</v>
      </c>
      <c r="AO10" s="629">
        <v>0.35</v>
      </c>
      <c r="AP10" s="630"/>
    </row>
    <row r="11" spans="2:90" ht="15.75" customHeight="1" thickBot="1" x14ac:dyDescent="0.25">
      <c r="B11" s="1009">
        <v>5331</v>
      </c>
      <c r="C11" s="1008">
        <v>6351</v>
      </c>
      <c r="D11" s="166"/>
      <c r="E11" s="203"/>
      <c r="F11" s="1210" t="s">
        <v>35</v>
      </c>
      <c r="G11" s="1058"/>
      <c r="H11" s="1058"/>
      <c r="I11" s="1058"/>
      <c r="J11" s="1058"/>
      <c r="K11" s="1058"/>
      <c r="L11" s="1211"/>
      <c r="M11" s="971"/>
      <c r="N11" s="971"/>
      <c r="O11" s="973" t="s">
        <v>35</v>
      </c>
      <c r="P11" s="1177" t="s">
        <v>35</v>
      </c>
      <c r="Q11" s="1058"/>
      <c r="R11" s="1058"/>
      <c r="S11" s="1058"/>
      <c r="T11" s="971"/>
      <c r="U11" s="971"/>
      <c r="V11" s="218"/>
      <c r="W11" s="1210" t="s">
        <v>35</v>
      </c>
      <c r="X11" s="1058"/>
      <c r="Y11" s="1058"/>
      <c r="Z11" s="1058"/>
      <c r="AA11" s="1058"/>
      <c r="AB11" s="1058"/>
      <c r="AC11" s="1211"/>
      <c r="AD11" s="1210" t="s">
        <v>35</v>
      </c>
      <c r="AE11" s="1058"/>
      <c r="AF11" s="1058"/>
      <c r="AG11" s="1058"/>
      <c r="AH11" s="1058"/>
      <c r="AI11" s="1058"/>
      <c r="AJ11" s="1211"/>
      <c r="AK11" s="1210" t="s">
        <v>454</v>
      </c>
      <c r="AL11" s="1058"/>
      <c r="AM11" s="1058"/>
      <c r="AN11" s="1211"/>
      <c r="AO11" s="633"/>
      <c r="AP11" s="630"/>
    </row>
    <row r="12" spans="2:90" s="27" customFormat="1" ht="30" customHeight="1" thickBot="1" x14ac:dyDescent="0.25">
      <c r="B12" s="346" t="s">
        <v>526</v>
      </c>
      <c r="C12" s="1010"/>
      <c r="D12" s="347" t="s">
        <v>82</v>
      </c>
      <c r="E12" s="744" t="s">
        <v>81</v>
      </c>
      <c r="F12" s="745">
        <f t="shared" ref="F12:F19" si="0">SUM(G12:L12)</f>
        <v>49097</v>
      </c>
      <c r="G12" s="727">
        <v>5421</v>
      </c>
      <c r="H12" s="729">
        <v>37162</v>
      </c>
      <c r="I12" s="729">
        <v>2858</v>
      </c>
      <c r="J12" s="729">
        <v>1949</v>
      </c>
      <c r="K12" s="729">
        <v>1707</v>
      </c>
      <c r="L12" s="764"/>
      <c r="M12" s="937"/>
      <c r="N12" s="938"/>
      <c r="O12" s="746"/>
      <c r="P12" s="747"/>
      <c r="Q12" s="747"/>
      <c r="R12" s="747"/>
      <c r="S12" s="747"/>
      <c r="T12" s="747"/>
      <c r="U12" s="747"/>
      <c r="V12" s="748"/>
      <c r="W12" s="745">
        <f t="shared" ref="W12:W19" si="1">SUM(X12:AC12)</f>
        <v>41584</v>
      </c>
      <c r="X12" s="762">
        <v>12931</v>
      </c>
      <c r="Y12" s="763">
        <v>22901</v>
      </c>
      <c r="Z12" s="692">
        <v>4075</v>
      </c>
      <c r="AA12" s="692">
        <v>80</v>
      </c>
      <c r="AB12" s="692">
        <v>1597</v>
      </c>
      <c r="AC12" s="764"/>
      <c r="AD12" s="745">
        <f t="shared" ref="AD12:AD19" si="2">SUM(AE12:AJ12)</f>
        <v>50274</v>
      </c>
      <c r="AE12" s="727">
        <v>5704</v>
      </c>
      <c r="AF12" s="729">
        <v>39237</v>
      </c>
      <c r="AG12" s="729">
        <v>3629</v>
      </c>
      <c r="AH12" s="729"/>
      <c r="AI12" s="729">
        <v>1704</v>
      </c>
      <c r="AJ12" s="764"/>
      <c r="AK12" s="937"/>
      <c r="AL12" s="938"/>
      <c r="AM12" s="939">
        <v>1707</v>
      </c>
      <c r="AN12" s="940"/>
      <c r="AO12" s="350">
        <f t="shared" ref="AO12:AO18" si="3">ROUND(0.35*AN12,0)</f>
        <v>0</v>
      </c>
      <c r="AQ12" s="373"/>
      <c r="AR12" s="373"/>
      <c r="AS12" s="373"/>
      <c r="AT12" s="373"/>
      <c r="AU12" s="373"/>
      <c r="AV12" s="373"/>
      <c r="AW12" s="373"/>
      <c r="AX12" s="373"/>
      <c r="AY12" s="373"/>
      <c r="AZ12" s="373"/>
      <c r="BA12" s="373"/>
      <c r="BB12" s="373"/>
      <c r="BC12" s="373"/>
      <c r="BD12" s="373"/>
      <c r="BE12" s="373"/>
      <c r="BF12" s="373"/>
      <c r="BG12" s="373"/>
      <c r="BH12" s="373"/>
      <c r="BI12" s="373"/>
      <c r="BJ12" s="373"/>
      <c r="BK12" s="373"/>
      <c r="BL12" s="373"/>
      <c r="BM12" s="373"/>
      <c r="BN12" s="373"/>
      <c r="BO12" s="373"/>
      <c r="BP12" s="373"/>
      <c r="BQ12" s="373"/>
      <c r="BR12" s="373"/>
      <c r="BS12" s="373"/>
      <c r="BT12" s="373"/>
      <c r="BU12" s="373"/>
      <c r="BV12" s="373"/>
      <c r="BW12" s="373"/>
      <c r="BX12" s="373"/>
      <c r="BY12" s="373"/>
      <c r="BZ12" s="373"/>
      <c r="CA12" s="373"/>
      <c r="CB12" s="373"/>
      <c r="CC12" s="373"/>
      <c r="CD12" s="373"/>
      <c r="CE12" s="373"/>
      <c r="CF12" s="373"/>
      <c r="CG12" s="373"/>
      <c r="CH12" s="373"/>
      <c r="CI12" s="373"/>
      <c r="CJ12" s="373"/>
      <c r="CK12" s="373"/>
      <c r="CL12" s="373"/>
    </row>
    <row r="13" spans="2:90" s="217" customFormat="1" ht="30" customHeight="1" thickBot="1" x14ac:dyDescent="0.25">
      <c r="B13" s="346" t="s">
        <v>527</v>
      </c>
      <c r="C13" s="1010" t="s">
        <v>555</v>
      </c>
      <c r="D13" s="347" t="s">
        <v>79</v>
      </c>
      <c r="E13" s="749" t="s">
        <v>80</v>
      </c>
      <c r="F13" s="750">
        <f>SUM(G13:L13)</f>
        <v>42791</v>
      </c>
      <c r="G13" s="773">
        <v>7057</v>
      </c>
      <c r="H13" s="774">
        <v>28476</v>
      </c>
      <c r="I13" s="774">
        <v>7258</v>
      </c>
      <c r="J13" s="774"/>
      <c r="K13" s="774"/>
      <c r="L13" s="777"/>
      <c r="M13" s="750">
        <f t="shared" ref="M13:M17" si="4">N13</f>
        <v>250</v>
      </c>
      <c r="N13" s="936">
        <v>250</v>
      </c>
      <c r="O13" s="751">
        <f t="shared" ref="O13:O18" si="5">SUM(P13:V13)</f>
        <v>0</v>
      </c>
      <c r="P13" s="752"/>
      <c r="Q13" s="752"/>
      <c r="R13" s="752"/>
      <c r="S13" s="752"/>
      <c r="T13" s="752"/>
      <c r="U13" s="752"/>
      <c r="V13" s="741"/>
      <c r="W13" s="750">
        <f t="shared" si="1"/>
        <v>39808</v>
      </c>
      <c r="X13" s="765">
        <v>13719</v>
      </c>
      <c r="Y13" s="766">
        <v>18351</v>
      </c>
      <c r="Z13" s="695">
        <v>6878</v>
      </c>
      <c r="AA13" s="695">
        <v>860</v>
      </c>
      <c r="AB13" s="695"/>
      <c r="AC13" s="767"/>
      <c r="AD13" s="750">
        <f t="shared" si="2"/>
        <v>44836</v>
      </c>
      <c r="AE13" s="773">
        <v>7057</v>
      </c>
      <c r="AF13" s="774">
        <v>30457</v>
      </c>
      <c r="AG13" s="774">
        <v>7322</v>
      </c>
      <c r="AH13" s="774"/>
      <c r="AI13" s="774"/>
      <c r="AJ13" s="777"/>
      <c r="AK13" s="750">
        <f t="shared" ref="AK13:AK17" si="6">AL13</f>
        <v>250</v>
      </c>
      <c r="AL13" s="936">
        <v>250</v>
      </c>
      <c r="AM13" s="935"/>
      <c r="AN13" s="777"/>
      <c r="AO13" s="350">
        <f t="shared" si="3"/>
        <v>0</v>
      </c>
      <c r="AQ13" s="391"/>
      <c r="AR13" s="391"/>
      <c r="AS13" s="391"/>
      <c r="AT13" s="391"/>
      <c r="AU13" s="391"/>
      <c r="AV13" s="391"/>
      <c r="AW13" s="391"/>
      <c r="AX13" s="391"/>
      <c r="AY13" s="391"/>
      <c r="AZ13" s="391"/>
      <c r="BA13" s="391"/>
      <c r="BB13" s="391"/>
      <c r="BC13" s="391"/>
      <c r="BD13" s="391"/>
      <c r="BE13" s="391"/>
      <c r="BF13" s="391"/>
      <c r="BG13" s="391"/>
      <c r="BH13" s="391"/>
      <c r="BI13" s="391"/>
      <c r="BJ13" s="391"/>
      <c r="BK13" s="391"/>
      <c r="BL13" s="391"/>
      <c r="BM13" s="391"/>
      <c r="BN13" s="391"/>
      <c r="BO13" s="391"/>
      <c r="BP13" s="391"/>
      <c r="BQ13" s="391"/>
      <c r="BR13" s="391"/>
      <c r="BS13" s="391"/>
      <c r="BT13" s="391"/>
      <c r="BU13" s="391"/>
      <c r="BV13" s="391"/>
      <c r="BW13" s="391"/>
      <c r="BX13" s="391"/>
      <c r="BY13" s="391"/>
      <c r="BZ13" s="391"/>
      <c r="CA13" s="391"/>
      <c r="CB13" s="391"/>
      <c r="CC13" s="391"/>
      <c r="CD13" s="391"/>
      <c r="CE13" s="391"/>
      <c r="CF13" s="391"/>
      <c r="CG13" s="391"/>
      <c r="CH13" s="391"/>
      <c r="CI13" s="391"/>
      <c r="CJ13" s="391"/>
      <c r="CK13" s="391"/>
      <c r="CL13" s="391"/>
    </row>
    <row r="14" spans="2:90" s="217" customFormat="1" ht="30" customHeight="1" thickBot="1" x14ac:dyDescent="0.25">
      <c r="B14" s="346" t="s">
        <v>528</v>
      </c>
      <c r="C14" s="1010" t="s">
        <v>556</v>
      </c>
      <c r="D14" s="347" t="s">
        <v>79</v>
      </c>
      <c r="E14" s="749" t="s">
        <v>425</v>
      </c>
      <c r="F14" s="750">
        <f t="shared" si="0"/>
        <v>7574</v>
      </c>
      <c r="G14" s="773">
        <v>1489</v>
      </c>
      <c r="H14" s="774">
        <v>4994</v>
      </c>
      <c r="I14" s="774">
        <v>731</v>
      </c>
      <c r="J14" s="774">
        <v>360</v>
      </c>
      <c r="K14" s="774"/>
      <c r="L14" s="777"/>
      <c r="M14" s="750">
        <f t="shared" si="4"/>
        <v>45</v>
      </c>
      <c r="N14" s="773">
        <v>45</v>
      </c>
      <c r="O14" s="751">
        <f t="shared" si="5"/>
        <v>0</v>
      </c>
      <c r="P14" s="752"/>
      <c r="Q14" s="752"/>
      <c r="R14" s="752"/>
      <c r="S14" s="752"/>
      <c r="T14" s="752"/>
      <c r="U14" s="752"/>
      <c r="V14" s="741"/>
      <c r="W14" s="750">
        <f>SUM(X14:AC14)</f>
        <v>6259</v>
      </c>
      <c r="X14" s="765">
        <v>2202</v>
      </c>
      <c r="Y14" s="766">
        <v>3266</v>
      </c>
      <c r="Z14" s="695">
        <v>731</v>
      </c>
      <c r="AA14" s="695">
        <v>60</v>
      </c>
      <c r="AB14" s="695"/>
      <c r="AC14" s="767"/>
      <c r="AD14" s="750">
        <f t="shared" si="2"/>
        <v>8241</v>
      </c>
      <c r="AE14" s="773">
        <v>1759</v>
      </c>
      <c r="AF14" s="774">
        <v>5759</v>
      </c>
      <c r="AG14" s="774">
        <v>723</v>
      </c>
      <c r="AH14" s="774"/>
      <c r="AI14" s="774"/>
      <c r="AJ14" s="777"/>
      <c r="AK14" s="750">
        <f t="shared" si="6"/>
        <v>45</v>
      </c>
      <c r="AL14" s="773">
        <v>45</v>
      </c>
      <c r="AM14" s="774"/>
      <c r="AN14" s="777"/>
      <c r="AO14" s="350">
        <f t="shared" si="3"/>
        <v>0</v>
      </c>
      <c r="AP14" s="934"/>
      <c r="AQ14" s="391"/>
      <c r="AR14" s="391"/>
      <c r="AS14" s="391"/>
      <c r="AT14" s="391"/>
      <c r="AU14" s="391"/>
      <c r="AV14" s="391"/>
      <c r="AW14" s="391"/>
      <c r="AX14" s="391"/>
      <c r="AY14" s="391"/>
      <c r="AZ14" s="391"/>
      <c r="BA14" s="391"/>
      <c r="BB14" s="391"/>
      <c r="BC14" s="391"/>
      <c r="BD14" s="391"/>
      <c r="BE14" s="391"/>
      <c r="BF14" s="391"/>
      <c r="BG14" s="391"/>
      <c r="BH14" s="391"/>
      <c r="BI14" s="391"/>
      <c r="BJ14" s="391"/>
      <c r="BK14" s="391"/>
      <c r="BL14" s="391"/>
      <c r="BM14" s="391"/>
      <c r="BN14" s="391"/>
      <c r="BO14" s="391"/>
      <c r="BP14" s="391"/>
      <c r="BQ14" s="391"/>
      <c r="BR14" s="391"/>
      <c r="BS14" s="391"/>
      <c r="BT14" s="391"/>
      <c r="BU14" s="391"/>
      <c r="BV14" s="391"/>
      <c r="BW14" s="391"/>
      <c r="BX14" s="391"/>
      <c r="BY14" s="391"/>
      <c r="BZ14" s="391"/>
      <c r="CA14" s="391"/>
      <c r="CB14" s="391"/>
      <c r="CC14" s="391"/>
      <c r="CD14" s="391"/>
      <c r="CE14" s="391"/>
      <c r="CF14" s="391"/>
      <c r="CG14" s="391"/>
      <c r="CH14" s="391"/>
      <c r="CI14" s="391"/>
      <c r="CJ14" s="391"/>
      <c r="CK14" s="391"/>
      <c r="CL14" s="391"/>
    </row>
    <row r="15" spans="2:90" s="217" customFormat="1" ht="30" customHeight="1" thickBot="1" x14ac:dyDescent="0.25">
      <c r="B15" s="346" t="s">
        <v>529</v>
      </c>
      <c r="C15" s="1010" t="s">
        <v>557</v>
      </c>
      <c r="D15" s="347" t="s">
        <v>79</v>
      </c>
      <c r="E15" s="749" t="s">
        <v>426</v>
      </c>
      <c r="F15" s="750">
        <f t="shared" si="0"/>
        <v>15797</v>
      </c>
      <c r="G15" s="773">
        <v>2230</v>
      </c>
      <c r="H15" s="774">
        <v>12268</v>
      </c>
      <c r="I15" s="774">
        <v>1289</v>
      </c>
      <c r="J15" s="774">
        <v>10</v>
      </c>
      <c r="K15" s="774"/>
      <c r="L15" s="777"/>
      <c r="M15" s="750">
        <f t="shared" si="4"/>
        <v>100</v>
      </c>
      <c r="N15" s="773">
        <v>100</v>
      </c>
      <c r="O15" s="751">
        <f t="shared" si="5"/>
        <v>0</v>
      </c>
      <c r="P15" s="752"/>
      <c r="Q15" s="752"/>
      <c r="R15" s="752"/>
      <c r="S15" s="752"/>
      <c r="T15" s="752"/>
      <c r="U15" s="752"/>
      <c r="V15" s="741"/>
      <c r="W15" s="750">
        <f t="shared" si="1"/>
        <v>14418</v>
      </c>
      <c r="X15" s="765">
        <v>5053</v>
      </c>
      <c r="Y15" s="766">
        <v>8040</v>
      </c>
      <c r="Z15" s="695">
        <v>1325</v>
      </c>
      <c r="AA15" s="695"/>
      <c r="AB15" s="695"/>
      <c r="AC15" s="767"/>
      <c r="AD15" s="750">
        <f t="shared" si="2"/>
        <v>17082</v>
      </c>
      <c r="AE15" s="773">
        <v>2362</v>
      </c>
      <c r="AF15" s="774">
        <v>13038</v>
      </c>
      <c r="AG15" s="774">
        <v>1682</v>
      </c>
      <c r="AH15" s="774"/>
      <c r="AI15" s="774"/>
      <c r="AJ15" s="777"/>
      <c r="AK15" s="750">
        <f t="shared" si="6"/>
        <v>100</v>
      </c>
      <c r="AL15" s="773">
        <v>100</v>
      </c>
      <c r="AM15" s="774"/>
      <c r="AN15" s="777"/>
      <c r="AO15" s="350">
        <f t="shared" si="3"/>
        <v>0</v>
      </c>
      <c r="AP15" s="934"/>
      <c r="AQ15" s="391"/>
      <c r="AR15" s="391"/>
      <c r="AS15" s="391"/>
      <c r="AT15" s="391"/>
      <c r="AU15" s="391"/>
      <c r="AV15" s="391"/>
      <c r="AW15" s="391"/>
      <c r="AX15" s="391"/>
      <c r="AY15" s="391"/>
      <c r="AZ15" s="391"/>
      <c r="BA15" s="391"/>
      <c r="BB15" s="391"/>
      <c r="BC15" s="391"/>
      <c r="BD15" s="391"/>
      <c r="BE15" s="391"/>
      <c r="BF15" s="391"/>
      <c r="BG15" s="391"/>
      <c r="BH15" s="391"/>
      <c r="BI15" s="391"/>
      <c r="BJ15" s="391"/>
      <c r="BK15" s="391"/>
      <c r="BL15" s="391"/>
      <c r="BM15" s="391"/>
      <c r="BN15" s="391"/>
      <c r="BO15" s="391"/>
      <c r="BP15" s="391"/>
      <c r="BQ15" s="391"/>
      <c r="BR15" s="391"/>
      <c r="BS15" s="391"/>
      <c r="BT15" s="391"/>
      <c r="BU15" s="391"/>
      <c r="BV15" s="391"/>
      <c r="BW15" s="391"/>
      <c r="BX15" s="391"/>
      <c r="BY15" s="391"/>
      <c r="BZ15" s="391"/>
      <c r="CA15" s="391"/>
      <c r="CB15" s="391"/>
      <c r="CC15" s="391"/>
      <c r="CD15" s="391"/>
      <c r="CE15" s="391"/>
      <c r="CF15" s="391"/>
      <c r="CG15" s="391"/>
      <c r="CH15" s="391"/>
      <c r="CI15" s="391"/>
      <c r="CJ15" s="391"/>
      <c r="CK15" s="391"/>
      <c r="CL15" s="391"/>
    </row>
    <row r="16" spans="2:90" s="217" customFormat="1" ht="30" customHeight="1" thickBot="1" x14ac:dyDescent="0.25">
      <c r="B16" s="346" t="s">
        <v>530</v>
      </c>
      <c r="C16" s="1010" t="s">
        <v>558</v>
      </c>
      <c r="D16" s="347" t="s">
        <v>79</v>
      </c>
      <c r="E16" s="749" t="s">
        <v>427</v>
      </c>
      <c r="F16" s="750">
        <f t="shared" si="0"/>
        <v>24575</v>
      </c>
      <c r="G16" s="773">
        <v>3228</v>
      </c>
      <c r="H16" s="774">
        <v>20252</v>
      </c>
      <c r="I16" s="774">
        <v>1095</v>
      </c>
      <c r="J16" s="774"/>
      <c r="K16" s="774"/>
      <c r="L16" s="777"/>
      <c r="M16" s="750">
        <f t="shared" si="4"/>
        <v>180</v>
      </c>
      <c r="N16" s="936">
        <v>180</v>
      </c>
      <c r="O16" s="751">
        <f t="shared" si="5"/>
        <v>0</v>
      </c>
      <c r="P16" s="752"/>
      <c r="Q16" s="752"/>
      <c r="R16" s="752"/>
      <c r="S16" s="752"/>
      <c r="T16" s="752"/>
      <c r="U16" s="752"/>
      <c r="V16" s="741"/>
      <c r="W16" s="750">
        <f t="shared" si="1"/>
        <v>19207</v>
      </c>
      <c r="X16" s="765">
        <v>5995</v>
      </c>
      <c r="Y16" s="766">
        <v>11952</v>
      </c>
      <c r="Z16" s="695">
        <v>1260</v>
      </c>
      <c r="AA16" s="695"/>
      <c r="AB16" s="695"/>
      <c r="AC16" s="767"/>
      <c r="AD16" s="750">
        <f t="shared" si="2"/>
        <v>27020</v>
      </c>
      <c r="AE16" s="773">
        <v>3228</v>
      </c>
      <c r="AF16" s="774">
        <v>21753</v>
      </c>
      <c r="AG16" s="774">
        <v>2039</v>
      </c>
      <c r="AH16" s="774"/>
      <c r="AI16" s="774"/>
      <c r="AJ16" s="777"/>
      <c r="AK16" s="750">
        <f t="shared" si="6"/>
        <v>120</v>
      </c>
      <c r="AL16" s="936">
        <v>120</v>
      </c>
      <c r="AM16" s="935"/>
      <c r="AN16" s="777"/>
      <c r="AO16" s="350">
        <f t="shared" si="3"/>
        <v>0</v>
      </c>
      <c r="AQ16" s="391"/>
      <c r="AR16" s="391"/>
      <c r="AS16" s="391"/>
      <c r="AT16" s="391"/>
      <c r="AU16" s="391"/>
      <c r="AV16" s="391"/>
      <c r="AW16" s="391"/>
      <c r="AX16" s="391"/>
      <c r="AY16" s="391"/>
      <c r="AZ16" s="391"/>
      <c r="BA16" s="391"/>
      <c r="BB16" s="391"/>
      <c r="BC16" s="391"/>
      <c r="BD16" s="391"/>
      <c r="BE16" s="391"/>
      <c r="BF16" s="391"/>
      <c r="BG16" s="391"/>
      <c r="BH16" s="391"/>
      <c r="BI16" s="391"/>
      <c r="BJ16" s="391"/>
      <c r="BK16" s="391"/>
      <c r="BL16" s="391"/>
      <c r="BM16" s="391"/>
      <c r="BN16" s="391"/>
      <c r="BO16" s="391"/>
      <c r="BP16" s="391"/>
      <c r="BQ16" s="391"/>
      <c r="BR16" s="391"/>
      <c r="BS16" s="391"/>
      <c r="BT16" s="391"/>
      <c r="BU16" s="391"/>
      <c r="BV16" s="391"/>
      <c r="BW16" s="391"/>
      <c r="BX16" s="391"/>
      <c r="BY16" s="391"/>
      <c r="BZ16" s="391"/>
      <c r="CA16" s="391"/>
      <c r="CB16" s="391"/>
      <c r="CC16" s="391"/>
      <c r="CD16" s="391"/>
      <c r="CE16" s="391"/>
      <c r="CF16" s="391"/>
      <c r="CG16" s="391"/>
      <c r="CH16" s="391"/>
      <c r="CI16" s="391"/>
      <c r="CJ16" s="391"/>
      <c r="CK16" s="391"/>
      <c r="CL16" s="391"/>
    </row>
    <row r="17" spans="2:90" s="217" customFormat="1" ht="30" customHeight="1" thickBot="1" x14ac:dyDescent="0.25">
      <c r="B17" s="346" t="s">
        <v>531</v>
      </c>
      <c r="C17" s="1010" t="s">
        <v>559</v>
      </c>
      <c r="D17" s="347" t="s">
        <v>79</v>
      </c>
      <c r="E17" s="749" t="s">
        <v>428</v>
      </c>
      <c r="F17" s="750">
        <f t="shared" si="0"/>
        <v>24802</v>
      </c>
      <c r="G17" s="773">
        <v>3895</v>
      </c>
      <c r="H17" s="774">
        <v>19770</v>
      </c>
      <c r="I17" s="774">
        <v>1107</v>
      </c>
      <c r="J17" s="774"/>
      <c r="K17" s="774"/>
      <c r="L17" s="777">
        <v>30</v>
      </c>
      <c r="M17" s="750">
        <f t="shared" si="4"/>
        <v>50</v>
      </c>
      <c r="N17" s="773">
        <v>50</v>
      </c>
      <c r="O17" s="751">
        <f t="shared" si="5"/>
        <v>0</v>
      </c>
      <c r="P17" s="752"/>
      <c r="Q17" s="752"/>
      <c r="R17" s="752"/>
      <c r="S17" s="752"/>
      <c r="T17" s="752"/>
      <c r="U17" s="752"/>
      <c r="V17" s="741"/>
      <c r="W17" s="750">
        <f t="shared" si="1"/>
        <v>21727</v>
      </c>
      <c r="X17" s="765">
        <v>8407</v>
      </c>
      <c r="Y17" s="766">
        <v>12391</v>
      </c>
      <c r="Z17" s="695">
        <v>899</v>
      </c>
      <c r="AA17" s="695"/>
      <c r="AB17" s="695"/>
      <c r="AC17" s="767">
        <v>30</v>
      </c>
      <c r="AD17" s="750">
        <f t="shared" si="2"/>
        <v>25750</v>
      </c>
      <c r="AE17" s="773">
        <v>3945</v>
      </c>
      <c r="AF17" s="774">
        <v>20741</v>
      </c>
      <c r="AG17" s="774">
        <v>1034</v>
      </c>
      <c r="AH17" s="774"/>
      <c r="AI17" s="774"/>
      <c r="AJ17" s="777">
        <v>30</v>
      </c>
      <c r="AK17" s="750">
        <f t="shared" si="6"/>
        <v>50</v>
      </c>
      <c r="AL17" s="773">
        <v>50</v>
      </c>
      <c r="AM17" s="774"/>
      <c r="AN17" s="777">
        <v>30</v>
      </c>
      <c r="AO17" s="350">
        <f t="shared" si="3"/>
        <v>11</v>
      </c>
      <c r="AP17" s="934"/>
      <c r="AQ17" s="391"/>
      <c r="AR17" s="391"/>
      <c r="AS17" s="391"/>
      <c r="AT17" s="391"/>
      <c r="AU17" s="391"/>
      <c r="AV17" s="391"/>
      <c r="AW17" s="391"/>
      <c r="AX17" s="391"/>
      <c r="AY17" s="391"/>
      <c r="AZ17" s="391"/>
      <c r="BA17" s="391"/>
      <c r="BB17" s="391"/>
      <c r="BC17" s="391"/>
      <c r="BD17" s="391"/>
      <c r="BE17" s="391"/>
      <c r="BF17" s="391"/>
      <c r="BG17" s="391"/>
      <c r="BH17" s="391"/>
      <c r="BI17" s="391"/>
      <c r="BJ17" s="391"/>
      <c r="BK17" s="391"/>
      <c r="BL17" s="391"/>
      <c r="BM17" s="391"/>
      <c r="BN17" s="391"/>
      <c r="BO17" s="391"/>
      <c r="BP17" s="391"/>
      <c r="BQ17" s="391"/>
      <c r="BR17" s="391"/>
      <c r="BS17" s="391"/>
      <c r="BT17" s="391"/>
      <c r="BU17" s="391"/>
      <c r="BV17" s="391"/>
      <c r="BW17" s="391"/>
      <c r="BX17" s="391"/>
      <c r="BY17" s="391"/>
      <c r="BZ17" s="391"/>
      <c r="CA17" s="391"/>
      <c r="CB17" s="391"/>
      <c r="CC17" s="391"/>
      <c r="CD17" s="391"/>
      <c r="CE17" s="391"/>
      <c r="CF17" s="391"/>
      <c r="CG17" s="391"/>
      <c r="CH17" s="391"/>
      <c r="CI17" s="391"/>
      <c r="CJ17" s="391"/>
      <c r="CK17" s="391"/>
      <c r="CL17" s="391"/>
    </row>
    <row r="18" spans="2:90" s="217" customFormat="1" ht="30" customHeight="1" thickBot="1" x14ac:dyDescent="0.25">
      <c r="B18" s="346" t="s">
        <v>532</v>
      </c>
      <c r="C18" s="1010"/>
      <c r="D18" s="347" t="s">
        <v>79</v>
      </c>
      <c r="E18" s="749" t="s">
        <v>429</v>
      </c>
      <c r="F18" s="750">
        <f t="shared" si="0"/>
        <v>2999</v>
      </c>
      <c r="G18" s="775">
        <v>45</v>
      </c>
      <c r="H18" s="776">
        <v>1310</v>
      </c>
      <c r="I18" s="776">
        <v>1169</v>
      </c>
      <c r="J18" s="776">
        <v>325</v>
      </c>
      <c r="K18" s="776"/>
      <c r="L18" s="778">
        <v>150</v>
      </c>
      <c r="M18" s="750"/>
      <c r="N18" s="775"/>
      <c r="O18" s="751">
        <f t="shared" si="5"/>
        <v>0</v>
      </c>
      <c r="P18" s="752"/>
      <c r="Q18" s="752"/>
      <c r="R18" s="752"/>
      <c r="S18" s="752"/>
      <c r="T18" s="752"/>
      <c r="U18" s="752"/>
      <c r="V18" s="741"/>
      <c r="W18" s="750">
        <f t="shared" si="1"/>
        <v>3026</v>
      </c>
      <c r="X18" s="768">
        <v>1310</v>
      </c>
      <c r="Y18" s="769">
        <v>0</v>
      </c>
      <c r="Z18" s="770">
        <v>1216</v>
      </c>
      <c r="AA18" s="770">
        <v>350</v>
      </c>
      <c r="AB18" s="770"/>
      <c r="AC18" s="771">
        <v>150</v>
      </c>
      <c r="AD18" s="750">
        <f t="shared" si="2"/>
        <v>2792</v>
      </c>
      <c r="AE18" s="775">
        <v>130</v>
      </c>
      <c r="AF18" s="776">
        <v>1310</v>
      </c>
      <c r="AG18" s="776">
        <v>1202</v>
      </c>
      <c r="AH18" s="776"/>
      <c r="AI18" s="776"/>
      <c r="AJ18" s="778">
        <v>150</v>
      </c>
      <c r="AK18" s="750"/>
      <c r="AL18" s="775"/>
      <c r="AM18" s="776"/>
      <c r="AN18" s="778">
        <v>150</v>
      </c>
      <c r="AO18" s="350">
        <f t="shared" si="3"/>
        <v>53</v>
      </c>
      <c r="AP18" s="934"/>
      <c r="AQ18" s="391"/>
      <c r="AR18" s="391"/>
      <c r="AS18" s="391"/>
      <c r="AT18" s="391"/>
      <c r="AU18" s="391"/>
      <c r="AV18" s="391"/>
      <c r="AW18" s="391"/>
      <c r="AX18" s="391"/>
      <c r="AY18" s="391"/>
      <c r="AZ18" s="391"/>
      <c r="BA18" s="391"/>
      <c r="BB18" s="391"/>
      <c r="BC18" s="391"/>
      <c r="BD18" s="391"/>
      <c r="BE18" s="391"/>
      <c r="BF18" s="391"/>
      <c r="BG18" s="391"/>
      <c r="BH18" s="391"/>
      <c r="BI18" s="391"/>
      <c r="BJ18" s="391"/>
      <c r="BK18" s="391"/>
      <c r="BL18" s="391"/>
      <c r="BM18" s="391"/>
      <c r="BN18" s="391"/>
      <c r="BO18" s="391"/>
      <c r="BP18" s="391"/>
      <c r="BQ18" s="391"/>
      <c r="BR18" s="391"/>
      <c r="BS18" s="391"/>
      <c r="BT18" s="391"/>
      <c r="BU18" s="391"/>
      <c r="BV18" s="391"/>
      <c r="BW18" s="391"/>
      <c r="BX18" s="391"/>
      <c r="BY18" s="391"/>
      <c r="BZ18" s="391"/>
      <c r="CA18" s="391"/>
      <c r="CB18" s="391"/>
      <c r="CC18" s="391"/>
      <c r="CD18" s="391"/>
      <c r="CE18" s="391"/>
      <c r="CF18" s="391"/>
      <c r="CG18" s="391"/>
      <c r="CH18" s="391"/>
      <c r="CI18" s="391"/>
      <c r="CJ18" s="391"/>
      <c r="CK18" s="391"/>
      <c r="CL18" s="391"/>
    </row>
    <row r="19" spans="2:90" s="217" customFormat="1" ht="30" customHeight="1" thickBot="1" x14ac:dyDescent="0.25">
      <c r="B19" s="346" t="s">
        <v>533</v>
      </c>
      <c r="C19" s="1010"/>
      <c r="D19" s="347" t="s">
        <v>79</v>
      </c>
      <c r="E19" s="753" t="s">
        <v>116</v>
      </c>
      <c r="F19" s="754">
        <f t="shared" si="0"/>
        <v>20</v>
      </c>
      <c r="G19" s="772"/>
      <c r="H19" s="701"/>
      <c r="I19" s="701"/>
      <c r="J19" s="701"/>
      <c r="K19" s="742"/>
      <c r="L19" s="755">
        <v>20</v>
      </c>
      <c r="M19" s="754"/>
      <c r="N19" s="772"/>
      <c r="O19" s="756"/>
      <c r="P19" s="757"/>
      <c r="Q19" s="757"/>
      <c r="R19" s="757"/>
      <c r="S19" s="758"/>
      <c r="T19" s="757"/>
      <c r="U19" s="757"/>
      <c r="V19" s="743"/>
      <c r="W19" s="754">
        <f t="shared" si="1"/>
        <v>20</v>
      </c>
      <c r="X19" s="772"/>
      <c r="Y19" s="701"/>
      <c r="Z19" s="701"/>
      <c r="AA19" s="701"/>
      <c r="AB19" s="757"/>
      <c r="AC19" s="743">
        <v>20</v>
      </c>
      <c r="AD19" s="754">
        <f t="shared" si="2"/>
        <v>20</v>
      </c>
      <c r="AE19" s="772"/>
      <c r="AF19" s="701"/>
      <c r="AG19" s="701"/>
      <c r="AH19" s="701"/>
      <c r="AI19" s="742"/>
      <c r="AJ19" s="755">
        <v>20</v>
      </c>
      <c r="AK19" s="754"/>
      <c r="AL19" s="772"/>
      <c r="AM19" s="742"/>
      <c r="AN19" s="755">
        <v>20</v>
      </c>
      <c r="AO19" s="351"/>
      <c r="AP19" s="934"/>
      <c r="AQ19" s="391"/>
      <c r="AR19" s="391"/>
      <c r="AS19" s="391"/>
      <c r="AT19" s="391"/>
      <c r="AU19" s="391"/>
      <c r="AV19" s="391"/>
      <c r="AW19" s="391"/>
      <c r="AX19" s="391"/>
      <c r="AY19" s="391"/>
      <c r="AZ19" s="391"/>
      <c r="BA19" s="391"/>
      <c r="BB19" s="391"/>
      <c r="BC19" s="391"/>
      <c r="BD19" s="391"/>
      <c r="BE19" s="391"/>
      <c r="BF19" s="391"/>
      <c r="BG19" s="391"/>
      <c r="BH19" s="391"/>
      <c r="BI19" s="391"/>
      <c r="BJ19" s="391"/>
      <c r="BK19" s="391"/>
      <c r="BL19" s="391"/>
      <c r="BM19" s="391"/>
      <c r="BN19" s="391"/>
      <c r="BO19" s="391"/>
      <c r="BP19" s="391"/>
      <c r="BQ19" s="391"/>
      <c r="BR19" s="391"/>
      <c r="BS19" s="391"/>
      <c r="BT19" s="391"/>
      <c r="BU19" s="391"/>
      <c r="BV19" s="391"/>
      <c r="BW19" s="391"/>
      <c r="BX19" s="391"/>
      <c r="BY19" s="391"/>
      <c r="BZ19" s="391"/>
      <c r="CA19" s="391"/>
      <c r="CB19" s="391"/>
      <c r="CC19" s="391"/>
      <c r="CD19" s="391"/>
      <c r="CE19" s="391"/>
      <c r="CF19" s="391"/>
      <c r="CG19" s="391"/>
      <c r="CH19" s="391"/>
      <c r="CI19" s="391"/>
      <c r="CJ19" s="391"/>
      <c r="CK19" s="391"/>
      <c r="CL19" s="391"/>
    </row>
    <row r="20" spans="2:90" s="341" customFormat="1" ht="30" customHeight="1" thickBot="1" x14ac:dyDescent="0.25">
      <c r="B20" s="1213" t="s">
        <v>14</v>
      </c>
      <c r="C20" s="1214"/>
      <c r="D20" s="1215"/>
      <c r="E20" s="312" t="s">
        <v>15</v>
      </c>
      <c r="F20" s="342">
        <f>SUM(F12:F19)</f>
        <v>167655</v>
      </c>
      <c r="G20" s="352">
        <f t="shared" ref="G20:N20" si="7">SUM(G12:G19)</f>
        <v>23365</v>
      </c>
      <c r="H20" s="314">
        <f t="shared" si="7"/>
        <v>124232</v>
      </c>
      <c r="I20" s="314">
        <f t="shared" si="7"/>
        <v>15507</v>
      </c>
      <c r="J20" s="314">
        <f t="shared" si="7"/>
        <v>2644</v>
      </c>
      <c r="K20" s="313">
        <f t="shared" si="7"/>
        <v>1707</v>
      </c>
      <c r="L20" s="316">
        <f t="shared" si="7"/>
        <v>200</v>
      </c>
      <c r="M20" s="342">
        <f>SUM(M12:M19)</f>
        <v>625</v>
      </c>
      <c r="N20" s="313">
        <f t="shared" si="7"/>
        <v>625</v>
      </c>
      <c r="O20" s="344">
        <f t="shared" ref="O20:V20" si="8">SUM(O12:O18)</f>
        <v>0</v>
      </c>
      <c r="P20" s="314">
        <f t="shared" si="8"/>
        <v>0</v>
      </c>
      <c r="Q20" s="314">
        <f t="shared" si="8"/>
        <v>0</v>
      </c>
      <c r="R20" s="314">
        <f t="shared" si="8"/>
        <v>0</v>
      </c>
      <c r="S20" s="315">
        <f t="shared" si="8"/>
        <v>0</v>
      </c>
      <c r="T20" s="314">
        <f t="shared" si="8"/>
        <v>0</v>
      </c>
      <c r="U20" s="314">
        <f t="shared" si="8"/>
        <v>0</v>
      </c>
      <c r="V20" s="343">
        <f t="shared" si="8"/>
        <v>0</v>
      </c>
      <c r="W20" s="342">
        <f t="shared" ref="W20:AJ20" si="9">SUM(W12:W19)</f>
        <v>146049</v>
      </c>
      <c r="X20" s="313">
        <f t="shared" si="9"/>
        <v>49617</v>
      </c>
      <c r="Y20" s="313">
        <f t="shared" si="9"/>
        <v>76901</v>
      </c>
      <c r="Z20" s="313">
        <f t="shared" si="9"/>
        <v>16384</v>
      </c>
      <c r="AA20" s="313">
        <f t="shared" si="9"/>
        <v>1350</v>
      </c>
      <c r="AB20" s="313">
        <f t="shared" si="9"/>
        <v>1597</v>
      </c>
      <c r="AC20" s="343">
        <f t="shared" si="9"/>
        <v>200</v>
      </c>
      <c r="AD20" s="342">
        <f t="shared" si="9"/>
        <v>176015</v>
      </c>
      <c r="AE20" s="313">
        <f t="shared" si="9"/>
        <v>24185</v>
      </c>
      <c r="AF20" s="313">
        <f t="shared" si="9"/>
        <v>132295</v>
      </c>
      <c r="AG20" s="313">
        <f t="shared" si="9"/>
        <v>17631</v>
      </c>
      <c r="AH20" s="313">
        <f t="shared" si="9"/>
        <v>0</v>
      </c>
      <c r="AI20" s="313">
        <f t="shared" si="9"/>
        <v>1704</v>
      </c>
      <c r="AJ20" s="316">
        <f t="shared" si="9"/>
        <v>200</v>
      </c>
      <c r="AK20" s="342">
        <f t="shared" ref="AK20:AN20" si="10">SUM(AK12:AK19)</f>
        <v>565</v>
      </c>
      <c r="AL20" s="313">
        <f t="shared" si="10"/>
        <v>565</v>
      </c>
      <c r="AM20" s="313">
        <f t="shared" si="10"/>
        <v>1707</v>
      </c>
      <c r="AN20" s="316">
        <f t="shared" si="10"/>
        <v>200</v>
      </c>
      <c r="AO20" s="345">
        <f>SUM(AO12:AO18)</f>
        <v>64</v>
      </c>
      <c r="AP20" s="941"/>
      <c r="AQ20" s="391"/>
      <c r="AR20" s="391"/>
      <c r="AS20" s="391"/>
      <c r="AT20" s="391"/>
      <c r="AU20" s="391"/>
      <c r="AV20" s="391"/>
      <c r="AW20" s="391"/>
      <c r="AX20" s="391"/>
      <c r="AY20" s="391"/>
      <c r="AZ20" s="391"/>
      <c r="BA20" s="391"/>
      <c r="BB20" s="391"/>
      <c r="BC20" s="391"/>
      <c r="BD20" s="391"/>
      <c r="BE20" s="391"/>
      <c r="BF20" s="391"/>
      <c r="BG20" s="391"/>
      <c r="BH20" s="391"/>
      <c r="BI20" s="391"/>
      <c r="BJ20" s="391"/>
      <c r="BK20" s="391"/>
      <c r="BL20" s="391"/>
      <c r="BM20" s="391"/>
      <c r="BN20" s="391"/>
      <c r="BO20" s="391"/>
      <c r="BP20" s="391"/>
      <c r="BQ20" s="391"/>
      <c r="BR20" s="391"/>
      <c r="BS20" s="391"/>
      <c r="BT20" s="391"/>
      <c r="BU20" s="391"/>
      <c r="BV20" s="391"/>
      <c r="BW20" s="391"/>
      <c r="BX20" s="391"/>
      <c r="BY20" s="391"/>
      <c r="BZ20" s="391"/>
      <c r="CA20" s="391"/>
      <c r="CB20" s="391"/>
      <c r="CC20" s="391"/>
      <c r="CD20" s="391"/>
      <c r="CE20" s="391"/>
      <c r="CF20" s="391"/>
      <c r="CG20" s="391"/>
      <c r="CH20" s="391"/>
      <c r="CI20" s="391"/>
      <c r="CJ20" s="391"/>
      <c r="CK20" s="391"/>
      <c r="CL20" s="391"/>
    </row>
    <row r="22" spans="2:90" ht="14.25" x14ac:dyDescent="0.2">
      <c r="E22" s="361"/>
      <c r="F22" s="307"/>
      <c r="G22" s="307"/>
      <c r="H22" s="307"/>
      <c r="I22" s="307"/>
      <c r="J22" s="307"/>
      <c r="K22" s="307"/>
      <c r="L22" s="307"/>
      <c r="O22" s="307"/>
      <c r="P22" s="307"/>
      <c r="Q22" s="307"/>
      <c r="R22" s="307"/>
      <c r="S22" s="307"/>
      <c r="T22" s="307"/>
      <c r="U22" s="307"/>
      <c r="V22" s="307"/>
      <c r="W22" s="307"/>
    </row>
    <row r="23" spans="2:90" ht="12.75" customHeight="1" x14ac:dyDescent="0.2">
      <c r="E23" s="1212"/>
      <c r="F23" s="1212"/>
      <c r="G23" s="1212"/>
      <c r="H23" s="1212"/>
      <c r="I23" s="1212"/>
      <c r="J23" s="1212"/>
      <c r="K23" s="1212"/>
      <c r="L23" s="1212"/>
      <c r="M23" s="1212"/>
      <c r="N23" s="1212"/>
      <c r="O23" s="1212"/>
      <c r="P23" s="1212"/>
      <c r="Q23" s="1212"/>
      <c r="R23" s="1212"/>
      <c r="S23" s="1212"/>
      <c r="T23" s="1212"/>
      <c r="U23" s="1212"/>
      <c r="V23" s="1212"/>
      <c r="W23" s="1212"/>
      <c r="X23" s="1212"/>
      <c r="Y23" s="1212"/>
      <c r="Z23" s="1212"/>
      <c r="AA23" s="1212"/>
      <c r="AB23" s="1212"/>
      <c r="AC23" s="1212"/>
      <c r="AD23" s="1212"/>
    </row>
    <row r="24" spans="2:90" ht="12.75" customHeight="1" x14ac:dyDescent="0.2">
      <c r="E24" s="1212"/>
      <c r="F24" s="1212"/>
      <c r="G24" s="1212"/>
      <c r="H24" s="1212"/>
      <c r="I24" s="1212"/>
      <c r="J24" s="1212"/>
      <c r="K24" s="1212"/>
      <c r="L24" s="1212"/>
      <c r="M24" s="1212"/>
      <c r="N24" s="1212"/>
      <c r="O24" s="1212"/>
      <c r="P24" s="1212"/>
      <c r="Q24" s="1212"/>
      <c r="R24" s="1212"/>
      <c r="S24" s="1212"/>
      <c r="T24" s="1212"/>
      <c r="U24" s="1212"/>
      <c r="V24" s="1212"/>
      <c r="W24" s="1212"/>
      <c r="X24" s="1212"/>
      <c r="Y24" s="1212"/>
      <c r="Z24" s="1212"/>
      <c r="AA24" s="1212"/>
      <c r="AB24" s="1212"/>
      <c r="AC24" s="1212"/>
      <c r="AD24" s="1212"/>
    </row>
    <row r="25" spans="2:90" ht="12.75" customHeight="1" x14ac:dyDescent="0.2">
      <c r="E25" s="1212"/>
      <c r="F25" s="1212"/>
      <c r="G25" s="1212"/>
      <c r="H25" s="1212"/>
      <c r="I25" s="1212"/>
      <c r="J25" s="1212"/>
      <c r="K25" s="1212"/>
      <c r="L25" s="1212"/>
      <c r="M25" s="1212"/>
      <c r="N25" s="1212"/>
      <c r="O25" s="1212"/>
      <c r="P25" s="1212"/>
      <c r="Q25" s="1212"/>
      <c r="R25" s="1212"/>
      <c r="S25" s="1212"/>
      <c r="T25" s="1212"/>
      <c r="U25" s="1212"/>
      <c r="V25" s="1212"/>
      <c r="W25" s="1212"/>
      <c r="X25" s="1212"/>
      <c r="Y25" s="1212"/>
      <c r="Z25" s="1212"/>
      <c r="AA25" s="1212"/>
      <c r="AB25" s="1212"/>
      <c r="AC25" s="1212"/>
      <c r="AD25" s="1212"/>
    </row>
    <row r="26" spans="2:90" ht="12.75" customHeight="1" x14ac:dyDescent="0.2">
      <c r="E26" s="1212"/>
      <c r="F26" s="1212"/>
      <c r="G26" s="1212"/>
      <c r="H26" s="1212"/>
      <c r="I26" s="1212"/>
      <c r="J26" s="1212"/>
      <c r="K26" s="1212"/>
      <c r="L26" s="1212"/>
      <c r="M26" s="1212"/>
      <c r="N26" s="1212"/>
      <c r="O26" s="1212"/>
      <c r="P26" s="1212"/>
      <c r="Q26" s="1212"/>
      <c r="R26" s="1212"/>
      <c r="S26" s="1212"/>
      <c r="T26" s="1212"/>
      <c r="U26" s="1212"/>
      <c r="V26" s="1212"/>
      <c r="W26" s="1212"/>
      <c r="X26" s="1212"/>
      <c r="Y26" s="1212"/>
      <c r="Z26" s="1212"/>
      <c r="AA26" s="1212"/>
      <c r="AB26" s="1212"/>
      <c r="AC26" s="1212"/>
      <c r="AD26" s="1212"/>
    </row>
    <row r="27" spans="2:90" ht="12.75" customHeight="1" x14ac:dyDescent="0.2">
      <c r="E27" s="1212"/>
      <c r="F27" s="1212"/>
      <c r="G27" s="1212"/>
      <c r="H27" s="1212"/>
      <c r="I27" s="1212"/>
      <c r="J27" s="1212"/>
      <c r="K27" s="1212"/>
      <c r="L27" s="1212"/>
      <c r="M27" s="1212"/>
      <c r="N27" s="1212"/>
      <c r="O27" s="1212"/>
      <c r="P27" s="1212"/>
      <c r="Q27" s="1212"/>
      <c r="R27" s="1212"/>
      <c r="S27" s="1212"/>
      <c r="T27" s="1212"/>
      <c r="U27" s="1212"/>
      <c r="V27" s="1212"/>
      <c r="W27" s="1212"/>
      <c r="X27" s="1212"/>
      <c r="Y27" s="1212"/>
      <c r="Z27" s="1212"/>
      <c r="AA27" s="1212"/>
      <c r="AB27" s="1212"/>
      <c r="AC27" s="1212"/>
      <c r="AD27" s="1212"/>
    </row>
    <row r="28" spans="2:90" ht="12.75" customHeight="1" x14ac:dyDescent="0.2">
      <c r="E28" s="1212"/>
      <c r="F28" s="1212"/>
      <c r="G28" s="1212"/>
      <c r="H28" s="1212"/>
      <c r="I28" s="1212"/>
      <c r="J28" s="1212"/>
      <c r="K28" s="1212"/>
      <c r="L28" s="1212"/>
      <c r="M28" s="1212"/>
      <c r="N28" s="1212"/>
      <c r="O28" s="1212"/>
      <c r="P28" s="1212"/>
      <c r="Q28" s="1212"/>
      <c r="R28" s="1212"/>
      <c r="S28" s="1212"/>
      <c r="T28" s="1212"/>
      <c r="U28" s="1212"/>
      <c r="V28" s="1212"/>
      <c r="W28" s="1212"/>
      <c r="X28" s="1212"/>
      <c r="Y28" s="1212"/>
      <c r="Z28" s="1212"/>
      <c r="AA28" s="1212"/>
      <c r="AB28" s="1212"/>
      <c r="AC28" s="1212"/>
      <c r="AD28" s="1212"/>
    </row>
    <row r="29" spans="2:90" ht="12.75" customHeight="1" x14ac:dyDescent="0.2">
      <c r="E29" s="1212"/>
      <c r="F29" s="1212"/>
      <c r="G29" s="1212"/>
      <c r="H29" s="1212"/>
      <c r="I29" s="1212"/>
      <c r="J29" s="1212"/>
      <c r="K29" s="1212"/>
      <c r="L29" s="1212"/>
      <c r="M29" s="1212"/>
      <c r="N29" s="1212"/>
      <c r="O29" s="1212"/>
      <c r="P29" s="1212"/>
      <c r="Q29" s="1212"/>
      <c r="R29" s="1212"/>
      <c r="S29" s="1212"/>
      <c r="T29" s="1212"/>
      <c r="U29" s="1212"/>
      <c r="V29" s="1212"/>
      <c r="W29" s="1212"/>
      <c r="X29" s="1212"/>
      <c r="Y29" s="1212"/>
      <c r="Z29" s="1212"/>
      <c r="AA29" s="1212"/>
      <c r="AB29" s="1212"/>
      <c r="AC29" s="1212"/>
      <c r="AD29" s="1212"/>
    </row>
    <row r="30" spans="2:90" ht="12.75" customHeight="1" x14ac:dyDescent="0.2">
      <c r="E30" s="1212"/>
      <c r="F30" s="1212"/>
      <c r="G30" s="1212"/>
      <c r="H30" s="1212"/>
      <c r="I30" s="1212"/>
      <c r="J30" s="1212"/>
      <c r="K30" s="1212"/>
      <c r="L30" s="1212"/>
      <c r="M30" s="1212"/>
      <c r="N30" s="1212"/>
      <c r="O30" s="1212"/>
      <c r="P30" s="1212"/>
      <c r="Q30" s="1212"/>
      <c r="R30" s="1212"/>
      <c r="S30" s="1212"/>
      <c r="T30" s="1212"/>
      <c r="U30" s="1212"/>
      <c r="V30" s="1212"/>
      <c r="W30" s="1212"/>
      <c r="X30" s="1212"/>
      <c r="Y30" s="1212"/>
      <c r="Z30" s="1212"/>
      <c r="AA30" s="1212"/>
      <c r="AB30" s="1212"/>
      <c r="AC30" s="1212"/>
      <c r="AD30" s="1212"/>
    </row>
    <row r="31" spans="2:90" ht="12.75" customHeight="1" x14ac:dyDescent="0.2">
      <c r="E31" s="1212"/>
      <c r="F31" s="1212"/>
      <c r="G31" s="1212"/>
      <c r="H31" s="1212"/>
      <c r="I31" s="1212"/>
      <c r="J31" s="1212"/>
      <c r="K31" s="1212"/>
      <c r="L31" s="1212"/>
      <c r="M31" s="1212"/>
      <c r="N31" s="1212"/>
      <c r="O31" s="1212"/>
      <c r="P31" s="1212"/>
      <c r="Q31" s="1212"/>
      <c r="R31" s="1212"/>
      <c r="S31" s="1212"/>
      <c r="T31" s="1212"/>
      <c r="U31" s="1212"/>
      <c r="V31" s="1212"/>
      <c r="W31" s="1212"/>
      <c r="X31" s="1212"/>
      <c r="Y31" s="1212"/>
      <c r="Z31" s="1212"/>
      <c r="AA31" s="1212"/>
      <c r="AB31" s="1212"/>
      <c r="AC31" s="1212"/>
      <c r="AD31" s="1212"/>
    </row>
    <row r="32" spans="2:90" ht="12.75" customHeight="1" x14ac:dyDescent="0.2">
      <c r="E32" s="1212"/>
      <c r="F32" s="1212"/>
      <c r="G32" s="1212"/>
      <c r="H32" s="1212"/>
      <c r="I32" s="1212"/>
      <c r="J32" s="1212"/>
      <c r="K32" s="1212"/>
      <c r="L32" s="1212"/>
      <c r="M32" s="1212"/>
      <c r="N32" s="1212"/>
      <c r="O32" s="1212"/>
      <c r="P32" s="1212"/>
      <c r="Q32" s="1212"/>
      <c r="R32" s="1212"/>
      <c r="S32" s="1212"/>
      <c r="T32" s="1212"/>
      <c r="U32" s="1212"/>
      <c r="V32" s="1212"/>
      <c r="W32" s="1212"/>
      <c r="X32" s="1212"/>
      <c r="Y32" s="1212"/>
      <c r="Z32" s="1212"/>
      <c r="AA32" s="1212"/>
      <c r="AB32" s="1212"/>
      <c r="AC32" s="1212"/>
      <c r="AD32" s="1212"/>
    </row>
    <row r="33" spans="5:30" x14ac:dyDescent="0.2">
      <c r="E33" s="1212"/>
      <c r="F33" s="1212"/>
      <c r="G33" s="1212"/>
      <c r="H33" s="1212"/>
      <c r="I33" s="1212"/>
      <c r="J33" s="1212"/>
      <c r="K33" s="1212"/>
      <c r="L33" s="1212"/>
      <c r="M33" s="1212"/>
      <c r="N33" s="1212"/>
      <c r="O33" s="1212"/>
      <c r="P33" s="1212"/>
      <c r="Q33" s="1212"/>
      <c r="R33" s="1212"/>
      <c r="S33" s="1212"/>
      <c r="T33" s="1212"/>
      <c r="U33" s="1212"/>
      <c r="V33" s="1212"/>
      <c r="W33" s="1212"/>
      <c r="X33" s="1212"/>
      <c r="Y33" s="1212"/>
      <c r="Z33" s="1212"/>
      <c r="AA33" s="1212"/>
      <c r="AB33" s="1212"/>
      <c r="AC33" s="1212"/>
      <c r="AD33" s="1212"/>
    </row>
    <row r="34" spans="5:30" x14ac:dyDescent="0.2">
      <c r="E34" s="1212"/>
      <c r="F34" s="1212"/>
      <c r="G34" s="1212"/>
      <c r="H34" s="1212"/>
      <c r="I34" s="1212"/>
      <c r="J34" s="1212"/>
      <c r="K34" s="1212"/>
      <c r="L34" s="1212"/>
      <c r="M34" s="1212"/>
      <c r="N34" s="1212"/>
      <c r="O34" s="1212"/>
      <c r="P34" s="1212"/>
      <c r="Q34" s="1212"/>
      <c r="R34" s="1212"/>
      <c r="S34" s="1212"/>
      <c r="T34" s="1212"/>
      <c r="U34" s="1212"/>
      <c r="V34" s="1212"/>
      <c r="W34" s="1212"/>
      <c r="X34" s="1212"/>
      <c r="Y34" s="1212"/>
      <c r="Z34" s="1212"/>
      <c r="AA34" s="1212"/>
      <c r="AB34" s="1212"/>
      <c r="AC34" s="1212"/>
      <c r="AD34" s="1212"/>
    </row>
    <row r="35" spans="5:30" ht="16.5" customHeight="1" x14ac:dyDescent="0.2">
      <c r="E35" s="1212"/>
      <c r="F35" s="1212"/>
      <c r="G35" s="1212"/>
      <c r="H35" s="1212"/>
      <c r="I35" s="1212"/>
      <c r="J35" s="1212"/>
      <c r="K35" s="1212"/>
      <c r="L35" s="1212"/>
      <c r="M35" s="1212"/>
      <c r="N35" s="1212"/>
      <c r="O35" s="1212"/>
      <c r="P35" s="1212"/>
      <c r="Q35" s="1212"/>
      <c r="R35" s="1212"/>
      <c r="S35" s="1212"/>
      <c r="T35" s="1212"/>
      <c r="U35" s="1212"/>
      <c r="V35" s="1212"/>
      <c r="W35" s="1212"/>
      <c r="X35" s="1212"/>
      <c r="Y35" s="1212"/>
      <c r="Z35" s="1212"/>
      <c r="AA35" s="1212"/>
      <c r="AB35" s="1212"/>
      <c r="AC35" s="1212"/>
      <c r="AD35" s="1212"/>
    </row>
    <row r="46" spans="5:30" x14ac:dyDescent="0.2">
      <c r="G46" s="56"/>
    </row>
  </sheetData>
  <sheetProtection selectLockedCells="1"/>
  <mergeCells count="17">
    <mergeCell ref="AK11:AN11"/>
    <mergeCell ref="E23:AD35"/>
    <mergeCell ref="B20:D20"/>
    <mergeCell ref="O7:S7"/>
    <mergeCell ref="B8:D8"/>
    <mergeCell ref="P11:S11"/>
    <mergeCell ref="AD11:AJ11"/>
    <mergeCell ref="F11:L11"/>
    <mergeCell ref="W11:AC11"/>
    <mergeCell ref="F7:N7"/>
    <mergeCell ref="B10:C10"/>
    <mergeCell ref="AF4:AG4"/>
    <mergeCell ref="AF6:AG6"/>
    <mergeCell ref="AF5:AG5"/>
    <mergeCell ref="AD6:AE6"/>
    <mergeCell ref="W7:AC7"/>
    <mergeCell ref="AD7:AN7"/>
  </mergeCells>
  <printOptions horizontalCentered="1"/>
  <pageMargins left="0.70866141732283472" right="0.70866141732283472" top="0.59055118110236227" bottom="0.59055118110236227" header="0.31496062992125984" footer="0.31496062992125984"/>
  <pageSetup paperSize="9" scale="48" firstPageNumber="86" fitToHeight="9999" orientation="landscape" useFirstPageNumber="1" r:id="rId1"/>
  <headerFooter>
    <oddFooter>&amp;L&amp;"Arial,Kurzíva"Zastupitelstvo Olomouckého kraje 16-12-2019
7. - Rozpočet Olomouckého kraje 2020 - návrh rozpočtu
Příloha č. 3c): Příspěvkové organizace zřizované Olomouckým krajem&amp;R&amp;"-,Kurzíva"Strana &amp;P (Celkem 140)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Q33"/>
  <sheetViews>
    <sheetView showGridLines="0" zoomScaleNormal="100" zoomScaleSheetLayoutView="100" workbookViewId="0">
      <selection activeCell="G9" sqref="G9"/>
    </sheetView>
  </sheetViews>
  <sheetFormatPr defaultColWidth="9.140625" defaultRowHeight="12.75" x14ac:dyDescent="0.2"/>
  <cols>
    <col min="1" max="1" width="0.140625" style="1" customWidth="1"/>
    <col min="2" max="2" width="52.140625" style="1" customWidth="1"/>
    <col min="3" max="3" width="17.28515625" style="1" hidden="1" customWidth="1"/>
    <col min="4" max="4" width="17.28515625" style="1" customWidth="1"/>
    <col min="5" max="5" width="17.28515625" style="1" hidden="1" customWidth="1"/>
    <col min="6" max="8" width="17.28515625" style="1" customWidth="1"/>
    <col min="9" max="10" width="12.7109375" style="1" hidden="1" customWidth="1"/>
    <col min="11" max="11" width="1.5703125" style="1" hidden="1" customWidth="1"/>
    <col min="12" max="16384" width="9.140625" style="1"/>
  </cols>
  <sheetData>
    <row r="1" spans="2:11" ht="20.25" x14ac:dyDescent="0.3">
      <c r="F1" s="34"/>
      <c r="G1" s="33"/>
      <c r="H1" s="32"/>
    </row>
    <row r="2" spans="2:11" ht="23.25" x14ac:dyDescent="0.35">
      <c r="B2" s="35" t="s">
        <v>5</v>
      </c>
      <c r="D2" s="34"/>
      <c r="F2" s="210"/>
      <c r="G2" s="210"/>
      <c r="H2" s="32" t="s">
        <v>19</v>
      </c>
      <c r="I2" s="34"/>
      <c r="J2" s="33"/>
      <c r="K2" s="32" t="s">
        <v>87</v>
      </c>
    </row>
    <row r="3" spans="2:11" s="11" customFormat="1" ht="15" x14ac:dyDescent="0.2">
      <c r="B3" s="23" t="s">
        <v>18</v>
      </c>
      <c r="C3" s="1"/>
      <c r="E3" s="1"/>
      <c r="F3" s="1221"/>
      <c r="G3" s="1221"/>
      <c r="H3" s="1221"/>
      <c r="I3" s="1221"/>
      <c r="J3" s="1221"/>
      <c r="K3" s="1221"/>
    </row>
    <row r="4" spans="2:11" s="11" customFormat="1" ht="15" x14ac:dyDescent="0.2">
      <c r="B4" s="23" t="s">
        <v>100</v>
      </c>
      <c r="C4" s="1"/>
      <c r="E4" s="1"/>
      <c r="F4" s="1"/>
      <c r="G4" s="1"/>
      <c r="I4" s="1221"/>
      <c r="J4" s="1221"/>
      <c r="K4" s="1221"/>
    </row>
    <row r="5" spans="2:11" ht="13.5" thickBot="1" x14ac:dyDescent="0.25">
      <c r="C5" s="5"/>
      <c r="E5" s="5"/>
      <c r="F5" s="237"/>
      <c r="G5" s="237"/>
      <c r="H5" s="44" t="s">
        <v>17</v>
      </c>
      <c r="K5" s="44" t="s">
        <v>17</v>
      </c>
    </row>
    <row r="6" spans="2:11" ht="26.1" customHeight="1" x14ac:dyDescent="0.25">
      <c r="B6" s="57"/>
      <c r="C6" s="579">
        <v>2015</v>
      </c>
      <c r="D6" s="1046">
        <v>2019</v>
      </c>
      <c r="E6" s="1041"/>
      <c r="F6" s="883">
        <v>2020</v>
      </c>
      <c r="G6" s="1040" t="s">
        <v>1</v>
      </c>
      <c r="H6" s="1041"/>
    </row>
    <row r="7" spans="2:11" ht="12.75" customHeight="1" x14ac:dyDescent="0.2">
      <c r="B7" s="1085" t="s">
        <v>13</v>
      </c>
      <c r="C7" s="1021" t="s">
        <v>164</v>
      </c>
      <c r="D7" s="1169" t="s">
        <v>102</v>
      </c>
      <c r="E7" s="1165" t="s">
        <v>173</v>
      </c>
      <c r="F7" s="1029" t="s">
        <v>103</v>
      </c>
      <c r="G7" s="318"/>
      <c r="H7" s="322"/>
    </row>
    <row r="8" spans="2:11" ht="57" customHeight="1" thickBot="1" x14ac:dyDescent="0.25">
      <c r="B8" s="1086"/>
      <c r="C8" s="1022"/>
      <c r="D8" s="1170"/>
      <c r="E8" s="1166"/>
      <c r="F8" s="1022"/>
      <c r="G8" s="319" t="s">
        <v>545</v>
      </c>
      <c r="H8" s="323" t="s">
        <v>105</v>
      </c>
    </row>
    <row r="9" spans="2:11" ht="14.25" customHeight="1" thickTop="1" thickBot="1" x14ac:dyDescent="0.25">
      <c r="B9" s="70"/>
      <c r="C9" s="169" t="s">
        <v>12</v>
      </c>
      <c r="D9" s="293" t="s">
        <v>12</v>
      </c>
      <c r="E9" s="72" t="s">
        <v>10</v>
      </c>
      <c r="F9" s="169" t="s">
        <v>11</v>
      </c>
      <c r="G9" s="320" t="s">
        <v>463</v>
      </c>
      <c r="H9" s="324" t="s">
        <v>464</v>
      </c>
    </row>
    <row r="10" spans="2:11" s="11" customFormat="1" ht="15.95" customHeight="1" x14ac:dyDescent="0.25">
      <c r="B10" s="325" t="s">
        <v>117</v>
      </c>
      <c r="C10" s="401"/>
      <c r="D10" s="725"/>
      <c r="E10" s="398"/>
      <c r="F10" s="401"/>
      <c r="G10" s="10"/>
      <c r="H10" s="526"/>
      <c r="I10" s="236" t="e">
        <f>J10+K10</f>
        <v>#REF!</v>
      </c>
      <c r="J10" s="215" t="e">
        <f>#REF!-D10</f>
        <v>#REF!</v>
      </c>
      <c r="K10" s="215" t="e">
        <f>#REF!-#REF!</f>
        <v>#REF!</v>
      </c>
    </row>
    <row r="11" spans="2:11" ht="13.5" customHeight="1" x14ac:dyDescent="0.2">
      <c r="B11" s="327" t="s">
        <v>16</v>
      </c>
      <c r="C11" s="495"/>
      <c r="D11" s="486"/>
      <c r="E11" s="214"/>
      <c r="F11" s="495"/>
      <c r="G11" s="104"/>
      <c r="H11" s="334"/>
      <c r="I11" s="233"/>
      <c r="J11" s="212"/>
      <c r="K11" s="212"/>
    </row>
    <row r="12" spans="2:11" s="27" customFormat="1" ht="15.95" customHeight="1" x14ac:dyDescent="0.2">
      <c r="B12" s="333" t="s">
        <v>126</v>
      </c>
      <c r="C12" s="495">
        <v>74123</v>
      </c>
      <c r="D12" s="486">
        <f>SUM('PO - zdravotnictví'!E19)</f>
        <v>35945</v>
      </c>
      <c r="E12" s="214">
        <f>SUM('PO - zdravotnictví'!J19)</f>
        <v>96028</v>
      </c>
      <c r="F12" s="495">
        <f>SUM('PO - zdravotnictví'!P19)</f>
        <v>32651</v>
      </c>
      <c r="G12" s="104">
        <f>F12-D12</f>
        <v>-3294</v>
      </c>
      <c r="H12" s="334">
        <f>F12/D12-1</f>
        <v>-9.1640005564056159E-2</v>
      </c>
      <c r="I12" s="104" t="e">
        <f>J12+K12</f>
        <v>#REF!</v>
      </c>
      <c r="J12" s="214">
        <f>G12-D12</f>
        <v>-39239</v>
      </c>
      <c r="K12" s="214" t="e">
        <f>H12-#REF!</f>
        <v>#REF!</v>
      </c>
    </row>
    <row r="13" spans="2:11" s="27" customFormat="1" ht="15.95" customHeight="1" x14ac:dyDescent="0.2">
      <c r="B13" s="333" t="s">
        <v>468</v>
      </c>
      <c r="C13" s="495">
        <v>129005</v>
      </c>
      <c r="D13" s="486">
        <f>SUM('PO - zdravotnictví'!F19)</f>
        <v>236191</v>
      </c>
      <c r="E13" s="214">
        <f>SUM('PO - zdravotnictví'!K19)</f>
        <v>151438</v>
      </c>
      <c r="F13" s="495">
        <f>SUM('PO - zdravotnictví'!Q19)</f>
        <v>253832</v>
      </c>
      <c r="G13" s="104">
        <f>F13-D13</f>
        <v>17641</v>
      </c>
      <c r="H13" s="334">
        <f>F13/D13-1</f>
        <v>7.4689552099783674E-2</v>
      </c>
      <c r="I13" s="104" t="e">
        <f>J13+K13</f>
        <v>#REF!</v>
      </c>
      <c r="J13" s="214">
        <f>G13-D13</f>
        <v>-218550</v>
      </c>
      <c r="K13" s="214" t="e">
        <f>H13-#REF!</f>
        <v>#REF!</v>
      </c>
    </row>
    <row r="14" spans="2:11" s="27" customFormat="1" ht="15.95" customHeight="1" thickBot="1" x14ac:dyDescent="0.25">
      <c r="B14" s="333" t="s">
        <v>127</v>
      </c>
      <c r="C14" s="495">
        <v>14538</v>
      </c>
      <c r="D14" s="486">
        <f>SUM('PO - zdravotnictví'!G19)</f>
        <v>39501</v>
      </c>
      <c r="E14" s="214">
        <f>SUM('PO - zdravotnictví'!L19)</f>
        <v>23392</v>
      </c>
      <c r="F14" s="495">
        <f>SUM('PO - zdravotnictví'!R19)</f>
        <v>47681</v>
      </c>
      <c r="G14" s="104">
        <f>F14-D14</f>
        <v>8180</v>
      </c>
      <c r="H14" s="334">
        <f>F14/D14-1</f>
        <v>0.20708336497810187</v>
      </c>
      <c r="I14" s="104" t="e">
        <f>J14+K14</f>
        <v>#REF!</v>
      </c>
      <c r="J14" s="214">
        <f>G14-D14</f>
        <v>-31321</v>
      </c>
      <c r="K14" s="214" t="e">
        <f>H14-#REF!</f>
        <v>#REF!</v>
      </c>
    </row>
    <row r="15" spans="2:11" s="27" customFormat="1" ht="29.25" hidden="1" customHeight="1" x14ac:dyDescent="0.2">
      <c r="B15" s="335" t="s">
        <v>128</v>
      </c>
      <c r="C15" s="495"/>
      <c r="D15" s="486"/>
      <c r="E15" s="214"/>
      <c r="F15" s="495"/>
      <c r="G15" s="104"/>
      <c r="H15" s="334"/>
      <c r="I15" s="104"/>
      <c r="J15" s="214"/>
      <c r="K15" s="214"/>
    </row>
    <row r="16" spans="2:11" s="27" customFormat="1" ht="15.95" hidden="1" customHeight="1" thickBot="1" x14ac:dyDescent="0.3">
      <c r="B16" s="333" t="s">
        <v>129</v>
      </c>
      <c r="C16" s="495">
        <v>8144</v>
      </c>
      <c r="D16" s="486"/>
      <c r="E16" s="214"/>
      <c r="F16" s="336"/>
      <c r="G16" s="104"/>
      <c r="H16" s="334"/>
      <c r="I16" s="104"/>
      <c r="J16" s="214"/>
      <c r="K16" s="214"/>
    </row>
    <row r="17" spans="2:17" s="3" customFormat="1" ht="23.25" customHeight="1" thickBot="1" x14ac:dyDescent="0.3">
      <c r="B17" s="329" t="s">
        <v>15</v>
      </c>
      <c r="C17" s="330">
        <f>SUM(C12:C16)</f>
        <v>225810</v>
      </c>
      <c r="D17" s="488">
        <f>SUM(D12:D16)</f>
        <v>311637</v>
      </c>
      <c r="E17" s="331">
        <f>SUM(E12:E16)</f>
        <v>270858</v>
      </c>
      <c r="F17" s="330">
        <f>SUM(F12:F16)</f>
        <v>334164</v>
      </c>
      <c r="G17" s="331">
        <f>F17-D17</f>
        <v>22527</v>
      </c>
      <c r="H17" s="332">
        <f>F17/D17-1</f>
        <v>7.2286025086879979E-2</v>
      </c>
      <c r="I17" s="235" t="e">
        <f>J17+K17</f>
        <v>#REF!</v>
      </c>
      <c r="J17" s="234" t="e">
        <f>#REF!+J10</f>
        <v>#REF!</v>
      </c>
      <c r="K17" s="234" t="e">
        <f>#REF!+K10</f>
        <v>#REF!</v>
      </c>
    </row>
    <row r="18" spans="2:17" ht="44.25" customHeight="1" x14ac:dyDescent="0.2">
      <c r="B18" s="337"/>
      <c r="C18" s="338"/>
      <c r="E18" s="338"/>
      <c r="F18" s="338"/>
      <c r="G18" s="338"/>
      <c r="H18" s="338"/>
      <c r="I18" s="299"/>
      <c r="J18" s="298"/>
      <c r="K18" s="298"/>
      <c r="L18" s="300"/>
      <c r="M18" s="300"/>
      <c r="N18" s="300"/>
      <c r="O18" s="300"/>
      <c r="P18" s="300"/>
      <c r="Q18" s="300"/>
    </row>
    <row r="19" spans="2:17" x14ac:dyDescent="0.2">
      <c r="C19" s="42"/>
      <c r="D19" s="42"/>
      <c r="E19" s="42"/>
      <c r="F19" s="42"/>
    </row>
    <row r="33" spans="8:8" x14ac:dyDescent="0.2">
      <c r="H33" s="301"/>
    </row>
  </sheetData>
  <sheetProtection selectLockedCells="1"/>
  <mergeCells count="10">
    <mergeCell ref="F3:H3"/>
    <mergeCell ref="I3:K3"/>
    <mergeCell ref="I4:K4"/>
    <mergeCell ref="E7:E8"/>
    <mergeCell ref="B7:B8"/>
    <mergeCell ref="D7:D8"/>
    <mergeCell ref="F7:F8"/>
    <mergeCell ref="G6:H6"/>
    <mergeCell ref="D6:E6"/>
    <mergeCell ref="C7:C8"/>
  </mergeCells>
  <pageMargins left="0.51181102362204722" right="0.51181102362204722" top="0.39370078740157483" bottom="0.39370078740157483" header="0.31496062992125984" footer="0.31496062992125984"/>
  <pageSetup paperSize="9" firstPageNumber="87" fitToHeight="9999" orientation="landscape" useFirstPageNumber="1" r:id="rId1"/>
  <headerFooter>
    <oddFooter>&amp;L&amp;"Arial,Kurzíva"Zastupitelstvo Olomouckého kraje 16-12-2019
7. - Rozpočet Olomouckého kraje 2020 - návrh rozpočtu
Příloha č. 3c): Příspěvkové organizace zřizované Olomouckým krajem&amp;R&amp;"-,Kurzíva"Strana &amp;P (Celkem 140)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AC58"/>
  <sheetViews>
    <sheetView showGridLines="0" tabSelected="1" topLeftCell="C1" zoomScale="90" zoomScaleNormal="90" zoomScaleSheetLayoutView="100" workbookViewId="0">
      <selection activeCell="AF18" sqref="AF18"/>
    </sheetView>
  </sheetViews>
  <sheetFormatPr defaultColWidth="9.140625" defaultRowHeight="12.75" x14ac:dyDescent="0.2"/>
  <cols>
    <col min="1" max="1" width="16" style="1" hidden="1" customWidth="1"/>
    <col min="2" max="2" width="5.5703125" style="1" hidden="1" customWidth="1"/>
    <col min="3" max="3" width="57" style="1" customWidth="1"/>
    <col min="4" max="4" width="12.7109375" style="48" customWidth="1"/>
    <col min="5" max="8" width="9.7109375" style="48" customWidth="1"/>
    <col min="9" max="9" width="13" style="48" hidden="1" customWidth="1"/>
    <col min="10" max="14" width="9.7109375" style="48" hidden="1" customWidth="1"/>
    <col min="15" max="15" width="13" style="1" customWidth="1"/>
    <col min="16" max="16" width="9.140625" style="1" customWidth="1"/>
    <col min="17" max="19" width="9.140625" style="1"/>
    <col min="20" max="20" width="14.42578125" style="1" hidden="1" customWidth="1"/>
    <col min="21" max="21" width="13.85546875" style="1" hidden="1" customWidth="1"/>
    <col min="22" max="22" width="0" style="1" hidden="1" customWidth="1"/>
    <col min="23" max="25" width="9.140625" style="2"/>
    <col min="26" max="26" width="9.140625" style="1"/>
    <col min="27" max="31" width="0" style="1" hidden="1" customWidth="1"/>
    <col min="32" max="16384" width="9.140625" style="1"/>
  </cols>
  <sheetData>
    <row r="1" spans="1:29" ht="22.5" customHeight="1" x14ac:dyDescent="0.2">
      <c r="O1" s="258"/>
      <c r="P1" s="258"/>
      <c r="Q1" s="258"/>
      <c r="R1" s="258"/>
    </row>
    <row r="2" spans="1:29" ht="21.75" x14ac:dyDescent="0.3">
      <c r="C2" s="193" t="s">
        <v>5</v>
      </c>
      <c r="D2" s="45"/>
      <c r="E2" s="45"/>
      <c r="H2" s="45"/>
      <c r="I2" s="47"/>
      <c r="J2" s="47"/>
      <c r="K2" s="47"/>
      <c r="L2" s="47"/>
      <c r="M2" s="47"/>
      <c r="N2" s="47"/>
      <c r="O2" s="258"/>
      <c r="P2" s="262"/>
      <c r="Q2" s="261"/>
      <c r="R2" s="189"/>
      <c r="S2" s="881" t="s">
        <v>19</v>
      </c>
    </row>
    <row r="3" spans="1:29" ht="15.75" x14ac:dyDescent="0.25">
      <c r="C3" s="49"/>
      <c r="D3" s="49"/>
      <c r="E3" s="50"/>
      <c r="H3" s="51"/>
      <c r="I3" s="196"/>
      <c r="J3" s="210"/>
      <c r="K3" s="210"/>
      <c r="L3" s="210"/>
      <c r="M3" s="306"/>
      <c r="N3" s="1"/>
      <c r="O3" s="260"/>
      <c r="P3" s="259"/>
      <c r="Q3" s="259"/>
      <c r="R3" s="259"/>
      <c r="S3" s="180"/>
    </row>
    <row r="4" spans="1:29" ht="15.75" x14ac:dyDescent="0.25">
      <c r="C4" s="23" t="s">
        <v>18</v>
      </c>
      <c r="E4" s="50"/>
      <c r="H4" s="51"/>
      <c r="I4" s="5"/>
      <c r="J4" s="5"/>
      <c r="K4" s="1"/>
      <c r="L4" s="1222"/>
      <c r="M4" s="1222"/>
      <c r="N4" s="1222"/>
      <c r="O4" s="259"/>
      <c r="P4" s="1223"/>
      <c r="Q4" s="1224"/>
      <c r="R4" s="259"/>
      <c r="S4" s="180"/>
    </row>
    <row r="5" spans="1:29" ht="18" x14ac:dyDescent="0.25">
      <c r="A5" s="53"/>
      <c r="B5" s="53"/>
      <c r="C5" s="23" t="s">
        <v>100</v>
      </c>
      <c r="D5" s="54"/>
      <c r="E5" s="54"/>
      <c r="F5" s="54"/>
      <c r="G5" s="54"/>
      <c r="H5" s="54"/>
      <c r="I5" s="188"/>
      <c r="J5" s="1"/>
      <c r="K5" s="1"/>
      <c r="L5" s="1"/>
      <c r="M5" s="1"/>
      <c r="N5" s="1"/>
      <c r="O5" s="259"/>
      <c r="P5" s="259"/>
      <c r="Q5" s="259"/>
      <c r="R5" s="259"/>
      <c r="S5" s="180"/>
    </row>
    <row r="6" spans="1:29" ht="15" customHeight="1" x14ac:dyDescent="0.25">
      <c r="I6" s="5"/>
      <c r="J6" s="5"/>
      <c r="K6" s="1"/>
      <c r="L6" s="1222"/>
      <c r="M6" s="1222"/>
      <c r="N6" s="1222"/>
      <c r="O6" s="180"/>
      <c r="P6" s="1223"/>
      <c r="Q6" s="1224"/>
      <c r="R6" s="259"/>
      <c r="S6" s="180"/>
    </row>
    <row r="7" spans="1:29" x14ac:dyDescent="0.2">
      <c r="I7" s="188"/>
      <c r="J7" s="1"/>
      <c r="K7" s="1"/>
      <c r="L7" s="1"/>
      <c r="M7" s="1"/>
      <c r="N7" s="1"/>
      <c r="O7" s="180"/>
      <c r="P7" s="259"/>
      <c r="Q7" s="259"/>
      <c r="R7" s="259"/>
      <c r="S7" s="180"/>
    </row>
    <row r="8" spans="1:29" ht="15" x14ac:dyDescent="0.25">
      <c r="I8" s="186"/>
      <c r="J8" s="1"/>
      <c r="K8" s="1"/>
      <c r="L8" s="1222"/>
      <c r="M8" s="1222"/>
      <c r="N8" s="1222"/>
      <c r="O8" s="180"/>
      <c r="P8" s="1223"/>
      <c r="Q8" s="1224"/>
      <c r="R8" s="259"/>
      <c r="S8" s="180"/>
    </row>
    <row r="9" spans="1:29" ht="13.5" thickBot="1" x14ac:dyDescent="0.25">
      <c r="A9" s="55"/>
      <c r="B9" s="55"/>
      <c r="C9" s="55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P9" s="258"/>
      <c r="Q9" s="258"/>
      <c r="R9" s="258"/>
      <c r="S9" s="44" t="s">
        <v>17</v>
      </c>
      <c r="W9" s="86"/>
    </row>
    <row r="10" spans="1:29" ht="15.75" customHeight="1" thickTop="1" thickBot="1" x14ac:dyDescent="0.25">
      <c r="A10" s="555"/>
      <c r="B10" s="58"/>
      <c r="C10" s="511"/>
      <c r="D10" s="1051" t="s">
        <v>477</v>
      </c>
      <c r="E10" s="1051"/>
      <c r="F10" s="1051"/>
      <c r="G10" s="1051"/>
      <c r="H10" s="1051"/>
      <c r="I10" s="1051" t="s">
        <v>174</v>
      </c>
      <c r="J10" s="1051"/>
      <c r="K10" s="1051"/>
      <c r="L10" s="1051"/>
      <c r="M10" s="1051"/>
      <c r="N10" s="1051"/>
      <c r="O10" s="1050" t="s">
        <v>478</v>
      </c>
      <c r="P10" s="1051"/>
      <c r="Q10" s="1051"/>
      <c r="R10" s="1051"/>
      <c r="S10" s="1191"/>
      <c r="T10" s="1234" t="s">
        <v>98</v>
      </c>
      <c r="U10" s="1235"/>
      <c r="V10" s="978"/>
      <c r="W10" s="879"/>
      <c r="X10" s="86"/>
      <c r="Y10" s="86"/>
    </row>
    <row r="11" spans="1:29" ht="18" customHeight="1" thickBot="1" x14ac:dyDescent="0.25">
      <c r="A11" s="1060" t="s">
        <v>20</v>
      </c>
      <c r="B11" s="1061"/>
      <c r="C11" s="547" t="s">
        <v>21</v>
      </c>
      <c r="D11" s="1062" t="s">
        <v>22</v>
      </c>
      <c r="E11" s="269" t="s">
        <v>23</v>
      </c>
      <c r="F11" s="269"/>
      <c r="G11" s="269"/>
      <c r="H11" s="269"/>
      <c r="I11" s="1064" t="s">
        <v>22</v>
      </c>
      <c r="J11" s="269" t="s">
        <v>23</v>
      </c>
      <c r="K11" s="269"/>
      <c r="L11" s="269"/>
      <c r="M11" s="269"/>
      <c r="N11" s="270"/>
      <c r="O11" s="1066" t="s">
        <v>22</v>
      </c>
      <c r="P11" s="269" t="s">
        <v>23</v>
      </c>
      <c r="Q11" s="269"/>
      <c r="R11" s="269"/>
      <c r="S11" s="270"/>
      <c r="T11" s="1236" t="s">
        <v>97</v>
      </c>
      <c r="U11" s="1237"/>
      <c r="V11" s="979"/>
      <c r="W11" s="879"/>
      <c r="X11" s="86"/>
      <c r="Y11" s="86"/>
    </row>
    <row r="12" spans="1:29" ht="48" customHeight="1" x14ac:dyDescent="0.2">
      <c r="A12" s="208"/>
      <c r="B12" s="207"/>
      <c r="C12" s="524"/>
      <c r="D12" s="1226"/>
      <c r="E12" s="276" t="s">
        <v>24</v>
      </c>
      <c r="F12" s="294" t="s">
        <v>25</v>
      </c>
      <c r="G12" s="294" t="s">
        <v>27</v>
      </c>
      <c r="H12" s="653" t="s">
        <v>26</v>
      </c>
      <c r="I12" s="1227"/>
      <c r="J12" s="276" t="s">
        <v>24</v>
      </c>
      <c r="K12" s="294" t="s">
        <v>25</v>
      </c>
      <c r="L12" s="294" t="s">
        <v>27</v>
      </c>
      <c r="M12" s="654" t="s">
        <v>28</v>
      </c>
      <c r="N12" s="409" t="s">
        <v>26</v>
      </c>
      <c r="O12" s="1067"/>
      <c r="P12" s="276" t="s">
        <v>24</v>
      </c>
      <c r="Q12" s="294" t="s">
        <v>25</v>
      </c>
      <c r="R12" s="294" t="s">
        <v>27</v>
      </c>
      <c r="S12" s="656" t="s">
        <v>26</v>
      </c>
      <c r="T12" s="1232" t="s">
        <v>96</v>
      </c>
      <c r="U12" s="257" t="s">
        <v>95</v>
      </c>
      <c r="V12" s="979" t="s">
        <v>77</v>
      </c>
      <c r="W12" s="879"/>
      <c r="X12" s="86"/>
      <c r="Y12" s="86"/>
      <c r="AA12" s="1074" t="s">
        <v>64</v>
      </c>
    </row>
    <row r="13" spans="1:29" ht="13.5" thickBot="1" x14ac:dyDescent="0.25">
      <c r="A13" s="205" t="s">
        <v>29</v>
      </c>
      <c r="B13" s="69" t="s">
        <v>30</v>
      </c>
      <c r="C13" s="530"/>
      <c r="D13" s="295"/>
      <c r="E13" s="293" t="s">
        <v>121</v>
      </c>
      <c r="F13" s="72" t="s">
        <v>122</v>
      </c>
      <c r="G13" s="72" t="s">
        <v>123</v>
      </c>
      <c r="H13" s="73" t="s">
        <v>124</v>
      </c>
      <c r="I13" s="169"/>
      <c r="J13" s="293" t="s">
        <v>121</v>
      </c>
      <c r="K13" s="72" t="s">
        <v>122</v>
      </c>
      <c r="L13" s="72" t="s">
        <v>123</v>
      </c>
      <c r="M13" s="655" t="s">
        <v>125</v>
      </c>
      <c r="N13" s="256" t="s">
        <v>124</v>
      </c>
      <c r="O13" s="169"/>
      <c r="P13" s="293" t="s">
        <v>121</v>
      </c>
      <c r="Q13" s="72" t="s">
        <v>122</v>
      </c>
      <c r="R13" s="107" t="s">
        <v>123</v>
      </c>
      <c r="S13" s="73" t="s">
        <v>124</v>
      </c>
      <c r="T13" s="1233"/>
      <c r="U13" s="255"/>
      <c r="V13" s="979"/>
      <c r="W13" s="879"/>
      <c r="X13" s="86"/>
      <c r="Y13" s="86"/>
      <c r="AA13" s="1231"/>
    </row>
    <row r="14" spans="1:29" ht="16.5" customHeight="1" thickTop="1" thickBot="1" x14ac:dyDescent="0.25">
      <c r="A14" s="203"/>
      <c r="B14" s="166"/>
      <c r="C14" s="305"/>
      <c r="D14" s="1057" t="s">
        <v>35</v>
      </c>
      <c r="E14" s="1058"/>
      <c r="F14" s="1058"/>
      <c r="G14" s="1058"/>
      <c r="H14" s="1178"/>
      <c r="I14" s="1057" t="s">
        <v>35</v>
      </c>
      <c r="J14" s="1058"/>
      <c r="K14" s="1058"/>
      <c r="L14" s="1058"/>
      <c r="M14" s="1058"/>
      <c r="N14" s="1178"/>
      <c r="O14" s="1057" t="s">
        <v>35</v>
      </c>
      <c r="P14" s="1058"/>
      <c r="Q14" s="1058"/>
      <c r="R14" s="1058"/>
      <c r="S14" s="1178"/>
      <c r="T14" s="254"/>
      <c r="U14" s="253"/>
      <c r="V14" s="980"/>
      <c r="W14" s="879"/>
      <c r="X14" s="86"/>
      <c r="Y14" s="86"/>
      <c r="AA14" s="219"/>
      <c r="AB14" s="158" t="s">
        <v>62</v>
      </c>
      <c r="AC14" s="157">
        <v>0.35</v>
      </c>
    </row>
    <row r="15" spans="1:29" ht="15" hidden="1" customHeight="1" thickBot="1" x14ac:dyDescent="0.25">
      <c r="A15" s="200" t="s">
        <v>94</v>
      </c>
      <c r="B15" s="74" t="s">
        <v>93</v>
      </c>
      <c r="C15" s="575" t="s">
        <v>92</v>
      </c>
      <c r="D15" s="296">
        <f>SUM(E15:H15)</f>
        <v>0</v>
      </c>
      <c r="E15" s="251"/>
      <c r="F15" s="156"/>
      <c r="G15" s="156"/>
      <c r="H15" s="156"/>
      <c r="I15" s="271">
        <f>SUM(J15:N15)</f>
        <v>0</v>
      </c>
      <c r="J15" s="251"/>
      <c r="K15" s="156"/>
      <c r="L15" s="156"/>
      <c r="M15" s="156"/>
      <c r="N15" s="156"/>
      <c r="O15" s="271">
        <f>SUM(P15:S15)</f>
        <v>0</v>
      </c>
      <c r="P15" s="251"/>
      <c r="Q15" s="156"/>
      <c r="R15" s="156"/>
      <c r="S15" s="155"/>
      <c r="T15" s="82"/>
      <c r="U15" s="26"/>
      <c r="V15" s="252"/>
      <c r="W15" s="86"/>
      <c r="X15" s="86"/>
      <c r="Y15" s="86"/>
      <c r="AA15" s="154"/>
      <c r="AB15" s="153"/>
      <c r="AC15" s="152"/>
    </row>
    <row r="16" spans="1:29" ht="30" customHeight="1" thickBot="1" x14ac:dyDescent="0.25">
      <c r="A16" s="200" t="s">
        <v>535</v>
      </c>
      <c r="B16" s="74" t="s">
        <v>91</v>
      </c>
      <c r="C16" s="576" t="s">
        <v>430</v>
      </c>
      <c r="D16" s="311">
        <f>SUM(E16:H16)</f>
        <v>40362</v>
      </c>
      <c r="E16" s="245">
        <v>27163</v>
      </c>
      <c r="F16" s="76"/>
      <c r="G16" s="76">
        <v>13199</v>
      </c>
      <c r="H16" s="77"/>
      <c r="I16" s="317">
        <f>SUM(J16:N16)</f>
        <v>38644</v>
      </c>
      <c r="J16" s="245">
        <v>30163</v>
      </c>
      <c r="K16" s="76"/>
      <c r="L16" s="76">
        <v>8481</v>
      </c>
      <c r="M16" s="76"/>
      <c r="N16" s="77"/>
      <c r="O16" s="278">
        <f>SUM(P16:S16)</f>
        <v>38201</v>
      </c>
      <c r="P16" s="245">
        <v>23381</v>
      </c>
      <c r="Q16" s="76"/>
      <c r="R16" s="76">
        <v>14820</v>
      </c>
      <c r="S16" s="77"/>
      <c r="T16" s="250">
        <f t="shared" ref="T16:U18" si="0">P16-E16</f>
        <v>-3782</v>
      </c>
      <c r="U16" s="249">
        <f t="shared" si="0"/>
        <v>0</v>
      </c>
      <c r="V16" s="243">
        <f>U16+T16</f>
        <v>-3782</v>
      </c>
      <c r="W16" s="242"/>
      <c r="X16" s="242"/>
      <c r="Y16" s="242"/>
      <c r="AA16" s="137">
        <f>AB16+AC16</f>
        <v>0</v>
      </c>
      <c r="AB16" s="146"/>
      <c r="AC16" s="140"/>
    </row>
    <row r="17" spans="1:29" s="2" customFormat="1" ht="30" customHeight="1" thickBot="1" x14ac:dyDescent="0.25">
      <c r="A17" s="246" t="s">
        <v>536</v>
      </c>
      <c r="B17" s="79" t="s">
        <v>90</v>
      </c>
      <c r="C17" s="576" t="s">
        <v>431</v>
      </c>
      <c r="D17" s="311">
        <f>SUM(E17:H17)</f>
        <v>49029</v>
      </c>
      <c r="E17" s="245">
        <v>698</v>
      </c>
      <c r="F17" s="76">
        <v>47428</v>
      </c>
      <c r="G17" s="76">
        <v>903</v>
      </c>
      <c r="H17" s="77"/>
      <c r="I17" s="278">
        <f>SUM(J17:N17)</f>
        <v>45020</v>
      </c>
      <c r="J17" s="245">
        <v>12210</v>
      </c>
      <c r="K17" s="76">
        <v>31920</v>
      </c>
      <c r="L17" s="76">
        <v>890</v>
      </c>
      <c r="M17" s="76"/>
      <c r="N17" s="77"/>
      <c r="O17" s="278">
        <f>SUM(P17:S17)</f>
        <v>51035</v>
      </c>
      <c r="P17" s="245">
        <v>1448</v>
      </c>
      <c r="Q17" s="76">
        <v>48653</v>
      </c>
      <c r="R17" s="76">
        <v>934</v>
      </c>
      <c r="S17" s="77"/>
      <c r="T17" s="248">
        <f t="shared" si="0"/>
        <v>750</v>
      </c>
      <c r="U17" s="247">
        <f t="shared" si="0"/>
        <v>1225</v>
      </c>
      <c r="V17" s="243">
        <f>U17+T17</f>
        <v>1975</v>
      </c>
      <c r="W17" s="242"/>
      <c r="X17" s="242"/>
      <c r="Y17" s="242"/>
      <c r="AA17" s="137">
        <f>AB17+AC17</f>
        <v>999</v>
      </c>
      <c r="AB17" s="146">
        <v>740</v>
      </c>
      <c r="AC17" s="140">
        <f>ROUND(0.35*AB17,0)</f>
        <v>259</v>
      </c>
    </row>
    <row r="18" spans="1:29" s="2" customFormat="1" ht="30" customHeight="1" thickBot="1" x14ac:dyDescent="0.25">
      <c r="A18" s="246" t="s">
        <v>537</v>
      </c>
      <c r="B18" s="79" t="s">
        <v>89</v>
      </c>
      <c r="C18" s="576" t="s">
        <v>432</v>
      </c>
      <c r="D18" s="311">
        <f>SUM(E18:H18)</f>
        <v>222246</v>
      </c>
      <c r="E18" s="245">
        <v>8084</v>
      </c>
      <c r="F18" s="76">
        <v>188763</v>
      </c>
      <c r="G18" s="76">
        <v>25399</v>
      </c>
      <c r="H18" s="77"/>
      <c r="I18" s="278">
        <f>SUM(J18:N18)</f>
        <v>187194</v>
      </c>
      <c r="J18" s="245">
        <v>53655</v>
      </c>
      <c r="K18" s="76">
        <v>119518</v>
      </c>
      <c r="L18" s="76">
        <v>14021</v>
      </c>
      <c r="M18" s="76"/>
      <c r="N18" s="77"/>
      <c r="O18" s="278">
        <f>SUM(P18:S18)</f>
        <v>244928</v>
      </c>
      <c r="P18" s="245">
        <v>7822</v>
      </c>
      <c r="Q18" s="76">
        <v>205179</v>
      </c>
      <c r="R18" s="76">
        <v>31927</v>
      </c>
      <c r="S18" s="77"/>
      <c r="T18" s="15">
        <f t="shared" si="0"/>
        <v>-262</v>
      </c>
      <c r="U18" s="244">
        <f t="shared" si="0"/>
        <v>16416</v>
      </c>
      <c r="V18" s="243">
        <f>U18+T18</f>
        <v>16154</v>
      </c>
      <c r="W18" s="242"/>
      <c r="X18" s="242"/>
      <c r="Y18" s="242"/>
      <c r="AA18" s="137">
        <f>AB18+AC18</f>
        <v>2287</v>
      </c>
      <c r="AB18" s="146">
        <v>1694</v>
      </c>
      <c r="AC18" s="140">
        <f>ROUND(0.35*AB18,0)</f>
        <v>593</v>
      </c>
    </row>
    <row r="19" spans="1:29" ht="30" customHeight="1" thickBot="1" x14ac:dyDescent="0.25">
      <c r="A19" s="1189" t="s">
        <v>14</v>
      </c>
      <c r="B19" s="1225"/>
      <c r="C19" s="459" t="s">
        <v>15</v>
      </c>
      <c r="D19" s="275">
        <f t="shared" ref="D19:S19" si="1">SUM(D15:D18)</f>
        <v>311637</v>
      </c>
      <c r="E19" s="266">
        <f>SUM(E15:E18)</f>
        <v>35945</v>
      </c>
      <c r="F19" s="267">
        <f>SUM(F15:F18)</f>
        <v>236191</v>
      </c>
      <c r="G19" s="267">
        <f>SUM(G16:G18)</f>
        <v>39501</v>
      </c>
      <c r="H19" s="266">
        <f>SUM(H15:H18)</f>
        <v>0</v>
      </c>
      <c r="I19" s="275">
        <f>SUM(I15:I18)</f>
        <v>270858</v>
      </c>
      <c r="J19" s="266">
        <f>SUM(J15:J18)</f>
        <v>96028</v>
      </c>
      <c r="K19" s="267">
        <f t="shared" si="1"/>
        <v>151438</v>
      </c>
      <c r="L19" s="267">
        <f t="shared" si="1"/>
        <v>23392</v>
      </c>
      <c r="M19" s="267">
        <f t="shared" si="1"/>
        <v>0</v>
      </c>
      <c r="N19" s="267">
        <f t="shared" si="1"/>
        <v>0</v>
      </c>
      <c r="O19" s="275">
        <f t="shared" si="1"/>
        <v>334164</v>
      </c>
      <c r="P19" s="266">
        <f t="shared" si="1"/>
        <v>32651</v>
      </c>
      <c r="Q19" s="267">
        <f t="shared" si="1"/>
        <v>253832</v>
      </c>
      <c r="R19" s="267">
        <f t="shared" si="1"/>
        <v>47681</v>
      </c>
      <c r="S19" s="577">
        <f t="shared" si="1"/>
        <v>0</v>
      </c>
      <c r="T19" s="241">
        <f>SUM(T16:T18)</f>
        <v>-3294</v>
      </c>
      <c r="U19" s="240">
        <f>SUM(U16:U18)</f>
        <v>17641</v>
      </c>
      <c r="V19" s="981">
        <f>SUM(V16:V18)</f>
        <v>14347</v>
      </c>
      <c r="W19" s="982"/>
      <c r="X19" s="239"/>
      <c r="Y19" s="239"/>
      <c r="AA19" s="137">
        <f>AB19+AC19</f>
        <v>3286</v>
      </c>
      <c r="AB19" s="146">
        <f>AB18+AB17</f>
        <v>2434</v>
      </c>
      <c r="AC19" s="140">
        <f>AC18+AC17</f>
        <v>852</v>
      </c>
    </row>
    <row r="20" spans="1:29" ht="3" customHeight="1" x14ac:dyDescent="0.2"/>
    <row r="21" spans="1:29" hidden="1" x14ac:dyDescent="0.2">
      <c r="A21" s="17" t="s">
        <v>88</v>
      </c>
    </row>
    <row r="22" spans="1:29" x14ac:dyDescent="0.2">
      <c r="C22" s="307"/>
      <c r="D22" s="307"/>
      <c r="E22" s="307"/>
      <c r="F22" s="307"/>
      <c r="G22" s="307"/>
      <c r="H22" s="307"/>
      <c r="I22" s="135"/>
      <c r="J22" s="307"/>
      <c r="K22" s="307"/>
      <c r="L22" s="307"/>
      <c r="M22" s="307"/>
      <c r="N22" s="307"/>
      <c r="O22" s="307"/>
      <c r="P22" s="307"/>
      <c r="Q22" s="307"/>
      <c r="R22" s="307"/>
      <c r="S22" s="307"/>
      <c r="T22" s="2"/>
      <c r="U22" s="42">
        <f>U19+T19</f>
        <v>14347</v>
      </c>
    </row>
    <row r="23" spans="1:29" x14ac:dyDescent="0.2">
      <c r="C23" s="307"/>
      <c r="D23" s="307"/>
      <c r="E23" s="307"/>
      <c r="F23" s="307"/>
      <c r="G23" s="307"/>
      <c r="H23" s="307"/>
      <c r="I23" s="307"/>
      <c r="J23" s="307"/>
      <c r="K23" s="307"/>
      <c r="L23" s="307"/>
      <c r="M23" s="307"/>
      <c r="N23" s="307"/>
      <c r="O23" s="307"/>
      <c r="P23" s="307"/>
      <c r="Q23" s="307"/>
      <c r="R23" s="307"/>
      <c r="S23" s="307"/>
      <c r="T23" s="2"/>
      <c r="U23" s="42"/>
    </row>
    <row r="24" spans="1:29" ht="14.25" x14ac:dyDescent="0.2">
      <c r="C24" s="361"/>
      <c r="D24" s="307"/>
      <c r="E24" s="307"/>
      <c r="F24" s="307"/>
      <c r="G24" s="307"/>
      <c r="H24" s="307"/>
      <c r="I24" s="307"/>
      <c r="J24" s="307"/>
      <c r="K24" s="307"/>
      <c r="L24" s="307"/>
      <c r="M24" s="307"/>
      <c r="N24" s="307"/>
      <c r="O24" s="307"/>
      <c r="P24" s="307"/>
      <c r="Q24" s="307"/>
      <c r="R24" s="307"/>
      <c r="S24" s="307"/>
      <c r="T24" s="2"/>
      <c r="U24" s="42"/>
    </row>
    <row r="25" spans="1:29" ht="12.75" customHeight="1" x14ac:dyDescent="0.2">
      <c r="C25" s="1212"/>
      <c r="D25" s="1212"/>
      <c r="E25" s="1212"/>
      <c r="F25" s="1212"/>
      <c r="G25" s="1212"/>
      <c r="H25" s="1212"/>
      <c r="I25" s="1212"/>
      <c r="J25" s="1212"/>
      <c r="K25" s="1212"/>
      <c r="L25" s="1212"/>
      <c r="M25" s="1212"/>
      <c r="N25" s="1212"/>
      <c r="O25" s="1212"/>
      <c r="P25" s="1212"/>
      <c r="Q25" s="1212"/>
      <c r="R25" s="1212"/>
      <c r="S25" s="1212"/>
      <c r="T25" s="2"/>
      <c r="U25" s="42"/>
    </row>
    <row r="26" spans="1:29" ht="15" x14ac:dyDescent="0.2">
      <c r="C26" s="1212"/>
      <c r="D26" s="1212"/>
      <c r="E26" s="1212"/>
      <c r="F26" s="1212"/>
      <c r="G26" s="1212"/>
      <c r="H26" s="1212"/>
      <c r="I26" s="1212"/>
      <c r="J26" s="1212"/>
      <c r="K26" s="1212"/>
      <c r="L26" s="1212"/>
      <c r="M26" s="1212"/>
      <c r="N26" s="1212"/>
      <c r="O26" s="1212"/>
      <c r="P26" s="1212"/>
      <c r="Q26" s="1212"/>
      <c r="R26" s="1212"/>
      <c r="S26" s="1212"/>
      <c r="T26" s="238"/>
    </row>
    <row r="27" spans="1:29" ht="12.75" customHeight="1" x14ac:dyDescent="0.2">
      <c r="C27" s="1212"/>
      <c r="D27" s="1212"/>
      <c r="E27" s="1212"/>
      <c r="F27" s="1212"/>
      <c r="G27" s="1212"/>
      <c r="H27" s="1212"/>
      <c r="I27" s="1212"/>
      <c r="J27" s="1212"/>
      <c r="K27" s="1212"/>
      <c r="L27" s="1212"/>
      <c r="M27" s="1212"/>
      <c r="N27" s="1212"/>
      <c r="O27" s="1212"/>
      <c r="P27" s="1212"/>
      <c r="Q27" s="1212"/>
      <c r="R27" s="1212"/>
      <c r="S27" s="1212"/>
    </row>
    <row r="28" spans="1:29" ht="12.75" customHeight="1" x14ac:dyDescent="0.2">
      <c r="C28" s="1212"/>
      <c r="D28" s="1212"/>
      <c r="E28" s="1212"/>
      <c r="F28" s="1212"/>
      <c r="G28" s="1212"/>
      <c r="H28" s="1212"/>
      <c r="I28" s="1212"/>
      <c r="J28" s="1212"/>
      <c r="K28" s="1212"/>
      <c r="L28" s="1212"/>
      <c r="M28" s="1212"/>
      <c r="N28" s="1212"/>
      <c r="O28" s="1212"/>
      <c r="P28" s="1212"/>
      <c r="Q28" s="1212"/>
      <c r="R28" s="1212"/>
      <c r="S28" s="1212"/>
    </row>
    <row r="29" spans="1:29" ht="18.75" customHeight="1" x14ac:dyDescent="0.2">
      <c r="C29" s="1212"/>
      <c r="D29" s="1212"/>
      <c r="E29" s="1212"/>
      <c r="F29" s="1212"/>
      <c r="G29" s="1212"/>
      <c r="H29" s="1212"/>
      <c r="I29" s="1212"/>
      <c r="J29" s="1212"/>
      <c r="K29" s="1212"/>
      <c r="L29" s="1212"/>
      <c r="M29" s="1212"/>
      <c r="N29" s="1212"/>
      <c r="O29" s="1212"/>
      <c r="P29" s="1212"/>
      <c r="Q29" s="1212"/>
      <c r="R29" s="1212"/>
      <c r="S29" s="1212"/>
    </row>
    <row r="30" spans="1:29" x14ac:dyDescent="0.2">
      <c r="C30" s="1070"/>
      <c r="D30" s="1228"/>
      <c r="E30" s="1228"/>
      <c r="F30" s="1228"/>
      <c r="G30" s="1228"/>
      <c r="H30" s="1228"/>
      <c r="I30" s="1228"/>
      <c r="J30" s="1168"/>
      <c r="K30" s="1168"/>
      <c r="L30" s="1168"/>
      <c r="M30" s="1168"/>
      <c r="N30" s="1229"/>
      <c r="O30" s="1229"/>
      <c r="P30" s="1229"/>
      <c r="Q30" s="1229"/>
      <c r="R30" s="1229"/>
      <c r="S30" s="1229"/>
    </row>
    <row r="31" spans="1:29" ht="18.75" customHeight="1" x14ac:dyDescent="0.2">
      <c r="C31" s="1228"/>
      <c r="D31" s="1228"/>
      <c r="E31" s="1228"/>
      <c r="F31" s="1228"/>
      <c r="G31" s="1228"/>
      <c r="H31" s="1228"/>
      <c r="I31" s="1228"/>
      <c r="J31" s="1168"/>
      <c r="K31" s="1168"/>
      <c r="L31" s="1168"/>
      <c r="M31" s="1168"/>
      <c r="N31" s="1229"/>
      <c r="O31" s="1229"/>
      <c r="P31" s="1229"/>
      <c r="Q31" s="1229"/>
      <c r="R31" s="1229"/>
      <c r="S31" s="1229"/>
    </row>
    <row r="32" spans="1:29" ht="18" customHeight="1" x14ac:dyDescent="0.2">
      <c r="C32" s="1230"/>
      <c r="D32" s="1168"/>
      <c r="E32" s="1168"/>
      <c r="F32" s="1168"/>
      <c r="G32" s="1168"/>
      <c r="H32" s="1168"/>
      <c r="I32" s="1168"/>
      <c r="J32" s="1168"/>
      <c r="K32" s="1168"/>
      <c r="L32" s="1168"/>
      <c r="M32" s="1168"/>
      <c r="N32" s="1168"/>
      <c r="O32" s="1168"/>
      <c r="P32" s="1168"/>
      <c r="Q32" s="1168"/>
      <c r="R32" s="1168"/>
      <c r="S32" s="1168"/>
    </row>
    <row r="33" spans="3:19" x14ac:dyDescent="0.2">
      <c r="C33" s="1168"/>
      <c r="D33" s="1168"/>
      <c r="E33" s="1168"/>
      <c r="F33" s="1168"/>
      <c r="G33" s="1168"/>
      <c r="H33" s="1168"/>
      <c r="I33" s="1168"/>
      <c r="J33" s="1168"/>
      <c r="K33" s="1168"/>
      <c r="L33" s="1168"/>
      <c r="M33" s="1168"/>
      <c r="N33" s="1168"/>
      <c r="O33" s="1168"/>
      <c r="P33" s="1168"/>
      <c r="Q33" s="1168"/>
      <c r="R33" s="1168"/>
      <c r="S33" s="1168"/>
    </row>
    <row r="34" spans="3:19" x14ac:dyDescent="0.2">
      <c r="C34" s="1168"/>
      <c r="D34" s="1168"/>
      <c r="E34" s="1168"/>
      <c r="F34" s="1168"/>
      <c r="G34" s="1168"/>
      <c r="H34" s="1168"/>
      <c r="I34" s="1168"/>
      <c r="J34" s="1168"/>
      <c r="K34" s="1168"/>
      <c r="L34" s="1168"/>
      <c r="M34" s="1168"/>
      <c r="N34" s="1168"/>
      <c r="O34" s="1168"/>
      <c r="P34" s="1168"/>
      <c r="Q34" s="1168"/>
      <c r="R34" s="1168"/>
      <c r="S34" s="1168"/>
    </row>
    <row r="58" spans="5:5" x14ac:dyDescent="0.2">
      <c r="E58" s="302"/>
    </row>
  </sheetData>
  <sheetProtection selectLockedCells="1"/>
  <mergeCells count="24">
    <mergeCell ref="C25:S29"/>
    <mergeCell ref="C30:S31"/>
    <mergeCell ref="C32:S34"/>
    <mergeCell ref="AA12:AA13"/>
    <mergeCell ref="O10:S10"/>
    <mergeCell ref="O11:O12"/>
    <mergeCell ref="T12:T13"/>
    <mergeCell ref="T10:U10"/>
    <mergeCell ref="T11:U11"/>
    <mergeCell ref="D14:H14"/>
    <mergeCell ref="I14:N14"/>
    <mergeCell ref="O14:S14"/>
    <mergeCell ref="A19:B19"/>
    <mergeCell ref="I10:N10"/>
    <mergeCell ref="A11:B11"/>
    <mergeCell ref="D10:H10"/>
    <mergeCell ref="D11:D12"/>
    <mergeCell ref="I11:I12"/>
    <mergeCell ref="L6:N6"/>
    <mergeCell ref="L8:N8"/>
    <mergeCell ref="P4:Q4"/>
    <mergeCell ref="P6:Q6"/>
    <mergeCell ref="P8:Q8"/>
    <mergeCell ref="L4:N4"/>
  </mergeCells>
  <pageMargins left="0.31496062992125984" right="0.31496062992125984" top="0.78740157480314965" bottom="0.78740157480314965" header="0.31496062992125984" footer="0.31496062992125984"/>
  <pageSetup paperSize="9" scale="87" firstPageNumber="88" orientation="landscape" useFirstPageNumber="1" r:id="rId1"/>
  <headerFooter>
    <oddFooter>&amp;L&amp;"Arial,Kurzíva"Zastupitelstvo Olomouckého kraje 16-12-2019
7. - Rozpočet Olomouckého kraje 2020 - návrh rozpočtu
Příloha č. 3c): Příspěvkové organizace zřizované Olomouckým krajem&amp;R&amp;"-,Kurzíva"Strana &amp;P (Celkem 140)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84"/>
  <sheetViews>
    <sheetView showGridLines="0" topLeftCell="B2" zoomScale="90" zoomScaleNormal="90" zoomScaleSheetLayoutView="100" workbookViewId="0">
      <selection activeCell="J6" sqref="J6:J7"/>
    </sheetView>
  </sheetViews>
  <sheetFormatPr defaultRowHeight="12.75" x14ac:dyDescent="0.2"/>
  <cols>
    <col min="1" max="1" width="3.140625" style="13" hidden="1" customWidth="1"/>
    <col min="2" max="2" width="64.7109375" style="13" customWidth="1"/>
    <col min="3" max="3" width="7.85546875" style="539" customWidth="1"/>
    <col min="4" max="4" width="15.7109375" style="539" hidden="1" customWidth="1"/>
    <col min="5" max="6" width="20.7109375" style="13" customWidth="1"/>
    <col min="7" max="7" width="33.140625" style="13" hidden="1" customWidth="1"/>
    <col min="8" max="10" width="20.7109375" style="613" customWidth="1"/>
    <col min="11" max="11" width="12.7109375" style="613" hidden="1" customWidth="1"/>
    <col min="12" max="13" width="2.85546875" style="13" customWidth="1"/>
    <col min="14" max="16384" width="9.140625" style="13"/>
  </cols>
  <sheetData>
    <row r="1" spans="1:11" hidden="1" x14ac:dyDescent="0.2"/>
    <row r="2" spans="1:11" ht="20.25" x14ac:dyDescent="0.3">
      <c r="B2" s="24" t="s">
        <v>476</v>
      </c>
      <c r="C2" s="540"/>
      <c r="D2" s="540"/>
      <c r="E2" s="24"/>
      <c r="F2" s="17"/>
      <c r="G2" s="17"/>
      <c r="H2" s="23"/>
      <c r="I2" s="19"/>
      <c r="J2" s="22" t="s">
        <v>19</v>
      </c>
      <c r="K2" s="22"/>
    </row>
    <row r="3" spans="1:11" ht="15.75" x14ac:dyDescent="0.25">
      <c r="B3" s="21" t="s">
        <v>160</v>
      </c>
      <c r="C3" s="540"/>
      <c r="D3" s="540"/>
      <c r="E3" s="21"/>
      <c r="F3" s="17"/>
      <c r="G3" s="17"/>
      <c r="H3" s="20"/>
      <c r="I3" s="19"/>
      <c r="J3" s="18"/>
      <c r="K3" s="18"/>
    </row>
    <row r="4" spans="1:11" ht="13.5" thickBot="1" x14ac:dyDescent="0.25">
      <c r="F4" s="17"/>
      <c r="G4" s="17"/>
      <c r="H4" s="614"/>
      <c r="I4" s="1011" t="s">
        <v>17</v>
      </c>
      <c r="J4" s="1011"/>
      <c r="K4" s="614"/>
    </row>
    <row r="5" spans="1:11" ht="26.1" customHeight="1" x14ac:dyDescent="0.25">
      <c r="B5" s="558"/>
      <c r="C5" s="555"/>
      <c r="D5" s="579">
        <v>2015</v>
      </c>
      <c r="E5" s="1046">
        <v>2019</v>
      </c>
      <c r="F5" s="1040"/>
      <c r="G5" s="1047"/>
      <c r="H5" s="883">
        <v>2020</v>
      </c>
      <c r="I5" s="1046" t="s">
        <v>1</v>
      </c>
      <c r="J5" s="1041"/>
    </row>
    <row r="6" spans="1:11" ht="12.75" customHeight="1" x14ac:dyDescent="0.2">
      <c r="B6" s="1017" t="s">
        <v>13</v>
      </c>
      <c r="C6" s="1019" t="s">
        <v>162</v>
      </c>
      <c r="D6" s="1021" t="s">
        <v>164</v>
      </c>
      <c r="E6" s="1023" t="s">
        <v>102</v>
      </c>
      <c r="F6" s="1025" t="s">
        <v>543</v>
      </c>
      <c r="G6" s="1027" t="s">
        <v>171</v>
      </c>
      <c r="H6" s="1029" t="s">
        <v>103</v>
      </c>
      <c r="I6" s="1048" t="s">
        <v>493</v>
      </c>
      <c r="J6" s="1044" t="s">
        <v>433</v>
      </c>
    </row>
    <row r="7" spans="1:11" ht="34.5" customHeight="1" thickBot="1" x14ac:dyDescent="0.25">
      <c r="B7" s="1018"/>
      <c r="C7" s="1020"/>
      <c r="D7" s="1022"/>
      <c r="E7" s="1024"/>
      <c r="F7" s="1026"/>
      <c r="G7" s="1028"/>
      <c r="H7" s="1022"/>
      <c r="I7" s="1049"/>
      <c r="J7" s="1045"/>
    </row>
    <row r="8" spans="1:11" ht="14.25" thickTop="1" thickBot="1" x14ac:dyDescent="0.25">
      <c r="B8" s="559"/>
      <c r="C8" s="538"/>
      <c r="D8" s="169" t="s">
        <v>12</v>
      </c>
      <c r="E8" s="673" t="s">
        <v>12</v>
      </c>
      <c r="F8" s="664" t="s">
        <v>11</v>
      </c>
      <c r="G8" s="256" t="s">
        <v>172</v>
      </c>
      <c r="H8" s="169" t="s">
        <v>10</v>
      </c>
      <c r="I8" s="320" t="s">
        <v>460</v>
      </c>
      <c r="J8" s="324" t="s">
        <v>461</v>
      </c>
      <c r="K8" s="13"/>
    </row>
    <row r="9" spans="1:11" ht="24.95" customHeight="1" x14ac:dyDescent="0.25">
      <c r="A9" s="202"/>
      <c r="B9" s="402" t="s">
        <v>9</v>
      </c>
      <c r="C9" s="541"/>
      <c r="D9" s="497">
        <f>SUM(D10:D14)</f>
        <v>352137</v>
      </c>
      <c r="E9" s="497">
        <f>SUM(E10:E14)</f>
        <v>376228</v>
      </c>
      <c r="F9" s="665">
        <f>SUM(F10:F14)</f>
        <v>391466</v>
      </c>
      <c r="G9" s="657">
        <f>SUM(G10:G14)</f>
        <v>363748</v>
      </c>
      <c r="H9" s="494">
        <f>SUM(H10:H14)</f>
        <v>394250</v>
      </c>
      <c r="I9" s="501">
        <f t="shared" ref="I9:I19" si="0">H9-E9</f>
        <v>18022</v>
      </c>
      <c r="J9" s="403">
        <f t="shared" ref="J9:J18" si="1">H9/E9-1</f>
        <v>4.7901804225097599E-2</v>
      </c>
      <c r="K9" s="14"/>
    </row>
    <row r="10" spans="1:11" ht="17.100000000000001" customHeight="1" x14ac:dyDescent="0.2">
      <c r="A10" s="202"/>
      <c r="B10" s="404" t="s">
        <v>111</v>
      </c>
      <c r="C10" s="339" t="s">
        <v>106</v>
      </c>
      <c r="D10" s="498">
        <f>SUM('Celkem školství'!C12)</f>
        <v>275519</v>
      </c>
      <c r="E10" s="498">
        <f>SUM('Celkem školství'!D12)</f>
        <v>278433</v>
      </c>
      <c r="F10" s="666">
        <v>278923</v>
      </c>
      <c r="G10" s="658">
        <v>277306</v>
      </c>
      <c r="H10" s="495">
        <f>SUM('Celkem školství'!F12)</f>
        <v>280639</v>
      </c>
      <c r="I10" s="486">
        <f>H10-E10</f>
        <v>2206</v>
      </c>
      <c r="J10" s="483">
        <f>H10/E10-1</f>
        <v>7.922911436503588E-3</v>
      </c>
      <c r="K10" s="14"/>
    </row>
    <row r="11" spans="1:11" ht="17.100000000000001" customHeight="1" x14ac:dyDescent="0.2">
      <c r="A11" s="202"/>
      <c r="B11" s="404" t="s">
        <v>161</v>
      </c>
      <c r="C11" s="339" t="s">
        <v>107</v>
      </c>
      <c r="D11" s="498">
        <f>SUM('Celkem školství'!C13)</f>
        <v>1399</v>
      </c>
      <c r="E11" s="498">
        <f>SUM('Celkem školství'!D13)</f>
        <v>1161</v>
      </c>
      <c r="F11" s="666">
        <v>1459</v>
      </c>
      <c r="G11" s="658">
        <v>1873</v>
      </c>
      <c r="H11" s="495">
        <f>SUM('Celkem školství'!F13)</f>
        <v>1197</v>
      </c>
      <c r="I11" s="486">
        <f t="shared" si="0"/>
        <v>36</v>
      </c>
      <c r="J11" s="483">
        <f t="shared" si="1"/>
        <v>3.1007751937984551E-2</v>
      </c>
      <c r="K11" s="14"/>
    </row>
    <row r="12" spans="1:11" ht="17.100000000000001" customHeight="1" x14ac:dyDescent="0.2">
      <c r="A12" s="202"/>
      <c r="B12" s="404" t="s">
        <v>112</v>
      </c>
      <c r="C12" s="339" t="s">
        <v>108</v>
      </c>
      <c r="D12" s="498">
        <f>SUM('Celkem školství'!C14)</f>
        <v>74889</v>
      </c>
      <c r="E12" s="498">
        <f>SUM('Celkem školství'!D14)</f>
        <v>96443</v>
      </c>
      <c r="F12" s="666">
        <v>96443</v>
      </c>
      <c r="G12" s="658">
        <v>80875</v>
      </c>
      <c r="H12" s="495">
        <f>SUM('Celkem školství'!F14)</f>
        <v>112262</v>
      </c>
      <c r="I12" s="486">
        <f>H12-E12</f>
        <v>15819</v>
      </c>
      <c r="J12" s="483">
        <f t="shared" si="1"/>
        <v>0.16402434598674875</v>
      </c>
      <c r="K12" s="14"/>
    </row>
    <row r="13" spans="1:11" ht="17.100000000000001" customHeight="1" x14ac:dyDescent="0.2">
      <c r="A13" s="202"/>
      <c r="B13" s="562" t="s">
        <v>113</v>
      </c>
      <c r="C13" s="340" t="s">
        <v>109</v>
      </c>
      <c r="D13" s="498">
        <f>SUM('Celkem školství'!C15)</f>
        <v>222</v>
      </c>
      <c r="E13" s="498">
        <f>SUM('Celkem školství'!D15)</f>
        <v>53</v>
      </c>
      <c r="F13" s="666">
        <v>14503</v>
      </c>
      <c r="G13" s="658">
        <v>3555</v>
      </c>
      <c r="H13" s="495">
        <f>SUM('Celkem školství'!F15)</f>
        <v>0</v>
      </c>
      <c r="I13" s="486">
        <f t="shared" si="0"/>
        <v>-53</v>
      </c>
      <c r="J13" s="483">
        <f t="shared" si="1"/>
        <v>-1</v>
      </c>
      <c r="K13" s="14"/>
    </row>
    <row r="14" spans="1:11" ht="17.100000000000001" customHeight="1" thickBot="1" x14ac:dyDescent="0.25">
      <c r="A14" s="202"/>
      <c r="B14" s="404" t="s">
        <v>114</v>
      </c>
      <c r="C14" s="339" t="s">
        <v>110</v>
      </c>
      <c r="D14" s="498">
        <f>SUM('Celkem školství'!C16)</f>
        <v>108</v>
      </c>
      <c r="E14" s="498">
        <f>SUM('Celkem školství'!D16)</f>
        <v>138</v>
      </c>
      <c r="F14" s="667">
        <v>138</v>
      </c>
      <c r="G14" s="658">
        <v>139</v>
      </c>
      <c r="H14" s="495">
        <f>SUM('Celkem školství'!F16)</f>
        <v>152</v>
      </c>
      <c r="I14" s="486">
        <f t="shared" si="0"/>
        <v>14</v>
      </c>
      <c r="J14" s="483">
        <f t="shared" si="1"/>
        <v>0.10144927536231885</v>
      </c>
      <c r="K14" s="14"/>
    </row>
    <row r="15" spans="1:11" ht="24.95" customHeight="1" x14ac:dyDescent="0.25">
      <c r="A15" s="202"/>
      <c r="B15" s="402" t="s">
        <v>8</v>
      </c>
      <c r="C15" s="541"/>
      <c r="D15" s="497">
        <f>SUM(D16:D18)</f>
        <v>207267</v>
      </c>
      <c r="E15" s="497">
        <f>SUM(E16:E19)</f>
        <v>250999</v>
      </c>
      <c r="F15" s="665">
        <f>SUM(F16:F19)</f>
        <v>349534</v>
      </c>
      <c r="G15" s="657">
        <f>SUM(G16:G18)</f>
        <v>301413</v>
      </c>
      <c r="H15" s="494">
        <f>SUM(H16:H19)</f>
        <v>350983</v>
      </c>
      <c r="I15" s="501">
        <f t="shared" si="0"/>
        <v>99984</v>
      </c>
      <c r="J15" s="403">
        <f t="shared" si="1"/>
        <v>0.39834421651082286</v>
      </c>
      <c r="K15" s="14"/>
    </row>
    <row r="16" spans="1:11" ht="17.100000000000001" customHeight="1" x14ac:dyDescent="0.2">
      <c r="A16" s="202"/>
      <c r="B16" s="404" t="s">
        <v>111</v>
      </c>
      <c r="C16" s="339" t="s">
        <v>106</v>
      </c>
      <c r="D16" s="498">
        <f>SUM('Celkem sociální'!C12)</f>
        <v>156471</v>
      </c>
      <c r="E16" s="498">
        <f>SUM('Celkem sociální'!D12)</f>
        <v>37754</v>
      </c>
      <c r="F16" s="666">
        <v>68262</v>
      </c>
      <c r="G16" s="658">
        <v>245205</v>
      </c>
      <c r="H16" s="495">
        <f>SUM('Celkem sociální'!F12)</f>
        <v>36735</v>
      </c>
      <c r="I16" s="486">
        <f t="shared" si="0"/>
        <v>-1019</v>
      </c>
      <c r="J16" s="483">
        <f t="shared" si="1"/>
        <v>-2.6990517561053085E-2</v>
      </c>
      <c r="K16" s="14"/>
    </row>
    <row r="17" spans="1:11" ht="17.100000000000001" customHeight="1" x14ac:dyDescent="0.2">
      <c r="A17" s="202"/>
      <c r="B17" s="562" t="s">
        <v>161</v>
      </c>
      <c r="C17" s="340" t="s">
        <v>107</v>
      </c>
      <c r="D17" s="498">
        <f>SUM('Celkem sociální'!C13)</f>
        <v>0</v>
      </c>
      <c r="E17" s="498">
        <f>SUM('Celkem sociální'!D13)</f>
        <v>156152</v>
      </c>
      <c r="F17" s="666">
        <v>224179</v>
      </c>
      <c r="G17" s="658">
        <v>1500</v>
      </c>
      <c r="H17" s="495">
        <f>'Celkem sociální'!F13</f>
        <v>257798</v>
      </c>
      <c r="I17" s="486">
        <f t="shared" ref="I17" si="2">H17-E17</f>
        <v>101646</v>
      </c>
      <c r="J17" s="483">
        <f t="shared" si="1"/>
        <v>0.65094267124340388</v>
      </c>
      <c r="K17" s="14"/>
    </row>
    <row r="18" spans="1:11" ht="14.25" x14ac:dyDescent="0.2">
      <c r="A18" s="202"/>
      <c r="B18" s="404" t="s">
        <v>112</v>
      </c>
      <c r="C18" s="339" t="s">
        <v>108</v>
      </c>
      <c r="D18" s="498">
        <f>SUM('Celkem sociální'!C14)</f>
        <v>50796</v>
      </c>
      <c r="E18" s="498">
        <f>SUM('Celkem sociální'!D14)</f>
        <v>57093</v>
      </c>
      <c r="F18" s="666">
        <v>57093</v>
      </c>
      <c r="G18" s="658">
        <v>54708</v>
      </c>
      <c r="H18" s="495">
        <f>SUM('Celkem sociální'!F14)</f>
        <v>56450</v>
      </c>
      <c r="I18" s="486">
        <f t="shared" si="0"/>
        <v>-643</v>
      </c>
      <c r="J18" s="483">
        <f t="shared" si="1"/>
        <v>-1.1262326379766319E-2</v>
      </c>
      <c r="K18" s="14"/>
    </row>
    <row r="19" spans="1:11" ht="15" thickBot="1" x14ac:dyDescent="0.25">
      <c r="A19" s="202"/>
      <c r="B19" s="562" t="s">
        <v>113</v>
      </c>
      <c r="C19" s="340" t="s">
        <v>109</v>
      </c>
      <c r="D19" s="582"/>
      <c r="E19" s="498">
        <f>'Celkem sociální'!D15</f>
        <v>0</v>
      </c>
      <c r="F19" s="666">
        <v>0</v>
      </c>
      <c r="G19" s="658"/>
      <c r="H19" s="495">
        <f>'Celkem sociální'!F15</f>
        <v>0</v>
      </c>
      <c r="I19" s="486">
        <f t="shared" si="0"/>
        <v>0</v>
      </c>
      <c r="J19" s="483"/>
      <c r="K19" s="14"/>
    </row>
    <row r="20" spans="1:11" s="27" customFormat="1" ht="21" customHeight="1" x14ac:dyDescent="0.25">
      <c r="A20" s="570"/>
      <c r="B20" s="402" t="s">
        <v>7</v>
      </c>
      <c r="C20" s="541"/>
      <c r="D20" s="497">
        <f>SUM(D21,D26)</f>
        <v>1380654</v>
      </c>
      <c r="E20" s="497">
        <f>SUM(E21,E26)</f>
        <v>1808660</v>
      </c>
      <c r="F20" s="665">
        <f>SUM(F21,F26)</f>
        <v>1834768</v>
      </c>
      <c r="G20" s="657">
        <f>G21+G26</f>
        <v>1566396</v>
      </c>
      <c r="H20" s="494">
        <f>SUM(H21,H26)</f>
        <v>2109907</v>
      </c>
      <c r="I20" s="501">
        <f t="shared" ref="I20:I32" si="3">H20-E20</f>
        <v>301247</v>
      </c>
      <c r="J20" s="403">
        <f t="shared" ref="J20:J29" si="4">H20/E20-1</f>
        <v>0.1665581148474562</v>
      </c>
      <c r="K20" s="14"/>
    </row>
    <row r="21" spans="1:11" s="27" customFormat="1" ht="18" customHeight="1" x14ac:dyDescent="0.25">
      <c r="A21" s="570"/>
      <c r="B21" s="571" t="s">
        <v>149</v>
      </c>
      <c r="C21" s="339"/>
      <c r="D21" s="500">
        <f>SUM(D22:D25)</f>
        <v>495854</v>
      </c>
      <c r="E21" s="500">
        <f>SUM(E22:E25)</f>
        <v>627160</v>
      </c>
      <c r="F21" s="668">
        <f>SUM(F22:F25)</f>
        <v>644399</v>
      </c>
      <c r="G21" s="660">
        <f>SUM(G22:G25)</f>
        <v>565756</v>
      </c>
      <c r="H21" s="336">
        <f>SUM(H22:H25)</f>
        <v>669707</v>
      </c>
      <c r="I21" s="504">
        <f t="shared" si="3"/>
        <v>42547</v>
      </c>
      <c r="J21" s="505">
        <f t="shared" si="4"/>
        <v>6.7840742394285281E-2</v>
      </c>
      <c r="K21" s="14"/>
    </row>
    <row r="22" spans="1:11" s="27" customFormat="1" ht="17.100000000000001" customHeight="1" x14ac:dyDescent="0.2">
      <c r="A22" s="570"/>
      <c r="B22" s="404" t="s">
        <v>111</v>
      </c>
      <c r="C22" s="339" t="s">
        <v>106</v>
      </c>
      <c r="D22" s="498">
        <f>SUM('Celkem doprava'!C12)</f>
        <v>362358</v>
      </c>
      <c r="E22" s="498">
        <f>SUM('Celkem doprava'!D12)</f>
        <v>236877</v>
      </c>
      <c r="F22" s="666">
        <v>236877</v>
      </c>
      <c r="G22" s="658">
        <v>398501</v>
      </c>
      <c r="H22" s="495">
        <f>SUM('Celkem doprava'!F12)</f>
        <v>258758</v>
      </c>
      <c r="I22" s="486">
        <f>H22-E22</f>
        <v>21881</v>
      </c>
      <c r="J22" s="483">
        <f t="shared" si="4"/>
        <v>9.2372834846776941E-2</v>
      </c>
      <c r="K22" s="14"/>
    </row>
    <row r="23" spans="1:11" s="27" customFormat="1" ht="17.100000000000001" customHeight="1" x14ac:dyDescent="0.2">
      <c r="A23" s="570"/>
      <c r="B23" s="404" t="s">
        <v>161</v>
      </c>
      <c r="C23" s="339" t="s">
        <v>107</v>
      </c>
      <c r="D23" s="498">
        <f>SUM('Celkem doprava'!C13)</f>
        <v>6240</v>
      </c>
      <c r="E23" s="498">
        <f>SUM('Celkem doprava'!D13)</f>
        <v>213194</v>
      </c>
      <c r="F23" s="666">
        <v>222433</v>
      </c>
      <c r="G23" s="658">
        <v>8112</v>
      </c>
      <c r="H23" s="495">
        <f>SUM('Celkem doprava'!F13)</f>
        <v>222662</v>
      </c>
      <c r="I23" s="486">
        <f t="shared" si="3"/>
        <v>9468</v>
      </c>
      <c r="J23" s="483">
        <f t="shared" si="4"/>
        <v>4.4410255448089631E-2</v>
      </c>
      <c r="K23" s="14"/>
    </row>
    <row r="24" spans="1:11" s="27" customFormat="1" ht="17.100000000000001" customHeight="1" x14ac:dyDescent="0.2">
      <c r="A24" s="570"/>
      <c r="B24" s="404" t="s">
        <v>112</v>
      </c>
      <c r="C24" s="339" t="s">
        <v>108</v>
      </c>
      <c r="D24" s="498">
        <f>SUM('Celkem doprava'!C14)</f>
        <v>127256</v>
      </c>
      <c r="E24" s="498">
        <f>SUM('Celkem doprava'!D14)</f>
        <v>175089</v>
      </c>
      <c r="F24" s="666">
        <v>175089</v>
      </c>
      <c r="G24" s="658">
        <v>151452</v>
      </c>
      <c r="H24" s="495">
        <f>SUM('Celkem doprava'!F14)</f>
        <v>188287</v>
      </c>
      <c r="I24" s="486">
        <f t="shared" si="3"/>
        <v>13198</v>
      </c>
      <c r="J24" s="483">
        <f t="shared" si="4"/>
        <v>7.5378807349405053E-2</v>
      </c>
      <c r="K24" s="14"/>
    </row>
    <row r="25" spans="1:11" s="27" customFormat="1" ht="17.100000000000001" customHeight="1" x14ac:dyDescent="0.2">
      <c r="A25" s="570"/>
      <c r="B25" s="562" t="s">
        <v>113</v>
      </c>
      <c r="C25" s="340" t="s">
        <v>109</v>
      </c>
      <c r="D25" s="498">
        <f>SUM('Celkem doprava'!C15)</f>
        <v>0</v>
      </c>
      <c r="E25" s="498">
        <f>SUM('Celkem doprava'!D15)</f>
        <v>2000</v>
      </c>
      <c r="F25" s="666">
        <v>10000</v>
      </c>
      <c r="G25" s="658">
        <v>7691</v>
      </c>
      <c r="H25" s="495">
        <f>SUM('Celkem doprava'!F15)</f>
        <v>0</v>
      </c>
      <c r="I25" s="486">
        <f t="shared" si="3"/>
        <v>-2000</v>
      </c>
      <c r="J25" s="483">
        <f t="shared" si="4"/>
        <v>-1</v>
      </c>
      <c r="K25" s="14"/>
    </row>
    <row r="26" spans="1:11" s="27" customFormat="1" ht="18" customHeight="1" x14ac:dyDescent="0.25">
      <c r="A26" s="570"/>
      <c r="B26" s="571" t="s">
        <v>150</v>
      </c>
      <c r="C26" s="340"/>
      <c r="D26" s="500">
        <f>SUM(D27:D30)</f>
        <v>884800</v>
      </c>
      <c r="E26" s="500">
        <f>SUM(E27:E32)</f>
        <v>1181500</v>
      </c>
      <c r="F26" s="668">
        <f t="shared" ref="F26:H26" si="5">SUM(F27:F32)</f>
        <v>1190369</v>
      </c>
      <c r="G26" s="660">
        <f t="shared" si="5"/>
        <v>1000640</v>
      </c>
      <c r="H26" s="336">
        <f t="shared" si="5"/>
        <v>1440200</v>
      </c>
      <c r="I26" s="504">
        <f t="shared" si="3"/>
        <v>258700</v>
      </c>
      <c r="J26" s="505">
        <f t="shared" si="4"/>
        <v>0.21895895048666958</v>
      </c>
      <c r="K26" s="14"/>
    </row>
    <row r="27" spans="1:11" s="27" customFormat="1" ht="30.75" customHeight="1" x14ac:dyDescent="0.2">
      <c r="A27" s="570"/>
      <c r="B27" s="562" t="s">
        <v>469</v>
      </c>
      <c r="C27" s="340" t="s">
        <v>151</v>
      </c>
      <c r="D27" s="498">
        <f>SUM('Celkem doprava'!C17)</f>
        <v>403776</v>
      </c>
      <c r="E27" s="498">
        <f>SUM('Celkem doprava'!D17)</f>
        <v>595000</v>
      </c>
      <c r="F27" s="666">
        <v>547628</v>
      </c>
      <c r="G27" s="658">
        <v>475650</v>
      </c>
      <c r="H27" s="495">
        <f>SUM('Celkem doprava'!F17)</f>
        <v>533000</v>
      </c>
      <c r="I27" s="486">
        <f t="shared" si="3"/>
        <v>-62000</v>
      </c>
      <c r="J27" s="483">
        <f t="shared" si="4"/>
        <v>-0.10420168067226887</v>
      </c>
      <c r="K27" s="14"/>
    </row>
    <row r="28" spans="1:11" s="27" customFormat="1" ht="30" customHeight="1" x14ac:dyDescent="0.2">
      <c r="A28" s="570"/>
      <c r="B28" s="562" t="s">
        <v>158</v>
      </c>
      <c r="C28" s="340" t="s">
        <v>152</v>
      </c>
      <c r="D28" s="498">
        <f>SUM('Celkem doprava'!C18)</f>
        <v>440185</v>
      </c>
      <c r="E28" s="498">
        <f>SUM('Celkem doprava'!D18)</f>
        <v>500000</v>
      </c>
      <c r="F28" s="666">
        <v>503298</v>
      </c>
      <c r="G28" s="658">
        <v>462248</v>
      </c>
      <c r="H28" s="495">
        <f>SUM('Celkem doprava'!F18)</f>
        <v>680000</v>
      </c>
      <c r="I28" s="486">
        <f t="shared" si="3"/>
        <v>180000</v>
      </c>
      <c r="J28" s="483">
        <f t="shared" si="4"/>
        <v>0.3600000000000001</v>
      </c>
      <c r="K28" s="14"/>
    </row>
    <row r="29" spans="1:11" s="27" customFormat="1" ht="16.5" customHeight="1" x14ac:dyDescent="0.2">
      <c r="A29" s="570"/>
      <c r="B29" s="562" t="s">
        <v>159</v>
      </c>
      <c r="C29" s="340" t="s">
        <v>153</v>
      </c>
      <c r="D29" s="498">
        <f>SUM('Celkem doprava'!C19)</f>
        <v>3170</v>
      </c>
      <c r="E29" s="498">
        <f>SUM('Celkem doprava'!D19)</f>
        <v>20000</v>
      </c>
      <c r="F29" s="666">
        <v>16702</v>
      </c>
      <c r="G29" s="658">
        <v>25000</v>
      </c>
      <c r="H29" s="495">
        <f>SUM('Celkem doprava'!F19)</f>
        <v>15000</v>
      </c>
      <c r="I29" s="486">
        <f t="shared" si="3"/>
        <v>-5000</v>
      </c>
      <c r="J29" s="483">
        <f t="shared" si="4"/>
        <v>-0.25</v>
      </c>
      <c r="K29" s="14"/>
    </row>
    <row r="30" spans="1:11" s="27" customFormat="1" ht="16.5" customHeight="1" x14ac:dyDescent="0.2">
      <c r="A30" s="570"/>
      <c r="B30" s="562" t="s">
        <v>154</v>
      </c>
      <c r="C30" s="544" t="s">
        <v>155</v>
      </c>
      <c r="D30" s="498">
        <f>SUM('Celkem doprava'!C20)</f>
        <v>37669</v>
      </c>
      <c r="E30" s="498">
        <f>SUM('Celkem doprava'!D20)</f>
        <v>66500</v>
      </c>
      <c r="F30" s="666">
        <v>67541</v>
      </c>
      <c r="G30" s="658">
        <v>37742</v>
      </c>
      <c r="H30" s="495">
        <f>SUM('Celkem doprava'!F20)</f>
        <v>153500</v>
      </c>
      <c r="I30" s="486">
        <f t="shared" si="3"/>
        <v>87000</v>
      </c>
      <c r="J30" s="483">
        <f>H30/E30-1</f>
        <v>1.3082706766917291</v>
      </c>
      <c r="K30" s="14"/>
    </row>
    <row r="31" spans="1:11" s="27" customFormat="1" ht="16.5" customHeight="1" x14ac:dyDescent="0.2">
      <c r="A31" s="570"/>
      <c r="B31" s="562" t="s">
        <v>491</v>
      </c>
      <c r="C31" s="544" t="s">
        <v>489</v>
      </c>
      <c r="D31" s="498"/>
      <c r="E31" s="498"/>
      <c r="F31" s="666">
        <v>24000</v>
      </c>
      <c r="G31" s="658"/>
      <c r="H31" s="495">
        <f>'Celkem doprava'!F21</f>
        <v>26000</v>
      </c>
      <c r="I31" s="486">
        <f t="shared" si="3"/>
        <v>26000</v>
      </c>
      <c r="J31" s="483"/>
      <c r="K31" s="14"/>
    </row>
    <row r="32" spans="1:11" s="27" customFormat="1" ht="16.5" customHeight="1" thickBot="1" x14ac:dyDescent="0.25">
      <c r="A32" s="570"/>
      <c r="B32" s="562" t="s">
        <v>492</v>
      </c>
      <c r="C32" s="544" t="s">
        <v>490</v>
      </c>
      <c r="D32" s="498"/>
      <c r="E32" s="498"/>
      <c r="F32" s="666">
        <v>31200</v>
      </c>
      <c r="G32" s="658"/>
      <c r="H32" s="495">
        <f>'Celkem doprava'!F22</f>
        <v>32700</v>
      </c>
      <c r="I32" s="486">
        <f t="shared" si="3"/>
        <v>32700</v>
      </c>
      <c r="J32" s="483"/>
      <c r="K32" s="14"/>
    </row>
    <row r="33" spans="1:11" ht="24.95" customHeight="1" x14ac:dyDescent="0.25">
      <c r="A33" s="202"/>
      <c r="B33" s="402" t="s">
        <v>6</v>
      </c>
      <c r="C33" s="541"/>
      <c r="D33" s="497" t="e">
        <f>SUM(D35:D41)</f>
        <v>#REF!</v>
      </c>
      <c r="E33" s="497">
        <f>E34+E42</f>
        <v>168280</v>
      </c>
      <c r="F33" s="665">
        <f>F34+F42</f>
        <v>175815</v>
      </c>
      <c r="G33" s="657">
        <f>SUM(G35:G41)</f>
        <v>146550</v>
      </c>
      <c r="H33" s="494">
        <f>H34+H42</f>
        <v>176580</v>
      </c>
      <c r="I33" s="501">
        <f>H33-E33</f>
        <v>8300</v>
      </c>
      <c r="J33" s="403">
        <f t="shared" ref="J33:J40" si="6">H33/E33-1</f>
        <v>4.9322557642025089E-2</v>
      </c>
      <c r="K33" s="14"/>
    </row>
    <row r="34" spans="1:11" s="27" customFormat="1" ht="18" customHeight="1" x14ac:dyDescent="0.25">
      <c r="A34" s="570"/>
      <c r="B34" s="571" t="s">
        <v>149</v>
      </c>
      <c r="C34" s="339"/>
      <c r="D34" s="500"/>
      <c r="E34" s="500">
        <f>SUM(E35:E41)</f>
        <v>167655</v>
      </c>
      <c r="F34" s="668">
        <f>SUM(F35:F41)</f>
        <v>175190</v>
      </c>
      <c r="G34" s="660"/>
      <c r="H34" s="336">
        <f>SUM(H35:H41)</f>
        <v>176015</v>
      </c>
      <c r="I34" s="504">
        <f>H34-E34</f>
        <v>8360</v>
      </c>
      <c r="J34" s="505">
        <f t="shared" si="6"/>
        <v>4.9864304673287396E-2</v>
      </c>
      <c r="K34" s="14"/>
    </row>
    <row r="35" spans="1:11" ht="17.100000000000001" customHeight="1" x14ac:dyDescent="0.2">
      <c r="A35" s="202"/>
      <c r="B35" s="404" t="s">
        <v>111</v>
      </c>
      <c r="C35" s="339" t="s">
        <v>106</v>
      </c>
      <c r="D35" s="498">
        <f>SUM('Celkem kultura '!C14)</f>
        <v>43002</v>
      </c>
      <c r="E35" s="498">
        <f>SUM('Celkem kultura '!D14)</f>
        <v>23365</v>
      </c>
      <c r="F35" s="666">
        <v>23365</v>
      </c>
      <c r="G35" s="658">
        <v>49617</v>
      </c>
      <c r="H35" s="495">
        <f>SUM('Celkem kultura '!F14)</f>
        <v>24185</v>
      </c>
      <c r="I35" s="486">
        <f t="shared" ref="I35:I47" si="7">H35-E35</f>
        <v>820</v>
      </c>
      <c r="J35" s="483">
        <f t="shared" si="6"/>
        <v>3.5095227904986093E-2</v>
      </c>
      <c r="K35" s="14"/>
    </row>
    <row r="36" spans="1:11" ht="17.100000000000001" customHeight="1" x14ac:dyDescent="0.2">
      <c r="A36" s="202"/>
      <c r="B36" s="404" t="s">
        <v>161</v>
      </c>
      <c r="C36" s="339" t="s">
        <v>107</v>
      </c>
      <c r="D36" s="498">
        <f>SUM('Celkem kultura '!C15)</f>
        <v>66420</v>
      </c>
      <c r="E36" s="498">
        <f>SUM('Celkem kultura '!D15)</f>
        <v>124232</v>
      </c>
      <c r="F36" s="666">
        <v>130405</v>
      </c>
      <c r="G36" s="658">
        <v>76901</v>
      </c>
      <c r="H36" s="495">
        <f>SUM('Celkem kultura '!F15)</f>
        <v>132295</v>
      </c>
      <c r="I36" s="486">
        <f t="shared" si="7"/>
        <v>8063</v>
      </c>
      <c r="J36" s="483">
        <f t="shared" si="6"/>
        <v>6.4902762573250117E-2</v>
      </c>
      <c r="K36" s="14"/>
    </row>
    <row r="37" spans="1:11" ht="17.100000000000001" customHeight="1" x14ac:dyDescent="0.2">
      <c r="A37" s="202"/>
      <c r="B37" s="404" t="s">
        <v>112</v>
      </c>
      <c r="C37" s="339" t="s">
        <v>108</v>
      </c>
      <c r="D37" s="498">
        <f>SUM('Celkem kultura '!C16)</f>
        <v>18718</v>
      </c>
      <c r="E37" s="498">
        <f>SUM('Celkem kultura '!D16)</f>
        <v>15507</v>
      </c>
      <c r="F37" s="666">
        <v>15507</v>
      </c>
      <c r="G37" s="658">
        <v>16823</v>
      </c>
      <c r="H37" s="495">
        <f>SUM('Celkem kultura '!F16)</f>
        <v>17631</v>
      </c>
      <c r="I37" s="486">
        <f t="shared" si="7"/>
        <v>2124</v>
      </c>
      <c r="J37" s="483">
        <f t="shared" si="6"/>
        <v>0.13697040046430642</v>
      </c>
      <c r="K37" s="14"/>
    </row>
    <row r="38" spans="1:11" ht="17.100000000000001" customHeight="1" x14ac:dyDescent="0.2">
      <c r="A38" s="202"/>
      <c r="B38" s="562" t="s">
        <v>113</v>
      </c>
      <c r="C38" s="340" t="s">
        <v>109</v>
      </c>
      <c r="D38" s="498">
        <f>SUM('Celkem kultura '!C17)</f>
        <v>302</v>
      </c>
      <c r="E38" s="498">
        <f>SUM('Celkem kultura '!D17)</f>
        <v>2644</v>
      </c>
      <c r="F38" s="666">
        <v>3966</v>
      </c>
      <c r="G38" s="658">
        <v>1350</v>
      </c>
      <c r="H38" s="495">
        <f>SUM('Celkem kultura '!F17)</f>
        <v>0</v>
      </c>
      <c r="I38" s="486">
        <f t="shared" si="7"/>
        <v>-2644</v>
      </c>
      <c r="J38" s="483">
        <f t="shared" si="6"/>
        <v>-1</v>
      </c>
      <c r="K38" s="14"/>
    </row>
    <row r="39" spans="1:11" ht="17.100000000000001" customHeight="1" x14ac:dyDescent="0.2">
      <c r="A39" s="202"/>
      <c r="B39" s="404" t="s">
        <v>114</v>
      </c>
      <c r="C39" s="339" t="s">
        <v>110</v>
      </c>
      <c r="D39" s="498">
        <f>SUM('Celkem kultura '!C18)</f>
        <v>1597</v>
      </c>
      <c r="E39" s="498">
        <f>SUM('Celkem kultura '!D18)</f>
        <v>1707</v>
      </c>
      <c r="F39" s="666">
        <v>1707</v>
      </c>
      <c r="G39" s="658">
        <v>1659</v>
      </c>
      <c r="H39" s="495">
        <f>SUM('Celkem kultura '!F18)</f>
        <v>1704</v>
      </c>
      <c r="I39" s="486">
        <f t="shared" si="7"/>
        <v>-3</v>
      </c>
      <c r="J39" s="483">
        <f t="shared" si="6"/>
        <v>-1.7574692442882123E-3</v>
      </c>
      <c r="K39" s="14"/>
    </row>
    <row r="40" spans="1:11" ht="17.100000000000001" customHeight="1" x14ac:dyDescent="0.2">
      <c r="A40" s="202"/>
      <c r="B40" s="404" t="s">
        <v>118</v>
      </c>
      <c r="C40" s="339" t="s">
        <v>119</v>
      </c>
      <c r="D40" s="498">
        <f>SUM('Celkem kultura '!C19)</f>
        <v>180</v>
      </c>
      <c r="E40" s="498">
        <f>SUM('Celkem kultura '!D19)</f>
        <v>180</v>
      </c>
      <c r="F40" s="666">
        <v>240</v>
      </c>
      <c r="G40" s="658">
        <v>180</v>
      </c>
      <c r="H40" s="495">
        <f>SUM('Celkem kultura '!F19)</f>
        <v>180</v>
      </c>
      <c r="I40" s="486">
        <f t="shared" si="7"/>
        <v>0</v>
      </c>
      <c r="J40" s="483">
        <f t="shared" si="6"/>
        <v>0</v>
      </c>
      <c r="K40" s="14"/>
    </row>
    <row r="41" spans="1:11" ht="15.95" customHeight="1" x14ac:dyDescent="0.2">
      <c r="A41" s="202"/>
      <c r="B41" s="615" t="s">
        <v>120</v>
      </c>
      <c r="C41" s="339" t="s">
        <v>119</v>
      </c>
      <c r="D41" s="498" t="e">
        <f>SUM('Celkem kultura '!#REF!)</f>
        <v>#REF!</v>
      </c>
      <c r="E41" s="486">
        <f>'Celkem kultura '!D20</f>
        <v>20</v>
      </c>
      <c r="F41" s="666">
        <v>0</v>
      </c>
      <c r="G41" s="658">
        <v>20</v>
      </c>
      <c r="H41" s="495">
        <f>'Celkem kultura '!F20</f>
        <v>20</v>
      </c>
      <c r="I41" s="486">
        <f>H41-E41</f>
        <v>0</v>
      </c>
      <c r="J41" s="483">
        <f>H41/E41-1</f>
        <v>0</v>
      </c>
      <c r="K41" s="14"/>
    </row>
    <row r="42" spans="1:11" ht="15.95" customHeight="1" x14ac:dyDescent="0.25">
      <c r="A42" s="202"/>
      <c r="B42" s="571" t="s">
        <v>450</v>
      </c>
      <c r="C42" s="339"/>
      <c r="D42" s="500"/>
      <c r="E42" s="500">
        <f>E43</f>
        <v>625</v>
      </c>
      <c r="F42" s="668">
        <f>F43</f>
        <v>625</v>
      </c>
      <c r="G42" s="660"/>
      <c r="H42" s="336">
        <f>H43</f>
        <v>565</v>
      </c>
      <c r="I42" s="504">
        <f>H42-E42</f>
        <v>-60</v>
      </c>
      <c r="J42" s="505">
        <f t="shared" ref="J42:J43" si="8">H42/E42-1</f>
        <v>-9.5999999999999974E-2</v>
      </c>
      <c r="K42" s="14"/>
    </row>
    <row r="43" spans="1:11" ht="15.95" customHeight="1" thickBot="1" x14ac:dyDescent="0.25">
      <c r="A43" s="202"/>
      <c r="B43" s="404" t="s">
        <v>451</v>
      </c>
      <c r="C43" s="339" t="s">
        <v>452</v>
      </c>
      <c r="D43" s="498"/>
      <c r="E43" s="498">
        <f>'Celkem kultura '!D22</f>
        <v>625</v>
      </c>
      <c r="F43" s="666">
        <v>625</v>
      </c>
      <c r="G43" s="658"/>
      <c r="H43" s="495">
        <f>'Celkem kultura '!F22</f>
        <v>565</v>
      </c>
      <c r="I43" s="486">
        <f t="shared" si="7"/>
        <v>-60</v>
      </c>
      <c r="J43" s="483">
        <f t="shared" si="8"/>
        <v>-9.5999999999999974E-2</v>
      </c>
      <c r="K43" s="14"/>
    </row>
    <row r="44" spans="1:11" ht="24.95" customHeight="1" x14ac:dyDescent="0.25">
      <c r="A44" s="202"/>
      <c r="B44" s="402" t="s">
        <v>5</v>
      </c>
      <c r="C44" s="541"/>
      <c r="D44" s="497">
        <f>SUM(D45:D49)</f>
        <v>225810</v>
      </c>
      <c r="E44" s="497">
        <f>SUM(E45:E49)</f>
        <v>311637</v>
      </c>
      <c r="F44" s="665">
        <f>SUM(F45:F49)</f>
        <v>335233</v>
      </c>
      <c r="G44" s="657">
        <f>SUM(G45:G49)</f>
        <v>273463</v>
      </c>
      <c r="H44" s="494">
        <f>SUM(H45:H49)</f>
        <v>334164</v>
      </c>
      <c r="I44" s="501">
        <f t="shared" si="7"/>
        <v>22527</v>
      </c>
      <c r="J44" s="403">
        <f>H44/E44-1</f>
        <v>7.2286025086879979E-2</v>
      </c>
      <c r="K44" s="14"/>
    </row>
    <row r="45" spans="1:11" ht="17.100000000000001" customHeight="1" x14ac:dyDescent="0.2">
      <c r="A45" s="202"/>
      <c r="B45" s="404" t="s">
        <v>111</v>
      </c>
      <c r="C45" s="339" t="s">
        <v>106</v>
      </c>
      <c r="D45" s="498">
        <f>SUM('Celkem zdravotnictví'!C12)</f>
        <v>74123</v>
      </c>
      <c r="E45" s="498">
        <f>SUM('Celkem zdravotnictví'!D12)</f>
        <v>35945</v>
      </c>
      <c r="F45" s="666">
        <v>42338</v>
      </c>
      <c r="G45" s="658">
        <v>96028</v>
      </c>
      <c r="H45" s="495">
        <f>SUM('Celkem zdravotnictví'!F12)</f>
        <v>32651</v>
      </c>
      <c r="I45" s="486">
        <f>H45-E45</f>
        <v>-3294</v>
      </c>
      <c r="J45" s="483">
        <f>H45/E45-1</f>
        <v>-9.1640005564056159E-2</v>
      </c>
      <c r="K45" s="14"/>
    </row>
    <row r="46" spans="1:11" ht="17.100000000000001" customHeight="1" x14ac:dyDescent="0.2">
      <c r="A46" s="202"/>
      <c r="B46" s="404" t="s">
        <v>161</v>
      </c>
      <c r="C46" s="339" t="s">
        <v>107</v>
      </c>
      <c r="D46" s="498">
        <f>SUM('Celkem zdravotnictví'!C13)</f>
        <v>129005</v>
      </c>
      <c r="E46" s="498">
        <f>SUM('Celkem zdravotnictví'!D13)</f>
        <v>236191</v>
      </c>
      <c r="F46" s="666">
        <v>253394</v>
      </c>
      <c r="G46" s="658">
        <v>151438</v>
      </c>
      <c r="H46" s="495">
        <f>SUM('Celkem zdravotnictví'!F13)</f>
        <v>253832</v>
      </c>
      <c r="I46" s="486">
        <f t="shared" si="7"/>
        <v>17641</v>
      </c>
      <c r="J46" s="483">
        <f>H46/E46-1</f>
        <v>7.4689552099783674E-2</v>
      </c>
      <c r="K46" s="14"/>
    </row>
    <row r="47" spans="1:11" ht="17.100000000000001" customHeight="1" thickBot="1" x14ac:dyDescent="0.25">
      <c r="A47" s="202"/>
      <c r="B47" s="404" t="s">
        <v>112</v>
      </c>
      <c r="C47" s="339" t="s">
        <v>108</v>
      </c>
      <c r="D47" s="498">
        <f>SUM('Celkem zdravotnictví'!C14)</f>
        <v>14538</v>
      </c>
      <c r="E47" s="498">
        <f>SUM('Celkem zdravotnictví'!D14)</f>
        <v>39501</v>
      </c>
      <c r="F47" s="666">
        <v>39501</v>
      </c>
      <c r="G47" s="658">
        <v>25997</v>
      </c>
      <c r="H47" s="495">
        <f>SUM('Celkem zdravotnictví'!F14)</f>
        <v>47681</v>
      </c>
      <c r="I47" s="486">
        <f t="shared" si="7"/>
        <v>8180</v>
      </c>
      <c r="J47" s="483">
        <f>H47/E47-1</f>
        <v>0.20708336497810187</v>
      </c>
      <c r="K47" s="14"/>
    </row>
    <row r="48" spans="1:11" ht="15" hidden="1" thickBot="1" x14ac:dyDescent="0.25">
      <c r="A48" s="202"/>
      <c r="B48" s="562" t="s">
        <v>113</v>
      </c>
      <c r="C48" s="340" t="s">
        <v>109</v>
      </c>
      <c r="D48" s="498">
        <f>SUM('Celkem zdravotnictví'!C15)</f>
        <v>0</v>
      </c>
      <c r="E48" s="498"/>
      <c r="F48" s="666"/>
      <c r="G48" s="658"/>
      <c r="H48" s="495"/>
      <c r="I48" s="486"/>
      <c r="J48" s="483"/>
      <c r="K48" s="14"/>
    </row>
    <row r="49" spans="1:13" ht="14.25" hidden="1" x14ac:dyDescent="0.2">
      <c r="A49" s="202"/>
      <c r="B49" s="404" t="s">
        <v>114</v>
      </c>
      <c r="C49" s="339" t="s">
        <v>110</v>
      </c>
      <c r="D49" s="498">
        <f>SUM('Celkem zdravotnictví'!C16)</f>
        <v>8144</v>
      </c>
      <c r="E49" s="498"/>
      <c r="F49" s="666"/>
      <c r="G49" s="658"/>
      <c r="H49" s="495"/>
      <c r="I49" s="486"/>
      <c r="J49" s="483"/>
      <c r="K49" s="14"/>
    </row>
    <row r="50" spans="1:13" ht="15" hidden="1" thickBot="1" x14ac:dyDescent="0.25">
      <c r="A50" s="202"/>
      <c r="B50" s="404" t="s">
        <v>4</v>
      </c>
      <c r="C50" s="542"/>
      <c r="D50" s="582"/>
      <c r="E50" s="498">
        <f>SUM('Celkem zdravotnictví'!D18)</f>
        <v>0</v>
      </c>
      <c r="F50" s="666"/>
      <c r="G50" s="658"/>
      <c r="H50" s="495"/>
      <c r="I50" s="486" t="e">
        <f>#REF!-E50</f>
        <v>#REF!</v>
      </c>
      <c r="J50" s="483" t="e">
        <f>#REF!/E50-1</f>
        <v>#REF!</v>
      </c>
      <c r="K50" s="14"/>
    </row>
    <row r="51" spans="1:13" s="27" customFormat="1" ht="24.95" customHeight="1" thickBot="1" x14ac:dyDescent="0.3">
      <c r="A51" s="570"/>
      <c r="B51" s="556" t="s">
        <v>458</v>
      </c>
      <c r="C51" s="965" t="s">
        <v>156</v>
      </c>
      <c r="D51" s="548">
        <v>0</v>
      </c>
      <c r="E51" s="967">
        <f>'rezerva PO'!F13</f>
        <v>30000</v>
      </c>
      <c r="F51" s="968">
        <v>16831</v>
      </c>
      <c r="G51" s="669">
        <f>F51</f>
        <v>16831</v>
      </c>
      <c r="H51" s="969">
        <f>'rezerva PO'!J13</f>
        <v>19760</v>
      </c>
      <c r="I51" s="967">
        <f t="shared" ref="I51" si="9">H51-E51</f>
        <v>-10240</v>
      </c>
      <c r="J51" s="403">
        <f>H51/E51-1</f>
        <v>-0.34133333333333338</v>
      </c>
      <c r="K51" s="14"/>
    </row>
    <row r="52" spans="1:13" s="27" customFormat="1" ht="24.95" hidden="1" customHeight="1" thickBot="1" x14ac:dyDescent="0.3">
      <c r="A52" s="570"/>
      <c r="B52" s="963" t="s">
        <v>539</v>
      </c>
      <c r="C52" s="964" t="s">
        <v>538</v>
      </c>
      <c r="D52" s="548">
        <v>0</v>
      </c>
      <c r="E52" s="966"/>
      <c r="F52" s="669"/>
      <c r="G52" s="669">
        <f>F52</f>
        <v>0</v>
      </c>
      <c r="H52" s="549">
        <f>'rezerva PO'!K13</f>
        <v>0</v>
      </c>
      <c r="I52" s="501">
        <f t="shared" ref="I52" si="10">H52-E52</f>
        <v>0</v>
      </c>
      <c r="J52" s="970"/>
      <c r="K52" s="14"/>
    </row>
    <row r="53" spans="1:13" s="11" customFormat="1" ht="30" customHeight="1" thickTop="1" thickBot="1" x14ac:dyDescent="0.3">
      <c r="A53" s="201"/>
      <c r="B53" s="563" t="s">
        <v>0</v>
      </c>
      <c r="C53" s="564"/>
      <c r="D53" s="550" t="e">
        <f>SUM(D9,D15,D20,D33,D44,D52)</f>
        <v>#REF!</v>
      </c>
      <c r="E53" s="550">
        <f>SUM(E9,E15,E20,E33,E44,E52,E51)</f>
        <v>2945804</v>
      </c>
      <c r="F53" s="670">
        <f>SUM(F9,F15,F20,F33,F44,F52,F51)</f>
        <v>3103647</v>
      </c>
      <c r="G53" s="670">
        <f>SUM(G9,G15,G20,G33,G44,G52)</f>
        <v>2651570</v>
      </c>
      <c r="H53" s="550">
        <f>SUM(H9,H15,H20,H33,H44,H52,H51)</f>
        <v>3385644</v>
      </c>
      <c r="I53" s="958">
        <f>H53-E53</f>
        <v>439840</v>
      </c>
      <c r="J53" s="959">
        <f>H53/E53-1</f>
        <v>0.14931068054765362</v>
      </c>
      <c r="K53" s="12"/>
    </row>
    <row r="54" spans="1:13" ht="15.95" hidden="1" customHeight="1" thickBot="1" x14ac:dyDescent="0.3">
      <c r="A54" s="202"/>
      <c r="B54" s="617" t="s">
        <v>166</v>
      </c>
      <c r="C54" s="593"/>
      <c r="D54" s="584">
        <f>9106+550+451634+339314+2013804</f>
        <v>2814408</v>
      </c>
      <c r="E54" s="617"/>
      <c r="F54" s="671"/>
      <c r="G54" s="661"/>
      <c r="H54" s="618"/>
      <c r="I54" s="619"/>
      <c r="J54" s="620"/>
      <c r="K54" s="9"/>
    </row>
    <row r="55" spans="1:13" ht="23.25" hidden="1" customHeight="1" thickTop="1" thickBot="1" x14ac:dyDescent="0.3">
      <c r="B55" s="563" t="s">
        <v>0</v>
      </c>
      <c r="C55" s="587"/>
      <c r="D55" s="586" t="e">
        <f>SUM(D53:D54)</f>
        <v>#REF!</v>
      </c>
      <c r="E55" s="552">
        <f>SUM(E53)</f>
        <v>2945804</v>
      </c>
      <c r="F55" s="670">
        <f t="shared" ref="F55:I55" si="11">SUM(F53)</f>
        <v>3103647</v>
      </c>
      <c r="G55" s="670">
        <f t="shared" si="11"/>
        <v>2651570</v>
      </c>
      <c r="H55" s="585">
        <f t="shared" si="11"/>
        <v>3385644</v>
      </c>
      <c r="I55" s="567">
        <f t="shared" si="11"/>
        <v>439840</v>
      </c>
      <c r="J55" s="553">
        <f>H55/E55-1</f>
        <v>0.14931068054765362</v>
      </c>
      <c r="L55" s="202"/>
      <c r="M55" s="202"/>
    </row>
    <row r="56" spans="1:13" x14ac:dyDescent="0.2">
      <c r="F56" s="621"/>
      <c r="G56" s="621"/>
      <c r="H56" s="622"/>
    </row>
    <row r="57" spans="1:13" x14ac:dyDescent="0.2">
      <c r="F57" s="621"/>
      <c r="G57" s="621"/>
      <c r="H57" s="622"/>
    </row>
    <row r="58" spans="1:13" ht="18.75" thickBot="1" x14ac:dyDescent="0.3">
      <c r="B58" s="7" t="s">
        <v>2</v>
      </c>
      <c r="C58" s="545"/>
      <c r="D58" s="545"/>
      <c r="J58" s="614" t="s">
        <v>17</v>
      </c>
    </row>
    <row r="59" spans="1:13" ht="15.75" customHeight="1" x14ac:dyDescent="0.25">
      <c r="B59" s="558"/>
      <c r="C59" s="555"/>
      <c r="D59" s="579">
        <v>2015</v>
      </c>
      <c r="E59" s="1046">
        <v>2019</v>
      </c>
      <c r="F59" s="1040"/>
      <c r="G59" s="1047"/>
      <c r="H59" s="883">
        <v>2020</v>
      </c>
      <c r="I59" s="1040" t="s">
        <v>1</v>
      </c>
      <c r="J59" s="1041"/>
    </row>
    <row r="60" spans="1:13" ht="15.75" customHeight="1" x14ac:dyDescent="0.2">
      <c r="B60" s="1017" t="s">
        <v>13</v>
      </c>
      <c r="C60" s="1030" t="s">
        <v>162</v>
      </c>
      <c r="D60" s="1021" t="s">
        <v>164</v>
      </c>
      <c r="E60" s="1023" t="s">
        <v>102</v>
      </c>
      <c r="F60" s="1025" t="s">
        <v>543</v>
      </c>
      <c r="G60" s="1027" t="s">
        <v>171</v>
      </c>
      <c r="H60" s="1029" t="s">
        <v>103</v>
      </c>
      <c r="I60" s="1042" t="s">
        <v>493</v>
      </c>
      <c r="J60" s="1044" t="s">
        <v>433</v>
      </c>
    </row>
    <row r="61" spans="1:13" ht="35.25" customHeight="1" thickBot="1" x14ac:dyDescent="0.25">
      <c r="B61" s="1018"/>
      <c r="C61" s="1031"/>
      <c r="D61" s="1022"/>
      <c r="E61" s="1024"/>
      <c r="F61" s="1026"/>
      <c r="G61" s="1028"/>
      <c r="H61" s="1022"/>
      <c r="I61" s="1043"/>
      <c r="J61" s="1045"/>
    </row>
    <row r="62" spans="1:13" ht="15" customHeight="1" thickTop="1" thickBot="1" x14ac:dyDescent="0.25">
      <c r="B62" s="559"/>
      <c r="C62" s="538"/>
      <c r="D62" s="169" t="s">
        <v>12</v>
      </c>
      <c r="E62" s="673" t="s">
        <v>12</v>
      </c>
      <c r="F62" s="664" t="s">
        <v>11</v>
      </c>
      <c r="G62" s="256" t="s">
        <v>172</v>
      </c>
      <c r="H62" s="169" t="s">
        <v>10</v>
      </c>
      <c r="I62" s="320" t="s">
        <v>460</v>
      </c>
      <c r="J62" s="324" t="s">
        <v>461</v>
      </c>
    </row>
    <row r="63" spans="1:13" s="196" customFormat="1" ht="24.95" customHeight="1" x14ac:dyDescent="0.25">
      <c r="B63" s="560" t="s">
        <v>149</v>
      </c>
      <c r="C63" s="589"/>
      <c r="D63" s="494" t="e">
        <f>SUM(D64:D71)</f>
        <v>#REF!</v>
      </c>
      <c r="E63" s="588">
        <f>SUM(E64:E72)</f>
        <v>1763679</v>
      </c>
      <c r="F63" s="665">
        <f>SUM(F64:F72)</f>
        <v>1912653</v>
      </c>
      <c r="G63" s="662">
        <f>SUM(G64:G71)</f>
        <v>1653607</v>
      </c>
      <c r="H63" s="568">
        <f>SUM(H64:H72)</f>
        <v>1944879</v>
      </c>
      <c r="I63" s="565">
        <f>H63-E63</f>
        <v>181200</v>
      </c>
      <c r="J63" s="561">
        <f>H63/E63-1</f>
        <v>0.1027397842804727</v>
      </c>
      <c r="K63" s="554"/>
    </row>
    <row r="64" spans="1:13" s="27" customFormat="1" ht="18" customHeight="1" x14ac:dyDescent="0.2">
      <c r="B64" s="404" t="s">
        <v>111</v>
      </c>
      <c r="C64" s="590" t="s">
        <v>106</v>
      </c>
      <c r="D64" s="495">
        <f>SUM(D10,D16,D22,D35,D45)</f>
        <v>911473</v>
      </c>
      <c r="E64" s="528">
        <f>SUM(E10,E16,E22,E35,E45)</f>
        <v>612374</v>
      </c>
      <c r="F64" s="666">
        <f>SUM(F10,F16,F22,F35,F45)</f>
        <v>649765</v>
      </c>
      <c r="G64" s="104">
        <v>1066610</v>
      </c>
      <c r="H64" s="495">
        <f>SUM(H10,H16,H22,H35,H45)</f>
        <v>632968</v>
      </c>
      <c r="I64" s="528">
        <f>H64-E64</f>
        <v>20594</v>
      </c>
      <c r="J64" s="483">
        <f>H64/E64-1</f>
        <v>3.3629775268055218E-2</v>
      </c>
      <c r="K64" s="373"/>
    </row>
    <row r="65" spans="2:11" s="27" customFormat="1" ht="18" customHeight="1" x14ac:dyDescent="0.2">
      <c r="B65" s="404" t="s">
        <v>161</v>
      </c>
      <c r="C65" s="590" t="s">
        <v>107</v>
      </c>
      <c r="D65" s="495">
        <f>SUM(D11,D23,D36,D46)</f>
        <v>203064</v>
      </c>
      <c r="E65" s="528">
        <f>SUM(E11,E23,E36,E46,E17)</f>
        <v>730930</v>
      </c>
      <c r="F65" s="666">
        <f>SUM(F11,F23,F36,F46,F17)</f>
        <v>831870</v>
      </c>
      <c r="G65" s="104">
        <v>238313</v>
      </c>
      <c r="H65" s="495">
        <f>SUM(H11,H23,H36,H46,H17)</f>
        <v>867784</v>
      </c>
      <c r="I65" s="528">
        <f t="shared" ref="I65:I74" si="12">H65-E65</f>
        <v>136854</v>
      </c>
      <c r="J65" s="483">
        <f>H65/E65-1</f>
        <v>0.18723270354206289</v>
      </c>
      <c r="K65" s="373"/>
    </row>
    <row r="66" spans="2:11" s="27" customFormat="1" ht="18" customHeight="1" x14ac:dyDescent="0.2">
      <c r="B66" s="404" t="s">
        <v>112</v>
      </c>
      <c r="C66" s="590" t="s">
        <v>108</v>
      </c>
      <c r="D66" s="495">
        <f>SUM(D12,D18,D24,D37,D47)</f>
        <v>286197</v>
      </c>
      <c r="E66" s="528">
        <f>SUM(E12,E18,E24,E37,E47)</f>
        <v>383633</v>
      </c>
      <c r="F66" s="666">
        <f>SUM(F12,F18,F24,F37,F47)</f>
        <v>383633</v>
      </c>
      <c r="G66" s="104">
        <v>329855</v>
      </c>
      <c r="H66" s="495">
        <f>SUM(H12,H18,H24,H37,H47)</f>
        <v>422311</v>
      </c>
      <c r="I66" s="528">
        <f t="shared" si="12"/>
        <v>38678</v>
      </c>
      <c r="J66" s="483">
        <f>H66/E66-1</f>
        <v>0.10082031524920954</v>
      </c>
      <c r="K66" s="373"/>
    </row>
    <row r="67" spans="2:11" s="27" customFormat="1" ht="18" customHeight="1" x14ac:dyDescent="0.2">
      <c r="B67" s="562" t="s">
        <v>113</v>
      </c>
      <c r="C67" s="591" t="s">
        <v>109</v>
      </c>
      <c r="D67" s="495" t="e">
        <f>SUM(D13,#REF!,D25,D38,D48)</f>
        <v>#REF!</v>
      </c>
      <c r="E67" s="498">
        <f>E19+E25+E38+E13</f>
        <v>4697</v>
      </c>
      <c r="F67" s="666">
        <f>F19+F13+F25+F38+F48</f>
        <v>28469</v>
      </c>
      <c r="G67" s="104">
        <f t="shared" ref="G67" si="13">G19</f>
        <v>0</v>
      </c>
      <c r="H67" s="495">
        <f>H19+H25+H38+H13</f>
        <v>0</v>
      </c>
      <c r="I67" s="528">
        <f t="shared" si="12"/>
        <v>-4697</v>
      </c>
      <c r="J67" s="483">
        <f>H67/E67-1</f>
        <v>-1</v>
      </c>
      <c r="K67" s="373"/>
    </row>
    <row r="68" spans="2:11" s="27" customFormat="1" ht="18" customHeight="1" x14ac:dyDescent="0.2">
      <c r="B68" s="404" t="s">
        <v>114</v>
      </c>
      <c r="C68" s="590" t="s">
        <v>110</v>
      </c>
      <c r="D68" s="495">
        <f>SUM(D14,D39,D49)</f>
        <v>9849</v>
      </c>
      <c r="E68" s="528">
        <f>SUM(E14,E39,E49)</f>
        <v>1845</v>
      </c>
      <c r="F68" s="666">
        <f>SUM(F14,F39,F49)</f>
        <v>1845</v>
      </c>
      <c r="G68" s="104">
        <v>1798</v>
      </c>
      <c r="H68" s="495">
        <f>SUM(H14,H39,H49)</f>
        <v>1856</v>
      </c>
      <c r="I68" s="528">
        <f t="shared" si="12"/>
        <v>11</v>
      </c>
      <c r="J68" s="483">
        <f t="shared" ref="J68:J70" si="14">H68/E68-1</f>
        <v>5.9620596205962606E-3</v>
      </c>
      <c r="K68" s="373"/>
    </row>
    <row r="69" spans="2:11" s="27" customFormat="1" ht="18" customHeight="1" x14ac:dyDescent="0.2">
      <c r="B69" s="404" t="s">
        <v>118</v>
      </c>
      <c r="C69" s="590" t="s">
        <v>119</v>
      </c>
      <c r="D69" s="495" t="e">
        <f>SUM(D40:D41)</f>
        <v>#REF!</v>
      </c>
      <c r="E69" s="528">
        <f>E40</f>
        <v>180</v>
      </c>
      <c r="F69" s="666">
        <f>F40</f>
        <v>240</v>
      </c>
      <c r="G69" s="104">
        <v>180</v>
      </c>
      <c r="H69" s="495">
        <f>H40</f>
        <v>180</v>
      </c>
      <c r="I69" s="528">
        <f t="shared" si="12"/>
        <v>0</v>
      </c>
      <c r="J69" s="483">
        <f t="shared" si="14"/>
        <v>0</v>
      </c>
      <c r="K69" s="373"/>
    </row>
    <row r="70" spans="2:11" s="27" customFormat="1" ht="18" customHeight="1" x14ac:dyDescent="0.2">
      <c r="B70" s="404" t="s">
        <v>304</v>
      </c>
      <c r="C70" s="590" t="s">
        <v>119</v>
      </c>
      <c r="D70" s="495"/>
      <c r="E70" s="528">
        <f>E41</f>
        <v>20</v>
      </c>
      <c r="F70" s="666">
        <f>F41</f>
        <v>0</v>
      </c>
      <c r="G70" s="104">
        <v>20</v>
      </c>
      <c r="H70" s="495">
        <f>H41</f>
        <v>20</v>
      </c>
      <c r="I70" s="528">
        <f t="shared" si="12"/>
        <v>0</v>
      </c>
      <c r="J70" s="483">
        <f t="shared" si="14"/>
        <v>0</v>
      </c>
      <c r="K70" s="373"/>
    </row>
    <row r="71" spans="2:11" s="27" customFormat="1" ht="18" customHeight="1" thickBot="1" x14ac:dyDescent="0.25">
      <c r="B71" s="404" t="s">
        <v>305</v>
      </c>
      <c r="C71" s="590" t="s">
        <v>156</v>
      </c>
      <c r="D71" s="495">
        <f>SUM(D52)</f>
        <v>0</v>
      </c>
      <c r="E71" s="528">
        <f>E51</f>
        <v>30000</v>
      </c>
      <c r="F71" s="666">
        <f>F51</f>
        <v>16831</v>
      </c>
      <c r="G71" s="104">
        <f>F71</f>
        <v>16831</v>
      </c>
      <c r="H71" s="495">
        <f>H51</f>
        <v>19760</v>
      </c>
      <c r="I71" s="528">
        <f t="shared" si="12"/>
        <v>-10240</v>
      </c>
      <c r="J71" s="483">
        <f>H71/E71-1</f>
        <v>-0.34133333333333338</v>
      </c>
      <c r="K71" s="373"/>
    </row>
    <row r="72" spans="2:11" s="27" customFormat="1" ht="18" hidden="1" customHeight="1" thickBot="1" x14ac:dyDescent="0.25">
      <c r="B72" s="404" t="s">
        <v>541</v>
      </c>
      <c r="C72" s="590" t="s">
        <v>538</v>
      </c>
      <c r="D72" s="495"/>
      <c r="E72" s="528"/>
      <c r="F72" s="666"/>
      <c r="G72" s="104"/>
      <c r="H72" s="495">
        <f>H52</f>
        <v>0</v>
      </c>
      <c r="I72" s="528">
        <f t="shared" si="12"/>
        <v>0</v>
      </c>
      <c r="J72" s="483"/>
      <c r="K72" s="373"/>
    </row>
    <row r="73" spans="2:11" s="196" customFormat="1" ht="24.95" customHeight="1" x14ac:dyDescent="0.25">
      <c r="B73" s="402" t="s">
        <v>450</v>
      </c>
      <c r="C73" s="589"/>
      <c r="D73" s="494"/>
      <c r="E73" s="588">
        <f>E74</f>
        <v>625</v>
      </c>
      <c r="F73" s="665">
        <f>F74</f>
        <v>625</v>
      </c>
      <c r="G73" s="942"/>
      <c r="H73" s="494">
        <f>H74</f>
        <v>565</v>
      </c>
      <c r="I73" s="588">
        <f t="shared" si="12"/>
        <v>-60</v>
      </c>
      <c r="J73" s="403">
        <f>H73/E73-1</f>
        <v>-9.5999999999999974E-2</v>
      </c>
      <c r="K73" s="554"/>
    </row>
    <row r="74" spans="2:11" s="27" customFormat="1" ht="18" customHeight="1" thickBot="1" x14ac:dyDescent="0.25">
      <c r="B74" s="404" t="s">
        <v>451</v>
      </c>
      <c r="C74" s="590" t="s">
        <v>452</v>
      </c>
      <c r="D74" s="496"/>
      <c r="E74" s="528">
        <f>E43</f>
        <v>625</v>
      </c>
      <c r="F74" s="666">
        <f>F43</f>
        <v>625</v>
      </c>
      <c r="G74" s="104"/>
      <c r="H74" s="495">
        <f>H43</f>
        <v>565</v>
      </c>
      <c r="I74" s="528">
        <f t="shared" si="12"/>
        <v>-60</v>
      </c>
      <c r="J74" s="483">
        <f>H74/E74-1</f>
        <v>-9.5999999999999974E-2</v>
      </c>
      <c r="K74" s="373"/>
    </row>
    <row r="75" spans="2:11" s="27" customFormat="1" ht="24.95" customHeight="1" thickBot="1" x14ac:dyDescent="0.3">
      <c r="B75" s="556" t="s">
        <v>457</v>
      </c>
      <c r="C75" s="592"/>
      <c r="D75" s="569">
        <f>SUM(D76:D79)</f>
        <v>884800</v>
      </c>
      <c r="E75" s="566">
        <f>SUM(E76:E81)</f>
        <v>1181500</v>
      </c>
      <c r="F75" s="672">
        <f>SUM(F76:F81)</f>
        <v>1190369</v>
      </c>
      <c r="G75" s="663">
        <f t="shared" ref="G75:H75" si="15">SUM(G76:G81)</f>
        <v>1000640</v>
      </c>
      <c r="H75" s="569">
        <f t="shared" si="15"/>
        <v>1440200</v>
      </c>
      <c r="I75" s="566">
        <f>H75-E75</f>
        <v>258700</v>
      </c>
      <c r="J75" s="557">
        <f t="shared" ref="J75" si="16">H75/E75-1</f>
        <v>0.21895895048666958</v>
      </c>
      <c r="K75" s="373"/>
    </row>
    <row r="76" spans="2:11" s="27" customFormat="1" ht="27" x14ac:dyDescent="0.2">
      <c r="B76" s="546" t="s">
        <v>157</v>
      </c>
      <c r="C76" s="591" t="s">
        <v>151</v>
      </c>
      <c r="D76" s="495">
        <f t="shared" ref="D76:F79" si="17">SUM(D27)</f>
        <v>403776</v>
      </c>
      <c r="E76" s="528">
        <f t="shared" si="17"/>
        <v>595000</v>
      </c>
      <c r="F76" s="666">
        <f t="shared" si="17"/>
        <v>547628</v>
      </c>
      <c r="G76" s="104">
        <v>475650</v>
      </c>
      <c r="H76" s="495">
        <f>SUM(H27)</f>
        <v>533000</v>
      </c>
      <c r="I76" s="528">
        <f t="shared" ref="I76:I81" si="18">H76-E76</f>
        <v>-62000</v>
      </c>
      <c r="J76" s="483">
        <f>H76/E76-1</f>
        <v>-0.10420168067226887</v>
      </c>
      <c r="K76" s="373"/>
    </row>
    <row r="77" spans="2:11" s="27" customFormat="1" ht="27" x14ac:dyDescent="0.2">
      <c r="B77" s="546" t="s">
        <v>158</v>
      </c>
      <c r="C77" s="591" t="s">
        <v>152</v>
      </c>
      <c r="D77" s="495">
        <f t="shared" si="17"/>
        <v>440185</v>
      </c>
      <c r="E77" s="528">
        <f t="shared" si="17"/>
        <v>500000</v>
      </c>
      <c r="F77" s="666">
        <f t="shared" si="17"/>
        <v>503298</v>
      </c>
      <c r="G77" s="104">
        <v>462248</v>
      </c>
      <c r="H77" s="495">
        <f>SUM(H28)</f>
        <v>680000</v>
      </c>
      <c r="I77" s="528">
        <f t="shared" si="18"/>
        <v>180000</v>
      </c>
      <c r="J77" s="483">
        <f t="shared" ref="J77:J79" si="19">H77/E77-1</f>
        <v>0.3600000000000001</v>
      </c>
      <c r="K77" s="373"/>
    </row>
    <row r="78" spans="2:11" s="27" customFormat="1" ht="18" customHeight="1" x14ac:dyDescent="0.2">
      <c r="B78" s="546" t="s">
        <v>159</v>
      </c>
      <c r="C78" s="591" t="s">
        <v>153</v>
      </c>
      <c r="D78" s="495">
        <f t="shared" si="17"/>
        <v>3170</v>
      </c>
      <c r="E78" s="528">
        <f t="shared" si="17"/>
        <v>20000</v>
      </c>
      <c r="F78" s="666">
        <f t="shared" si="17"/>
        <v>16702</v>
      </c>
      <c r="G78" s="104">
        <v>25000</v>
      </c>
      <c r="H78" s="495">
        <f>SUM(H29)</f>
        <v>15000</v>
      </c>
      <c r="I78" s="528">
        <f t="shared" si="18"/>
        <v>-5000</v>
      </c>
      <c r="J78" s="483">
        <f t="shared" si="19"/>
        <v>-0.25</v>
      </c>
      <c r="K78" s="373"/>
    </row>
    <row r="79" spans="2:11" s="27" customFormat="1" ht="18" customHeight="1" x14ac:dyDescent="0.2">
      <c r="B79" s="535" t="s">
        <v>154</v>
      </c>
      <c r="C79" s="591" t="s">
        <v>155</v>
      </c>
      <c r="D79" s="495">
        <f t="shared" si="17"/>
        <v>37669</v>
      </c>
      <c r="E79" s="528">
        <f t="shared" si="17"/>
        <v>66500</v>
      </c>
      <c r="F79" s="666">
        <f t="shared" si="17"/>
        <v>67541</v>
      </c>
      <c r="G79" s="104">
        <v>37742</v>
      </c>
      <c r="H79" s="495">
        <f>SUM(H30)</f>
        <v>153500</v>
      </c>
      <c r="I79" s="528">
        <f t="shared" si="18"/>
        <v>87000</v>
      </c>
      <c r="J79" s="483">
        <f t="shared" si="19"/>
        <v>1.3082706766917291</v>
      </c>
      <c r="K79" s="373"/>
    </row>
    <row r="80" spans="2:11" s="27" customFormat="1" ht="18" customHeight="1" x14ac:dyDescent="0.2">
      <c r="B80" s="562" t="s">
        <v>491</v>
      </c>
      <c r="C80" s="591" t="s">
        <v>489</v>
      </c>
      <c r="D80" s="495"/>
      <c r="E80" s="528">
        <f>E31</f>
        <v>0</v>
      </c>
      <c r="F80" s="666">
        <f>F31</f>
        <v>24000</v>
      </c>
      <c r="G80" s="104"/>
      <c r="H80" s="495">
        <f>H31</f>
        <v>26000</v>
      </c>
      <c r="I80" s="528">
        <f t="shared" si="18"/>
        <v>26000</v>
      </c>
      <c r="J80" s="483"/>
      <c r="K80" s="373"/>
    </row>
    <row r="81" spans="2:11" s="27" customFormat="1" ht="18" customHeight="1" thickBot="1" x14ac:dyDescent="0.25">
      <c r="B81" s="562" t="s">
        <v>492</v>
      </c>
      <c r="C81" s="957" t="s">
        <v>490</v>
      </c>
      <c r="D81" s="495"/>
      <c r="E81" s="528">
        <f>E32</f>
        <v>0</v>
      </c>
      <c r="F81" s="666">
        <f>F32</f>
        <v>31200</v>
      </c>
      <c r="G81" s="104"/>
      <c r="H81" s="495">
        <f>H32</f>
        <v>32700</v>
      </c>
      <c r="I81" s="528">
        <f t="shared" si="18"/>
        <v>32700</v>
      </c>
      <c r="J81" s="483"/>
      <c r="K81" s="373"/>
    </row>
    <row r="82" spans="2:11" s="3" customFormat="1" ht="29.25" customHeight="1" thickTop="1" thickBot="1" x14ac:dyDescent="0.3">
      <c r="B82" s="563" t="s">
        <v>0</v>
      </c>
      <c r="C82" s="587"/>
      <c r="D82" s="551" t="e">
        <f>SUM(D63,D75)</f>
        <v>#REF!</v>
      </c>
      <c r="E82" s="567">
        <f>SUM(E63,E75,E73)</f>
        <v>2945804</v>
      </c>
      <c r="F82" s="670">
        <f>SUM(F63,F75,F73)</f>
        <v>3103647</v>
      </c>
      <c r="G82" s="670">
        <f>SUM(G63,G75)</f>
        <v>2654247</v>
      </c>
      <c r="H82" s="551">
        <f>SUM(H63,H75,H73)</f>
        <v>3385644</v>
      </c>
      <c r="I82" s="567">
        <f>H82-E82</f>
        <v>439840</v>
      </c>
      <c r="J82" s="553">
        <f>H82/E82-1</f>
        <v>0.14931068054765362</v>
      </c>
      <c r="K82" s="4"/>
    </row>
    <row r="83" spans="2:11" ht="20.25" hidden="1" customHeight="1" thickBot="1" x14ac:dyDescent="0.25">
      <c r="B83" s="617" t="s">
        <v>166</v>
      </c>
      <c r="C83" s="593"/>
      <c r="D83" s="584">
        <f>9106+550+451634+339314+2013804</f>
        <v>2814408</v>
      </c>
      <c r="E83" s="623"/>
      <c r="F83" s="671"/>
      <c r="G83" s="661"/>
      <c r="H83" s="618"/>
      <c r="I83" s="624"/>
      <c r="J83" s="620"/>
    </row>
    <row r="84" spans="2:11" ht="31.5" hidden="1" customHeight="1" thickTop="1" thickBot="1" x14ac:dyDescent="0.3">
      <c r="B84" s="563" t="s">
        <v>0</v>
      </c>
      <c r="C84" s="587"/>
      <c r="D84" s="551" t="e">
        <f>SUM(D82:D83)</f>
        <v>#REF!</v>
      </c>
      <c r="E84" s="552">
        <f>SUM(E82)</f>
        <v>2945804</v>
      </c>
      <c r="F84" s="670">
        <f>SUM(F82)</f>
        <v>3103647</v>
      </c>
      <c r="G84" s="586">
        <f>SUM(G82)</f>
        <v>2654247</v>
      </c>
      <c r="H84" s="550">
        <f t="shared" ref="H84:I84" si="20">SUM(H82)</f>
        <v>3385644</v>
      </c>
      <c r="I84" s="552">
        <f t="shared" si="20"/>
        <v>439840</v>
      </c>
      <c r="J84" s="553">
        <f>H84/E84-1</f>
        <v>0.14931068054765362</v>
      </c>
    </row>
  </sheetData>
  <sheetProtection selectLockedCells="1"/>
  <mergeCells count="23">
    <mergeCell ref="I4:J4"/>
    <mergeCell ref="B6:B7"/>
    <mergeCell ref="E6:E7"/>
    <mergeCell ref="F6:F7"/>
    <mergeCell ref="I5:J5"/>
    <mergeCell ref="I6:I7"/>
    <mergeCell ref="J6:J7"/>
    <mergeCell ref="H6:H7"/>
    <mergeCell ref="C6:C7"/>
    <mergeCell ref="D6:D7"/>
    <mergeCell ref="E5:G5"/>
    <mergeCell ref="G6:G7"/>
    <mergeCell ref="I59:J59"/>
    <mergeCell ref="E60:E61"/>
    <mergeCell ref="F60:F61"/>
    <mergeCell ref="B60:B61"/>
    <mergeCell ref="H60:H61"/>
    <mergeCell ref="I60:I61"/>
    <mergeCell ref="J60:J61"/>
    <mergeCell ref="C60:C61"/>
    <mergeCell ref="D60:D61"/>
    <mergeCell ref="G60:G61"/>
    <mergeCell ref="E59:G59"/>
  </mergeCells>
  <printOptions horizontalCentered="1"/>
  <pageMargins left="0.51181102362204722" right="0.31496062992125984" top="0.78740157480314965" bottom="0.78740157480314965" header="0.31496062992125984" footer="0.31496062992125984"/>
  <pageSetup paperSize="9" scale="50" firstPageNumber="71" fitToHeight="9999" orientation="portrait" useFirstPageNumber="1" r:id="rId1"/>
  <headerFooter>
    <oddFooter>&amp;L&amp;"Arial,Kurzíva"Zastupitelstvo Olomouckého kraje 16-12-2019
7. - Rozpočet Olomouckého kraje 2020 - návrh rozpočtu
Příloha č. 3c): Příspěvkové organizace zřizované Olomouckým krajem&amp;R&amp;"-,Kurzíva"Strana &amp;P (Celkem 140)</oddFooter>
  </headerFooter>
  <colBreaks count="1" manualBreakCount="1">
    <brk id="12" max="7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T53"/>
  <sheetViews>
    <sheetView showGridLines="0" topLeftCell="D1" zoomScaleNormal="100" zoomScaleSheetLayoutView="100" workbookViewId="0">
      <selection activeCell="J6" sqref="I6:K7"/>
    </sheetView>
  </sheetViews>
  <sheetFormatPr defaultColWidth="9.140625" defaultRowHeight="12.75" x14ac:dyDescent="0.2"/>
  <cols>
    <col min="1" max="1" width="16.140625" style="13" hidden="1" customWidth="1"/>
    <col min="2" max="2" width="5.5703125" style="13" hidden="1" customWidth="1"/>
    <col min="3" max="3" width="6.7109375" style="13" hidden="1" customWidth="1"/>
    <col min="4" max="4" width="36" style="13" customWidth="1"/>
    <col min="5" max="5" width="15.7109375" style="198" customWidth="1"/>
    <col min="6" max="6" width="25.7109375" style="198" customWidth="1"/>
    <col min="7" max="7" width="13" style="198" hidden="1" customWidth="1"/>
    <col min="8" max="8" width="25.85546875" style="198" hidden="1" customWidth="1"/>
    <col min="9" max="9" width="15.7109375" style="13" customWidth="1"/>
    <col min="10" max="10" width="25.7109375" style="13" customWidth="1"/>
    <col min="11" max="11" width="25.7109375" style="13" hidden="1" customWidth="1"/>
    <col min="12" max="12" width="9.140625" style="13"/>
    <col min="13" max="17" width="0" style="13" hidden="1" customWidth="1"/>
    <col min="18" max="16384" width="9.140625" style="13"/>
  </cols>
  <sheetData>
    <row r="1" spans="1:20" ht="22.5" customHeight="1" x14ac:dyDescent="0.2"/>
    <row r="2" spans="1:20" ht="21.75" x14ac:dyDescent="0.3">
      <c r="D2" s="24" t="s">
        <v>476</v>
      </c>
      <c r="E2" s="45"/>
      <c r="F2" s="45"/>
      <c r="G2" s="47"/>
      <c r="H2" s="47"/>
      <c r="J2" s="22" t="s">
        <v>19</v>
      </c>
      <c r="K2" s="22" t="s">
        <v>19</v>
      </c>
    </row>
    <row r="3" spans="1:20" ht="15.75" x14ac:dyDescent="0.25">
      <c r="D3" s="21" t="s">
        <v>160</v>
      </c>
      <c r="E3" s="49"/>
      <c r="F3" s="50"/>
      <c r="G3" s="196"/>
      <c r="H3" s="612"/>
      <c r="I3" s="6"/>
      <c r="J3" s="613"/>
      <c r="K3" s="613"/>
    </row>
    <row r="4" spans="1:20" x14ac:dyDescent="0.2">
      <c r="G4" s="188"/>
      <c r="H4" s="13"/>
      <c r="I4" s="613"/>
      <c r="J4" s="613"/>
      <c r="K4" s="613"/>
    </row>
    <row r="5" spans="1:20" x14ac:dyDescent="0.2">
      <c r="G5" s="186"/>
      <c r="H5" s="13"/>
      <c r="I5" s="613"/>
      <c r="J5" s="625"/>
      <c r="K5" s="625"/>
    </row>
    <row r="6" spans="1:20" ht="13.5" thickBot="1" x14ac:dyDescent="0.25">
      <c r="A6" s="55"/>
      <c r="B6" s="55"/>
      <c r="C6" s="55"/>
      <c r="D6" s="55"/>
      <c r="E6" s="56"/>
      <c r="F6" s="56"/>
      <c r="G6" s="56"/>
      <c r="H6" s="56"/>
      <c r="J6" s="976" t="s">
        <v>17</v>
      </c>
      <c r="K6" s="960" t="s">
        <v>17</v>
      </c>
    </row>
    <row r="7" spans="1:20" ht="15.75" customHeight="1" thickTop="1" thickBot="1" x14ac:dyDescent="0.3">
      <c r="A7" s="30"/>
      <c r="B7" s="604"/>
      <c r="C7" s="209"/>
      <c r="D7" s="511"/>
      <c r="E7" s="1051" t="s">
        <v>477</v>
      </c>
      <c r="F7" s="1051"/>
      <c r="G7" s="1057" t="s">
        <v>174</v>
      </c>
      <c r="H7" s="1058"/>
      <c r="I7" s="1050" t="s">
        <v>478</v>
      </c>
      <c r="J7" s="1051"/>
      <c r="K7" s="1052"/>
      <c r="L7" s="977"/>
      <c r="M7" s="626"/>
      <c r="T7" s="202"/>
    </row>
    <row r="8" spans="1:20" ht="18" customHeight="1" thickBot="1" x14ac:dyDescent="0.3">
      <c r="A8" s="1060" t="s">
        <v>20</v>
      </c>
      <c r="B8" s="1061"/>
      <c r="C8" s="610" t="s">
        <v>47</v>
      </c>
      <c r="D8" s="608" t="s">
        <v>21</v>
      </c>
      <c r="E8" s="1062" t="s">
        <v>22</v>
      </c>
      <c r="F8" s="269" t="s">
        <v>23</v>
      </c>
      <c r="G8" s="1064" t="s">
        <v>22</v>
      </c>
      <c r="H8" s="269" t="s">
        <v>23</v>
      </c>
      <c r="I8" s="1066" t="s">
        <v>22</v>
      </c>
      <c r="J8" s="1068" t="s">
        <v>23</v>
      </c>
      <c r="K8" s="1069"/>
      <c r="L8" s="977"/>
      <c r="M8" s="626"/>
      <c r="T8" s="202"/>
    </row>
    <row r="9" spans="1:20" ht="48" customHeight="1" x14ac:dyDescent="0.2">
      <c r="A9" s="208"/>
      <c r="B9" s="207"/>
      <c r="C9" s="63"/>
      <c r="D9" s="524"/>
      <c r="E9" s="1063"/>
      <c r="F9" s="276" t="s">
        <v>542</v>
      </c>
      <c r="G9" s="1065"/>
      <c r="H9" s="276" t="s">
        <v>168</v>
      </c>
      <c r="I9" s="1067"/>
      <c r="J9" s="597" t="s">
        <v>542</v>
      </c>
      <c r="K9" s="597" t="s">
        <v>539</v>
      </c>
      <c r="L9" s="626"/>
      <c r="M9" s="626"/>
      <c r="O9" s="1074" t="s">
        <v>64</v>
      </c>
    </row>
    <row r="10" spans="1:20" ht="13.5" customHeight="1" thickBot="1" x14ac:dyDescent="0.25">
      <c r="A10" s="205" t="s">
        <v>29</v>
      </c>
      <c r="B10" s="69" t="s">
        <v>30</v>
      </c>
      <c r="C10" s="70"/>
      <c r="D10" s="530"/>
      <c r="E10" s="295"/>
      <c r="F10" s="293" t="s">
        <v>169</v>
      </c>
      <c r="G10" s="169"/>
      <c r="H10" s="293" t="s">
        <v>169</v>
      </c>
      <c r="I10" s="961"/>
      <c r="J10" s="961" t="s">
        <v>169</v>
      </c>
      <c r="K10" s="961" t="s">
        <v>540</v>
      </c>
      <c r="L10" s="626"/>
      <c r="M10" s="626"/>
      <c r="O10" s="1075"/>
    </row>
    <row r="11" spans="1:20" ht="16.5" customHeight="1" thickTop="1" thickBot="1" x14ac:dyDescent="0.3">
      <c r="A11" s="203"/>
      <c r="B11" s="166"/>
      <c r="C11" s="165"/>
      <c r="D11" s="305"/>
      <c r="E11" s="1057" t="s">
        <v>35</v>
      </c>
      <c r="F11" s="1058"/>
      <c r="G11" s="1057" t="s">
        <v>35</v>
      </c>
      <c r="H11" s="1058"/>
      <c r="I11" s="1057" t="s">
        <v>35</v>
      </c>
      <c r="J11" s="1058"/>
      <c r="K11" s="1059"/>
      <c r="L11" s="977"/>
      <c r="M11" s="626"/>
      <c r="O11" s="627"/>
      <c r="P11" s="628" t="s">
        <v>62</v>
      </c>
      <c r="Q11" s="629">
        <v>0.35</v>
      </c>
    </row>
    <row r="12" spans="1:20" ht="15" hidden="1" customHeight="1" thickBot="1" x14ac:dyDescent="0.25">
      <c r="A12" s="200" t="s">
        <v>94</v>
      </c>
      <c r="B12" s="74" t="s">
        <v>93</v>
      </c>
      <c r="C12" s="75"/>
      <c r="D12" s="575" t="s">
        <v>92</v>
      </c>
      <c r="E12" s="296">
        <f>SUM(F12:F12)</f>
        <v>0</v>
      </c>
      <c r="F12" s="251"/>
      <c r="G12" s="271">
        <f>SUM(H12:H12)</f>
        <v>0</v>
      </c>
      <c r="H12" s="251"/>
      <c r="I12" s="962">
        <f>SUM(J12:J12)</f>
        <v>0</v>
      </c>
      <c r="J12" s="962"/>
      <c r="K12" s="962"/>
      <c r="L12" s="626"/>
      <c r="M12" s="626"/>
      <c r="O12" s="631"/>
      <c r="P12" s="632"/>
      <c r="Q12" s="633"/>
    </row>
    <row r="13" spans="1:20" ht="30" customHeight="1" thickBot="1" x14ac:dyDescent="0.25">
      <c r="A13" s="200" t="s">
        <v>546</v>
      </c>
      <c r="B13" s="74" t="s">
        <v>547</v>
      </c>
      <c r="C13" s="75"/>
      <c r="D13" s="517" t="s">
        <v>167</v>
      </c>
      <c r="E13" s="311">
        <f>SUM(F13:F13)</f>
        <v>30000</v>
      </c>
      <c r="F13" s="251">
        <v>30000</v>
      </c>
      <c r="G13" s="317">
        <f>SUM(H13:H13)</f>
        <v>64331</v>
      </c>
      <c r="H13" s="245">
        <v>64331</v>
      </c>
      <c r="I13" s="278">
        <f>J13+K13</f>
        <v>19760</v>
      </c>
      <c r="J13" s="78">
        <v>19760</v>
      </c>
      <c r="K13" s="78">
        <v>0</v>
      </c>
      <c r="L13" s="634"/>
      <c r="M13" s="634"/>
      <c r="O13" s="137">
        <f>P13+Q13</f>
        <v>0</v>
      </c>
      <c r="P13" s="146"/>
      <c r="Q13" s="140"/>
    </row>
    <row r="14" spans="1:20" ht="30" customHeight="1" thickBot="1" x14ac:dyDescent="0.25">
      <c r="A14" s="1053" t="s">
        <v>14</v>
      </c>
      <c r="B14" s="1054"/>
      <c r="C14" s="199"/>
      <c r="D14" s="459" t="s">
        <v>15</v>
      </c>
      <c r="E14" s="275">
        <f t="shared" ref="E14:J14" si="0">SUM(E12:E13)</f>
        <v>30000</v>
      </c>
      <c r="F14" s="266">
        <f t="shared" si="0"/>
        <v>30000</v>
      </c>
      <c r="G14" s="275">
        <f t="shared" si="0"/>
        <v>64331</v>
      </c>
      <c r="H14" s="266">
        <f t="shared" si="0"/>
        <v>64331</v>
      </c>
      <c r="I14" s="275">
        <f t="shared" si="0"/>
        <v>19760</v>
      </c>
      <c r="J14" s="275">
        <f t="shared" si="0"/>
        <v>19760</v>
      </c>
      <c r="K14" s="275">
        <f t="shared" ref="K14" si="1">SUM(K12:K13)</f>
        <v>0</v>
      </c>
      <c r="L14" s="239"/>
      <c r="M14" s="239"/>
      <c r="O14" s="137" t="e">
        <f>P14+Q14</f>
        <v>#REF!</v>
      </c>
      <c r="P14" s="146" t="e">
        <f>#REF!+#REF!</f>
        <v>#REF!</v>
      </c>
      <c r="Q14" s="140" t="e">
        <f>#REF!+#REF!</f>
        <v>#REF!</v>
      </c>
    </row>
    <row r="15" spans="1:20" ht="3" customHeight="1" thickTop="1" x14ac:dyDescent="0.2">
      <c r="I15" s="202"/>
      <c r="J15" s="202"/>
      <c r="K15" s="202"/>
      <c r="L15" s="613"/>
      <c r="M15" s="613"/>
    </row>
    <row r="16" spans="1:20" hidden="1" x14ac:dyDescent="0.2">
      <c r="A16" s="17" t="s">
        <v>88</v>
      </c>
      <c r="L16" s="613"/>
      <c r="M16" s="613"/>
    </row>
    <row r="17" spans="4:13" x14ac:dyDescent="0.2">
      <c r="D17" s="307"/>
      <c r="E17" s="307"/>
      <c r="F17" s="307"/>
      <c r="G17" s="135"/>
      <c r="H17" s="307"/>
      <c r="I17" s="307"/>
      <c r="J17" s="307"/>
      <c r="K17" s="307"/>
      <c r="L17" s="613"/>
      <c r="M17" s="613"/>
    </row>
    <row r="18" spans="4:13" x14ac:dyDescent="0.2">
      <c r="D18" s="307"/>
      <c r="E18" s="307"/>
      <c r="F18" s="307"/>
      <c r="G18" s="307"/>
      <c r="H18" s="307"/>
      <c r="I18" s="307"/>
      <c r="J18" s="307"/>
      <c r="K18" s="307"/>
      <c r="L18" s="613"/>
      <c r="M18" s="613"/>
    </row>
    <row r="19" spans="4:13" ht="15" x14ac:dyDescent="0.25">
      <c r="D19" s="779" t="s">
        <v>101</v>
      </c>
      <c r="E19" s="307"/>
      <c r="F19" s="307"/>
      <c r="G19" s="307"/>
      <c r="H19" s="307"/>
      <c r="I19" s="307"/>
      <c r="J19" s="307"/>
      <c r="K19" s="307"/>
    </row>
    <row r="20" spans="4:13" ht="12.75" customHeight="1" x14ac:dyDescent="0.2">
      <c r="D20" s="1055" t="s">
        <v>544</v>
      </c>
      <c r="E20" s="1056"/>
      <c r="F20" s="1056"/>
      <c r="G20" s="1056"/>
      <c r="H20" s="1056"/>
      <c r="I20" s="1056"/>
      <c r="J20" s="1056"/>
      <c r="K20" s="613"/>
    </row>
    <row r="21" spans="4:13" x14ac:dyDescent="0.2">
      <c r="D21" s="1056"/>
      <c r="E21" s="1056"/>
      <c r="F21" s="1056"/>
      <c r="G21" s="1056"/>
      <c r="H21" s="1056"/>
      <c r="I21" s="1056"/>
      <c r="J21" s="1056"/>
      <c r="K21" s="613"/>
    </row>
    <row r="22" spans="4:13" ht="12.75" customHeight="1" x14ac:dyDescent="0.2">
      <c r="D22" s="1056"/>
      <c r="E22" s="1056"/>
      <c r="F22" s="1056"/>
      <c r="G22" s="1056"/>
      <c r="H22" s="1056"/>
      <c r="I22" s="1056"/>
      <c r="J22" s="1056"/>
      <c r="K22" s="613"/>
    </row>
    <row r="23" spans="4:13" ht="12.75" customHeight="1" x14ac:dyDescent="0.2">
      <c r="D23" s="1056"/>
      <c r="E23" s="1056"/>
      <c r="F23" s="1056"/>
      <c r="G23" s="1056"/>
      <c r="H23" s="1056"/>
      <c r="I23" s="1056"/>
      <c r="J23" s="1056"/>
      <c r="K23" s="613"/>
    </row>
    <row r="24" spans="4:13" ht="18.75" customHeight="1" x14ac:dyDescent="0.2">
      <c r="D24" s="1056"/>
      <c r="E24" s="1056"/>
      <c r="F24" s="1056"/>
      <c r="G24" s="1056"/>
      <c r="H24" s="1056"/>
      <c r="I24" s="1056"/>
      <c r="J24" s="1056"/>
      <c r="K24" s="613"/>
    </row>
    <row r="25" spans="4:13" x14ac:dyDescent="0.2">
      <c r="D25" s="1070"/>
      <c r="E25" s="1071"/>
      <c r="F25" s="1071"/>
      <c r="G25" s="1071"/>
      <c r="H25" s="1071"/>
      <c r="I25" s="1072"/>
      <c r="J25" s="1072"/>
      <c r="K25" s="613"/>
    </row>
    <row r="26" spans="4:13" ht="18.75" customHeight="1" x14ac:dyDescent="0.2">
      <c r="D26" s="1071"/>
      <c r="E26" s="1071"/>
      <c r="F26" s="1071"/>
      <c r="G26" s="1071"/>
      <c r="H26" s="1071"/>
      <c r="I26" s="1072"/>
      <c r="J26" s="1072"/>
      <c r="K26" s="613"/>
    </row>
    <row r="27" spans="4:13" ht="18" customHeight="1" x14ac:dyDescent="0.2">
      <c r="D27" s="1073"/>
      <c r="E27" s="1071"/>
      <c r="F27" s="1071"/>
      <c r="G27" s="1071"/>
      <c r="H27" s="1071"/>
      <c r="I27" s="1071"/>
      <c r="J27" s="1071"/>
      <c r="K27" s="613"/>
    </row>
    <row r="28" spans="4:13" x14ac:dyDescent="0.2">
      <c r="D28" s="1071"/>
      <c r="E28" s="1071"/>
      <c r="F28" s="1071"/>
      <c r="G28" s="1071"/>
      <c r="H28" s="1071"/>
      <c r="I28" s="1071"/>
      <c r="J28" s="1071"/>
      <c r="K28" s="613"/>
    </row>
    <row r="29" spans="4:13" x14ac:dyDescent="0.2">
      <c r="D29" s="1071"/>
      <c r="E29" s="1071"/>
      <c r="F29" s="1071"/>
      <c r="G29" s="1071"/>
      <c r="H29" s="1071"/>
      <c r="I29" s="1071"/>
      <c r="J29" s="1071"/>
      <c r="K29" s="613"/>
    </row>
    <row r="53" spans="1:17" s="198" customFormat="1" x14ac:dyDescent="0.2">
      <c r="A53" s="13"/>
      <c r="B53" s="13"/>
      <c r="C53" s="13"/>
      <c r="D53" s="13"/>
      <c r="F53" s="56"/>
      <c r="I53" s="13"/>
      <c r="J53" s="13"/>
      <c r="K53" s="13"/>
      <c r="L53" s="13"/>
      <c r="M53" s="13"/>
      <c r="N53" s="13"/>
      <c r="O53" s="13"/>
      <c r="P53" s="13"/>
      <c r="Q53" s="13"/>
    </row>
  </sheetData>
  <sheetProtection selectLockedCells="1"/>
  <mergeCells count="16">
    <mergeCell ref="D25:J26"/>
    <mergeCell ref="D27:J29"/>
    <mergeCell ref="O9:O10"/>
    <mergeCell ref="E11:F11"/>
    <mergeCell ref="G11:H11"/>
    <mergeCell ref="I7:K7"/>
    <mergeCell ref="A14:B14"/>
    <mergeCell ref="D20:J24"/>
    <mergeCell ref="E7:F7"/>
    <mergeCell ref="G7:H7"/>
    <mergeCell ref="I11:K11"/>
    <mergeCell ref="A8:B8"/>
    <mergeCell ref="E8:E9"/>
    <mergeCell ref="G8:G9"/>
    <mergeCell ref="I8:I9"/>
    <mergeCell ref="J8:K8"/>
  </mergeCells>
  <printOptions horizontalCentered="1"/>
  <pageMargins left="0.51181102362204722" right="0.31496062992125984" top="0.78740157480314965" bottom="0.78740157480314965" header="0.31496062992125984" footer="0.31496062992125984"/>
  <pageSetup paperSize="9" scale="86" firstPageNumber="72" orientation="landscape" useFirstPageNumber="1" r:id="rId1"/>
  <headerFooter>
    <oddFooter>&amp;L&amp;"Arial,Kurzíva"Zastupitelstvo Olomouckého kraje 16-12-2019
7. - Rozpočet Olomouckého kraje 2020 - návrh rozpočtu
Příloha č. 3c): Příspěvkové organizace zřizované Olomouckým krajem&amp;R&amp;"-,Kurzíva"Strana &amp;P (Celkem 140)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X55"/>
  <sheetViews>
    <sheetView showGridLines="0" topLeftCell="A2" zoomScaleNormal="100" zoomScaleSheetLayoutView="100" workbookViewId="0">
      <selection activeCell="J6" sqref="J6:J7"/>
    </sheetView>
  </sheetViews>
  <sheetFormatPr defaultRowHeight="12.75" x14ac:dyDescent="0.2"/>
  <cols>
    <col min="1" max="1" width="3.28515625" style="13" bestFit="1" customWidth="1"/>
    <col min="2" max="2" width="47.28515625" style="13" customWidth="1"/>
    <col min="3" max="3" width="17.42578125" style="13" hidden="1" customWidth="1"/>
    <col min="4" max="4" width="16.7109375" style="13" customWidth="1"/>
    <col min="5" max="5" width="16.7109375" style="13" hidden="1" customWidth="1"/>
    <col min="6" max="8" width="16.7109375" style="13" customWidth="1"/>
    <col min="9" max="16384" width="9.140625" style="13"/>
  </cols>
  <sheetData>
    <row r="1" spans="2:8" hidden="1" x14ac:dyDescent="0.2">
      <c r="E1" s="635"/>
      <c r="F1" s="635"/>
    </row>
    <row r="2" spans="2:8" ht="23.25" x14ac:dyDescent="0.35">
      <c r="B2" s="35" t="s">
        <v>9</v>
      </c>
      <c r="C2" s="35"/>
      <c r="D2" s="34"/>
      <c r="E2" s="635"/>
      <c r="F2" s="635"/>
      <c r="G2" s="607"/>
      <c r="H2" s="609" t="s">
        <v>19</v>
      </c>
    </row>
    <row r="3" spans="2:8" ht="15" x14ac:dyDescent="0.2">
      <c r="B3" s="23" t="s">
        <v>18</v>
      </c>
      <c r="C3" s="23"/>
      <c r="E3" s="635"/>
      <c r="F3" s="635"/>
      <c r="G3" s="1082"/>
      <c r="H3" s="1082"/>
    </row>
    <row r="4" spans="2:8" ht="15" x14ac:dyDescent="0.2">
      <c r="B4" s="23" t="s">
        <v>100</v>
      </c>
      <c r="C4" s="23"/>
      <c r="E4" s="635"/>
      <c r="F4" s="635"/>
      <c r="G4" s="1083" t="s">
        <v>17</v>
      </c>
      <c r="H4" s="1083"/>
    </row>
    <row r="5" spans="2:8" ht="13.5" thickBot="1" x14ac:dyDescent="0.25">
      <c r="E5" s="31"/>
      <c r="F5" s="31"/>
      <c r="G5" s="1084"/>
      <c r="H5" s="1084"/>
    </row>
    <row r="6" spans="2:8" ht="28.5" customHeight="1" x14ac:dyDescent="0.25">
      <c r="B6" s="57"/>
      <c r="C6" s="579">
        <v>2015</v>
      </c>
      <c r="D6" s="1046">
        <v>2019</v>
      </c>
      <c r="E6" s="1041"/>
      <c r="F6" s="321">
        <v>2020</v>
      </c>
      <c r="G6" s="1046" t="s">
        <v>1</v>
      </c>
      <c r="H6" s="1041"/>
    </row>
    <row r="7" spans="2:8" ht="12.75" customHeight="1" x14ac:dyDescent="0.2">
      <c r="B7" s="1085" t="s">
        <v>13</v>
      </c>
      <c r="C7" s="1021" t="s">
        <v>164</v>
      </c>
      <c r="D7" s="1021" t="s">
        <v>102</v>
      </c>
      <c r="E7" s="1087" t="s">
        <v>173</v>
      </c>
      <c r="F7" s="1021" t="s">
        <v>103</v>
      </c>
      <c r="G7" s="1048" t="s">
        <v>545</v>
      </c>
      <c r="H7" s="1044" t="s">
        <v>105</v>
      </c>
    </row>
    <row r="8" spans="2:8" ht="27" customHeight="1" thickBot="1" x14ac:dyDescent="0.25">
      <c r="B8" s="1086"/>
      <c r="C8" s="1022"/>
      <c r="D8" s="1022"/>
      <c r="E8" s="1088"/>
      <c r="F8" s="1022"/>
      <c r="G8" s="1049"/>
      <c r="H8" s="1045"/>
    </row>
    <row r="9" spans="2:8" ht="14.25" thickTop="1" thickBot="1" x14ac:dyDescent="0.25">
      <c r="B9" s="70"/>
      <c r="C9" s="169" t="s">
        <v>12</v>
      </c>
      <c r="D9" s="493" t="s">
        <v>12</v>
      </c>
      <c r="E9" s="256" t="s">
        <v>10</v>
      </c>
      <c r="F9" s="169" t="s">
        <v>11</v>
      </c>
      <c r="G9" s="320" t="s">
        <v>463</v>
      </c>
      <c r="H9" s="324" t="s">
        <v>464</v>
      </c>
    </row>
    <row r="10" spans="2:8" s="11" customFormat="1" ht="15.75" x14ac:dyDescent="0.25">
      <c r="B10" s="325" t="s">
        <v>117</v>
      </c>
      <c r="C10" s="325"/>
      <c r="D10" s="887"/>
      <c r="E10" s="886"/>
      <c r="F10" s="236"/>
      <c r="G10" s="484"/>
      <c r="H10" s="482"/>
    </row>
    <row r="11" spans="2:8" s="27" customFormat="1" ht="20.100000000000001" customHeight="1" x14ac:dyDescent="0.2">
      <c r="B11" s="333" t="s">
        <v>16</v>
      </c>
      <c r="C11" s="333"/>
      <c r="D11" s="495"/>
      <c r="E11" s="658"/>
      <c r="F11" s="104"/>
      <c r="G11" s="491"/>
      <c r="H11" s="483"/>
    </row>
    <row r="12" spans="2:8" s="27" customFormat="1" ht="20.100000000000001" customHeight="1" x14ac:dyDescent="0.2">
      <c r="B12" s="333" t="s">
        <v>126</v>
      </c>
      <c r="C12" s="486">
        <f>47842+227677</f>
        <v>275519</v>
      </c>
      <c r="D12" s="495">
        <f>SUM(Jeseník!E50,Jeseník!E25)+Šumperk!E37+Přerov!E41+Prostějov!E25+' Olomouc'!E50</f>
        <v>278433</v>
      </c>
      <c r="E12" s="658">
        <f>SUM(' Olomouc'!K50+Prostějov!K25+Přerov!K41+Šumperk!K37+Jeseník!K25)</f>
        <v>277306</v>
      </c>
      <c r="F12" s="490">
        <f>SUM(' Olomouc'!Q50+Prostějov!Q25+Přerov!Q41+Šumperk!Q37+Jeseník!Q25)</f>
        <v>280639</v>
      </c>
      <c r="G12" s="486">
        <f>F12-D12</f>
        <v>2206</v>
      </c>
      <c r="H12" s="483">
        <f>F12/D12-1</f>
        <v>7.922911436503588E-3</v>
      </c>
    </row>
    <row r="13" spans="2:8" s="27" customFormat="1" ht="20.100000000000001" customHeight="1" x14ac:dyDescent="0.2">
      <c r="B13" s="333" t="s">
        <v>468</v>
      </c>
      <c r="C13" s="486">
        <f>1227+172</f>
        <v>1399</v>
      </c>
      <c r="D13" s="495">
        <f>SUM(' Olomouc'!F50)+Prostějov!F25+Přerov!F41+Šumperk!F37+Jeseník!F25</f>
        <v>1161</v>
      </c>
      <c r="E13" s="658">
        <f>SUM(' Olomouc'!L50+Prostějov!L25+Přerov!L41+Šumperk!L37+Jeseník!L25)</f>
        <v>1873</v>
      </c>
      <c r="F13" s="490">
        <f>SUM(' Olomouc'!R50+Prostějov!R25+Přerov!R41+Šumperk!R37+Jeseník!R25)</f>
        <v>1197</v>
      </c>
      <c r="G13" s="486">
        <f t="shared" ref="G13:G17" si="0">F13-D13</f>
        <v>36</v>
      </c>
      <c r="H13" s="483">
        <f t="shared" ref="H13:H17" si="1">F13/D13-1</f>
        <v>3.1007751937984551E-2</v>
      </c>
    </row>
    <row r="14" spans="2:8" s="27" customFormat="1" ht="20.100000000000001" customHeight="1" x14ac:dyDescent="0.2">
      <c r="B14" s="333" t="s">
        <v>127</v>
      </c>
      <c r="C14" s="486">
        <f>62871+12018</f>
        <v>74889</v>
      </c>
      <c r="D14" s="495">
        <f>' Olomouc'!G50+Prostějov!G25+Přerov!G41+Šumperk!G37+Jeseník!G25</f>
        <v>96443</v>
      </c>
      <c r="E14" s="658">
        <f>SUM(' Olomouc'!M50+Prostějov!M25+Přerov!M41+Šumperk!M37+Jeseník!M25)</f>
        <v>80041</v>
      </c>
      <c r="F14" s="490">
        <f>SUM(' Olomouc'!S50+Prostějov!S25+Přerov!S41+Šumperk!S37+Jeseník!S25)</f>
        <v>112262</v>
      </c>
      <c r="G14" s="486">
        <f t="shared" si="0"/>
        <v>15819</v>
      </c>
      <c r="H14" s="483">
        <f t="shared" si="1"/>
        <v>0.16402434598674875</v>
      </c>
    </row>
    <row r="15" spans="2:8" s="27" customFormat="1" ht="33" customHeight="1" x14ac:dyDescent="0.2">
      <c r="B15" s="335" t="s">
        <v>128</v>
      </c>
      <c r="C15" s="486">
        <v>222</v>
      </c>
      <c r="D15" s="495">
        <f>SUM(' Olomouc'!H50+Prostějov!H25+Přerov!H41+Šumperk!H37+Jeseník!H25)</f>
        <v>53</v>
      </c>
      <c r="E15" s="658">
        <f>SUM(' Olomouc'!N50+Prostějov!N25+Přerov!N41+Šumperk!N37+Jeseník!N25)</f>
        <v>3555</v>
      </c>
      <c r="F15" s="490">
        <f>SUM(' Olomouc'!T50+Prostějov!T25+Přerov!T41+Šumperk!T37+Jeseník!T25)</f>
        <v>0</v>
      </c>
      <c r="G15" s="486">
        <f t="shared" si="0"/>
        <v>-53</v>
      </c>
      <c r="H15" s="483">
        <f t="shared" si="1"/>
        <v>-1</v>
      </c>
    </row>
    <row r="16" spans="2:8" s="27" customFormat="1" ht="20.100000000000001" customHeight="1" thickBot="1" x14ac:dyDescent="0.25">
      <c r="B16" s="333" t="s">
        <v>129</v>
      </c>
      <c r="C16" s="486">
        <v>108</v>
      </c>
      <c r="D16" s="486">
        <f>SUM(' Olomouc'!I50+Prostějov!I25+Přerov!I41+Šumperk!I37+Jeseník!I25)</f>
        <v>138</v>
      </c>
      <c r="E16" s="487">
        <f>SUM(' Olomouc'!O50+Prostějov!O25+Přerov!O41+Šumperk!O37+Jeseník!O25)</f>
        <v>134</v>
      </c>
      <c r="F16" s="885">
        <f>SUM(' Olomouc'!U50+Prostějov!U25+Přerov!U41+Šumperk!U37+Jeseník!U25)</f>
        <v>152</v>
      </c>
      <c r="G16" s="486">
        <f t="shared" si="0"/>
        <v>14</v>
      </c>
      <c r="H16" s="483">
        <f t="shared" si="1"/>
        <v>0.10144927536231885</v>
      </c>
    </row>
    <row r="17" spans="1:24" s="637" customFormat="1" ht="29.25" customHeight="1" thickBot="1" x14ac:dyDescent="0.3">
      <c r="A17" s="25"/>
      <c r="B17" s="329" t="s">
        <v>15</v>
      </c>
      <c r="C17" s="488">
        <f>SUM(C12:C16)</f>
        <v>352137</v>
      </c>
      <c r="D17" s="330">
        <f>SUM(D12:D16)</f>
        <v>376228</v>
      </c>
      <c r="E17" s="884">
        <f>SUM(E12:E16)</f>
        <v>362909</v>
      </c>
      <c r="F17" s="331">
        <f>SUM(F12:F16)</f>
        <v>394250</v>
      </c>
      <c r="G17" s="492">
        <f t="shared" si="0"/>
        <v>18022</v>
      </c>
      <c r="H17" s="332">
        <f t="shared" si="1"/>
        <v>4.7901804225097599E-2</v>
      </c>
      <c r="I17" s="636"/>
      <c r="J17" s="636"/>
      <c r="K17" s="636"/>
      <c r="L17" s="636"/>
      <c r="M17" s="636"/>
      <c r="N17" s="636"/>
      <c r="O17" s="636"/>
      <c r="P17" s="636"/>
      <c r="Q17" s="636"/>
      <c r="R17" s="636"/>
      <c r="S17" s="636"/>
      <c r="T17" s="636"/>
      <c r="U17" s="636"/>
      <c r="V17" s="636"/>
      <c r="W17" s="636"/>
    </row>
    <row r="18" spans="1:24" s="639" customFormat="1" ht="15.75" x14ac:dyDescent="0.25">
      <c r="A18" s="25"/>
      <c r="B18" s="1080"/>
      <c r="C18" s="1080"/>
      <c r="D18" s="1081"/>
      <c r="E18" s="1081"/>
      <c r="F18" s="1081"/>
      <c r="G18" s="1081"/>
      <c r="H18" s="1081"/>
      <c r="I18" s="638"/>
      <c r="J18" s="638"/>
      <c r="K18" s="638"/>
      <c r="L18" s="638"/>
      <c r="M18" s="638"/>
      <c r="N18" s="638"/>
      <c r="O18" s="638"/>
      <c r="P18" s="638"/>
      <c r="Q18" s="638"/>
      <c r="R18" s="638"/>
      <c r="S18" s="638"/>
      <c r="T18" s="638"/>
      <c r="U18" s="638"/>
      <c r="V18" s="638"/>
      <c r="W18" s="638"/>
      <c r="X18" s="638"/>
    </row>
    <row r="19" spans="1:24" s="639" customFormat="1" ht="15.75" x14ac:dyDescent="0.25">
      <c r="A19" s="25"/>
      <c r="B19" s="196"/>
      <c r="C19"/>
      <c r="D19"/>
      <c r="E19" s="196"/>
      <c r="F19"/>
      <c r="G19"/>
      <c r="H19" s="196"/>
      <c r="I19" s="638"/>
      <c r="J19" s="638"/>
      <c r="K19" s="638"/>
      <c r="L19" s="638"/>
      <c r="M19" s="638"/>
      <c r="N19" s="638"/>
      <c r="O19" s="638"/>
      <c r="P19" s="638"/>
      <c r="Q19" s="638"/>
      <c r="R19" s="638"/>
      <c r="S19" s="638"/>
      <c r="T19" s="638"/>
      <c r="U19" s="638"/>
      <c r="V19" s="638"/>
      <c r="W19" s="638"/>
      <c r="X19" s="638"/>
    </row>
    <row r="20" spans="1:24" s="639" customFormat="1" ht="15.75" customHeight="1" x14ac:dyDescent="0.25">
      <c r="A20" s="25"/>
      <c r="B20" s="780"/>
      <c r="C20"/>
      <c r="D20"/>
      <c r="E20" s="726"/>
      <c r="F20"/>
      <c r="G20"/>
      <c r="H20" s="726"/>
      <c r="I20" s="638"/>
      <c r="J20" s="638"/>
      <c r="K20" s="638"/>
      <c r="L20" s="638"/>
      <c r="M20" s="638"/>
      <c r="N20" s="638"/>
      <c r="O20" s="638"/>
      <c r="P20" s="638"/>
      <c r="Q20" s="638"/>
      <c r="R20" s="638"/>
      <c r="S20" s="638"/>
      <c r="T20" s="638"/>
      <c r="U20" s="638"/>
      <c r="V20" s="638"/>
      <c r="W20" s="638"/>
      <c r="X20" s="638"/>
    </row>
    <row r="21" spans="1:24" s="639" customFormat="1" ht="15.75" x14ac:dyDescent="0.25">
      <c r="A21" s="25"/>
      <c r="B21" s="956"/>
      <c r="C21" s="956"/>
      <c r="D21"/>
      <c r="E21" s="196"/>
      <c r="F21"/>
      <c r="G21"/>
      <c r="H21" s="196"/>
      <c r="I21" s="638"/>
      <c r="J21" s="638"/>
      <c r="K21" s="638"/>
      <c r="L21" s="638"/>
      <c r="M21" s="638"/>
      <c r="N21" s="638"/>
      <c r="O21" s="638"/>
      <c r="P21" s="638"/>
      <c r="Q21" s="638"/>
      <c r="R21" s="638"/>
      <c r="S21" s="638"/>
      <c r="T21" s="638"/>
      <c r="U21" s="638"/>
      <c r="V21" s="638"/>
      <c r="W21" s="638"/>
      <c r="X21" s="638"/>
    </row>
    <row r="22" spans="1:24" s="639" customFormat="1" ht="15.75" x14ac:dyDescent="0.25">
      <c r="A22" s="25"/>
      <c r="B22"/>
      <c r="C22"/>
      <c r="D22"/>
      <c r="E22" s="726"/>
      <c r="F22"/>
      <c r="G22"/>
      <c r="H22" s="726"/>
      <c r="I22" s="638"/>
      <c r="J22" s="638"/>
      <c r="K22" s="638"/>
      <c r="L22" s="638"/>
      <c r="M22" s="638"/>
      <c r="N22" s="638"/>
      <c r="O22" s="638"/>
      <c r="P22" s="638"/>
      <c r="Q22" s="638"/>
      <c r="R22" s="638"/>
      <c r="S22" s="638"/>
      <c r="T22" s="638"/>
      <c r="U22" s="638"/>
      <c r="V22" s="638"/>
      <c r="W22" s="638"/>
      <c r="X22" s="638"/>
    </row>
    <row r="23" spans="1:24" s="639" customFormat="1" ht="2.25" customHeight="1" x14ac:dyDescent="0.25">
      <c r="A23" s="25"/>
      <c r="B23" s="196"/>
      <c r="C23"/>
      <c r="D23"/>
      <c r="E23" s="196"/>
      <c r="F23"/>
      <c r="G23"/>
      <c r="H23" s="196"/>
      <c r="I23" s="638"/>
      <c r="J23" s="638"/>
      <c r="K23" s="638"/>
      <c r="L23" s="638"/>
      <c r="M23" s="638"/>
      <c r="N23" s="638"/>
      <c r="O23" s="638"/>
      <c r="P23" s="638"/>
      <c r="Q23" s="638"/>
      <c r="R23" s="638"/>
      <c r="S23" s="638"/>
      <c r="T23" s="638"/>
      <c r="U23" s="638"/>
      <c r="V23" s="638"/>
      <c r="W23" s="638"/>
      <c r="X23" s="638"/>
    </row>
    <row r="24" spans="1:24" s="639" customFormat="1" ht="15.75" x14ac:dyDescent="0.25">
      <c r="A24" s="25"/>
      <c r="B24" s="956"/>
      <c r="C24" s="606"/>
      <c r="D24" s="605"/>
      <c r="E24" s="605"/>
      <c r="F24" s="605"/>
      <c r="G24" s="605"/>
      <c r="H24" s="605"/>
      <c r="I24" s="638"/>
      <c r="J24" s="638"/>
      <c r="K24" s="638"/>
      <c r="L24" s="638"/>
      <c r="M24" s="638"/>
      <c r="N24" s="638"/>
      <c r="O24" s="638"/>
      <c r="P24" s="638"/>
      <c r="Q24" s="638"/>
      <c r="R24" s="638"/>
      <c r="S24" s="638"/>
      <c r="T24" s="638"/>
      <c r="U24" s="638"/>
      <c r="V24" s="638"/>
      <c r="W24" s="638"/>
      <c r="X24" s="638"/>
    </row>
    <row r="25" spans="1:24" s="639" customFormat="1" ht="15.75" customHeight="1" x14ac:dyDescent="0.25">
      <c r="A25" s="25"/>
      <c r="B25"/>
      <c r="C25" s="947"/>
      <c r="D25" s="947"/>
      <c r="E25" s="947"/>
      <c r="F25" s="947"/>
      <c r="G25" s="947"/>
      <c r="H25" s="947"/>
      <c r="I25" s="638"/>
      <c r="J25" s="638"/>
      <c r="K25" s="638"/>
      <c r="L25" s="638"/>
      <c r="M25" s="638"/>
      <c r="N25" s="638"/>
      <c r="O25" s="638"/>
      <c r="P25" s="638"/>
      <c r="Q25" s="638"/>
      <c r="R25" s="638"/>
      <c r="S25" s="638"/>
      <c r="T25" s="638"/>
      <c r="U25" s="638"/>
      <c r="V25" s="638"/>
      <c r="W25" s="638"/>
      <c r="X25" s="638"/>
    </row>
    <row r="26" spans="1:24" s="639" customFormat="1" ht="22.5" customHeight="1" x14ac:dyDescent="0.25">
      <c r="A26" s="25"/>
      <c r="B26" s="956"/>
      <c r="C26"/>
      <c r="D26"/>
      <c r="E26"/>
      <c r="F26"/>
      <c r="G26" s="947"/>
      <c r="H26" s="947"/>
      <c r="I26" s="638"/>
      <c r="J26" s="638"/>
      <c r="K26" s="638"/>
      <c r="L26" s="638"/>
      <c r="M26" s="638"/>
      <c r="N26" s="638"/>
      <c r="O26" s="638"/>
      <c r="P26" s="638"/>
      <c r="Q26" s="638"/>
      <c r="R26" s="638"/>
      <c r="S26" s="638"/>
      <c r="T26" s="638"/>
      <c r="U26" s="638"/>
      <c r="V26" s="638"/>
      <c r="W26" s="638"/>
      <c r="X26" s="638"/>
    </row>
    <row r="27" spans="1:24" ht="13.5" customHeight="1" x14ac:dyDescent="0.25">
      <c r="B27"/>
      <c r="C27"/>
      <c r="D27"/>
      <c r="E27"/>
      <c r="F27"/>
      <c r="G27" s="947"/>
      <c r="H27" s="947"/>
    </row>
    <row r="28" spans="1:24" ht="18" customHeight="1" x14ac:dyDescent="0.25">
      <c r="B28" s="956"/>
      <c r="C28"/>
      <c r="D28"/>
      <c r="E28"/>
      <c r="F28"/>
      <c r="G28" s="947"/>
      <c r="H28" s="947"/>
    </row>
    <row r="29" spans="1:24" ht="14.25" customHeight="1" x14ac:dyDescent="0.25">
      <c r="B29"/>
      <c r="C29"/>
      <c r="D29"/>
      <c r="E29"/>
      <c r="F29"/>
      <c r="G29" s="947"/>
      <c r="H29" s="947"/>
    </row>
    <row r="30" spans="1:24" ht="15" x14ac:dyDescent="0.25">
      <c r="B30" s="956"/>
      <c r="C30"/>
      <c r="D30"/>
      <c r="E30"/>
      <c r="F30"/>
      <c r="G30" s="947"/>
      <c r="H30" s="947"/>
    </row>
    <row r="31" spans="1:24" ht="15" x14ac:dyDescent="0.25">
      <c r="B31"/>
      <c r="C31"/>
      <c r="D31"/>
      <c r="E31"/>
      <c r="F31"/>
      <c r="G31" s="947"/>
      <c r="H31" s="947"/>
    </row>
    <row r="32" spans="1:24" ht="15" x14ac:dyDescent="0.25">
      <c r="B32" s="956"/>
      <c r="C32"/>
      <c r="D32"/>
      <c r="E32"/>
      <c r="F32"/>
      <c r="G32" s="732"/>
      <c r="H32" s="732"/>
    </row>
    <row r="33" spans="2:8" ht="15" x14ac:dyDescent="0.25">
      <c r="B33"/>
      <c r="C33"/>
      <c r="D33"/>
      <c r="E33"/>
      <c r="F33"/>
      <c r="G33" s="732"/>
      <c r="H33" s="732"/>
    </row>
    <row r="34" spans="2:8" ht="28.5" customHeight="1" x14ac:dyDescent="0.25">
      <c r="B34" s="1078"/>
      <c r="C34" s="1079"/>
      <c r="D34" s="1079"/>
      <c r="E34" s="1079"/>
      <c r="F34" s="1079"/>
      <c r="G34" s="1079"/>
      <c r="H34" s="1079"/>
    </row>
    <row r="35" spans="2:8" ht="15" x14ac:dyDescent="0.25">
      <c r="B35"/>
      <c r="C35"/>
      <c r="D35"/>
      <c r="E35"/>
      <c r="F35"/>
      <c r="G35" s="732"/>
      <c r="H35" s="732"/>
    </row>
    <row r="36" spans="2:8" ht="15" x14ac:dyDescent="0.25">
      <c r="B36" s="956"/>
      <c r="C36"/>
      <c r="D36"/>
      <c r="E36"/>
      <c r="F36"/>
      <c r="G36" s="732"/>
      <c r="H36" s="732"/>
    </row>
    <row r="37" spans="2:8" ht="15" x14ac:dyDescent="0.25">
      <c r="B37"/>
      <c r="C37"/>
      <c r="D37"/>
      <c r="E37"/>
      <c r="F37"/>
      <c r="G37" s="732"/>
      <c r="H37" s="732"/>
    </row>
    <row r="38" spans="2:8" ht="15" x14ac:dyDescent="0.25">
      <c r="B38" s="956"/>
      <c r="C38"/>
      <c r="D38"/>
      <c r="E38"/>
      <c r="F38"/>
      <c r="G38" s="732"/>
      <c r="H38" s="732"/>
    </row>
    <row r="39" spans="2:8" ht="15" x14ac:dyDescent="0.25">
      <c r="B39"/>
      <c r="C39"/>
      <c r="D39"/>
      <c r="E39"/>
      <c r="F39"/>
      <c r="G39" s="732"/>
      <c r="H39" s="732"/>
    </row>
    <row r="40" spans="2:8" ht="15" x14ac:dyDescent="0.25">
      <c r="B40" s="956"/>
      <c r="C40"/>
      <c r="D40"/>
      <c r="E40"/>
      <c r="F40"/>
      <c r="G40" s="732"/>
      <c r="H40" s="732"/>
    </row>
    <row r="41" spans="2:8" ht="15" x14ac:dyDescent="0.25">
      <c r="B41"/>
      <c r="C41"/>
      <c r="D41"/>
      <c r="E41"/>
      <c r="F41"/>
      <c r="G41" s="732"/>
      <c r="H41" s="732"/>
    </row>
    <row r="42" spans="2:8" ht="15" x14ac:dyDescent="0.25">
      <c r="B42" s="1076"/>
      <c r="C42" s="1077"/>
      <c r="D42" s="1077"/>
      <c r="E42" s="732"/>
      <c r="F42" s="732"/>
      <c r="G42" s="732"/>
      <c r="H42" s="732"/>
    </row>
    <row r="43" spans="2:8" ht="15" x14ac:dyDescent="0.25">
      <c r="B43" s="975"/>
      <c r="C43" s="975"/>
    </row>
    <row r="44" spans="2:8" ht="15" x14ac:dyDescent="0.25">
      <c r="B44" s="975"/>
      <c r="C44" s="975"/>
    </row>
    <row r="54" spans="6:8" x14ac:dyDescent="0.2">
      <c r="H54" s="55" t="s">
        <v>17</v>
      </c>
    </row>
    <row r="55" spans="6:8" x14ac:dyDescent="0.2">
      <c r="F55" s="13" t="s">
        <v>99</v>
      </c>
    </row>
  </sheetData>
  <mergeCells count="14">
    <mergeCell ref="B42:D42"/>
    <mergeCell ref="B34:H34"/>
    <mergeCell ref="B18:H18"/>
    <mergeCell ref="G3:H3"/>
    <mergeCell ref="G4:H5"/>
    <mergeCell ref="D6:E6"/>
    <mergeCell ref="G6:H6"/>
    <mergeCell ref="B7:B8"/>
    <mergeCell ref="D7:D8"/>
    <mergeCell ref="E7:E8"/>
    <mergeCell ref="F7:F8"/>
    <mergeCell ref="G7:G8"/>
    <mergeCell ref="H7:H8"/>
    <mergeCell ref="C7:C8"/>
  </mergeCells>
  <printOptions horizontalCentered="1"/>
  <pageMargins left="0.51181102362204722" right="0.31496062992125984" top="0.78740157480314965" bottom="0.78740157480314965" header="0.31496062992125984" footer="0.31496062992125984"/>
  <pageSetup paperSize="9" scale="97" firstPageNumber="73" orientation="landscape" useFirstPageNumber="1" r:id="rId1"/>
  <headerFooter>
    <oddFooter>&amp;L&amp;"Arial,Kurzíva"Zastupitelstvo Olomouckého kraje 16-12-2019
7. - Rozpočet Olomouckého kraje 2020 - návrh rozpočtu
Příloha č. 3c): Příspěvkové organizace zřizované Olomouckým krajem&amp;R&amp;"-,Kurzíva"Strana &amp;P (Celkem 140)</oddFooter>
  </headerFooter>
  <rowBreaks count="1" manualBreakCount="1">
    <brk id="29" max="7" man="1"/>
  </rowBreaks>
  <colBreaks count="1" manualBreakCount="1">
    <brk id="8" max="2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HB266"/>
  <sheetViews>
    <sheetView topLeftCell="C30" zoomScale="80" zoomScaleNormal="80" zoomScaleSheetLayoutView="100" workbookViewId="0">
      <selection activeCell="J6" sqref="J6:O7"/>
    </sheetView>
  </sheetViews>
  <sheetFormatPr defaultColWidth="9.140625" defaultRowHeight="12.75" x14ac:dyDescent="0.2"/>
  <cols>
    <col min="1" max="1" width="15.28515625" style="640" hidden="1" customWidth="1"/>
    <col min="2" max="2" width="7.7109375" style="640" hidden="1" customWidth="1"/>
    <col min="3" max="3" width="61.7109375" style="640" customWidth="1"/>
    <col min="4" max="4" width="15.7109375" style="36" customWidth="1"/>
    <col min="5" max="9" width="11.85546875" style="641" customWidth="1"/>
    <col min="10" max="10" width="12.85546875" style="36" hidden="1" customWidth="1"/>
    <col min="11" max="15" width="11.85546875" style="641" hidden="1" customWidth="1"/>
    <col min="16" max="16" width="15.7109375" style="36" customWidth="1"/>
    <col min="17" max="21" width="11.85546875" style="641" customWidth="1"/>
    <col min="22" max="22" width="6.140625" style="988" customWidth="1"/>
    <col min="23" max="210" width="9.140625" style="988"/>
    <col min="211" max="16384" width="9.140625" style="640"/>
  </cols>
  <sheetData>
    <row r="1" spans="1:210" ht="12.75" hidden="1" customHeight="1" x14ac:dyDescent="0.2"/>
    <row r="2" spans="1:210" s="642" customFormat="1" ht="21.75" x14ac:dyDescent="0.3">
      <c r="A2" s="989"/>
      <c r="B2" s="989"/>
      <c r="C2" s="894" t="s">
        <v>9</v>
      </c>
      <c r="D2" s="923"/>
      <c r="E2" s="923"/>
      <c r="F2" s="923"/>
      <c r="G2" s="923"/>
      <c r="H2" s="923"/>
      <c r="I2" s="923"/>
      <c r="J2" s="923"/>
      <c r="K2" s="923"/>
      <c r="L2" s="923"/>
      <c r="M2" s="923"/>
      <c r="N2" s="923"/>
      <c r="O2" s="923"/>
      <c r="P2" s="924"/>
      <c r="Q2" s="924"/>
      <c r="R2" s="924"/>
      <c r="S2" s="924"/>
      <c r="T2" s="924"/>
      <c r="U2" s="924" t="s">
        <v>19</v>
      </c>
      <c r="V2" s="928"/>
      <c r="W2" s="989"/>
      <c r="X2" s="989"/>
      <c r="Y2" s="989"/>
      <c r="Z2" s="989"/>
      <c r="AA2" s="989"/>
      <c r="AB2" s="989"/>
      <c r="AC2" s="989"/>
      <c r="AD2" s="989"/>
      <c r="AE2" s="989"/>
      <c r="AF2" s="989"/>
      <c r="AG2" s="989"/>
      <c r="AH2" s="989"/>
      <c r="AI2" s="989"/>
      <c r="AJ2" s="989"/>
      <c r="AK2" s="989"/>
      <c r="AL2" s="989"/>
      <c r="AM2" s="989"/>
      <c r="AN2" s="989"/>
      <c r="AO2" s="989"/>
      <c r="AP2" s="989"/>
      <c r="AQ2" s="989"/>
      <c r="AR2" s="989"/>
      <c r="AS2" s="989"/>
      <c r="AT2" s="989"/>
      <c r="AU2" s="989"/>
      <c r="AV2" s="989"/>
      <c r="AW2" s="989"/>
      <c r="AX2" s="989"/>
      <c r="AY2" s="989"/>
      <c r="AZ2" s="989"/>
      <c r="BA2" s="989"/>
      <c r="BB2" s="989"/>
      <c r="BC2" s="989"/>
      <c r="BD2" s="989"/>
      <c r="BE2" s="989"/>
      <c r="BF2" s="989"/>
      <c r="BG2" s="989"/>
      <c r="BH2" s="989"/>
      <c r="BI2" s="989"/>
      <c r="BJ2" s="989"/>
      <c r="BK2" s="989"/>
      <c r="BL2" s="989"/>
      <c r="BM2" s="989"/>
      <c r="BN2" s="989"/>
      <c r="BO2" s="989"/>
      <c r="BP2" s="989"/>
      <c r="BQ2" s="989"/>
      <c r="BR2" s="989"/>
      <c r="BS2" s="989"/>
      <c r="BT2" s="989"/>
      <c r="BU2" s="989"/>
      <c r="BV2" s="989"/>
      <c r="BW2" s="989"/>
      <c r="BX2" s="989"/>
      <c r="BY2" s="989"/>
      <c r="BZ2" s="989"/>
      <c r="CA2" s="989"/>
      <c r="CB2" s="989"/>
      <c r="CC2" s="989"/>
      <c r="CD2" s="989"/>
      <c r="CE2" s="989"/>
      <c r="CF2" s="989"/>
      <c r="CG2" s="989"/>
      <c r="CH2" s="989"/>
      <c r="CI2" s="989"/>
      <c r="CJ2" s="989"/>
      <c r="CK2" s="989"/>
      <c r="CL2" s="989"/>
      <c r="CM2" s="989"/>
      <c r="CN2" s="989"/>
      <c r="CO2" s="989"/>
      <c r="CP2" s="989"/>
      <c r="CQ2" s="989"/>
      <c r="CR2" s="989"/>
      <c r="CS2" s="989"/>
      <c r="CT2" s="989"/>
      <c r="CU2" s="989"/>
      <c r="CV2" s="989"/>
      <c r="CW2" s="989"/>
      <c r="CX2" s="989"/>
      <c r="CY2" s="989"/>
      <c r="CZ2" s="989"/>
      <c r="DA2" s="989"/>
      <c r="DB2" s="989"/>
      <c r="DC2" s="989"/>
      <c r="DD2" s="989"/>
      <c r="DE2" s="989"/>
      <c r="DF2" s="989"/>
      <c r="DG2" s="989"/>
      <c r="DH2" s="989"/>
      <c r="DI2" s="989"/>
      <c r="DJ2" s="989"/>
      <c r="DK2" s="989"/>
      <c r="DL2" s="989"/>
      <c r="DM2" s="989"/>
      <c r="DN2" s="989"/>
      <c r="DO2" s="989"/>
      <c r="DP2" s="989"/>
      <c r="DQ2" s="989"/>
      <c r="DR2" s="989"/>
      <c r="DS2" s="989"/>
      <c r="DT2" s="989"/>
      <c r="DU2" s="989"/>
      <c r="DV2" s="989"/>
      <c r="DW2" s="989"/>
      <c r="DX2" s="989"/>
      <c r="DY2" s="989"/>
      <c r="DZ2" s="989"/>
      <c r="EA2" s="989"/>
      <c r="EB2" s="989"/>
      <c r="EC2" s="989"/>
      <c r="ED2" s="989"/>
      <c r="EE2" s="989"/>
      <c r="EF2" s="989"/>
      <c r="EG2" s="989"/>
      <c r="EH2" s="989"/>
      <c r="EI2" s="989"/>
      <c r="EJ2" s="989"/>
      <c r="EK2" s="989"/>
      <c r="EL2" s="989"/>
      <c r="EM2" s="989"/>
      <c r="EN2" s="989"/>
      <c r="EO2" s="989"/>
      <c r="EP2" s="989"/>
      <c r="EQ2" s="989"/>
      <c r="ER2" s="989"/>
      <c r="ES2" s="989"/>
      <c r="ET2" s="989"/>
      <c r="EU2" s="989"/>
      <c r="EV2" s="989"/>
      <c r="EW2" s="989"/>
      <c r="EX2" s="989"/>
      <c r="EY2" s="989"/>
      <c r="EZ2" s="989"/>
      <c r="FA2" s="989"/>
      <c r="FB2" s="989"/>
      <c r="FC2" s="989"/>
      <c r="FD2" s="989"/>
      <c r="FE2" s="989"/>
      <c r="FF2" s="989"/>
      <c r="FG2" s="989"/>
      <c r="FH2" s="989"/>
      <c r="FI2" s="989"/>
      <c r="FJ2" s="989"/>
      <c r="FK2" s="989"/>
      <c r="FL2" s="989"/>
      <c r="FM2" s="989"/>
      <c r="FN2" s="989"/>
      <c r="FO2" s="989"/>
      <c r="FP2" s="989"/>
      <c r="FQ2" s="989"/>
      <c r="FR2" s="989"/>
      <c r="FS2" s="989"/>
      <c r="FT2" s="989"/>
      <c r="FU2" s="989"/>
      <c r="FV2" s="989"/>
      <c r="FW2" s="989"/>
      <c r="FX2" s="989"/>
      <c r="FY2" s="989"/>
      <c r="FZ2" s="989"/>
      <c r="GA2" s="989"/>
      <c r="GB2" s="989"/>
      <c r="GC2" s="989"/>
      <c r="GD2" s="989"/>
      <c r="GE2" s="989"/>
      <c r="GF2" s="989"/>
      <c r="GG2" s="989"/>
      <c r="GH2" s="989"/>
      <c r="GI2" s="989"/>
      <c r="GJ2" s="989"/>
      <c r="GK2" s="989"/>
      <c r="GL2" s="989"/>
      <c r="GM2" s="989"/>
      <c r="GN2" s="989"/>
      <c r="GO2" s="989"/>
      <c r="GP2" s="989"/>
      <c r="GQ2" s="989"/>
      <c r="GR2" s="989"/>
      <c r="GS2" s="989"/>
      <c r="GT2" s="989"/>
      <c r="GU2" s="989"/>
      <c r="GV2" s="989"/>
      <c r="GW2" s="989"/>
      <c r="GX2" s="989"/>
      <c r="GY2" s="989"/>
      <c r="GZ2" s="989"/>
      <c r="HA2" s="989"/>
      <c r="HB2" s="989"/>
    </row>
    <row r="3" spans="1:210" s="642" customFormat="1" ht="15.75" x14ac:dyDescent="0.25">
      <c r="A3" s="989"/>
      <c r="B3" s="989"/>
      <c r="C3" s="897" t="s">
        <v>134</v>
      </c>
      <c r="D3" s="925"/>
      <c r="E3" s="925"/>
      <c r="F3" s="925"/>
      <c r="G3" s="925"/>
      <c r="H3" s="925"/>
      <c r="I3" s="925"/>
      <c r="J3" s="925"/>
      <c r="K3" s="925"/>
      <c r="L3" s="925"/>
      <c r="M3" s="925"/>
      <c r="N3" s="925"/>
      <c r="O3" s="925"/>
      <c r="P3" s="926"/>
      <c r="Q3" s="926"/>
      <c r="R3" s="926"/>
      <c r="S3" s="926"/>
      <c r="T3" s="926"/>
      <c r="U3" s="925"/>
      <c r="V3" s="928"/>
      <c r="W3" s="989"/>
      <c r="X3" s="989"/>
      <c r="Y3" s="989"/>
      <c r="Z3" s="989"/>
      <c r="AA3" s="989"/>
      <c r="AB3" s="989"/>
      <c r="AC3" s="989"/>
      <c r="AD3" s="989"/>
      <c r="AE3" s="989"/>
      <c r="AF3" s="989"/>
      <c r="AG3" s="989"/>
      <c r="AH3" s="989"/>
      <c r="AI3" s="989"/>
      <c r="AJ3" s="989"/>
      <c r="AK3" s="989"/>
      <c r="AL3" s="989"/>
      <c r="AM3" s="989"/>
      <c r="AN3" s="989"/>
      <c r="AO3" s="989"/>
      <c r="AP3" s="989"/>
      <c r="AQ3" s="989"/>
      <c r="AR3" s="989"/>
      <c r="AS3" s="989"/>
      <c r="AT3" s="989"/>
      <c r="AU3" s="989"/>
      <c r="AV3" s="989"/>
      <c r="AW3" s="989"/>
      <c r="AX3" s="989"/>
      <c r="AY3" s="989"/>
      <c r="AZ3" s="989"/>
      <c r="BA3" s="989"/>
      <c r="BB3" s="989"/>
      <c r="BC3" s="989"/>
      <c r="BD3" s="989"/>
      <c r="BE3" s="989"/>
      <c r="BF3" s="989"/>
      <c r="BG3" s="989"/>
      <c r="BH3" s="989"/>
      <c r="BI3" s="989"/>
      <c r="BJ3" s="989"/>
      <c r="BK3" s="989"/>
      <c r="BL3" s="989"/>
      <c r="BM3" s="989"/>
      <c r="BN3" s="989"/>
      <c r="BO3" s="989"/>
      <c r="BP3" s="989"/>
      <c r="BQ3" s="989"/>
      <c r="BR3" s="989"/>
      <c r="BS3" s="989"/>
      <c r="BT3" s="989"/>
      <c r="BU3" s="989"/>
      <c r="BV3" s="989"/>
      <c r="BW3" s="989"/>
      <c r="BX3" s="989"/>
      <c r="BY3" s="989"/>
      <c r="BZ3" s="989"/>
      <c r="CA3" s="989"/>
      <c r="CB3" s="989"/>
      <c r="CC3" s="989"/>
      <c r="CD3" s="989"/>
      <c r="CE3" s="989"/>
      <c r="CF3" s="989"/>
      <c r="CG3" s="989"/>
      <c r="CH3" s="989"/>
      <c r="CI3" s="989"/>
      <c r="CJ3" s="989"/>
      <c r="CK3" s="989"/>
      <c r="CL3" s="989"/>
      <c r="CM3" s="989"/>
      <c r="CN3" s="989"/>
      <c r="CO3" s="989"/>
      <c r="CP3" s="989"/>
      <c r="CQ3" s="989"/>
      <c r="CR3" s="989"/>
      <c r="CS3" s="989"/>
      <c r="CT3" s="989"/>
      <c r="CU3" s="989"/>
      <c r="CV3" s="989"/>
      <c r="CW3" s="989"/>
      <c r="CX3" s="989"/>
      <c r="CY3" s="989"/>
      <c r="CZ3" s="989"/>
      <c r="DA3" s="989"/>
      <c r="DB3" s="989"/>
      <c r="DC3" s="989"/>
      <c r="DD3" s="989"/>
      <c r="DE3" s="989"/>
      <c r="DF3" s="989"/>
      <c r="DG3" s="989"/>
      <c r="DH3" s="989"/>
      <c r="DI3" s="989"/>
      <c r="DJ3" s="989"/>
      <c r="DK3" s="989"/>
      <c r="DL3" s="989"/>
      <c r="DM3" s="989"/>
      <c r="DN3" s="989"/>
      <c r="DO3" s="989"/>
      <c r="DP3" s="989"/>
      <c r="DQ3" s="989"/>
      <c r="DR3" s="989"/>
      <c r="DS3" s="989"/>
      <c r="DT3" s="989"/>
      <c r="DU3" s="989"/>
      <c r="DV3" s="989"/>
      <c r="DW3" s="989"/>
      <c r="DX3" s="989"/>
      <c r="DY3" s="989"/>
      <c r="DZ3" s="989"/>
      <c r="EA3" s="989"/>
      <c r="EB3" s="989"/>
      <c r="EC3" s="989"/>
      <c r="ED3" s="989"/>
      <c r="EE3" s="989"/>
      <c r="EF3" s="989"/>
      <c r="EG3" s="989"/>
      <c r="EH3" s="989"/>
      <c r="EI3" s="989"/>
      <c r="EJ3" s="989"/>
      <c r="EK3" s="989"/>
      <c r="EL3" s="989"/>
      <c r="EM3" s="989"/>
      <c r="EN3" s="989"/>
      <c r="EO3" s="989"/>
      <c r="EP3" s="989"/>
      <c r="EQ3" s="989"/>
      <c r="ER3" s="989"/>
      <c r="ES3" s="989"/>
      <c r="ET3" s="989"/>
      <c r="EU3" s="989"/>
      <c r="EV3" s="989"/>
      <c r="EW3" s="989"/>
      <c r="EX3" s="989"/>
      <c r="EY3" s="989"/>
      <c r="EZ3" s="989"/>
      <c r="FA3" s="989"/>
      <c r="FB3" s="989"/>
      <c r="FC3" s="989"/>
      <c r="FD3" s="989"/>
      <c r="FE3" s="989"/>
      <c r="FF3" s="989"/>
      <c r="FG3" s="989"/>
      <c r="FH3" s="989"/>
      <c r="FI3" s="989"/>
      <c r="FJ3" s="989"/>
      <c r="FK3" s="989"/>
      <c r="FL3" s="989"/>
      <c r="FM3" s="989"/>
      <c r="FN3" s="989"/>
      <c r="FO3" s="989"/>
      <c r="FP3" s="989"/>
      <c r="FQ3" s="989"/>
      <c r="FR3" s="989"/>
      <c r="FS3" s="989"/>
      <c r="FT3" s="989"/>
      <c r="FU3" s="989"/>
      <c r="FV3" s="989"/>
      <c r="FW3" s="989"/>
      <c r="FX3" s="989"/>
      <c r="FY3" s="989"/>
      <c r="FZ3" s="989"/>
      <c r="GA3" s="989"/>
      <c r="GB3" s="989"/>
      <c r="GC3" s="989"/>
      <c r="GD3" s="989"/>
      <c r="GE3" s="989"/>
      <c r="GF3" s="989"/>
      <c r="GG3" s="989"/>
      <c r="GH3" s="989"/>
      <c r="GI3" s="989"/>
      <c r="GJ3" s="989"/>
      <c r="GK3" s="989"/>
      <c r="GL3" s="989"/>
      <c r="GM3" s="989"/>
      <c r="GN3" s="989"/>
      <c r="GO3" s="989"/>
      <c r="GP3" s="989"/>
      <c r="GQ3" s="989"/>
      <c r="GR3" s="989"/>
      <c r="GS3" s="989"/>
      <c r="GT3" s="989"/>
      <c r="GU3" s="989"/>
      <c r="GV3" s="989"/>
      <c r="GW3" s="989"/>
      <c r="GX3" s="989"/>
      <c r="GY3" s="989"/>
      <c r="GZ3" s="989"/>
      <c r="HA3" s="989"/>
      <c r="HB3" s="989"/>
    </row>
    <row r="4" spans="1:210" s="642" customFormat="1" ht="12.75" customHeight="1" x14ac:dyDescent="0.25">
      <c r="A4" s="989"/>
      <c r="B4" s="989"/>
      <c r="C4" s="898" t="s">
        <v>434</v>
      </c>
      <c r="D4" s="925"/>
      <c r="E4" s="925"/>
      <c r="F4" s="925"/>
      <c r="G4" s="925"/>
      <c r="H4" s="925"/>
      <c r="I4" s="925"/>
      <c r="J4" s="925"/>
      <c r="K4" s="925"/>
      <c r="L4" s="925"/>
      <c r="M4" s="925"/>
      <c r="N4" s="925"/>
      <c r="O4" s="925"/>
      <c r="P4" s="926"/>
      <c r="Q4" s="926"/>
      <c r="R4" s="926"/>
      <c r="S4" s="926"/>
      <c r="T4" s="926"/>
      <c r="U4" s="925"/>
      <c r="V4" s="928"/>
      <c r="W4" s="989"/>
      <c r="X4" s="989"/>
      <c r="Y4" s="989"/>
      <c r="Z4" s="989"/>
      <c r="AA4" s="989"/>
      <c r="AB4" s="989"/>
      <c r="AC4" s="989"/>
      <c r="AD4" s="989"/>
      <c r="AE4" s="989"/>
      <c r="AF4" s="989"/>
      <c r="AG4" s="989"/>
      <c r="AH4" s="989"/>
      <c r="AI4" s="989"/>
      <c r="AJ4" s="989"/>
      <c r="AK4" s="989"/>
      <c r="AL4" s="989"/>
      <c r="AM4" s="989"/>
      <c r="AN4" s="989"/>
      <c r="AO4" s="989"/>
      <c r="AP4" s="989"/>
      <c r="AQ4" s="989"/>
      <c r="AR4" s="989"/>
      <c r="AS4" s="989"/>
      <c r="AT4" s="989"/>
      <c r="AU4" s="989"/>
      <c r="AV4" s="989"/>
      <c r="AW4" s="989"/>
      <c r="AX4" s="989"/>
      <c r="AY4" s="989"/>
      <c r="AZ4" s="989"/>
      <c r="BA4" s="989"/>
      <c r="BB4" s="989"/>
      <c r="BC4" s="989"/>
      <c r="BD4" s="989"/>
      <c r="BE4" s="989"/>
      <c r="BF4" s="989"/>
      <c r="BG4" s="989"/>
      <c r="BH4" s="989"/>
      <c r="BI4" s="989"/>
      <c r="BJ4" s="989"/>
      <c r="BK4" s="989"/>
      <c r="BL4" s="989"/>
      <c r="BM4" s="989"/>
      <c r="BN4" s="989"/>
      <c r="BO4" s="989"/>
      <c r="BP4" s="989"/>
      <c r="BQ4" s="989"/>
      <c r="BR4" s="989"/>
      <c r="BS4" s="989"/>
      <c r="BT4" s="989"/>
      <c r="BU4" s="989"/>
      <c r="BV4" s="989"/>
      <c r="BW4" s="989"/>
      <c r="BX4" s="989"/>
      <c r="BY4" s="989"/>
      <c r="BZ4" s="989"/>
      <c r="CA4" s="989"/>
      <c r="CB4" s="989"/>
      <c r="CC4" s="989"/>
      <c r="CD4" s="989"/>
      <c r="CE4" s="989"/>
      <c r="CF4" s="989"/>
      <c r="CG4" s="989"/>
      <c r="CH4" s="989"/>
      <c r="CI4" s="989"/>
      <c r="CJ4" s="989"/>
      <c r="CK4" s="989"/>
      <c r="CL4" s="989"/>
      <c r="CM4" s="989"/>
      <c r="CN4" s="989"/>
      <c r="CO4" s="989"/>
      <c r="CP4" s="989"/>
      <c r="CQ4" s="989"/>
      <c r="CR4" s="989"/>
      <c r="CS4" s="989"/>
      <c r="CT4" s="989"/>
      <c r="CU4" s="989"/>
      <c r="CV4" s="989"/>
      <c r="CW4" s="989"/>
      <c r="CX4" s="989"/>
      <c r="CY4" s="989"/>
      <c r="CZ4" s="989"/>
      <c r="DA4" s="989"/>
      <c r="DB4" s="989"/>
      <c r="DC4" s="989"/>
      <c r="DD4" s="989"/>
      <c r="DE4" s="989"/>
      <c r="DF4" s="989"/>
      <c r="DG4" s="989"/>
      <c r="DH4" s="989"/>
      <c r="DI4" s="989"/>
      <c r="DJ4" s="989"/>
      <c r="DK4" s="989"/>
      <c r="DL4" s="989"/>
      <c r="DM4" s="989"/>
      <c r="DN4" s="989"/>
      <c r="DO4" s="989"/>
      <c r="DP4" s="989"/>
      <c r="DQ4" s="989"/>
      <c r="DR4" s="989"/>
      <c r="DS4" s="989"/>
      <c r="DT4" s="989"/>
      <c r="DU4" s="989"/>
      <c r="DV4" s="989"/>
      <c r="DW4" s="989"/>
      <c r="DX4" s="989"/>
      <c r="DY4" s="989"/>
      <c r="DZ4" s="989"/>
      <c r="EA4" s="989"/>
      <c r="EB4" s="989"/>
      <c r="EC4" s="989"/>
      <c r="ED4" s="989"/>
      <c r="EE4" s="989"/>
      <c r="EF4" s="989"/>
      <c r="EG4" s="989"/>
      <c r="EH4" s="989"/>
      <c r="EI4" s="989"/>
      <c r="EJ4" s="989"/>
      <c r="EK4" s="989"/>
      <c r="EL4" s="989"/>
      <c r="EM4" s="989"/>
      <c r="EN4" s="989"/>
      <c r="EO4" s="989"/>
      <c r="EP4" s="989"/>
      <c r="EQ4" s="989"/>
      <c r="ER4" s="989"/>
      <c r="ES4" s="989"/>
      <c r="ET4" s="989"/>
      <c r="EU4" s="989"/>
      <c r="EV4" s="989"/>
      <c r="EW4" s="989"/>
      <c r="EX4" s="989"/>
      <c r="EY4" s="989"/>
      <c r="EZ4" s="989"/>
      <c r="FA4" s="989"/>
      <c r="FB4" s="989"/>
      <c r="FC4" s="989"/>
      <c r="FD4" s="989"/>
      <c r="FE4" s="989"/>
      <c r="FF4" s="989"/>
      <c r="FG4" s="989"/>
      <c r="FH4" s="989"/>
      <c r="FI4" s="989"/>
      <c r="FJ4" s="989"/>
      <c r="FK4" s="989"/>
      <c r="FL4" s="989"/>
      <c r="FM4" s="989"/>
      <c r="FN4" s="989"/>
      <c r="FO4" s="989"/>
      <c r="FP4" s="989"/>
      <c r="FQ4" s="989"/>
      <c r="FR4" s="989"/>
      <c r="FS4" s="989"/>
      <c r="FT4" s="989"/>
      <c r="FU4" s="989"/>
      <c r="FV4" s="989"/>
      <c r="FW4" s="989"/>
      <c r="FX4" s="989"/>
      <c r="FY4" s="989"/>
      <c r="FZ4" s="989"/>
      <c r="GA4" s="989"/>
      <c r="GB4" s="989"/>
      <c r="GC4" s="989"/>
      <c r="GD4" s="989"/>
      <c r="GE4" s="989"/>
      <c r="GF4" s="989"/>
      <c r="GG4" s="989"/>
      <c r="GH4" s="989"/>
      <c r="GI4" s="989"/>
      <c r="GJ4" s="989"/>
      <c r="GK4" s="989"/>
      <c r="GL4" s="989"/>
      <c r="GM4" s="989"/>
      <c r="GN4" s="989"/>
      <c r="GO4" s="989"/>
      <c r="GP4" s="989"/>
      <c r="GQ4" s="989"/>
      <c r="GR4" s="989"/>
      <c r="GS4" s="989"/>
      <c r="GT4" s="989"/>
      <c r="GU4" s="989"/>
      <c r="GV4" s="989"/>
      <c r="GW4" s="989"/>
      <c r="GX4" s="989"/>
      <c r="GY4" s="989"/>
      <c r="GZ4" s="989"/>
      <c r="HA4" s="989"/>
      <c r="HB4" s="989"/>
    </row>
    <row r="5" spans="1:210" s="642" customFormat="1" ht="15.75" x14ac:dyDescent="0.25">
      <c r="A5" s="989"/>
      <c r="B5" s="989"/>
      <c r="C5" s="900" t="s">
        <v>470</v>
      </c>
      <c r="D5" s="927"/>
      <c r="E5" s="928"/>
      <c r="F5" s="928"/>
      <c r="G5" s="928"/>
      <c r="H5" s="928"/>
      <c r="I5" s="928"/>
      <c r="J5" s="927"/>
      <c r="K5" s="928"/>
      <c r="L5" s="928"/>
      <c r="M5" s="928"/>
      <c r="N5" s="928"/>
      <c r="O5" s="928"/>
      <c r="P5" s="927"/>
      <c r="Q5" s="928"/>
      <c r="R5" s="928"/>
      <c r="S5" s="928"/>
      <c r="T5" s="928"/>
      <c r="U5" s="929"/>
      <c r="V5" s="928"/>
      <c r="W5" s="989"/>
      <c r="X5" s="989"/>
      <c r="Y5" s="989"/>
      <c r="Z5" s="989"/>
      <c r="AA5" s="989"/>
      <c r="AB5" s="989"/>
      <c r="AC5" s="989"/>
      <c r="AD5" s="989"/>
      <c r="AE5" s="989"/>
      <c r="AF5" s="989"/>
      <c r="AG5" s="989"/>
      <c r="AH5" s="989"/>
      <c r="AI5" s="989"/>
      <c r="AJ5" s="989"/>
      <c r="AK5" s="989"/>
      <c r="AL5" s="989"/>
      <c r="AM5" s="989"/>
      <c r="AN5" s="989"/>
      <c r="AO5" s="989"/>
      <c r="AP5" s="989"/>
      <c r="AQ5" s="989"/>
      <c r="AR5" s="989"/>
      <c r="AS5" s="989"/>
      <c r="AT5" s="989"/>
      <c r="AU5" s="989"/>
      <c r="AV5" s="989"/>
      <c r="AW5" s="989"/>
      <c r="AX5" s="989"/>
      <c r="AY5" s="989"/>
      <c r="AZ5" s="989"/>
      <c r="BA5" s="989"/>
      <c r="BB5" s="989"/>
      <c r="BC5" s="989"/>
      <c r="BD5" s="989"/>
      <c r="BE5" s="989"/>
      <c r="BF5" s="989"/>
      <c r="BG5" s="989"/>
      <c r="BH5" s="989"/>
      <c r="BI5" s="989"/>
      <c r="BJ5" s="989"/>
      <c r="BK5" s="989"/>
      <c r="BL5" s="989"/>
      <c r="BM5" s="989"/>
      <c r="BN5" s="989"/>
      <c r="BO5" s="989"/>
      <c r="BP5" s="989"/>
      <c r="BQ5" s="989"/>
      <c r="BR5" s="989"/>
      <c r="BS5" s="989"/>
      <c r="BT5" s="989"/>
      <c r="BU5" s="989"/>
      <c r="BV5" s="989"/>
      <c r="BW5" s="989"/>
      <c r="BX5" s="989"/>
      <c r="BY5" s="989"/>
      <c r="BZ5" s="989"/>
      <c r="CA5" s="989"/>
      <c r="CB5" s="989"/>
      <c r="CC5" s="989"/>
      <c r="CD5" s="989"/>
      <c r="CE5" s="989"/>
      <c r="CF5" s="989"/>
      <c r="CG5" s="989"/>
      <c r="CH5" s="989"/>
      <c r="CI5" s="989"/>
      <c r="CJ5" s="989"/>
      <c r="CK5" s="989"/>
      <c r="CL5" s="989"/>
      <c r="CM5" s="989"/>
      <c r="CN5" s="989"/>
      <c r="CO5" s="989"/>
      <c r="CP5" s="989"/>
      <c r="CQ5" s="989"/>
      <c r="CR5" s="989"/>
      <c r="CS5" s="989"/>
      <c r="CT5" s="989"/>
      <c r="CU5" s="989"/>
      <c r="CV5" s="989"/>
      <c r="CW5" s="989"/>
      <c r="CX5" s="989"/>
      <c r="CY5" s="989"/>
      <c r="CZ5" s="989"/>
      <c r="DA5" s="989"/>
      <c r="DB5" s="989"/>
      <c r="DC5" s="989"/>
      <c r="DD5" s="989"/>
      <c r="DE5" s="989"/>
      <c r="DF5" s="989"/>
      <c r="DG5" s="989"/>
      <c r="DH5" s="989"/>
      <c r="DI5" s="989"/>
      <c r="DJ5" s="989"/>
      <c r="DK5" s="989"/>
      <c r="DL5" s="989"/>
      <c r="DM5" s="989"/>
      <c r="DN5" s="989"/>
      <c r="DO5" s="989"/>
      <c r="DP5" s="989"/>
      <c r="DQ5" s="989"/>
      <c r="DR5" s="989"/>
      <c r="DS5" s="989"/>
      <c r="DT5" s="989"/>
      <c r="DU5" s="989"/>
      <c r="DV5" s="989"/>
      <c r="DW5" s="989"/>
      <c r="DX5" s="989"/>
      <c r="DY5" s="989"/>
      <c r="DZ5" s="989"/>
      <c r="EA5" s="989"/>
      <c r="EB5" s="989"/>
      <c r="EC5" s="989"/>
      <c r="ED5" s="989"/>
      <c r="EE5" s="989"/>
      <c r="EF5" s="989"/>
      <c r="EG5" s="989"/>
      <c r="EH5" s="989"/>
      <c r="EI5" s="989"/>
      <c r="EJ5" s="989"/>
      <c r="EK5" s="989"/>
      <c r="EL5" s="989"/>
      <c r="EM5" s="989"/>
      <c r="EN5" s="989"/>
      <c r="EO5" s="989"/>
      <c r="EP5" s="989"/>
      <c r="EQ5" s="989"/>
      <c r="ER5" s="989"/>
      <c r="ES5" s="989"/>
      <c r="ET5" s="989"/>
      <c r="EU5" s="989"/>
      <c r="EV5" s="989"/>
      <c r="EW5" s="989"/>
      <c r="EX5" s="989"/>
      <c r="EY5" s="989"/>
      <c r="EZ5" s="989"/>
      <c r="FA5" s="989"/>
      <c r="FB5" s="989"/>
      <c r="FC5" s="989"/>
      <c r="FD5" s="989"/>
      <c r="FE5" s="989"/>
      <c r="FF5" s="989"/>
      <c r="FG5" s="989"/>
      <c r="FH5" s="989"/>
      <c r="FI5" s="989"/>
      <c r="FJ5" s="989"/>
      <c r="FK5" s="989"/>
      <c r="FL5" s="989"/>
      <c r="FM5" s="989"/>
      <c r="FN5" s="989"/>
      <c r="FO5" s="989"/>
      <c r="FP5" s="989"/>
      <c r="FQ5" s="989"/>
      <c r="FR5" s="989"/>
      <c r="FS5" s="989"/>
      <c r="FT5" s="989"/>
      <c r="FU5" s="989"/>
      <c r="FV5" s="989"/>
      <c r="FW5" s="989"/>
      <c r="FX5" s="989"/>
      <c r="FY5" s="989"/>
      <c r="FZ5" s="989"/>
      <c r="GA5" s="989"/>
      <c r="GB5" s="989"/>
      <c r="GC5" s="989"/>
      <c r="GD5" s="989"/>
      <c r="GE5" s="989"/>
      <c r="GF5" s="989"/>
      <c r="GG5" s="989"/>
      <c r="GH5" s="989"/>
      <c r="GI5" s="989"/>
      <c r="GJ5" s="989"/>
      <c r="GK5" s="989"/>
      <c r="GL5" s="989"/>
      <c r="GM5" s="989"/>
      <c r="GN5" s="989"/>
      <c r="GO5" s="989"/>
      <c r="GP5" s="989"/>
      <c r="GQ5" s="989"/>
      <c r="GR5" s="989"/>
      <c r="GS5" s="989"/>
      <c r="GT5" s="989"/>
      <c r="GU5" s="989"/>
      <c r="GV5" s="989"/>
      <c r="GW5" s="989"/>
      <c r="GX5" s="989"/>
      <c r="GY5" s="989"/>
      <c r="GZ5" s="989"/>
      <c r="HA5" s="989"/>
      <c r="HB5" s="989"/>
    </row>
    <row r="6" spans="1:210" s="642" customFormat="1" ht="16.5" thickBot="1" x14ac:dyDescent="0.3">
      <c r="A6" s="989"/>
      <c r="B6" s="989"/>
      <c r="C6" s="900"/>
      <c r="D6" s="927"/>
      <c r="E6" s="928"/>
      <c r="F6" s="928"/>
      <c r="G6" s="928"/>
      <c r="H6" s="928"/>
      <c r="I6" s="928"/>
      <c r="J6" s="927"/>
      <c r="K6" s="928"/>
      <c r="L6" s="928"/>
      <c r="M6" s="928"/>
      <c r="N6" s="928"/>
      <c r="O6" s="928"/>
      <c r="P6" s="927"/>
      <c r="Q6" s="928"/>
      <c r="R6" s="928"/>
      <c r="S6" s="928"/>
      <c r="T6" s="928"/>
      <c r="U6" s="929" t="s">
        <v>17</v>
      </c>
      <c r="V6" s="928"/>
      <c r="W6" s="989"/>
      <c r="X6" s="989"/>
      <c r="Y6" s="989"/>
      <c r="Z6" s="989"/>
      <c r="AA6" s="989"/>
      <c r="AB6" s="989"/>
      <c r="AC6" s="989"/>
      <c r="AD6" s="989"/>
      <c r="AE6" s="989"/>
      <c r="AF6" s="989"/>
      <c r="AG6" s="989"/>
      <c r="AH6" s="989"/>
      <c r="AI6" s="989"/>
      <c r="AJ6" s="989"/>
      <c r="AK6" s="989"/>
      <c r="AL6" s="989"/>
      <c r="AM6" s="989"/>
      <c r="AN6" s="989"/>
      <c r="AO6" s="989"/>
      <c r="AP6" s="989"/>
      <c r="AQ6" s="989"/>
      <c r="AR6" s="989"/>
      <c r="AS6" s="989"/>
      <c r="AT6" s="989"/>
      <c r="AU6" s="989"/>
      <c r="AV6" s="989"/>
      <c r="AW6" s="989"/>
      <c r="AX6" s="989"/>
      <c r="AY6" s="989"/>
      <c r="AZ6" s="989"/>
      <c r="BA6" s="989"/>
      <c r="BB6" s="989"/>
      <c r="BC6" s="989"/>
      <c r="BD6" s="989"/>
      <c r="BE6" s="989"/>
      <c r="BF6" s="989"/>
      <c r="BG6" s="989"/>
      <c r="BH6" s="989"/>
      <c r="BI6" s="989"/>
      <c r="BJ6" s="989"/>
      <c r="BK6" s="989"/>
      <c r="BL6" s="989"/>
      <c r="BM6" s="989"/>
      <c r="BN6" s="989"/>
      <c r="BO6" s="989"/>
      <c r="BP6" s="989"/>
      <c r="BQ6" s="989"/>
      <c r="BR6" s="989"/>
      <c r="BS6" s="989"/>
      <c r="BT6" s="989"/>
      <c r="BU6" s="989"/>
      <c r="BV6" s="989"/>
      <c r="BW6" s="989"/>
      <c r="BX6" s="989"/>
      <c r="BY6" s="989"/>
      <c r="BZ6" s="989"/>
      <c r="CA6" s="989"/>
      <c r="CB6" s="989"/>
      <c r="CC6" s="989"/>
      <c r="CD6" s="989"/>
      <c r="CE6" s="989"/>
      <c r="CF6" s="989"/>
      <c r="CG6" s="989"/>
      <c r="CH6" s="989"/>
      <c r="CI6" s="989"/>
      <c r="CJ6" s="989"/>
      <c r="CK6" s="989"/>
      <c r="CL6" s="989"/>
      <c r="CM6" s="989"/>
      <c r="CN6" s="989"/>
      <c r="CO6" s="989"/>
      <c r="CP6" s="989"/>
      <c r="CQ6" s="989"/>
      <c r="CR6" s="989"/>
      <c r="CS6" s="989"/>
      <c r="CT6" s="989"/>
      <c r="CU6" s="989"/>
      <c r="CV6" s="989"/>
      <c r="CW6" s="989"/>
      <c r="CX6" s="989"/>
      <c r="CY6" s="989"/>
      <c r="CZ6" s="989"/>
      <c r="DA6" s="989"/>
      <c r="DB6" s="989"/>
      <c r="DC6" s="989"/>
      <c r="DD6" s="989"/>
      <c r="DE6" s="989"/>
      <c r="DF6" s="989"/>
      <c r="DG6" s="989"/>
      <c r="DH6" s="989"/>
      <c r="DI6" s="989"/>
      <c r="DJ6" s="989"/>
      <c r="DK6" s="989"/>
      <c r="DL6" s="989"/>
      <c r="DM6" s="989"/>
      <c r="DN6" s="989"/>
      <c r="DO6" s="989"/>
      <c r="DP6" s="989"/>
      <c r="DQ6" s="989"/>
      <c r="DR6" s="989"/>
      <c r="DS6" s="989"/>
      <c r="DT6" s="989"/>
      <c r="DU6" s="989"/>
      <c r="DV6" s="989"/>
      <c r="DW6" s="989"/>
      <c r="DX6" s="989"/>
      <c r="DY6" s="989"/>
      <c r="DZ6" s="989"/>
      <c r="EA6" s="989"/>
      <c r="EB6" s="989"/>
      <c r="EC6" s="989"/>
      <c r="ED6" s="989"/>
      <c r="EE6" s="989"/>
      <c r="EF6" s="989"/>
      <c r="EG6" s="989"/>
      <c r="EH6" s="989"/>
      <c r="EI6" s="989"/>
      <c r="EJ6" s="989"/>
      <c r="EK6" s="989"/>
      <c r="EL6" s="989"/>
      <c r="EM6" s="989"/>
      <c r="EN6" s="989"/>
      <c r="EO6" s="989"/>
      <c r="EP6" s="989"/>
      <c r="EQ6" s="989"/>
      <c r="ER6" s="989"/>
      <c r="ES6" s="989"/>
      <c r="ET6" s="989"/>
      <c r="EU6" s="989"/>
      <c r="EV6" s="989"/>
      <c r="EW6" s="989"/>
      <c r="EX6" s="989"/>
      <c r="EY6" s="989"/>
      <c r="EZ6" s="989"/>
      <c r="FA6" s="989"/>
      <c r="FB6" s="989"/>
      <c r="FC6" s="989"/>
      <c r="FD6" s="989"/>
      <c r="FE6" s="989"/>
      <c r="FF6" s="989"/>
      <c r="FG6" s="989"/>
      <c r="FH6" s="989"/>
      <c r="FI6" s="989"/>
      <c r="FJ6" s="989"/>
      <c r="FK6" s="989"/>
      <c r="FL6" s="989"/>
      <c r="FM6" s="989"/>
      <c r="FN6" s="989"/>
      <c r="FO6" s="989"/>
      <c r="FP6" s="989"/>
      <c r="FQ6" s="989"/>
      <c r="FR6" s="989"/>
      <c r="FS6" s="989"/>
      <c r="FT6" s="989"/>
      <c r="FU6" s="989"/>
      <c r="FV6" s="989"/>
      <c r="FW6" s="989"/>
      <c r="FX6" s="989"/>
      <c r="FY6" s="989"/>
      <c r="FZ6" s="989"/>
      <c r="GA6" s="989"/>
      <c r="GB6" s="989"/>
      <c r="GC6" s="989"/>
      <c r="GD6" s="989"/>
      <c r="GE6" s="989"/>
      <c r="GF6" s="989"/>
      <c r="GG6" s="989"/>
      <c r="GH6" s="989"/>
      <c r="GI6" s="989"/>
      <c r="GJ6" s="989"/>
      <c r="GK6" s="989"/>
      <c r="GL6" s="989"/>
      <c r="GM6" s="989"/>
      <c r="GN6" s="989"/>
      <c r="GO6" s="989"/>
      <c r="GP6" s="989"/>
      <c r="GQ6" s="989"/>
      <c r="GR6" s="989"/>
      <c r="GS6" s="989"/>
      <c r="GT6" s="989"/>
      <c r="GU6" s="989"/>
      <c r="GV6" s="989"/>
      <c r="GW6" s="989"/>
      <c r="GX6" s="989"/>
      <c r="GY6" s="989"/>
      <c r="GZ6" s="989"/>
      <c r="HA6" s="989"/>
      <c r="HB6" s="989"/>
    </row>
    <row r="7" spans="1:210" s="642" customFormat="1" ht="15" customHeight="1" thickBot="1" x14ac:dyDescent="0.3">
      <c r="A7" s="1091" t="s">
        <v>20</v>
      </c>
      <c r="B7" s="1092"/>
      <c r="C7" s="37"/>
      <c r="D7" s="1113" t="s">
        <v>477</v>
      </c>
      <c r="E7" s="1114"/>
      <c r="F7" s="1114"/>
      <c r="G7" s="1114"/>
      <c r="H7" s="1114"/>
      <c r="I7" s="1115"/>
      <c r="J7" s="1105" t="s">
        <v>175</v>
      </c>
      <c r="K7" s="1106"/>
      <c r="L7" s="1106"/>
      <c r="M7" s="1106"/>
      <c r="N7" s="1106"/>
      <c r="O7" s="1107"/>
      <c r="P7" s="1105" t="s">
        <v>478</v>
      </c>
      <c r="Q7" s="1106"/>
      <c r="R7" s="1106"/>
      <c r="S7" s="1106"/>
      <c r="T7" s="1108"/>
      <c r="U7" s="1109"/>
      <c r="V7" s="928"/>
      <c r="W7" s="989"/>
      <c r="X7" s="989"/>
      <c r="Y7" s="989"/>
      <c r="Z7" s="989"/>
      <c r="AA7" s="989"/>
      <c r="AB7" s="989"/>
      <c r="AC7" s="989"/>
      <c r="AD7" s="989"/>
      <c r="AE7" s="989"/>
      <c r="AF7" s="989"/>
      <c r="AG7" s="989"/>
      <c r="AH7" s="989"/>
      <c r="AI7" s="989"/>
      <c r="AJ7" s="989"/>
      <c r="AK7" s="989"/>
      <c r="AL7" s="989"/>
      <c r="AM7" s="989"/>
      <c r="AN7" s="989"/>
      <c r="AO7" s="989"/>
      <c r="AP7" s="989"/>
      <c r="AQ7" s="989"/>
      <c r="AR7" s="989"/>
      <c r="AS7" s="989"/>
      <c r="AT7" s="989"/>
      <c r="AU7" s="989"/>
      <c r="AV7" s="989"/>
      <c r="AW7" s="989"/>
      <c r="AX7" s="989"/>
      <c r="AY7" s="989"/>
      <c r="AZ7" s="989"/>
      <c r="BA7" s="989"/>
      <c r="BB7" s="989"/>
      <c r="BC7" s="989"/>
      <c r="BD7" s="989"/>
      <c r="BE7" s="989"/>
      <c r="BF7" s="989"/>
      <c r="BG7" s="989"/>
      <c r="BH7" s="989"/>
      <c r="BI7" s="989"/>
      <c r="BJ7" s="989"/>
      <c r="BK7" s="989"/>
      <c r="BL7" s="989"/>
      <c r="BM7" s="989"/>
      <c r="BN7" s="989"/>
      <c r="BO7" s="989"/>
      <c r="BP7" s="989"/>
      <c r="BQ7" s="989"/>
      <c r="BR7" s="989"/>
      <c r="BS7" s="989"/>
      <c r="BT7" s="989"/>
      <c r="BU7" s="989"/>
      <c r="BV7" s="989"/>
      <c r="BW7" s="989"/>
      <c r="BX7" s="989"/>
      <c r="BY7" s="989"/>
      <c r="BZ7" s="989"/>
      <c r="CA7" s="989"/>
      <c r="CB7" s="989"/>
      <c r="CC7" s="989"/>
      <c r="CD7" s="989"/>
      <c r="CE7" s="989"/>
      <c r="CF7" s="989"/>
      <c r="CG7" s="989"/>
      <c r="CH7" s="989"/>
      <c r="CI7" s="989"/>
      <c r="CJ7" s="989"/>
      <c r="CK7" s="989"/>
      <c r="CL7" s="989"/>
      <c r="CM7" s="989"/>
      <c r="CN7" s="989"/>
      <c r="CO7" s="989"/>
      <c r="CP7" s="989"/>
      <c r="CQ7" s="989"/>
      <c r="CR7" s="989"/>
      <c r="CS7" s="989"/>
      <c r="CT7" s="989"/>
      <c r="CU7" s="989"/>
      <c r="CV7" s="989"/>
      <c r="CW7" s="989"/>
      <c r="CX7" s="989"/>
      <c r="CY7" s="989"/>
      <c r="CZ7" s="989"/>
      <c r="DA7" s="989"/>
      <c r="DB7" s="989"/>
      <c r="DC7" s="989"/>
      <c r="DD7" s="989"/>
      <c r="DE7" s="989"/>
      <c r="DF7" s="989"/>
      <c r="DG7" s="989"/>
      <c r="DH7" s="989"/>
      <c r="DI7" s="989"/>
      <c r="DJ7" s="989"/>
      <c r="DK7" s="989"/>
      <c r="DL7" s="989"/>
      <c r="DM7" s="989"/>
      <c r="DN7" s="989"/>
      <c r="DO7" s="989"/>
      <c r="DP7" s="989"/>
      <c r="DQ7" s="989"/>
      <c r="DR7" s="989"/>
      <c r="DS7" s="989"/>
      <c r="DT7" s="989"/>
      <c r="DU7" s="989"/>
      <c r="DV7" s="989"/>
      <c r="DW7" s="989"/>
      <c r="DX7" s="989"/>
      <c r="DY7" s="989"/>
      <c r="DZ7" s="989"/>
      <c r="EA7" s="989"/>
      <c r="EB7" s="989"/>
      <c r="EC7" s="989"/>
      <c r="ED7" s="989"/>
      <c r="EE7" s="989"/>
      <c r="EF7" s="989"/>
      <c r="EG7" s="989"/>
      <c r="EH7" s="989"/>
      <c r="EI7" s="989"/>
      <c r="EJ7" s="989"/>
      <c r="EK7" s="989"/>
      <c r="EL7" s="989"/>
      <c r="EM7" s="989"/>
      <c r="EN7" s="989"/>
      <c r="EO7" s="989"/>
      <c r="EP7" s="989"/>
      <c r="EQ7" s="989"/>
      <c r="ER7" s="989"/>
      <c r="ES7" s="989"/>
      <c r="ET7" s="989"/>
      <c r="EU7" s="989"/>
      <c r="EV7" s="989"/>
      <c r="EW7" s="989"/>
      <c r="EX7" s="989"/>
      <c r="EY7" s="989"/>
      <c r="EZ7" s="989"/>
      <c r="FA7" s="989"/>
      <c r="FB7" s="989"/>
      <c r="FC7" s="989"/>
      <c r="FD7" s="989"/>
      <c r="FE7" s="989"/>
      <c r="FF7" s="989"/>
      <c r="FG7" s="989"/>
      <c r="FH7" s="989"/>
      <c r="FI7" s="989"/>
      <c r="FJ7" s="989"/>
      <c r="FK7" s="989"/>
      <c r="FL7" s="989"/>
      <c r="FM7" s="989"/>
      <c r="FN7" s="989"/>
      <c r="FO7" s="989"/>
      <c r="FP7" s="989"/>
      <c r="FQ7" s="989"/>
      <c r="FR7" s="989"/>
      <c r="FS7" s="989"/>
      <c r="FT7" s="989"/>
      <c r="FU7" s="989"/>
      <c r="FV7" s="989"/>
      <c r="FW7" s="989"/>
      <c r="FX7" s="989"/>
      <c r="FY7" s="989"/>
      <c r="FZ7" s="989"/>
      <c r="GA7" s="989"/>
      <c r="GB7" s="989"/>
      <c r="GC7" s="989"/>
      <c r="GD7" s="989"/>
      <c r="GE7" s="989"/>
      <c r="GF7" s="989"/>
      <c r="GG7" s="989"/>
      <c r="GH7" s="989"/>
      <c r="GI7" s="989"/>
      <c r="GJ7" s="989"/>
      <c r="GK7" s="989"/>
      <c r="GL7" s="989"/>
      <c r="GM7" s="989"/>
      <c r="GN7" s="989"/>
      <c r="GO7" s="989"/>
      <c r="GP7" s="989"/>
      <c r="GQ7" s="989"/>
      <c r="GR7" s="989"/>
      <c r="GS7" s="989"/>
      <c r="GT7" s="989"/>
      <c r="GU7" s="989"/>
      <c r="GV7" s="989"/>
      <c r="GW7" s="989"/>
      <c r="GX7" s="989"/>
      <c r="GY7" s="989"/>
      <c r="GZ7" s="989"/>
      <c r="HA7" s="989"/>
      <c r="HB7" s="989"/>
    </row>
    <row r="8" spans="1:210" s="642" customFormat="1" ht="18" customHeight="1" thickBot="1" x14ac:dyDescent="0.3">
      <c r="A8" s="1093"/>
      <c r="B8" s="1094"/>
      <c r="C8" s="38" t="s">
        <v>21</v>
      </c>
      <c r="D8" s="1110" t="s">
        <v>22</v>
      </c>
      <c r="E8" s="1097" t="s">
        <v>23</v>
      </c>
      <c r="F8" s="1098"/>
      <c r="G8" s="1098"/>
      <c r="H8" s="1098"/>
      <c r="I8" s="1099"/>
      <c r="J8" s="1110" t="s">
        <v>22</v>
      </c>
      <c r="K8" s="1097" t="s">
        <v>23</v>
      </c>
      <c r="L8" s="1098"/>
      <c r="M8" s="1098"/>
      <c r="N8" s="1098"/>
      <c r="O8" s="1099"/>
      <c r="P8" s="1110" t="s">
        <v>22</v>
      </c>
      <c r="Q8" s="1097" t="s">
        <v>23</v>
      </c>
      <c r="R8" s="1098"/>
      <c r="S8" s="1098"/>
      <c r="T8" s="1098"/>
      <c r="U8" s="1099"/>
      <c r="V8" s="928"/>
      <c r="W8" s="989"/>
      <c r="X8" s="989"/>
      <c r="Y8" s="989"/>
      <c r="Z8" s="989"/>
      <c r="AA8" s="989"/>
      <c r="AB8" s="989"/>
      <c r="AC8" s="989"/>
      <c r="AD8" s="989"/>
      <c r="AE8" s="989"/>
      <c r="AF8" s="989"/>
      <c r="AG8" s="989"/>
      <c r="AH8" s="989"/>
      <c r="AI8" s="989"/>
      <c r="AJ8" s="989"/>
      <c r="AK8" s="989"/>
      <c r="AL8" s="989"/>
      <c r="AM8" s="989"/>
      <c r="AN8" s="989"/>
      <c r="AO8" s="989"/>
      <c r="AP8" s="989"/>
      <c r="AQ8" s="989"/>
      <c r="AR8" s="989"/>
      <c r="AS8" s="989"/>
      <c r="AT8" s="989"/>
      <c r="AU8" s="989"/>
      <c r="AV8" s="989"/>
      <c r="AW8" s="989"/>
      <c r="AX8" s="989"/>
      <c r="AY8" s="989"/>
      <c r="AZ8" s="989"/>
      <c r="BA8" s="989"/>
      <c r="BB8" s="989"/>
      <c r="BC8" s="989"/>
      <c r="BD8" s="989"/>
      <c r="BE8" s="989"/>
      <c r="BF8" s="989"/>
      <c r="BG8" s="989"/>
      <c r="BH8" s="989"/>
      <c r="BI8" s="989"/>
      <c r="BJ8" s="989"/>
      <c r="BK8" s="989"/>
      <c r="BL8" s="989"/>
      <c r="BM8" s="989"/>
      <c r="BN8" s="989"/>
      <c r="BO8" s="989"/>
      <c r="BP8" s="989"/>
      <c r="BQ8" s="989"/>
      <c r="BR8" s="989"/>
      <c r="BS8" s="989"/>
      <c r="BT8" s="989"/>
      <c r="BU8" s="989"/>
      <c r="BV8" s="989"/>
      <c r="BW8" s="989"/>
      <c r="BX8" s="989"/>
      <c r="BY8" s="989"/>
      <c r="BZ8" s="989"/>
      <c r="CA8" s="989"/>
      <c r="CB8" s="989"/>
      <c r="CC8" s="989"/>
      <c r="CD8" s="989"/>
      <c r="CE8" s="989"/>
      <c r="CF8" s="989"/>
      <c r="CG8" s="989"/>
      <c r="CH8" s="989"/>
      <c r="CI8" s="989"/>
      <c r="CJ8" s="989"/>
      <c r="CK8" s="989"/>
      <c r="CL8" s="989"/>
      <c r="CM8" s="989"/>
      <c r="CN8" s="989"/>
      <c r="CO8" s="989"/>
      <c r="CP8" s="989"/>
      <c r="CQ8" s="989"/>
      <c r="CR8" s="989"/>
      <c r="CS8" s="989"/>
      <c r="CT8" s="989"/>
      <c r="CU8" s="989"/>
      <c r="CV8" s="989"/>
      <c r="CW8" s="989"/>
      <c r="CX8" s="989"/>
      <c r="CY8" s="989"/>
      <c r="CZ8" s="989"/>
      <c r="DA8" s="989"/>
      <c r="DB8" s="989"/>
      <c r="DC8" s="989"/>
      <c r="DD8" s="989"/>
      <c r="DE8" s="989"/>
      <c r="DF8" s="989"/>
      <c r="DG8" s="989"/>
      <c r="DH8" s="989"/>
      <c r="DI8" s="989"/>
      <c r="DJ8" s="989"/>
      <c r="DK8" s="989"/>
      <c r="DL8" s="989"/>
      <c r="DM8" s="989"/>
      <c r="DN8" s="989"/>
      <c r="DO8" s="989"/>
      <c r="DP8" s="989"/>
      <c r="DQ8" s="989"/>
      <c r="DR8" s="989"/>
      <c r="DS8" s="989"/>
      <c r="DT8" s="989"/>
      <c r="DU8" s="989"/>
      <c r="DV8" s="989"/>
      <c r="DW8" s="989"/>
      <c r="DX8" s="989"/>
      <c r="DY8" s="989"/>
      <c r="DZ8" s="989"/>
      <c r="EA8" s="989"/>
      <c r="EB8" s="989"/>
      <c r="EC8" s="989"/>
      <c r="ED8" s="989"/>
      <c r="EE8" s="989"/>
      <c r="EF8" s="989"/>
      <c r="EG8" s="989"/>
      <c r="EH8" s="989"/>
      <c r="EI8" s="989"/>
      <c r="EJ8" s="989"/>
      <c r="EK8" s="989"/>
      <c r="EL8" s="989"/>
      <c r="EM8" s="989"/>
      <c r="EN8" s="989"/>
      <c r="EO8" s="989"/>
      <c r="EP8" s="989"/>
      <c r="EQ8" s="989"/>
      <c r="ER8" s="989"/>
      <c r="ES8" s="989"/>
      <c r="ET8" s="989"/>
      <c r="EU8" s="989"/>
      <c r="EV8" s="989"/>
      <c r="EW8" s="989"/>
      <c r="EX8" s="989"/>
      <c r="EY8" s="989"/>
      <c r="EZ8" s="989"/>
      <c r="FA8" s="989"/>
      <c r="FB8" s="989"/>
      <c r="FC8" s="989"/>
      <c r="FD8" s="989"/>
      <c r="FE8" s="989"/>
      <c r="FF8" s="989"/>
      <c r="FG8" s="989"/>
      <c r="FH8" s="989"/>
      <c r="FI8" s="989"/>
      <c r="FJ8" s="989"/>
      <c r="FK8" s="989"/>
      <c r="FL8" s="989"/>
      <c r="FM8" s="989"/>
      <c r="FN8" s="989"/>
      <c r="FO8" s="989"/>
      <c r="FP8" s="989"/>
      <c r="FQ8" s="989"/>
      <c r="FR8" s="989"/>
      <c r="FS8" s="989"/>
      <c r="FT8" s="989"/>
      <c r="FU8" s="989"/>
      <c r="FV8" s="989"/>
      <c r="FW8" s="989"/>
      <c r="FX8" s="989"/>
      <c r="FY8" s="989"/>
      <c r="FZ8" s="989"/>
      <c r="GA8" s="989"/>
      <c r="GB8" s="989"/>
      <c r="GC8" s="989"/>
      <c r="GD8" s="989"/>
      <c r="GE8" s="989"/>
      <c r="GF8" s="989"/>
      <c r="GG8" s="989"/>
      <c r="GH8" s="989"/>
      <c r="GI8" s="989"/>
      <c r="GJ8" s="989"/>
      <c r="GK8" s="989"/>
      <c r="GL8" s="989"/>
      <c r="GM8" s="989"/>
      <c r="GN8" s="989"/>
      <c r="GO8" s="989"/>
      <c r="GP8" s="989"/>
      <c r="GQ8" s="989"/>
      <c r="GR8" s="989"/>
      <c r="GS8" s="989"/>
      <c r="GT8" s="989"/>
      <c r="GU8" s="989"/>
      <c r="GV8" s="989"/>
      <c r="GW8" s="989"/>
      <c r="GX8" s="989"/>
      <c r="GY8" s="989"/>
      <c r="GZ8" s="989"/>
      <c r="HA8" s="989"/>
      <c r="HB8" s="989"/>
    </row>
    <row r="9" spans="1:210" s="642" customFormat="1" ht="48" customHeight="1" x14ac:dyDescent="0.25">
      <c r="A9" s="1093"/>
      <c r="B9" s="1094"/>
      <c r="C9" s="39"/>
      <c r="D9" s="1111"/>
      <c r="E9" s="276" t="s">
        <v>24</v>
      </c>
      <c r="F9" s="294" t="s">
        <v>25</v>
      </c>
      <c r="G9" s="520" t="s">
        <v>27</v>
      </c>
      <c r="H9" s="761" t="s">
        <v>28</v>
      </c>
      <c r="I9" s="656" t="s">
        <v>26</v>
      </c>
      <c r="J9" s="1111"/>
      <c r="K9" s="276" t="s">
        <v>24</v>
      </c>
      <c r="L9" s="294" t="s">
        <v>25</v>
      </c>
      <c r="M9" s="277" t="s">
        <v>27</v>
      </c>
      <c r="N9" s="272" t="s">
        <v>28</v>
      </c>
      <c r="O9" s="409" t="s">
        <v>26</v>
      </c>
      <c r="P9" s="1111"/>
      <c r="Q9" s="276" t="s">
        <v>24</v>
      </c>
      <c r="R9" s="294" t="s">
        <v>25</v>
      </c>
      <c r="S9" s="520" t="s">
        <v>27</v>
      </c>
      <c r="T9" s="759" t="s">
        <v>28</v>
      </c>
      <c r="U9" s="409" t="s">
        <v>26</v>
      </c>
      <c r="V9" s="928"/>
      <c r="W9" s="989"/>
      <c r="X9" s="989"/>
      <c r="Y9" s="989"/>
      <c r="Z9" s="989"/>
      <c r="AA9" s="989"/>
      <c r="AB9" s="989"/>
      <c r="AC9" s="989"/>
      <c r="AD9" s="989"/>
      <c r="AE9" s="989"/>
      <c r="AF9" s="989"/>
      <c r="AG9" s="989"/>
      <c r="AH9" s="989"/>
      <c r="AI9" s="989"/>
      <c r="AJ9" s="989"/>
      <c r="AK9" s="989"/>
      <c r="AL9" s="989"/>
      <c r="AM9" s="989"/>
      <c r="AN9" s="989"/>
      <c r="AO9" s="989"/>
      <c r="AP9" s="989"/>
      <c r="AQ9" s="989"/>
      <c r="AR9" s="989"/>
      <c r="AS9" s="989"/>
      <c r="AT9" s="989"/>
      <c r="AU9" s="989"/>
      <c r="AV9" s="989"/>
      <c r="AW9" s="989"/>
      <c r="AX9" s="989"/>
      <c r="AY9" s="989"/>
      <c r="AZ9" s="989"/>
      <c r="BA9" s="989"/>
      <c r="BB9" s="989"/>
      <c r="BC9" s="989"/>
      <c r="BD9" s="989"/>
      <c r="BE9" s="989"/>
      <c r="BF9" s="989"/>
      <c r="BG9" s="989"/>
      <c r="BH9" s="989"/>
      <c r="BI9" s="989"/>
      <c r="BJ9" s="989"/>
      <c r="BK9" s="989"/>
      <c r="BL9" s="989"/>
      <c r="BM9" s="989"/>
      <c r="BN9" s="989"/>
      <c r="BO9" s="989"/>
      <c r="BP9" s="989"/>
      <c r="BQ9" s="989"/>
      <c r="BR9" s="989"/>
      <c r="BS9" s="989"/>
      <c r="BT9" s="989"/>
      <c r="BU9" s="989"/>
      <c r="BV9" s="989"/>
      <c r="BW9" s="989"/>
      <c r="BX9" s="989"/>
      <c r="BY9" s="989"/>
      <c r="BZ9" s="989"/>
      <c r="CA9" s="989"/>
      <c r="CB9" s="989"/>
      <c r="CC9" s="989"/>
      <c r="CD9" s="989"/>
      <c r="CE9" s="989"/>
      <c r="CF9" s="989"/>
      <c r="CG9" s="989"/>
      <c r="CH9" s="989"/>
      <c r="CI9" s="989"/>
      <c r="CJ9" s="989"/>
      <c r="CK9" s="989"/>
      <c r="CL9" s="989"/>
      <c r="CM9" s="989"/>
      <c r="CN9" s="989"/>
      <c r="CO9" s="989"/>
      <c r="CP9" s="989"/>
      <c r="CQ9" s="989"/>
      <c r="CR9" s="989"/>
      <c r="CS9" s="989"/>
      <c r="CT9" s="989"/>
      <c r="CU9" s="989"/>
      <c r="CV9" s="989"/>
      <c r="CW9" s="989"/>
      <c r="CX9" s="989"/>
      <c r="CY9" s="989"/>
      <c r="CZ9" s="989"/>
      <c r="DA9" s="989"/>
      <c r="DB9" s="989"/>
      <c r="DC9" s="989"/>
      <c r="DD9" s="989"/>
      <c r="DE9" s="989"/>
      <c r="DF9" s="989"/>
      <c r="DG9" s="989"/>
      <c r="DH9" s="989"/>
      <c r="DI9" s="989"/>
      <c r="DJ9" s="989"/>
      <c r="DK9" s="989"/>
      <c r="DL9" s="989"/>
      <c r="DM9" s="989"/>
      <c r="DN9" s="989"/>
      <c r="DO9" s="989"/>
      <c r="DP9" s="989"/>
      <c r="DQ9" s="989"/>
      <c r="DR9" s="989"/>
      <c r="DS9" s="989"/>
      <c r="DT9" s="989"/>
      <c r="DU9" s="989"/>
      <c r="DV9" s="989"/>
      <c r="DW9" s="989"/>
      <c r="DX9" s="989"/>
      <c r="DY9" s="989"/>
      <c r="DZ9" s="989"/>
      <c r="EA9" s="989"/>
      <c r="EB9" s="989"/>
      <c r="EC9" s="989"/>
      <c r="ED9" s="989"/>
      <c r="EE9" s="989"/>
      <c r="EF9" s="989"/>
      <c r="EG9" s="989"/>
      <c r="EH9" s="989"/>
      <c r="EI9" s="989"/>
      <c r="EJ9" s="989"/>
      <c r="EK9" s="989"/>
      <c r="EL9" s="989"/>
      <c r="EM9" s="989"/>
      <c r="EN9" s="989"/>
      <c r="EO9" s="989"/>
      <c r="EP9" s="989"/>
      <c r="EQ9" s="989"/>
      <c r="ER9" s="989"/>
      <c r="ES9" s="989"/>
      <c r="ET9" s="989"/>
      <c r="EU9" s="989"/>
      <c r="EV9" s="989"/>
      <c r="EW9" s="989"/>
      <c r="EX9" s="989"/>
      <c r="EY9" s="989"/>
      <c r="EZ9" s="989"/>
      <c r="FA9" s="989"/>
      <c r="FB9" s="989"/>
      <c r="FC9" s="989"/>
      <c r="FD9" s="989"/>
      <c r="FE9" s="989"/>
      <c r="FF9" s="989"/>
      <c r="FG9" s="989"/>
      <c r="FH9" s="989"/>
      <c r="FI9" s="989"/>
      <c r="FJ9" s="989"/>
      <c r="FK9" s="989"/>
      <c r="FL9" s="989"/>
      <c r="FM9" s="989"/>
      <c r="FN9" s="989"/>
      <c r="FO9" s="989"/>
      <c r="FP9" s="989"/>
      <c r="FQ9" s="989"/>
      <c r="FR9" s="989"/>
      <c r="FS9" s="989"/>
      <c r="FT9" s="989"/>
      <c r="FU9" s="989"/>
      <c r="FV9" s="989"/>
      <c r="FW9" s="989"/>
      <c r="FX9" s="989"/>
      <c r="FY9" s="989"/>
      <c r="FZ9" s="989"/>
      <c r="GA9" s="989"/>
      <c r="GB9" s="989"/>
      <c r="GC9" s="989"/>
      <c r="GD9" s="989"/>
      <c r="GE9" s="989"/>
      <c r="GF9" s="989"/>
      <c r="GG9" s="989"/>
      <c r="GH9" s="989"/>
      <c r="GI9" s="989"/>
      <c r="GJ9" s="989"/>
      <c r="GK9" s="989"/>
      <c r="GL9" s="989"/>
      <c r="GM9" s="989"/>
      <c r="GN9" s="989"/>
      <c r="GO9" s="989"/>
      <c r="GP9" s="989"/>
      <c r="GQ9" s="989"/>
      <c r="GR9" s="989"/>
      <c r="GS9" s="989"/>
      <c r="GT9" s="989"/>
      <c r="GU9" s="989"/>
      <c r="GV9" s="989"/>
      <c r="GW9" s="989"/>
      <c r="GX9" s="989"/>
      <c r="GY9" s="989"/>
      <c r="GZ9" s="989"/>
      <c r="HA9" s="989"/>
      <c r="HB9" s="989"/>
    </row>
    <row r="10" spans="1:210" s="642" customFormat="1" ht="15.75" thickBot="1" x14ac:dyDescent="0.3">
      <c r="A10" s="1095"/>
      <c r="B10" s="1096"/>
      <c r="C10" s="708"/>
      <c r="D10" s="1112"/>
      <c r="E10" s="293" t="s">
        <v>121</v>
      </c>
      <c r="F10" s="72" t="s">
        <v>122</v>
      </c>
      <c r="G10" s="72" t="s">
        <v>123</v>
      </c>
      <c r="H10" s="888" t="s">
        <v>125</v>
      </c>
      <c r="I10" s="295" t="s">
        <v>124</v>
      </c>
      <c r="J10" s="1112"/>
      <c r="K10" s="293" t="s">
        <v>121</v>
      </c>
      <c r="L10" s="72" t="s">
        <v>122</v>
      </c>
      <c r="M10" s="73" t="s">
        <v>123</v>
      </c>
      <c r="N10" s="40" t="s">
        <v>125</v>
      </c>
      <c r="O10" s="73" t="s">
        <v>124</v>
      </c>
      <c r="P10" s="1112"/>
      <c r="Q10" s="293" t="s">
        <v>121</v>
      </c>
      <c r="R10" s="72" t="s">
        <v>122</v>
      </c>
      <c r="S10" s="72" t="s">
        <v>123</v>
      </c>
      <c r="T10" s="888" t="s">
        <v>125</v>
      </c>
      <c r="U10" s="295" t="s">
        <v>124</v>
      </c>
      <c r="V10" s="928"/>
      <c r="W10" s="989"/>
      <c r="X10" s="989"/>
      <c r="Y10" s="989"/>
      <c r="Z10" s="989"/>
      <c r="AA10" s="989"/>
      <c r="AB10" s="989"/>
      <c r="AC10" s="989"/>
      <c r="AD10" s="989"/>
      <c r="AE10" s="989"/>
      <c r="AF10" s="989"/>
      <c r="AG10" s="989"/>
      <c r="AH10" s="989"/>
      <c r="AI10" s="989"/>
      <c r="AJ10" s="989"/>
      <c r="AK10" s="989"/>
      <c r="AL10" s="989"/>
      <c r="AM10" s="989"/>
      <c r="AN10" s="989"/>
      <c r="AO10" s="989"/>
      <c r="AP10" s="989"/>
      <c r="AQ10" s="989"/>
      <c r="AR10" s="989"/>
      <c r="AS10" s="989"/>
      <c r="AT10" s="989"/>
      <c r="AU10" s="989"/>
      <c r="AV10" s="989"/>
      <c r="AW10" s="989"/>
      <c r="AX10" s="989"/>
      <c r="AY10" s="989"/>
      <c r="AZ10" s="989"/>
      <c r="BA10" s="989"/>
      <c r="BB10" s="989"/>
      <c r="BC10" s="989"/>
      <c r="BD10" s="989"/>
      <c r="BE10" s="989"/>
      <c r="BF10" s="989"/>
      <c r="BG10" s="989"/>
      <c r="BH10" s="989"/>
      <c r="BI10" s="989"/>
      <c r="BJ10" s="989"/>
      <c r="BK10" s="989"/>
      <c r="BL10" s="989"/>
      <c r="BM10" s="989"/>
      <c r="BN10" s="989"/>
      <c r="BO10" s="989"/>
      <c r="BP10" s="989"/>
      <c r="BQ10" s="989"/>
      <c r="BR10" s="989"/>
      <c r="BS10" s="989"/>
      <c r="BT10" s="989"/>
      <c r="BU10" s="989"/>
      <c r="BV10" s="989"/>
      <c r="BW10" s="989"/>
      <c r="BX10" s="989"/>
      <c r="BY10" s="989"/>
      <c r="BZ10" s="989"/>
      <c r="CA10" s="989"/>
      <c r="CB10" s="989"/>
      <c r="CC10" s="989"/>
      <c r="CD10" s="989"/>
      <c r="CE10" s="989"/>
      <c r="CF10" s="989"/>
      <c r="CG10" s="989"/>
      <c r="CH10" s="989"/>
      <c r="CI10" s="989"/>
      <c r="CJ10" s="989"/>
      <c r="CK10" s="989"/>
      <c r="CL10" s="989"/>
      <c r="CM10" s="989"/>
      <c r="CN10" s="989"/>
      <c r="CO10" s="989"/>
      <c r="CP10" s="989"/>
      <c r="CQ10" s="989"/>
      <c r="CR10" s="989"/>
      <c r="CS10" s="989"/>
      <c r="CT10" s="989"/>
      <c r="CU10" s="989"/>
      <c r="CV10" s="989"/>
      <c r="CW10" s="989"/>
      <c r="CX10" s="989"/>
      <c r="CY10" s="989"/>
      <c r="CZ10" s="989"/>
      <c r="DA10" s="989"/>
      <c r="DB10" s="989"/>
      <c r="DC10" s="989"/>
      <c r="DD10" s="989"/>
      <c r="DE10" s="989"/>
      <c r="DF10" s="989"/>
      <c r="DG10" s="989"/>
      <c r="DH10" s="989"/>
      <c r="DI10" s="989"/>
      <c r="DJ10" s="989"/>
      <c r="DK10" s="989"/>
      <c r="DL10" s="989"/>
      <c r="DM10" s="989"/>
      <c r="DN10" s="989"/>
      <c r="DO10" s="989"/>
      <c r="DP10" s="989"/>
      <c r="DQ10" s="989"/>
      <c r="DR10" s="989"/>
      <c r="DS10" s="989"/>
      <c r="DT10" s="989"/>
      <c r="DU10" s="989"/>
      <c r="DV10" s="989"/>
      <c r="DW10" s="989"/>
      <c r="DX10" s="989"/>
      <c r="DY10" s="989"/>
      <c r="DZ10" s="989"/>
      <c r="EA10" s="989"/>
      <c r="EB10" s="989"/>
      <c r="EC10" s="989"/>
      <c r="ED10" s="989"/>
      <c r="EE10" s="989"/>
      <c r="EF10" s="989"/>
      <c r="EG10" s="989"/>
      <c r="EH10" s="989"/>
      <c r="EI10" s="989"/>
      <c r="EJ10" s="989"/>
      <c r="EK10" s="989"/>
      <c r="EL10" s="989"/>
      <c r="EM10" s="989"/>
      <c r="EN10" s="989"/>
      <c r="EO10" s="989"/>
      <c r="EP10" s="989"/>
      <c r="EQ10" s="989"/>
      <c r="ER10" s="989"/>
      <c r="ES10" s="989"/>
      <c r="ET10" s="989"/>
      <c r="EU10" s="989"/>
      <c r="EV10" s="989"/>
      <c r="EW10" s="989"/>
      <c r="EX10" s="989"/>
      <c r="EY10" s="989"/>
      <c r="EZ10" s="989"/>
      <c r="FA10" s="989"/>
      <c r="FB10" s="989"/>
      <c r="FC10" s="989"/>
      <c r="FD10" s="989"/>
      <c r="FE10" s="989"/>
      <c r="FF10" s="989"/>
      <c r="FG10" s="989"/>
      <c r="FH10" s="989"/>
      <c r="FI10" s="989"/>
      <c r="FJ10" s="989"/>
      <c r="FK10" s="989"/>
      <c r="FL10" s="989"/>
      <c r="FM10" s="989"/>
      <c r="FN10" s="989"/>
      <c r="FO10" s="989"/>
      <c r="FP10" s="989"/>
      <c r="FQ10" s="989"/>
      <c r="FR10" s="989"/>
      <c r="FS10" s="989"/>
      <c r="FT10" s="989"/>
      <c r="FU10" s="989"/>
      <c r="FV10" s="989"/>
      <c r="FW10" s="989"/>
      <c r="FX10" s="989"/>
      <c r="FY10" s="989"/>
      <c r="FZ10" s="989"/>
      <c r="GA10" s="989"/>
      <c r="GB10" s="989"/>
      <c r="GC10" s="989"/>
      <c r="GD10" s="989"/>
      <c r="GE10" s="989"/>
      <c r="GF10" s="989"/>
      <c r="GG10" s="989"/>
      <c r="GH10" s="989"/>
      <c r="GI10" s="989"/>
      <c r="GJ10" s="989"/>
      <c r="GK10" s="989"/>
      <c r="GL10" s="989"/>
      <c r="GM10" s="989"/>
      <c r="GN10" s="989"/>
      <c r="GO10" s="989"/>
      <c r="GP10" s="989"/>
      <c r="GQ10" s="989"/>
      <c r="GR10" s="989"/>
      <c r="GS10" s="989"/>
      <c r="GT10" s="989"/>
      <c r="GU10" s="989"/>
      <c r="GV10" s="989"/>
      <c r="GW10" s="989"/>
      <c r="GX10" s="989"/>
      <c r="GY10" s="989"/>
      <c r="GZ10" s="989"/>
      <c r="HA10" s="989"/>
      <c r="HB10" s="989"/>
    </row>
    <row r="11" spans="1:210" s="642" customFormat="1" ht="16.5" thickTop="1" thickBot="1" x14ac:dyDescent="0.3">
      <c r="A11" s="781" t="s">
        <v>176</v>
      </c>
      <c r="B11" s="1000" t="s">
        <v>30</v>
      </c>
      <c r="C11" s="709"/>
      <c r="D11" s="1100" t="s">
        <v>35</v>
      </c>
      <c r="E11" s="1101"/>
      <c r="F11" s="1101"/>
      <c r="G11" s="1101"/>
      <c r="H11" s="1101"/>
      <c r="I11" s="1102"/>
      <c r="J11" s="1100" t="s">
        <v>35</v>
      </c>
      <c r="K11" s="1103"/>
      <c r="L11" s="1103"/>
      <c r="M11" s="1103"/>
      <c r="N11" s="1103"/>
      <c r="O11" s="1104"/>
      <c r="P11" s="1100" t="s">
        <v>35</v>
      </c>
      <c r="Q11" s="1103"/>
      <c r="R11" s="1103"/>
      <c r="S11" s="1103"/>
      <c r="T11" s="1103"/>
      <c r="U11" s="1104"/>
      <c r="V11" s="928"/>
      <c r="W11" s="989"/>
      <c r="X11" s="989"/>
      <c r="Y11" s="989"/>
      <c r="Z11" s="989"/>
      <c r="AA11" s="989"/>
      <c r="AB11" s="989"/>
      <c r="AC11" s="989"/>
      <c r="AD11" s="989"/>
      <c r="AE11" s="989"/>
      <c r="AF11" s="989"/>
      <c r="AG11" s="989"/>
      <c r="AH11" s="989"/>
      <c r="AI11" s="989"/>
      <c r="AJ11" s="989"/>
      <c r="AK11" s="989"/>
      <c r="AL11" s="989"/>
      <c r="AM11" s="989"/>
      <c r="AN11" s="989"/>
      <c r="AO11" s="989"/>
      <c r="AP11" s="989"/>
      <c r="AQ11" s="989"/>
      <c r="AR11" s="989"/>
      <c r="AS11" s="989"/>
      <c r="AT11" s="989"/>
      <c r="AU11" s="989"/>
      <c r="AV11" s="989"/>
      <c r="AW11" s="989"/>
      <c r="AX11" s="989"/>
      <c r="AY11" s="989"/>
      <c r="AZ11" s="989"/>
      <c r="BA11" s="989"/>
      <c r="BB11" s="989"/>
      <c r="BC11" s="989"/>
      <c r="BD11" s="989"/>
      <c r="BE11" s="989"/>
      <c r="BF11" s="989"/>
      <c r="BG11" s="989"/>
      <c r="BH11" s="989"/>
      <c r="BI11" s="989"/>
      <c r="BJ11" s="989"/>
      <c r="BK11" s="989"/>
      <c r="BL11" s="989"/>
      <c r="BM11" s="989"/>
      <c r="BN11" s="989"/>
      <c r="BO11" s="989"/>
      <c r="BP11" s="989"/>
      <c r="BQ11" s="989"/>
      <c r="BR11" s="989"/>
      <c r="BS11" s="989"/>
      <c r="BT11" s="989"/>
      <c r="BU11" s="989"/>
      <c r="BV11" s="989"/>
      <c r="BW11" s="989"/>
      <c r="BX11" s="989"/>
      <c r="BY11" s="989"/>
      <c r="BZ11" s="989"/>
      <c r="CA11" s="989"/>
      <c r="CB11" s="989"/>
      <c r="CC11" s="989"/>
      <c r="CD11" s="989"/>
      <c r="CE11" s="989"/>
      <c r="CF11" s="989"/>
      <c r="CG11" s="989"/>
      <c r="CH11" s="989"/>
      <c r="CI11" s="989"/>
      <c r="CJ11" s="989"/>
      <c r="CK11" s="989"/>
      <c r="CL11" s="989"/>
      <c r="CM11" s="989"/>
      <c r="CN11" s="989"/>
      <c r="CO11" s="989"/>
      <c r="CP11" s="989"/>
      <c r="CQ11" s="989"/>
      <c r="CR11" s="989"/>
      <c r="CS11" s="989"/>
      <c r="CT11" s="989"/>
      <c r="CU11" s="989"/>
      <c r="CV11" s="989"/>
      <c r="CW11" s="989"/>
      <c r="CX11" s="989"/>
      <c r="CY11" s="989"/>
      <c r="CZ11" s="989"/>
      <c r="DA11" s="989"/>
      <c r="DB11" s="989"/>
      <c r="DC11" s="989"/>
      <c r="DD11" s="989"/>
      <c r="DE11" s="989"/>
      <c r="DF11" s="989"/>
      <c r="DG11" s="989"/>
      <c r="DH11" s="989"/>
      <c r="DI11" s="989"/>
      <c r="DJ11" s="989"/>
      <c r="DK11" s="989"/>
      <c r="DL11" s="989"/>
      <c r="DM11" s="989"/>
      <c r="DN11" s="989"/>
      <c r="DO11" s="989"/>
      <c r="DP11" s="989"/>
      <c r="DQ11" s="989"/>
      <c r="DR11" s="989"/>
      <c r="DS11" s="989"/>
      <c r="DT11" s="989"/>
      <c r="DU11" s="989"/>
      <c r="DV11" s="989"/>
      <c r="DW11" s="989"/>
      <c r="DX11" s="989"/>
      <c r="DY11" s="989"/>
      <c r="DZ11" s="989"/>
      <c r="EA11" s="989"/>
      <c r="EB11" s="989"/>
      <c r="EC11" s="989"/>
      <c r="ED11" s="989"/>
      <c r="EE11" s="989"/>
      <c r="EF11" s="989"/>
      <c r="EG11" s="989"/>
      <c r="EH11" s="989"/>
      <c r="EI11" s="989"/>
      <c r="EJ11" s="989"/>
      <c r="EK11" s="989"/>
      <c r="EL11" s="989"/>
      <c r="EM11" s="989"/>
      <c r="EN11" s="989"/>
      <c r="EO11" s="989"/>
      <c r="EP11" s="989"/>
      <c r="EQ11" s="989"/>
      <c r="ER11" s="989"/>
      <c r="ES11" s="989"/>
      <c r="ET11" s="989"/>
      <c r="EU11" s="989"/>
      <c r="EV11" s="989"/>
      <c r="EW11" s="989"/>
      <c r="EX11" s="989"/>
      <c r="EY11" s="989"/>
      <c r="EZ11" s="989"/>
      <c r="FA11" s="989"/>
      <c r="FB11" s="989"/>
      <c r="FC11" s="989"/>
      <c r="FD11" s="989"/>
      <c r="FE11" s="989"/>
      <c r="FF11" s="989"/>
      <c r="FG11" s="989"/>
      <c r="FH11" s="989"/>
      <c r="FI11" s="989"/>
      <c r="FJ11" s="989"/>
      <c r="FK11" s="989"/>
      <c r="FL11" s="989"/>
      <c r="FM11" s="989"/>
      <c r="FN11" s="989"/>
      <c r="FO11" s="989"/>
      <c r="FP11" s="989"/>
      <c r="FQ11" s="989"/>
      <c r="FR11" s="989"/>
      <c r="FS11" s="989"/>
      <c r="FT11" s="989"/>
      <c r="FU11" s="989"/>
      <c r="FV11" s="989"/>
      <c r="FW11" s="989"/>
      <c r="FX11" s="989"/>
      <c r="FY11" s="989"/>
      <c r="FZ11" s="989"/>
      <c r="GA11" s="989"/>
      <c r="GB11" s="989"/>
      <c r="GC11" s="989"/>
      <c r="GD11" s="989"/>
      <c r="GE11" s="989"/>
      <c r="GF11" s="989"/>
      <c r="GG11" s="989"/>
      <c r="GH11" s="989"/>
      <c r="GI11" s="989"/>
      <c r="GJ11" s="989"/>
      <c r="GK11" s="989"/>
      <c r="GL11" s="989"/>
      <c r="GM11" s="989"/>
      <c r="GN11" s="989"/>
      <c r="GO11" s="989"/>
      <c r="GP11" s="989"/>
      <c r="GQ11" s="989"/>
      <c r="GR11" s="989"/>
      <c r="GS11" s="989"/>
      <c r="GT11" s="989"/>
      <c r="GU11" s="989"/>
      <c r="GV11" s="989"/>
      <c r="GW11" s="989"/>
      <c r="GX11" s="989"/>
      <c r="GY11" s="989"/>
      <c r="GZ11" s="989"/>
      <c r="HA11" s="989"/>
      <c r="HB11" s="989"/>
    </row>
    <row r="12" spans="1:210" s="41" customFormat="1" ht="30" customHeight="1" thickTop="1" x14ac:dyDescent="0.25">
      <c r="A12" s="783" t="s">
        <v>177</v>
      </c>
      <c r="B12" s="784" t="s">
        <v>178</v>
      </c>
      <c r="C12" s="572" t="s">
        <v>314</v>
      </c>
      <c r="D12" s="475">
        <f>SUM(E12:I12)</f>
        <v>558</v>
      </c>
      <c r="E12" s="685">
        <v>510</v>
      </c>
      <c r="F12" s="678"/>
      <c r="G12" s="678">
        <v>48</v>
      </c>
      <c r="H12" s="678"/>
      <c r="I12" s="679"/>
      <c r="J12" s="475">
        <f>SUM(K12:O12)</f>
        <v>557</v>
      </c>
      <c r="K12" s="677">
        <v>510</v>
      </c>
      <c r="L12" s="678"/>
      <c r="M12" s="678">
        <v>47</v>
      </c>
      <c r="N12" s="678"/>
      <c r="O12" s="679"/>
      <c r="P12" s="689">
        <f>SUM(Q12:U12)</f>
        <v>678</v>
      </c>
      <c r="Q12" s="685">
        <v>630</v>
      </c>
      <c r="R12" s="678"/>
      <c r="S12" s="678">
        <v>48</v>
      </c>
      <c r="T12" s="678"/>
      <c r="U12" s="679"/>
      <c r="V12" s="990"/>
      <c r="W12" s="991"/>
      <c r="X12" s="992"/>
      <c r="Y12" s="992"/>
      <c r="Z12" s="992"/>
      <c r="AA12" s="992"/>
      <c r="AB12" s="992"/>
      <c r="AC12" s="992"/>
      <c r="AD12" s="992"/>
      <c r="AE12" s="992"/>
      <c r="AF12" s="992"/>
      <c r="AG12" s="992"/>
      <c r="AH12" s="992"/>
      <c r="AI12" s="992"/>
      <c r="AJ12" s="992"/>
      <c r="AK12" s="992"/>
      <c r="AL12" s="992"/>
      <c r="AM12" s="992"/>
      <c r="AN12" s="992"/>
      <c r="AO12" s="992"/>
      <c r="AP12" s="992"/>
      <c r="AQ12" s="992"/>
      <c r="AR12" s="992"/>
      <c r="AS12" s="992"/>
      <c r="AT12" s="992"/>
      <c r="AU12" s="992"/>
      <c r="AV12" s="992"/>
      <c r="AW12" s="992"/>
      <c r="AX12" s="992"/>
      <c r="AY12" s="992"/>
      <c r="AZ12" s="992"/>
      <c r="BA12" s="992"/>
      <c r="BB12" s="992"/>
      <c r="BC12" s="992"/>
      <c r="BD12" s="992"/>
      <c r="BE12" s="992"/>
      <c r="BF12" s="992"/>
      <c r="BG12" s="992"/>
      <c r="BH12" s="992"/>
      <c r="BI12" s="992"/>
      <c r="BJ12" s="992"/>
      <c r="BK12" s="992"/>
      <c r="BL12" s="992"/>
      <c r="BM12" s="992"/>
      <c r="BN12" s="992"/>
      <c r="BO12" s="992"/>
      <c r="BP12" s="992"/>
      <c r="BQ12" s="992"/>
      <c r="BR12" s="992"/>
      <c r="BS12" s="992"/>
      <c r="BT12" s="992"/>
      <c r="BU12" s="992"/>
      <c r="BV12" s="992"/>
      <c r="BW12" s="992"/>
      <c r="BX12" s="992"/>
      <c r="BY12" s="992"/>
      <c r="BZ12" s="992"/>
      <c r="CA12" s="992"/>
      <c r="CB12" s="992"/>
      <c r="CC12" s="992"/>
      <c r="CD12" s="992"/>
      <c r="CE12" s="992"/>
      <c r="CF12" s="992"/>
      <c r="CG12" s="992"/>
      <c r="CH12" s="992"/>
      <c r="CI12" s="992"/>
      <c r="CJ12" s="992"/>
      <c r="CK12" s="992"/>
      <c r="CL12" s="992"/>
      <c r="CM12" s="992"/>
      <c r="CN12" s="992"/>
      <c r="CO12" s="992"/>
      <c r="CP12" s="992"/>
      <c r="CQ12" s="992"/>
      <c r="CR12" s="992"/>
      <c r="CS12" s="992"/>
      <c r="CT12" s="992"/>
      <c r="CU12" s="992"/>
      <c r="CV12" s="992"/>
      <c r="CW12" s="992"/>
      <c r="CX12" s="992"/>
      <c r="CY12" s="992"/>
      <c r="CZ12" s="992"/>
      <c r="DA12" s="992"/>
      <c r="DB12" s="992"/>
      <c r="DC12" s="992"/>
      <c r="DD12" s="992"/>
      <c r="DE12" s="992"/>
      <c r="DF12" s="992"/>
      <c r="DG12" s="992"/>
      <c r="DH12" s="992"/>
      <c r="DI12" s="992"/>
      <c r="DJ12" s="992"/>
      <c r="DK12" s="992"/>
      <c r="DL12" s="992"/>
      <c r="DM12" s="992"/>
      <c r="DN12" s="992"/>
      <c r="DO12" s="992"/>
      <c r="DP12" s="992"/>
      <c r="DQ12" s="992"/>
      <c r="DR12" s="992"/>
      <c r="DS12" s="992"/>
      <c r="DT12" s="992"/>
      <c r="DU12" s="992"/>
      <c r="DV12" s="992"/>
      <c r="DW12" s="992"/>
      <c r="DX12" s="992"/>
      <c r="DY12" s="992"/>
      <c r="DZ12" s="992"/>
      <c r="EA12" s="992"/>
      <c r="EB12" s="992"/>
      <c r="EC12" s="992"/>
      <c r="ED12" s="992"/>
      <c r="EE12" s="992"/>
      <c r="EF12" s="992"/>
      <c r="EG12" s="992"/>
      <c r="EH12" s="992"/>
      <c r="EI12" s="992"/>
      <c r="EJ12" s="992"/>
      <c r="EK12" s="992"/>
      <c r="EL12" s="992"/>
      <c r="EM12" s="992"/>
      <c r="EN12" s="992"/>
      <c r="EO12" s="992"/>
      <c r="EP12" s="992"/>
      <c r="EQ12" s="992"/>
      <c r="ER12" s="992"/>
      <c r="ES12" s="992"/>
      <c r="ET12" s="992"/>
      <c r="EU12" s="992"/>
      <c r="EV12" s="992"/>
      <c r="EW12" s="992"/>
      <c r="EX12" s="992"/>
      <c r="EY12" s="992"/>
      <c r="EZ12" s="992"/>
      <c r="FA12" s="992"/>
      <c r="FB12" s="992"/>
      <c r="FC12" s="992"/>
      <c r="FD12" s="992"/>
      <c r="FE12" s="992"/>
      <c r="FF12" s="992"/>
      <c r="FG12" s="992"/>
      <c r="FH12" s="992"/>
      <c r="FI12" s="992"/>
      <c r="FJ12" s="992"/>
      <c r="FK12" s="992"/>
      <c r="FL12" s="992"/>
      <c r="FM12" s="992"/>
      <c r="FN12" s="992"/>
      <c r="FO12" s="992"/>
      <c r="FP12" s="992"/>
      <c r="FQ12" s="992"/>
      <c r="FR12" s="992"/>
      <c r="FS12" s="992"/>
      <c r="FT12" s="992"/>
      <c r="FU12" s="992"/>
      <c r="FV12" s="992"/>
      <c r="FW12" s="992"/>
      <c r="FX12" s="992"/>
      <c r="FY12" s="992"/>
      <c r="FZ12" s="992"/>
      <c r="GA12" s="992"/>
      <c r="GB12" s="992"/>
      <c r="GC12" s="992"/>
      <c r="GD12" s="992"/>
      <c r="GE12" s="992"/>
      <c r="GF12" s="992"/>
      <c r="GG12" s="992"/>
      <c r="GH12" s="992"/>
      <c r="GI12" s="992"/>
      <c r="GJ12" s="992"/>
      <c r="GK12" s="992"/>
      <c r="GL12" s="992"/>
      <c r="GM12" s="992"/>
      <c r="GN12" s="992"/>
      <c r="GO12" s="992"/>
      <c r="GP12" s="992"/>
      <c r="GQ12" s="992"/>
      <c r="GR12" s="992"/>
      <c r="GS12" s="992"/>
      <c r="GT12" s="992"/>
      <c r="GU12" s="992"/>
      <c r="GV12" s="992"/>
      <c r="GW12" s="992"/>
      <c r="GX12" s="992"/>
      <c r="GY12" s="992"/>
      <c r="GZ12" s="992"/>
      <c r="HA12" s="992"/>
      <c r="HB12" s="992"/>
    </row>
    <row r="13" spans="1:210" s="41" customFormat="1" ht="30" customHeight="1" x14ac:dyDescent="0.25">
      <c r="A13" s="785" t="s">
        <v>179</v>
      </c>
      <c r="B13" s="786" t="s">
        <v>180</v>
      </c>
      <c r="C13" s="572" t="s">
        <v>36</v>
      </c>
      <c r="D13" s="475">
        <f t="shared" ref="D13:D42" si="0">SUM(E13:I13)</f>
        <v>4713</v>
      </c>
      <c r="E13" s="686">
        <v>3841</v>
      </c>
      <c r="F13" s="681"/>
      <c r="G13" s="681">
        <v>872</v>
      </c>
      <c r="H13" s="681"/>
      <c r="I13" s="682"/>
      <c r="J13" s="475">
        <f t="shared" ref="J13:J42" si="1">SUM(K13:O13)</f>
        <v>4652</v>
      </c>
      <c r="K13" s="680">
        <v>3841</v>
      </c>
      <c r="L13" s="681"/>
      <c r="M13" s="681">
        <v>811</v>
      </c>
      <c r="N13" s="681"/>
      <c r="O13" s="682"/>
      <c r="P13" s="690">
        <f t="shared" ref="P13:P42" si="2">SUM(Q13:U13)</f>
        <v>4715</v>
      </c>
      <c r="Q13" s="686">
        <v>3841</v>
      </c>
      <c r="R13" s="681"/>
      <c r="S13" s="681">
        <v>874</v>
      </c>
      <c r="T13" s="681"/>
      <c r="U13" s="682"/>
      <c r="V13" s="990"/>
      <c r="W13" s="991"/>
      <c r="X13" s="992"/>
      <c r="Y13" s="992"/>
      <c r="Z13" s="992"/>
      <c r="AA13" s="992"/>
      <c r="AB13" s="992"/>
      <c r="AC13" s="992"/>
      <c r="AD13" s="992"/>
      <c r="AE13" s="992"/>
      <c r="AF13" s="992"/>
      <c r="AG13" s="992"/>
      <c r="AH13" s="992"/>
      <c r="AI13" s="992"/>
      <c r="AJ13" s="992"/>
      <c r="AK13" s="992"/>
      <c r="AL13" s="992"/>
      <c r="AM13" s="992"/>
      <c r="AN13" s="992"/>
      <c r="AO13" s="992"/>
      <c r="AP13" s="992"/>
      <c r="AQ13" s="992"/>
      <c r="AR13" s="992"/>
      <c r="AS13" s="992"/>
      <c r="AT13" s="992"/>
      <c r="AU13" s="992"/>
      <c r="AV13" s="992"/>
      <c r="AW13" s="992"/>
      <c r="AX13" s="992"/>
      <c r="AY13" s="992"/>
      <c r="AZ13" s="992"/>
      <c r="BA13" s="992"/>
      <c r="BB13" s="992"/>
      <c r="BC13" s="992"/>
      <c r="BD13" s="992"/>
      <c r="BE13" s="992"/>
      <c r="BF13" s="992"/>
      <c r="BG13" s="992"/>
      <c r="BH13" s="992"/>
      <c r="BI13" s="992"/>
      <c r="BJ13" s="992"/>
      <c r="BK13" s="992"/>
      <c r="BL13" s="992"/>
      <c r="BM13" s="992"/>
      <c r="BN13" s="992"/>
      <c r="BO13" s="992"/>
      <c r="BP13" s="992"/>
      <c r="BQ13" s="992"/>
      <c r="BR13" s="992"/>
      <c r="BS13" s="992"/>
      <c r="BT13" s="992"/>
      <c r="BU13" s="992"/>
      <c r="BV13" s="992"/>
      <c r="BW13" s="992"/>
      <c r="BX13" s="992"/>
      <c r="BY13" s="992"/>
      <c r="BZ13" s="992"/>
      <c r="CA13" s="992"/>
      <c r="CB13" s="992"/>
      <c r="CC13" s="992"/>
      <c r="CD13" s="992"/>
      <c r="CE13" s="992"/>
      <c r="CF13" s="992"/>
      <c r="CG13" s="992"/>
      <c r="CH13" s="992"/>
      <c r="CI13" s="992"/>
      <c r="CJ13" s="992"/>
      <c r="CK13" s="992"/>
      <c r="CL13" s="992"/>
      <c r="CM13" s="992"/>
      <c r="CN13" s="992"/>
      <c r="CO13" s="992"/>
      <c r="CP13" s="992"/>
      <c r="CQ13" s="992"/>
      <c r="CR13" s="992"/>
      <c r="CS13" s="992"/>
      <c r="CT13" s="992"/>
      <c r="CU13" s="992"/>
      <c r="CV13" s="992"/>
      <c r="CW13" s="992"/>
      <c r="CX13" s="992"/>
      <c r="CY13" s="992"/>
      <c r="CZ13" s="992"/>
      <c r="DA13" s="992"/>
      <c r="DB13" s="992"/>
      <c r="DC13" s="992"/>
      <c r="DD13" s="992"/>
      <c r="DE13" s="992"/>
      <c r="DF13" s="992"/>
      <c r="DG13" s="992"/>
      <c r="DH13" s="992"/>
      <c r="DI13" s="992"/>
      <c r="DJ13" s="992"/>
      <c r="DK13" s="992"/>
      <c r="DL13" s="992"/>
      <c r="DM13" s="992"/>
      <c r="DN13" s="992"/>
      <c r="DO13" s="992"/>
      <c r="DP13" s="992"/>
      <c r="DQ13" s="992"/>
      <c r="DR13" s="992"/>
      <c r="DS13" s="992"/>
      <c r="DT13" s="992"/>
      <c r="DU13" s="992"/>
      <c r="DV13" s="992"/>
      <c r="DW13" s="992"/>
      <c r="DX13" s="992"/>
      <c r="DY13" s="992"/>
      <c r="DZ13" s="992"/>
      <c r="EA13" s="992"/>
      <c r="EB13" s="992"/>
      <c r="EC13" s="992"/>
      <c r="ED13" s="992"/>
      <c r="EE13" s="992"/>
      <c r="EF13" s="992"/>
      <c r="EG13" s="992"/>
      <c r="EH13" s="992"/>
      <c r="EI13" s="992"/>
      <c r="EJ13" s="992"/>
      <c r="EK13" s="992"/>
      <c r="EL13" s="992"/>
      <c r="EM13" s="992"/>
      <c r="EN13" s="992"/>
      <c r="EO13" s="992"/>
      <c r="EP13" s="992"/>
      <c r="EQ13" s="992"/>
      <c r="ER13" s="992"/>
      <c r="ES13" s="992"/>
      <c r="ET13" s="992"/>
      <c r="EU13" s="992"/>
      <c r="EV13" s="992"/>
      <c r="EW13" s="992"/>
      <c r="EX13" s="992"/>
      <c r="EY13" s="992"/>
      <c r="EZ13" s="992"/>
      <c r="FA13" s="992"/>
      <c r="FB13" s="992"/>
      <c r="FC13" s="992"/>
      <c r="FD13" s="992"/>
      <c r="FE13" s="992"/>
      <c r="FF13" s="992"/>
      <c r="FG13" s="992"/>
      <c r="FH13" s="992"/>
      <c r="FI13" s="992"/>
      <c r="FJ13" s="992"/>
      <c r="FK13" s="992"/>
      <c r="FL13" s="992"/>
      <c r="FM13" s="992"/>
      <c r="FN13" s="992"/>
      <c r="FO13" s="992"/>
      <c r="FP13" s="992"/>
      <c r="FQ13" s="992"/>
      <c r="FR13" s="992"/>
      <c r="FS13" s="992"/>
      <c r="FT13" s="992"/>
      <c r="FU13" s="992"/>
      <c r="FV13" s="992"/>
      <c r="FW13" s="992"/>
      <c r="FX13" s="992"/>
      <c r="FY13" s="992"/>
      <c r="FZ13" s="992"/>
      <c r="GA13" s="992"/>
      <c r="GB13" s="992"/>
      <c r="GC13" s="992"/>
      <c r="GD13" s="992"/>
      <c r="GE13" s="992"/>
      <c r="GF13" s="992"/>
      <c r="GG13" s="992"/>
      <c r="GH13" s="992"/>
      <c r="GI13" s="992"/>
      <c r="GJ13" s="992"/>
      <c r="GK13" s="992"/>
      <c r="GL13" s="992"/>
      <c r="GM13" s="992"/>
      <c r="GN13" s="992"/>
      <c r="GO13" s="992"/>
      <c r="GP13" s="992"/>
      <c r="GQ13" s="992"/>
      <c r="GR13" s="992"/>
      <c r="GS13" s="992"/>
      <c r="GT13" s="992"/>
      <c r="GU13" s="992"/>
      <c r="GV13" s="992"/>
      <c r="GW13" s="992"/>
      <c r="GX13" s="992"/>
      <c r="GY13" s="992"/>
      <c r="GZ13" s="992"/>
      <c r="HA13" s="992"/>
      <c r="HB13" s="992"/>
    </row>
    <row r="14" spans="1:210" s="41" customFormat="1" ht="30" hidden="1" customHeight="1" x14ac:dyDescent="0.25">
      <c r="A14" s="785" t="s">
        <v>181</v>
      </c>
      <c r="B14" s="786" t="s">
        <v>180</v>
      </c>
      <c r="C14" s="572" t="s">
        <v>435</v>
      </c>
      <c r="D14" s="475">
        <f t="shared" si="0"/>
        <v>0</v>
      </c>
      <c r="E14" s="686">
        <v>0</v>
      </c>
      <c r="F14" s="681"/>
      <c r="G14" s="681">
        <v>0</v>
      </c>
      <c r="H14" s="681"/>
      <c r="I14" s="682"/>
      <c r="J14" s="475">
        <f t="shared" si="1"/>
        <v>2613</v>
      </c>
      <c r="K14" s="680">
        <v>2594</v>
      </c>
      <c r="L14" s="681"/>
      <c r="M14" s="681">
        <v>19</v>
      </c>
      <c r="N14" s="681"/>
      <c r="O14" s="682"/>
      <c r="P14" s="690">
        <f t="shared" si="2"/>
        <v>0</v>
      </c>
      <c r="Q14" s="686"/>
      <c r="R14" s="681"/>
      <c r="S14" s="681"/>
      <c r="T14" s="681"/>
      <c r="U14" s="682"/>
      <c r="V14" s="990"/>
      <c r="W14" s="991"/>
      <c r="X14" s="992"/>
      <c r="Y14" s="992"/>
      <c r="Z14" s="992"/>
      <c r="AA14" s="992"/>
      <c r="AB14" s="992"/>
      <c r="AC14" s="992"/>
      <c r="AD14" s="992"/>
      <c r="AE14" s="992"/>
      <c r="AF14" s="992"/>
      <c r="AG14" s="992"/>
      <c r="AH14" s="992"/>
      <c r="AI14" s="992"/>
      <c r="AJ14" s="992"/>
      <c r="AK14" s="992"/>
      <c r="AL14" s="992"/>
      <c r="AM14" s="992"/>
      <c r="AN14" s="992"/>
      <c r="AO14" s="992"/>
      <c r="AP14" s="992"/>
      <c r="AQ14" s="992"/>
      <c r="AR14" s="992"/>
      <c r="AS14" s="992"/>
      <c r="AT14" s="992"/>
      <c r="AU14" s="992"/>
      <c r="AV14" s="992"/>
      <c r="AW14" s="992"/>
      <c r="AX14" s="992"/>
      <c r="AY14" s="992"/>
      <c r="AZ14" s="992"/>
      <c r="BA14" s="992"/>
      <c r="BB14" s="992"/>
      <c r="BC14" s="992"/>
      <c r="BD14" s="992"/>
      <c r="BE14" s="992"/>
      <c r="BF14" s="992"/>
      <c r="BG14" s="992"/>
      <c r="BH14" s="992"/>
      <c r="BI14" s="992"/>
      <c r="BJ14" s="992"/>
      <c r="BK14" s="992"/>
      <c r="BL14" s="992"/>
      <c r="BM14" s="992"/>
      <c r="BN14" s="992"/>
      <c r="BO14" s="992"/>
      <c r="BP14" s="992"/>
      <c r="BQ14" s="992"/>
      <c r="BR14" s="992"/>
      <c r="BS14" s="992"/>
      <c r="BT14" s="992"/>
      <c r="BU14" s="992"/>
      <c r="BV14" s="992"/>
      <c r="BW14" s="992"/>
      <c r="BX14" s="992"/>
      <c r="BY14" s="992"/>
      <c r="BZ14" s="992"/>
      <c r="CA14" s="992"/>
      <c r="CB14" s="992"/>
      <c r="CC14" s="992"/>
      <c r="CD14" s="992"/>
      <c r="CE14" s="992"/>
      <c r="CF14" s="992"/>
      <c r="CG14" s="992"/>
      <c r="CH14" s="992"/>
      <c r="CI14" s="992"/>
      <c r="CJ14" s="992"/>
      <c r="CK14" s="992"/>
      <c r="CL14" s="992"/>
      <c r="CM14" s="992"/>
      <c r="CN14" s="992"/>
      <c r="CO14" s="992"/>
      <c r="CP14" s="992"/>
      <c r="CQ14" s="992"/>
      <c r="CR14" s="992"/>
      <c r="CS14" s="992"/>
      <c r="CT14" s="992"/>
      <c r="CU14" s="992"/>
      <c r="CV14" s="992"/>
      <c r="CW14" s="992"/>
      <c r="CX14" s="992"/>
      <c r="CY14" s="992"/>
      <c r="CZ14" s="992"/>
      <c r="DA14" s="992"/>
      <c r="DB14" s="992"/>
      <c r="DC14" s="992"/>
      <c r="DD14" s="992"/>
      <c r="DE14" s="992"/>
      <c r="DF14" s="992"/>
      <c r="DG14" s="992"/>
      <c r="DH14" s="992"/>
      <c r="DI14" s="992"/>
      <c r="DJ14" s="992"/>
      <c r="DK14" s="992"/>
      <c r="DL14" s="992"/>
      <c r="DM14" s="992"/>
      <c r="DN14" s="992"/>
      <c r="DO14" s="992"/>
      <c r="DP14" s="992"/>
      <c r="DQ14" s="992"/>
      <c r="DR14" s="992"/>
      <c r="DS14" s="992"/>
      <c r="DT14" s="992"/>
      <c r="DU14" s="992"/>
      <c r="DV14" s="992"/>
      <c r="DW14" s="992"/>
      <c r="DX14" s="992"/>
      <c r="DY14" s="992"/>
      <c r="DZ14" s="992"/>
      <c r="EA14" s="992"/>
      <c r="EB14" s="992"/>
      <c r="EC14" s="992"/>
      <c r="ED14" s="992"/>
      <c r="EE14" s="992"/>
      <c r="EF14" s="992"/>
      <c r="EG14" s="992"/>
      <c r="EH14" s="992"/>
      <c r="EI14" s="992"/>
      <c r="EJ14" s="992"/>
      <c r="EK14" s="992"/>
      <c r="EL14" s="992"/>
      <c r="EM14" s="992"/>
      <c r="EN14" s="992"/>
      <c r="EO14" s="992"/>
      <c r="EP14" s="992"/>
      <c r="EQ14" s="992"/>
      <c r="ER14" s="992"/>
      <c r="ES14" s="992"/>
      <c r="ET14" s="992"/>
      <c r="EU14" s="992"/>
      <c r="EV14" s="992"/>
      <c r="EW14" s="992"/>
      <c r="EX14" s="992"/>
      <c r="EY14" s="992"/>
      <c r="EZ14" s="992"/>
      <c r="FA14" s="992"/>
      <c r="FB14" s="992"/>
      <c r="FC14" s="992"/>
      <c r="FD14" s="992"/>
      <c r="FE14" s="992"/>
      <c r="FF14" s="992"/>
      <c r="FG14" s="992"/>
      <c r="FH14" s="992"/>
      <c r="FI14" s="992"/>
      <c r="FJ14" s="992"/>
      <c r="FK14" s="992"/>
      <c r="FL14" s="992"/>
      <c r="FM14" s="992"/>
      <c r="FN14" s="992"/>
      <c r="FO14" s="992"/>
      <c r="FP14" s="992"/>
      <c r="FQ14" s="992"/>
      <c r="FR14" s="992"/>
      <c r="FS14" s="992"/>
      <c r="FT14" s="992"/>
      <c r="FU14" s="992"/>
      <c r="FV14" s="992"/>
      <c r="FW14" s="992"/>
      <c r="FX14" s="992"/>
      <c r="FY14" s="992"/>
      <c r="FZ14" s="992"/>
      <c r="GA14" s="992"/>
      <c r="GB14" s="992"/>
      <c r="GC14" s="992"/>
      <c r="GD14" s="992"/>
      <c r="GE14" s="992"/>
      <c r="GF14" s="992"/>
      <c r="GG14" s="992"/>
      <c r="GH14" s="992"/>
      <c r="GI14" s="992"/>
      <c r="GJ14" s="992"/>
      <c r="GK14" s="992"/>
      <c r="GL14" s="992"/>
      <c r="GM14" s="992"/>
      <c r="GN14" s="992"/>
      <c r="GO14" s="992"/>
      <c r="GP14" s="992"/>
      <c r="GQ14" s="992"/>
      <c r="GR14" s="992"/>
      <c r="GS14" s="992"/>
      <c r="GT14" s="992"/>
      <c r="GU14" s="992"/>
      <c r="GV14" s="992"/>
      <c r="GW14" s="992"/>
      <c r="GX14" s="992"/>
      <c r="GY14" s="992"/>
      <c r="GZ14" s="992"/>
      <c r="HA14" s="992"/>
      <c r="HB14" s="992"/>
    </row>
    <row r="15" spans="1:210" s="41" customFormat="1" ht="30" customHeight="1" x14ac:dyDescent="0.25">
      <c r="A15" s="785" t="s">
        <v>182</v>
      </c>
      <c r="B15" s="786" t="s">
        <v>183</v>
      </c>
      <c r="C15" s="572" t="s">
        <v>488</v>
      </c>
      <c r="D15" s="475">
        <f t="shared" si="0"/>
        <v>12029</v>
      </c>
      <c r="E15" s="686">
        <v>7796</v>
      </c>
      <c r="F15" s="681">
        <v>38</v>
      </c>
      <c r="G15" s="681">
        <v>4195</v>
      </c>
      <c r="H15" s="681"/>
      <c r="I15" s="682"/>
      <c r="J15" s="475">
        <f t="shared" si="1"/>
        <v>9177</v>
      </c>
      <c r="K15" s="680">
        <v>5210</v>
      </c>
      <c r="L15" s="681">
        <v>30</v>
      </c>
      <c r="M15" s="681">
        <v>3937</v>
      </c>
      <c r="N15" s="681"/>
      <c r="O15" s="682"/>
      <c r="P15" s="690">
        <f t="shared" si="2"/>
        <v>11785</v>
      </c>
      <c r="Q15" s="686">
        <v>7796</v>
      </c>
      <c r="R15" s="681">
        <v>38</v>
      </c>
      <c r="S15" s="681">
        <v>3951</v>
      </c>
      <c r="T15" s="681"/>
      <c r="U15" s="682"/>
      <c r="V15" s="990"/>
      <c r="W15" s="991"/>
      <c r="X15" s="992"/>
      <c r="Y15" s="992"/>
      <c r="Z15" s="992"/>
      <c r="AA15" s="992"/>
      <c r="AB15" s="992"/>
      <c r="AC15" s="992"/>
      <c r="AD15" s="992"/>
      <c r="AE15" s="992"/>
      <c r="AF15" s="992"/>
      <c r="AG15" s="992"/>
      <c r="AH15" s="992"/>
      <c r="AI15" s="992"/>
      <c r="AJ15" s="992"/>
      <c r="AK15" s="992"/>
      <c r="AL15" s="992"/>
      <c r="AM15" s="992"/>
      <c r="AN15" s="992"/>
      <c r="AO15" s="992"/>
      <c r="AP15" s="992"/>
      <c r="AQ15" s="992"/>
      <c r="AR15" s="992"/>
      <c r="AS15" s="992"/>
      <c r="AT15" s="992"/>
      <c r="AU15" s="992"/>
      <c r="AV15" s="992"/>
      <c r="AW15" s="992"/>
      <c r="AX15" s="992"/>
      <c r="AY15" s="992"/>
      <c r="AZ15" s="992"/>
      <c r="BA15" s="992"/>
      <c r="BB15" s="992"/>
      <c r="BC15" s="992"/>
      <c r="BD15" s="992"/>
      <c r="BE15" s="992"/>
      <c r="BF15" s="992"/>
      <c r="BG15" s="992"/>
      <c r="BH15" s="992"/>
      <c r="BI15" s="992"/>
      <c r="BJ15" s="992"/>
      <c r="BK15" s="992"/>
      <c r="BL15" s="992"/>
      <c r="BM15" s="992"/>
      <c r="BN15" s="992"/>
      <c r="BO15" s="992"/>
      <c r="BP15" s="992"/>
      <c r="BQ15" s="992"/>
      <c r="BR15" s="992"/>
      <c r="BS15" s="992"/>
      <c r="BT15" s="992"/>
      <c r="BU15" s="992"/>
      <c r="BV15" s="992"/>
      <c r="BW15" s="992"/>
      <c r="BX15" s="992"/>
      <c r="BY15" s="992"/>
      <c r="BZ15" s="992"/>
      <c r="CA15" s="992"/>
      <c r="CB15" s="992"/>
      <c r="CC15" s="992"/>
      <c r="CD15" s="992"/>
      <c r="CE15" s="992"/>
      <c r="CF15" s="992"/>
      <c r="CG15" s="992"/>
      <c r="CH15" s="992"/>
      <c r="CI15" s="992"/>
      <c r="CJ15" s="992"/>
      <c r="CK15" s="992"/>
      <c r="CL15" s="992"/>
      <c r="CM15" s="992"/>
      <c r="CN15" s="992"/>
      <c r="CO15" s="992"/>
      <c r="CP15" s="992"/>
      <c r="CQ15" s="992"/>
      <c r="CR15" s="992"/>
      <c r="CS15" s="992"/>
      <c r="CT15" s="992"/>
      <c r="CU15" s="992"/>
      <c r="CV15" s="992"/>
      <c r="CW15" s="992"/>
      <c r="CX15" s="992"/>
      <c r="CY15" s="992"/>
      <c r="CZ15" s="992"/>
      <c r="DA15" s="992"/>
      <c r="DB15" s="992"/>
      <c r="DC15" s="992"/>
      <c r="DD15" s="992"/>
      <c r="DE15" s="992"/>
      <c r="DF15" s="992"/>
      <c r="DG15" s="992"/>
      <c r="DH15" s="992"/>
      <c r="DI15" s="992"/>
      <c r="DJ15" s="992"/>
      <c r="DK15" s="992"/>
      <c r="DL15" s="992"/>
      <c r="DM15" s="992"/>
      <c r="DN15" s="992"/>
      <c r="DO15" s="992"/>
      <c r="DP15" s="992"/>
      <c r="DQ15" s="992"/>
      <c r="DR15" s="992"/>
      <c r="DS15" s="992"/>
      <c r="DT15" s="992"/>
      <c r="DU15" s="992"/>
      <c r="DV15" s="992"/>
      <c r="DW15" s="992"/>
      <c r="DX15" s="992"/>
      <c r="DY15" s="992"/>
      <c r="DZ15" s="992"/>
      <c r="EA15" s="992"/>
      <c r="EB15" s="992"/>
      <c r="EC15" s="992"/>
      <c r="ED15" s="992"/>
      <c r="EE15" s="992"/>
      <c r="EF15" s="992"/>
      <c r="EG15" s="992"/>
      <c r="EH15" s="992"/>
      <c r="EI15" s="992"/>
      <c r="EJ15" s="992"/>
      <c r="EK15" s="992"/>
      <c r="EL15" s="992"/>
      <c r="EM15" s="992"/>
      <c r="EN15" s="992"/>
      <c r="EO15" s="992"/>
      <c r="EP15" s="992"/>
      <c r="EQ15" s="992"/>
      <c r="ER15" s="992"/>
      <c r="ES15" s="992"/>
      <c r="ET15" s="992"/>
      <c r="EU15" s="992"/>
      <c r="EV15" s="992"/>
      <c r="EW15" s="992"/>
      <c r="EX15" s="992"/>
      <c r="EY15" s="992"/>
      <c r="EZ15" s="992"/>
      <c r="FA15" s="992"/>
      <c r="FB15" s="992"/>
      <c r="FC15" s="992"/>
      <c r="FD15" s="992"/>
      <c r="FE15" s="992"/>
      <c r="FF15" s="992"/>
      <c r="FG15" s="992"/>
      <c r="FH15" s="992"/>
      <c r="FI15" s="992"/>
      <c r="FJ15" s="992"/>
      <c r="FK15" s="992"/>
      <c r="FL15" s="992"/>
      <c r="FM15" s="992"/>
      <c r="FN15" s="992"/>
      <c r="FO15" s="992"/>
      <c r="FP15" s="992"/>
      <c r="FQ15" s="992"/>
      <c r="FR15" s="992"/>
      <c r="FS15" s="992"/>
      <c r="FT15" s="992"/>
      <c r="FU15" s="992"/>
      <c r="FV15" s="992"/>
      <c r="FW15" s="992"/>
      <c r="FX15" s="992"/>
      <c r="FY15" s="992"/>
      <c r="FZ15" s="992"/>
      <c r="GA15" s="992"/>
      <c r="GB15" s="992"/>
      <c r="GC15" s="992"/>
      <c r="GD15" s="992"/>
      <c r="GE15" s="992"/>
      <c r="GF15" s="992"/>
      <c r="GG15" s="992"/>
      <c r="GH15" s="992"/>
      <c r="GI15" s="992"/>
      <c r="GJ15" s="992"/>
      <c r="GK15" s="992"/>
      <c r="GL15" s="992"/>
      <c r="GM15" s="992"/>
      <c r="GN15" s="992"/>
      <c r="GO15" s="992"/>
      <c r="GP15" s="992"/>
      <c r="GQ15" s="992"/>
      <c r="GR15" s="992"/>
      <c r="GS15" s="992"/>
      <c r="GT15" s="992"/>
      <c r="GU15" s="992"/>
      <c r="GV15" s="992"/>
      <c r="GW15" s="992"/>
      <c r="GX15" s="992"/>
      <c r="GY15" s="992"/>
      <c r="GZ15" s="992"/>
      <c r="HA15" s="992"/>
      <c r="HB15" s="992"/>
    </row>
    <row r="16" spans="1:210" s="41" customFormat="1" ht="30" customHeight="1" x14ac:dyDescent="0.25">
      <c r="A16" s="785" t="s">
        <v>184</v>
      </c>
      <c r="B16" s="786" t="s">
        <v>180</v>
      </c>
      <c r="C16" s="572" t="s">
        <v>315</v>
      </c>
      <c r="D16" s="475">
        <f t="shared" si="0"/>
        <v>1038</v>
      </c>
      <c r="E16" s="686">
        <v>863</v>
      </c>
      <c r="F16" s="681"/>
      <c r="G16" s="681">
        <v>175</v>
      </c>
      <c r="H16" s="681"/>
      <c r="I16" s="682"/>
      <c r="J16" s="475">
        <f t="shared" si="1"/>
        <v>1034</v>
      </c>
      <c r="K16" s="680">
        <v>863</v>
      </c>
      <c r="L16" s="681"/>
      <c r="M16" s="681">
        <v>171</v>
      </c>
      <c r="N16" s="681"/>
      <c r="O16" s="682"/>
      <c r="P16" s="690">
        <f t="shared" si="2"/>
        <v>1044</v>
      </c>
      <c r="Q16" s="686">
        <v>863</v>
      </c>
      <c r="R16" s="681"/>
      <c r="S16" s="681">
        <v>181</v>
      </c>
      <c r="T16" s="681"/>
      <c r="U16" s="682"/>
      <c r="V16" s="990"/>
      <c r="W16" s="991"/>
      <c r="X16" s="992"/>
      <c r="Y16" s="992"/>
      <c r="Z16" s="992"/>
      <c r="AA16" s="992"/>
      <c r="AB16" s="992"/>
      <c r="AC16" s="992"/>
      <c r="AD16" s="992"/>
      <c r="AE16" s="992"/>
      <c r="AF16" s="992"/>
      <c r="AG16" s="992"/>
      <c r="AH16" s="992"/>
      <c r="AI16" s="992"/>
      <c r="AJ16" s="992"/>
      <c r="AK16" s="992"/>
      <c r="AL16" s="992"/>
      <c r="AM16" s="992"/>
      <c r="AN16" s="992"/>
      <c r="AO16" s="992"/>
      <c r="AP16" s="992"/>
      <c r="AQ16" s="992"/>
      <c r="AR16" s="992"/>
      <c r="AS16" s="992"/>
      <c r="AT16" s="992"/>
      <c r="AU16" s="992"/>
      <c r="AV16" s="992"/>
      <c r="AW16" s="992"/>
      <c r="AX16" s="992"/>
      <c r="AY16" s="992"/>
      <c r="AZ16" s="992"/>
      <c r="BA16" s="992"/>
      <c r="BB16" s="992"/>
      <c r="BC16" s="992"/>
      <c r="BD16" s="992"/>
      <c r="BE16" s="992"/>
      <c r="BF16" s="992"/>
      <c r="BG16" s="992"/>
      <c r="BH16" s="992"/>
      <c r="BI16" s="992"/>
      <c r="BJ16" s="992"/>
      <c r="BK16" s="992"/>
      <c r="BL16" s="992"/>
      <c r="BM16" s="992"/>
      <c r="BN16" s="992"/>
      <c r="BO16" s="992"/>
      <c r="BP16" s="992"/>
      <c r="BQ16" s="992"/>
      <c r="BR16" s="992"/>
      <c r="BS16" s="992"/>
      <c r="BT16" s="992"/>
      <c r="BU16" s="992"/>
      <c r="BV16" s="992"/>
      <c r="BW16" s="992"/>
      <c r="BX16" s="992"/>
      <c r="BY16" s="992"/>
      <c r="BZ16" s="992"/>
      <c r="CA16" s="992"/>
      <c r="CB16" s="992"/>
      <c r="CC16" s="992"/>
      <c r="CD16" s="992"/>
      <c r="CE16" s="992"/>
      <c r="CF16" s="992"/>
      <c r="CG16" s="992"/>
      <c r="CH16" s="992"/>
      <c r="CI16" s="992"/>
      <c r="CJ16" s="992"/>
      <c r="CK16" s="992"/>
      <c r="CL16" s="992"/>
      <c r="CM16" s="992"/>
      <c r="CN16" s="992"/>
      <c r="CO16" s="992"/>
      <c r="CP16" s="992"/>
      <c r="CQ16" s="992"/>
      <c r="CR16" s="992"/>
      <c r="CS16" s="992"/>
      <c r="CT16" s="992"/>
      <c r="CU16" s="992"/>
      <c r="CV16" s="992"/>
      <c r="CW16" s="992"/>
      <c r="CX16" s="992"/>
      <c r="CY16" s="992"/>
      <c r="CZ16" s="992"/>
      <c r="DA16" s="992"/>
      <c r="DB16" s="992"/>
      <c r="DC16" s="992"/>
      <c r="DD16" s="992"/>
      <c r="DE16" s="992"/>
      <c r="DF16" s="992"/>
      <c r="DG16" s="992"/>
      <c r="DH16" s="992"/>
      <c r="DI16" s="992"/>
      <c r="DJ16" s="992"/>
      <c r="DK16" s="992"/>
      <c r="DL16" s="992"/>
      <c r="DM16" s="992"/>
      <c r="DN16" s="992"/>
      <c r="DO16" s="992"/>
      <c r="DP16" s="992"/>
      <c r="DQ16" s="992"/>
      <c r="DR16" s="992"/>
      <c r="DS16" s="992"/>
      <c r="DT16" s="992"/>
      <c r="DU16" s="992"/>
      <c r="DV16" s="992"/>
      <c r="DW16" s="992"/>
      <c r="DX16" s="992"/>
      <c r="DY16" s="992"/>
      <c r="DZ16" s="992"/>
      <c r="EA16" s="992"/>
      <c r="EB16" s="992"/>
      <c r="EC16" s="992"/>
      <c r="ED16" s="992"/>
      <c r="EE16" s="992"/>
      <c r="EF16" s="992"/>
      <c r="EG16" s="992"/>
      <c r="EH16" s="992"/>
      <c r="EI16" s="992"/>
      <c r="EJ16" s="992"/>
      <c r="EK16" s="992"/>
      <c r="EL16" s="992"/>
      <c r="EM16" s="992"/>
      <c r="EN16" s="992"/>
      <c r="EO16" s="992"/>
      <c r="EP16" s="992"/>
      <c r="EQ16" s="992"/>
      <c r="ER16" s="992"/>
      <c r="ES16" s="992"/>
      <c r="ET16" s="992"/>
      <c r="EU16" s="992"/>
      <c r="EV16" s="992"/>
      <c r="EW16" s="992"/>
      <c r="EX16" s="992"/>
      <c r="EY16" s="992"/>
      <c r="EZ16" s="992"/>
      <c r="FA16" s="992"/>
      <c r="FB16" s="992"/>
      <c r="FC16" s="992"/>
      <c r="FD16" s="992"/>
      <c r="FE16" s="992"/>
      <c r="FF16" s="992"/>
      <c r="FG16" s="992"/>
      <c r="FH16" s="992"/>
      <c r="FI16" s="992"/>
      <c r="FJ16" s="992"/>
      <c r="FK16" s="992"/>
      <c r="FL16" s="992"/>
      <c r="FM16" s="992"/>
      <c r="FN16" s="992"/>
      <c r="FO16" s="992"/>
      <c r="FP16" s="992"/>
      <c r="FQ16" s="992"/>
      <c r="FR16" s="992"/>
      <c r="FS16" s="992"/>
      <c r="FT16" s="992"/>
      <c r="FU16" s="992"/>
      <c r="FV16" s="992"/>
      <c r="FW16" s="992"/>
      <c r="FX16" s="992"/>
      <c r="FY16" s="992"/>
      <c r="FZ16" s="992"/>
      <c r="GA16" s="992"/>
      <c r="GB16" s="992"/>
      <c r="GC16" s="992"/>
      <c r="GD16" s="992"/>
      <c r="GE16" s="992"/>
      <c r="GF16" s="992"/>
      <c r="GG16" s="992"/>
      <c r="GH16" s="992"/>
      <c r="GI16" s="992"/>
      <c r="GJ16" s="992"/>
      <c r="GK16" s="992"/>
      <c r="GL16" s="992"/>
      <c r="GM16" s="992"/>
      <c r="GN16" s="992"/>
      <c r="GO16" s="992"/>
      <c r="GP16" s="992"/>
      <c r="GQ16" s="992"/>
      <c r="GR16" s="992"/>
      <c r="GS16" s="992"/>
      <c r="GT16" s="992"/>
      <c r="GU16" s="992"/>
      <c r="GV16" s="992"/>
      <c r="GW16" s="992"/>
      <c r="GX16" s="992"/>
      <c r="GY16" s="992"/>
      <c r="GZ16" s="992"/>
      <c r="HA16" s="992"/>
      <c r="HB16" s="992"/>
    </row>
    <row r="17" spans="1:210" s="41" customFormat="1" ht="30" customHeight="1" x14ac:dyDescent="0.25">
      <c r="A17" s="785" t="s">
        <v>185</v>
      </c>
      <c r="B17" s="786" t="s">
        <v>180</v>
      </c>
      <c r="C17" s="572" t="s">
        <v>316</v>
      </c>
      <c r="D17" s="475">
        <f t="shared" si="0"/>
        <v>1092</v>
      </c>
      <c r="E17" s="686">
        <v>943</v>
      </c>
      <c r="F17" s="681"/>
      <c r="G17" s="681">
        <v>149</v>
      </c>
      <c r="H17" s="681"/>
      <c r="I17" s="682"/>
      <c r="J17" s="475">
        <f t="shared" si="1"/>
        <v>991</v>
      </c>
      <c r="K17" s="680">
        <v>943</v>
      </c>
      <c r="L17" s="681"/>
      <c r="M17" s="681">
        <v>48</v>
      </c>
      <c r="N17" s="681"/>
      <c r="O17" s="682"/>
      <c r="P17" s="690">
        <f t="shared" si="2"/>
        <v>1292</v>
      </c>
      <c r="Q17" s="686">
        <v>1143</v>
      </c>
      <c r="R17" s="681"/>
      <c r="S17" s="681">
        <v>149</v>
      </c>
      <c r="T17" s="681"/>
      <c r="U17" s="682"/>
      <c r="V17" s="990"/>
      <c r="W17" s="991"/>
      <c r="X17" s="992"/>
      <c r="Y17" s="992"/>
      <c r="Z17" s="992"/>
      <c r="AA17" s="992"/>
      <c r="AB17" s="992"/>
      <c r="AC17" s="992"/>
      <c r="AD17" s="992"/>
      <c r="AE17" s="992"/>
      <c r="AF17" s="992"/>
      <c r="AG17" s="992"/>
      <c r="AH17" s="992"/>
      <c r="AI17" s="992"/>
      <c r="AJ17" s="992"/>
      <c r="AK17" s="992"/>
      <c r="AL17" s="992"/>
      <c r="AM17" s="992"/>
      <c r="AN17" s="992"/>
      <c r="AO17" s="992"/>
      <c r="AP17" s="992"/>
      <c r="AQ17" s="992"/>
      <c r="AR17" s="992"/>
      <c r="AS17" s="992"/>
      <c r="AT17" s="992"/>
      <c r="AU17" s="992"/>
      <c r="AV17" s="992"/>
      <c r="AW17" s="992"/>
      <c r="AX17" s="992"/>
      <c r="AY17" s="992"/>
      <c r="AZ17" s="992"/>
      <c r="BA17" s="992"/>
      <c r="BB17" s="992"/>
      <c r="BC17" s="992"/>
      <c r="BD17" s="992"/>
      <c r="BE17" s="992"/>
      <c r="BF17" s="992"/>
      <c r="BG17" s="992"/>
      <c r="BH17" s="992"/>
      <c r="BI17" s="992"/>
      <c r="BJ17" s="992"/>
      <c r="BK17" s="992"/>
      <c r="BL17" s="992"/>
      <c r="BM17" s="992"/>
      <c r="BN17" s="992"/>
      <c r="BO17" s="992"/>
      <c r="BP17" s="992"/>
      <c r="BQ17" s="992"/>
      <c r="BR17" s="992"/>
      <c r="BS17" s="992"/>
      <c r="BT17" s="992"/>
      <c r="BU17" s="992"/>
      <c r="BV17" s="992"/>
      <c r="BW17" s="992"/>
      <c r="BX17" s="992"/>
      <c r="BY17" s="992"/>
      <c r="BZ17" s="992"/>
      <c r="CA17" s="992"/>
      <c r="CB17" s="992"/>
      <c r="CC17" s="992"/>
      <c r="CD17" s="992"/>
      <c r="CE17" s="992"/>
      <c r="CF17" s="992"/>
      <c r="CG17" s="992"/>
      <c r="CH17" s="992"/>
      <c r="CI17" s="992"/>
      <c r="CJ17" s="992"/>
      <c r="CK17" s="992"/>
      <c r="CL17" s="992"/>
      <c r="CM17" s="992"/>
      <c r="CN17" s="992"/>
      <c r="CO17" s="992"/>
      <c r="CP17" s="992"/>
      <c r="CQ17" s="992"/>
      <c r="CR17" s="992"/>
      <c r="CS17" s="992"/>
      <c r="CT17" s="992"/>
      <c r="CU17" s="992"/>
      <c r="CV17" s="992"/>
      <c r="CW17" s="992"/>
      <c r="CX17" s="992"/>
      <c r="CY17" s="992"/>
      <c r="CZ17" s="992"/>
      <c r="DA17" s="992"/>
      <c r="DB17" s="992"/>
      <c r="DC17" s="992"/>
      <c r="DD17" s="992"/>
      <c r="DE17" s="992"/>
      <c r="DF17" s="992"/>
      <c r="DG17" s="992"/>
      <c r="DH17" s="992"/>
      <c r="DI17" s="992"/>
      <c r="DJ17" s="992"/>
      <c r="DK17" s="992"/>
      <c r="DL17" s="992"/>
      <c r="DM17" s="992"/>
      <c r="DN17" s="992"/>
      <c r="DO17" s="992"/>
      <c r="DP17" s="992"/>
      <c r="DQ17" s="992"/>
      <c r="DR17" s="992"/>
      <c r="DS17" s="992"/>
      <c r="DT17" s="992"/>
      <c r="DU17" s="992"/>
      <c r="DV17" s="992"/>
      <c r="DW17" s="992"/>
      <c r="DX17" s="992"/>
      <c r="DY17" s="992"/>
      <c r="DZ17" s="992"/>
      <c r="EA17" s="992"/>
      <c r="EB17" s="992"/>
      <c r="EC17" s="992"/>
      <c r="ED17" s="992"/>
      <c r="EE17" s="992"/>
      <c r="EF17" s="992"/>
      <c r="EG17" s="992"/>
      <c r="EH17" s="992"/>
      <c r="EI17" s="992"/>
      <c r="EJ17" s="992"/>
      <c r="EK17" s="992"/>
      <c r="EL17" s="992"/>
      <c r="EM17" s="992"/>
      <c r="EN17" s="992"/>
      <c r="EO17" s="992"/>
      <c r="EP17" s="992"/>
      <c r="EQ17" s="992"/>
      <c r="ER17" s="992"/>
      <c r="ES17" s="992"/>
      <c r="ET17" s="992"/>
      <c r="EU17" s="992"/>
      <c r="EV17" s="992"/>
      <c r="EW17" s="992"/>
      <c r="EX17" s="992"/>
      <c r="EY17" s="992"/>
      <c r="EZ17" s="992"/>
      <c r="FA17" s="992"/>
      <c r="FB17" s="992"/>
      <c r="FC17" s="992"/>
      <c r="FD17" s="992"/>
      <c r="FE17" s="992"/>
      <c r="FF17" s="992"/>
      <c r="FG17" s="992"/>
      <c r="FH17" s="992"/>
      <c r="FI17" s="992"/>
      <c r="FJ17" s="992"/>
      <c r="FK17" s="992"/>
      <c r="FL17" s="992"/>
      <c r="FM17" s="992"/>
      <c r="FN17" s="992"/>
      <c r="FO17" s="992"/>
      <c r="FP17" s="992"/>
      <c r="FQ17" s="992"/>
      <c r="FR17" s="992"/>
      <c r="FS17" s="992"/>
      <c r="FT17" s="992"/>
      <c r="FU17" s="992"/>
      <c r="FV17" s="992"/>
      <c r="FW17" s="992"/>
      <c r="FX17" s="992"/>
      <c r="FY17" s="992"/>
      <c r="FZ17" s="992"/>
      <c r="GA17" s="992"/>
      <c r="GB17" s="992"/>
      <c r="GC17" s="992"/>
      <c r="GD17" s="992"/>
      <c r="GE17" s="992"/>
      <c r="GF17" s="992"/>
      <c r="GG17" s="992"/>
      <c r="GH17" s="992"/>
      <c r="GI17" s="992"/>
      <c r="GJ17" s="992"/>
      <c r="GK17" s="992"/>
      <c r="GL17" s="992"/>
      <c r="GM17" s="992"/>
      <c r="GN17" s="992"/>
      <c r="GO17" s="992"/>
      <c r="GP17" s="992"/>
      <c r="GQ17" s="992"/>
      <c r="GR17" s="992"/>
      <c r="GS17" s="992"/>
      <c r="GT17" s="992"/>
      <c r="GU17" s="992"/>
      <c r="GV17" s="992"/>
      <c r="GW17" s="992"/>
      <c r="GX17" s="992"/>
      <c r="GY17" s="992"/>
      <c r="GZ17" s="992"/>
      <c r="HA17" s="992"/>
      <c r="HB17" s="992"/>
    </row>
    <row r="18" spans="1:210" s="41" customFormat="1" ht="30" customHeight="1" x14ac:dyDescent="0.25">
      <c r="A18" s="785" t="s">
        <v>186</v>
      </c>
      <c r="B18" s="786" t="s">
        <v>187</v>
      </c>
      <c r="C18" s="572" t="s">
        <v>37</v>
      </c>
      <c r="D18" s="475">
        <f t="shared" si="0"/>
        <v>1925</v>
      </c>
      <c r="E18" s="686">
        <v>1744</v>
      </c>
      <c r="F18" s="681"/>
      <c r="G18" s="681">
        <v>181</v>
      </c>
      <c r="H18" s="681"/>
      <c r="I18" s="682"/>
      <c r="J18" s="475">
        <f t="shared" si="1"/>
        <v>1893</v>
      </c>
      <c r="K18" s="680">
        <v>1768</v>
      </c>
      <c r="L18" s="681"/>
      <c r="M18" s="681">
        <v>125</v>
      </c>
      <c r="N18" s="681"/>
      <c r="O18" s="682"/>
      <c r="P18" s="690">
        <f t="shared" si="2"/>
        <v>1933</v>
      </c>
      <c r="Q18" s="686">
        <v>1744</v>
      </c>
      <c r="R18" s="681"/>
      <c r="S18" s="681">
        <v>189</v>
      </c>
      <c r="T18" s="681"/>
      <c r="U18" s="682"/>
      <c r="V18" s="990"/>
      <c r="W18" s="991"/>
      <c r="X18" s="992"/>
      <c r="Y18" s="992"/>
      <c r="Z18" s="992"/>
      <c r="AA18" s="992"/>
      <c r="AB18" s="992"/>
      <c r="AC18" s="992"/>
      <c r="AD18" s="992"/>
      <c r="AE18" s="992"/>
      <c r="AF18" s="992"/>
      <c r="AG18" s="992"/>
      <c r="AH18" s="992"/>
      <c r="AI18" s="992"/>
      <c r="AJ18" s="992"/>
      <c r="AK18" s="992"/>
      <c r="AL18" s="992"/>
      <c r="AM18" s="992"/>
      <c r="AN18" s="992"/>
      <c r="AO18" s="992"/>
      <c r="AP18" s="992"/>
      <c r="AQ18" s="992"/>
      <c r="AR18" s="992"/>
      <c r="AS18" s="992"/>
      <c r="AT18" s="992"/>
      <c r="AU18" s="992"/>
      <c r="AV18" s="992"/>
      <c r="AW18" s="992"/>
      <c r="AX18" s="992"/>
      <c r="AY18" s="992"/>
      <c r="AZ18" s="992"/>
      <c r="BA18" s="992"/>
      <c r="BB18" s="992"/>
      <c r="BC18" s="992"/>
      <c r="BD18" s="992"/>
      <c r="BE18" s="992"/>
      <c r="BF18" s="992"/>
      <c r="BG18" s="992"/>
      <c r="BH18" s="992"/>
      <c r="BI18" s="992"/>
      <c r="BJ18" s="992"/>
      <c r="BK18" s="992"/>
      <c r="BL18" s="992"/>
      <c r="BM18" s="992"/>
      <c r="BN18" s="992"/>
      <c r="BO18" s="992"/>
      <c r="BP18" s="992"/>
      <c r="BQ18" s="992"/>
      <c r="BR18" s="992"/>
      <c r="BS18" s="992"/>
      <c r="BT18" s="992"/>
      <c r="BU18" s="992"/>
      <c r="BV18" s="992"/>
      <c r="BW18" s="992"/>
      <c r="BX18" s="992"/>
      <c r="BY18" s="992"/>
      <c r="BZ18" s="992"/>
      <c r="CA18" s="992"/>
      <c r="CB18" s="992"/>
      <c r="CC18" s="992"/>
      <c r="CD18" s="992"/>
      <c r="CE18" s="992"/>
      <c r="CF18" s="992"/>
      <c r="CG18" s="992"/>
      <c r="CH18" s="992"/>
      <c r="CI18" s="992"/>
      <c r="CJ18" s="992"/>
      <c r="CK18" s="992"/>
      <c r="CL18" s="992"/>
      <c r="CM18" s="992"/>
      <c r="CN18" s="992"/>
      <c r="CO18" s="992"/>
      <c r="CP18" s="992"/>
      <c r="CQ18" s="992"/>
      <c r="CR18" s="992"/>
      <c r="CS18" s="992"/>
      <c r="CT18" s="992"/>
      <c r="CU18" s="992"/>
      <c r="CV18" s="992"/>
      <c r="CW18" s="992"/>
      <c r="CX18" s="992"/>
      <c r="CY18" s="992"/>
      <c r="CZ18" s="992"/>
      <c r="DA18" s="992"/>
      <c r="DB18" s="992"/>
      <c r="DC18" s="992"/>
      <c r="DD18" s="992"/>
      <c r="DE18" s="992"/>
      <c r="DF18" s="992"/>
      <c r="DG18" s="992"/>
      <c r="DH18" s="992"/>
      <c r="DI18" s="992"/>
      <c r="DJ18" s="992"/>
      <c r="DK18" s="992"/>
      <c r="DL18" s="992"/>
      <c r="DM18" s="992"/>
      <c r="DN18" s="992"/>
      <c r="DO18" s="992"/>
      <c r="DP18" s="992"/>
      <c r="DQ18" s="992"/>
      <c r="DR18" s="992"/>
      <c r="DS18" s="992"/>
      <c r="DT18" s="992"/>
      <c r="DU18" s="992"/>
      <c r="DV18" s="992"/>
      <c r="DW18" s="992"/>
      <c r="DX18" s="992"/>
      <c r="DY18" s="992"/>
      <c r="DZ18" s="992"/>
      <c r="EA18" s="992"/>
      <c r="EB18" s="992"/>
      <c r="EC18" s="992"/>
      <c r="ED18" s="992"/>
      <c r="EE18" s="992"/>
      <c r="EF18" s="992"/>
      <c r="EG18" s="992"/>
      <c r="EH18" s="992"/>
      <c r="EI18" s="992"/>
      <c r="EJ18" s="992"/>
      <c r="EK18" s="992"/>
      <c r="EL18" s="992"/>
      <c r="EM18" s="992"/>
      <c r="EN18" s="992"/>
      <c r="EO18" s="992"/>
      <c r="EP18" s="992"/>
      <c r="EQ18" s="992"/>
      <c r="ER18" s="992"/>
      <c r="ES18" s="992"/>
      <c r="ET18" s="992"/>
      <c r="EU18" s="992"/>
      <c r="EV18" s="992"/>
      <c r="EW18" s="992"/>
      <c r="EX18" s="992"/>
      <c r="EY18" s="992"/>
      <c r="EZ18" s="992"/>
      <c r="FA18" s="992"/>
      <c r="FB18" s="992"/>
      <c r="FC18" s="992"/>
      <c r="FD18" s="992"/>
      <c r="FE18" s="992"/>
      <c r="FF18" s="992"/>
      <c r="FG18" s="992"/>
      <c r="FH18" s="992"/>
      <c r="FI18" s="992"/>
      <c r="FJ18" s="992"/>
      <c r="FK18" s="992"/>
      <c r="FL18" s="992"/>
      <c r="FM18" s="992"/>
      <c r="FN18" s="992"/>
      <c r="FO18" s="992"/>
      <c r="FP18" s="992"/>
      <c r="FQ18" s="992"/>
      <c r="FR18" s="992"/>
      <c r="FS18" s="992"/>
      <c r="FT18" s="992"/>
      <c r="FU18" s="992"/>
      <c r="FV18" s="992"/>
      <c r="FW18" s="992"/>
      <c r="FX18" s="992"/>
      <c r="FY18" s="992"/>
      <c r="FZ18" s="992"/>
      <c r="GA18" s="992"/>
      <c r="GB18" s="992"/>
      <c r="GC18" s="992"/>
      <c r="GD18" s="992"/>
      <c r="GE18" s="992"/>
      <c r="GF18" s="992"/>
      <c r="GG18" s="992"/>
      <c r="GH18" s="992"/>
      <c r="GI18" s="992"/>
      <c r="GJ18" s="992"/>
      <c r="GK18" s="992"/>
      <c r="GL18" s="992"/>
      <c r="GM18" s="992"/>
      <c r="GN18" s="992"/>
      <c r="GO18" s="992"/>
      <c r="GP18" s="992"/>
      <c r="GQ18" s="992"/>
      <c r="GR18" s="992"/>
      <c r="GS18" s="992"/>
      <c r="GT18" s="992"/>
      <c r="GU18" s="992"/>
      <c r="GV18" s="992"/>
      <c r="GW18" s="992"/>
      <c r="GX18" s="992"/>
      <c r="GY18" s="992"/>
      <c r="GZ18" s="992"/>
      <c r="HA18" s="992"/>
      <c r="HB18" s="992"/>
    </row>
    <row r="19" spans="1:210" s="41" customFormat="1" ht="30" customHeight="1" x14ac:dyDescent="0.25">
      <c r="A19" s="785" t="s">
        <v>188</v>
      </c>
      <c r="B19" s="786" t="s">
        <v>189</v>
      </c>
      <c r="C19" s="572" t="s">
        <v>317</v>
      </c>
      <c r="D19" s="475">
        <f t="shared" si="0"/>
        <v>2918</v>
      </c>
      <c r="E19" s="686">
        <v>2888</v>
      </c>
      <c r="F19" s="681"/>
      <c r="G19" s="681">
        <v>30</v>
      </c>
      <c r="H19" s="681"/>
      <c r="I19" s="682"/>
      <c r="J19" s="475">
        <f t="shared" si="1"/>
        <v>2920</v>
      </c>
      <c r="K19" s="680">
        <v>2888</v>
      </c>
      <c r="L19" s="681"/>
      <c r="M19" s="681">
        <v>32</v>
      </c>
      <c r="N19" s="681"/>
      <c r="O19" s="682"/>
      <c r="P19" s="690">
        <f t="shared" si="2"/>
        <v>2916</v>
      </c>
      <c r="Q19" s="686">
        <v>2888</v>
      </c>
      <c r="R19" s="681"/>
      <c r="S19" s="681">
        <v>28</v>
      </c>
      <c r="T19" s="681"/>
      <c r="U19" s="682"/>
      <c r="V19" s="990"/>
      <c r="W19" s="991"/>
      <c r="X19" s="992"/>
      <c r="Y19" s="992"/>
      <c r="Z19" s="992"/>
      <c r="AA19" s="992"/>
      <c r="AB19" s="992"/>
      <c r="AC19" s="992"/>
      <c r="AD19" s="992"/>
      <c r="AE19" s="992"/>
      <c r="AF19" s="992"/>
      <c r="AG19" s="992"/>
      <c r="AH19" s="992"/>
      <c r="AI19" s="992"/>
      <c r="AJ19" s="992"/>
      <c r="AK19" s="992"/>
      <c r="AL19" s="992"/>
      <c r="AM19" s="992"/>
      <c r="AN19" s="992"/>
      <c r="AO19" s="992"/>
      <c r="AP19" s="992"/>
      <c r="AQ19" s="992"/>
      <c r="AR19" s="992"/>
      <c r="AS19" s="992"/>
      <c r="AT19" s="992"/>
      <c r="AU19" s="992"/>
      <c r="AV19" s="992"/>
      <c r="AW19" s="992"/>
      <c r="AX19" s="992"/>
      <c r="AY19" s="992"/>
      <c r="AZ19" s="992"/>
      <c r="BA19" s="992"/>
      <c r="BB19" s="992"/>
      <c r="BC19" s="992"/>
      <c r="BD19" s="992"/>
      <c r="BE19" s="992"/>
      <c r="BF19" s="992"/>
      <c r="BG19" s="992"/>
      <c r="BH19" s="992"/>
      <c r="BI19" s="992"/>
      <c r="BJ19" s="992"/>
      <c r="BK19" s="992"/>
      <c r="BL19" s="992"/>
      <c r="BM19" s="992"/>
      <c r="BN19" s="992"/>
      <c r="BO19" s="992"/>
      <c r="BP19" s="992"/>
      <c r="BQ19" s="992"/>
      <c r="BR19" s="992"/>
      <c r="BS19" s="992"/>
      <c r="BT19" s="992"/>
      <c r="BU19" s="992"/>
      <c r="BV19" s="992"/>
      <c r="BW19" s="992"/>
      <c r="BX19" s="992"/>
      <c r="BY19" s="992"/>
      <c r="BZ19" s="992"/>
      <c r="CA19" s="992"/>
      <c r="CB19" s="992"/>
      <c r="CC19" s="992"/>
      <c r="CD19" s="992"/>
      <c r="CE19" s="992"/>
      <c r="CF19" s="992"/>
      <c r="CG19" s="992"/>
      <c r="CH19" s="992"/>
      <c r="CI19" s="992"/>
      <c r="CJ19" s="992"/>
      <c r="CK19" s="992"/>
      <c r="CL19" s="992"/>
      <c r="CM19" s="992"/>
      <c r="CN19" s="992"/>
      <c r="CO19" s="992"/>
      <c r="CP19" s="992"/>
      <c r="CQ19" s="992"/>
      <c r="CR19" s="992"/>
      <c r="CS19" s="992"/>
      <c r="CT19" s="992"/>
      <c r="CU19" s="992"/>
      <c r="CV19" s="992"/>
      <c r="CW19" s="992"/>
      <c r="CX19" s="992"/>
      <c r="CY19" s="992"/>
      <c r="CZ19" s="992"/>
      <c r="DA19" s="992"/>
      <c r="DB19" s="992"/>
      <c r="DC19" s="992"/>
      <c r="DD19" s="992"/>
      <c r="DE19" s="992"/>
      <c r="DF19" s="992"/>
      <c r="DG19" s="992"/>
      <c r="DH19" s="992"/>
      <c r="DI19" s="992"/>
      <c r="DJ19" s="992"/>
      <c r="DK19" s="992"/>
      <c r="DL19" s="992"/>
      <c r="DM19" s="992"/>
      <c r="DN19" s="992"/>
      <c r="DO19" s="992"/>
      <c r="DP19" s="992"/>
      <c r="DQ19" s="992"/>
      <c r="DR19" s="992"/>
      <c r="DS19" s="992"/>
      <c r="DT19" s="992"/>
      <c r="DU19" s="992"/>
      <c r="DV19" s="992"/>
      <c r="DW19" s="992"/>
      <c r="DX19" s="992"/>
      <c r="DY19" s="992"/>
      <c r="DZ19" s="992"/>
      <c r="EA19" s="992"/>
      <c r="EB19" s="992"/>
      <c r="EC19" s="992"/>
      <c r="ED19" s="992"/>
      <c r="EE19" s="992"/>
      <c r="EF19" s="992"/>
      <c r="EG19" s="992"/>
      <c r="EH19" s="992"/>
      <c r="EI19" s="992"/>
      <c r="EJ19" s="992"/>
      <c r="EK19" s="992"/>
      <c r="EL19" s="992"/>
      <c r="EM19" s="992"/>
      <c r="EN19" s="992"/>
      <c r="EO19" s="992"/>
      <c r="EP19" s="992"/>
      <c r="EQ19" s="992"/>
      <c r="ER19" s="992"/>
      <c r="ES19" s="992"/>
      <c r="ET19" s="992"/>
      <c r="EU19" s="992"/>
      <c r="EV19" s="992"/>
      <c r="EW19" s="992"/>
      <c r="EX19" s="992"/>
      <c r="EY19" s="992"/>
      <c r="EZ19" s="992"/>
      <c r="FA19" s="992"/>
      <c r="FB19" s="992"/>
      <c r="FC19" s="992"/>
      <c r="FD19" s="992"/>
      <c r="FE19" s="992"/>
      <c r="FF19" s="992"/>
      <c r="FG19" s="992"/>
      <c r="FH19" s="992"/>
      <c r="FI19" s="992"/>
      <c r="FJ19" s="992"/>
      <c r="FK19" s="992"/>
      <c r="FL19" s="992"/>
      <c r="FM19" s="992"/>
      <c r="FN19" s="992"/>
      <c r="FO19" s="992"/>
      <c r="FP19" s="992"/>
      <c r="FQ19" s="992"/>
      <c r="FR19" s="992"/>
      <c r="FS19" s="992"/>
      <c r="FT19" s="992"/>
      <c r="FU19" s="992"/>
      <c r="FV19" s="992"/>
      <c r="FW19" s="992"/>
      <c r="FX19" s="992"/>
      <c r="FY19" s="992"/>
      <c r="FZ19" s="992"/>
      <c r="GA19" s="992"/>
      <c r="GB19" s="992"/>
      <c r="GC19" s="992"/>
      <c r="GD19" s="992"/>
      <c r="GE19" s="992"/>
      <c r="GF19" s="992"/>
      <c r="GG19" s="992"/>
      <c r="GH19" s="992"/>
      <c r="GI19" s="992"/>
      <c r="GJ19" s="992"/>
      <c r="GK19" s="992"/>
      <c r="GL19" s="992"/>
      <c r="GM19" s="992"/>
      <c r="GN19" s="992"/>
      <c r="GO19" s="992"/>
      <c r="GP19" s="992"/>
      <c r="GQ19" s="992"/>
      <c r="GR19" s="992"/>
      <c r="GS19" s="992"/>
      <c r="GT19" s="992"/>
      <c r="GU19" s="992"/>
      <c r="GV19" s="992"/>
      <c r="GW19" s="992"/>
      <c r="GX19" s="992"/>
      <c r="GY19" s="992"/>
      <c r="GZ19" s="992"/>
      <c r="HA19" s="992"/>
      <c r="HB19" s="992"/>
    </row>
    <row r="20" spans="1:210" s="41" customFormat="1" ht="30" customHeight="1" x14ac:dyDescent="0.25">
      <c r="A20" s="785" t="s">
        <v>190</v>
      </c>
      <c r="B20" s="786" t="s">
        <v>189</v>
      </c>
      <c r="C20" s="572" t="s">
        <v>318</v>
      </c>
      <c r="D20" s="475">
        <f t="shared" si="0"/>
        <v>4043</v>
      </c>
      <c r="E20" s="686">
        <v>2950</v>
      </c>
      <c r="F20" s="681"/>
      <c r="G20" s="681">
        <v>1093</v>
      </c>
      <c r="H20" s="681"/>
      <c r="I20" s="682"/>
      <c r="J20" s="475">
        <f t="shared" si="1"/>
        <v>3970</v>
      </c>
      <c r="K20" s="680">
        <v>2950</v>
      </c>
      <c r="L20" s="681"/>
      <c r="M20" s="681">
        <v>1020</v>
      </c>
      <c r="N20" s="681"/>
      <c r="O20" s="682"/>
      <c r="P20" s="690">
        <f t="shared" si="2"/>
        <v>4114</v>
      </c>
      <c r="Q20" s="686">
        <v>2950</v>
      </c>
      <c r="R20" s="681"/>
      <c r="S20" s="681">
        <v>1164</v>
      </c>
      <c r="T20" s="681"/>
      <c r="U20" s="682"/>
      <c r="V20" s="990"/>
      <c r="W20" s="991"/>
      <c r="X20" s="992"/>
      <c r="Y20" s="992"/>
      <c r="Z20" s="992"/>
      <c r="AA20" s="992"/>
      <c r="AB20" s="992"/>
      <c r="AC20" s="992"/>
      <c r="AD20" s="992"/>
      <c r="AE20" s="992"/>
      <c r="AF20" s="992"/>
      <c r="AG20" s="992"/>
      <c r="AH20" s="992"/>
      <c r="AI20" s="992"/>
      <c r="AJ20" s="992"/>
      <c r="AK20" s="992"/>
      <c r="AL20" s="992"/>
      <c r="AM20" s="992"/>
      <c r="AN20" s="992"/>
      <c r="AO20" s="992"/>
      <c r="AP20" s="992"/>
      <c r="AQ20" s="992"/>
      <c r="AR20" s="992"/>
      <c r="AS20" s="992"/>
      <c r="AT20" s="992"/>
      <c r="AU20" s="992"/>
      <c r="AV20" s="992"/>
      <c r="AW20" s="992"/>
      <c r="AX20" s="992"/>
      <c r="AY20" s="992"/>
      <c r="AZ20" s="992"/>
      <c r="BA20" s="992"/>
      <c r="BB20" s="992"/>
      <c r="BC20" s="992"/>
      <c r="BD20" s="992"/>
      <c r="BE20" s="992"/>
      <c r="BF20" s="992"/>
      <c r="BG20" s="992"/>
      <c r="BH20" s="992"/>
      <c r="BI20" s="992"/>
      <c r="BJ20" s="992"/>
      <c r="BK20" s="992"/>
      <c r="BL20" s="992"/>
      <c r="BM20" s="992"/>
      <c r="BN20" s="992"/>
      <c r="BO20" s="992"/>
      <c r="BP20" s="992"/>
      <c r="BQ20" s="992"/>
      <c r="BR20" s="992"/>
      <c r="BS20" s="992"/>
      <c r="BT20" s="992"/>
      <c r="BU20" s="992"/>
      <c r="BV20" s="992"/>
      <c r="BW20" s="992"/>
      <c r="BX20" s="992"/>
      <c r="BY20" s="992"/>
      <c r="BZ20" s="992"/>
      <c r="CA20" s="992"/>
      <c r="CB20" s="992"/>
      <c r="CC20" s="992"/>
      <c r="CD20" s="992"/>
      <c r="CE20" s="992"/>
      <c r="CF20" s="992"/>
      <c r="CG20" s="992"/>
      <c r="CH20" s="992"/>
      <c r="CI20" s="992"/>
      <c r="CJ20" s="992"/>
      <c r="CK20" s="992"/>
      <c r="CL20" s="992"/>
      <c r="CM20" s="992"/>
      <c r="CN20" s="992"/>
      <c r="CO20" s="992"/>
      <c r="CP20" s="992"/>
      <c r="CQ20" s="992"/>
      <c r="CR20" s="992"/>
      <c r="CS20" s="992"/>
      <c r="CT20" s="992"/>
      <c r="CU20" s="992"/>
      <c r="CV20" s="992"/>
      <c r="CW20" s="992"/>
      <c r="CX20" s="992"/>
      <c r="CY20" s="992"/>
      <c r="CZ20" s="992"/>
      <c r="DA20" s="992"/>
      <c r="DB20" s="992"/>
      <c r="DC20" s="992"/>
      <c r="DD20" s="992"/>
      <c r="DE20" s="992"/>
      <c r="DF20" s="992"/>
      <c r="DG20" s="992"/>
      <c r="DH20" s="992"/>
      <c r="DI20" s="992"/>
      <c r="DJ20" s="992"/>
      <c r="DK20" s="992"/>
      <c r="DL20" s="992"/>
      <c r="DM20" s="992"/>
      <c r="DN20" s="992"/>
      <c r="DO20" s="992"/>
      <c r="DP20" s="992"/>
      <c r="DQ20" s="992"/>
      <c r="DR20" s="992"/>
      <c r="DS20" s="992"/>
      <c r="DT20" s="992"/>
      <c r="DU20" s="992"/>
      <c r="DV20" s="992"/>
      <c r="DW20" s="992"/>
      <c r="DX20" s="992"/>
      <c r="DY20" s="992"/>
      <c r="DZ20" s="992"/>
      <c r="EA20" s="992"/>
      <c r="EB20" s="992"/>
      <c r="EC20" s="992"/>
      <c r="ED20" s="992"/>
      <c r="EE20" s="992"/>
      <c r="EF20" s="992"/>
      <c r="EG20" s="992"/>
      <c r="EH20" s="992"/>
      <c r="EI20" s="992"/>
      <c r="EJ20" s="992"/>
      <c r="EK20" s="992"/>
      <c r="EL20" s="992"/>
      <c r="EM20" s="992"/>
      <c r="EN20" s="992"/>
      <c r="EO20" s="992"/>
      <c r="EP20" s="992"/>
      <c r="EQ20" s="992"/>
      <c r="ER20" s="992"/>
      <c r="ES20" s="992"/>
      <c r="ET20" s="992"/>
      <c r="EU20" s="992"/>
      <c r="EV20" s="992"/>
      <c r="EW20" s="992"/>
      <c r="EX20" s="992"/>
      <c r="EY20" s="992"/>
      <c r="EZ20" s="992"/>
      <c r="FA20" s="992"/>
      <c r="FB20" s="992"/>
      <c r="FC20" s="992"/>
      <c r="FD20" s="992"/>
      <c r="FE20" s="992"/>
      <c r="FF20" s="992"/>
      <c r="FG20" s="992"/>
      <c r="FH20" s="992"/>
      <c r="FI20" s="992"/>
      <c r="FJ20" s="992"/>
      <c r="FK20" s="992"/>
      <c r="FL20" s="992"/>
      <c r="FM20" s="992"/>
      <c r="FN20" s="992"/>
      <c r="FO20" s="992"/>
      <c r="FP20" s="992"/>
      <c r="FQ20" s="992"/>
      <c r="FR20" s="992"/>
      <c r="FS20" s="992"/>
      <c r="FT20" s="992"/>
      <c r="FU20" s="992"/>
      <c r="FV20" s="992"/>
      <c r="FW20" s="992"/>
      <c r="FX20" s="992"/>
      <c r="FY20" s="992"/>
      <c r="FZ20" s="992"/>
      <c r="GA20" s="992"/>
      <c r="GB20" s="992"/>
      <c r="GC20" s="992"/>
      <c r="GD20" s="992"/>
      <c r="GE20" s="992"/>
      <c r="GF20" s="992"/>
      <c r="GG20" s="992"/>
      <c r="GH20" s="992"/>
      <c r="GI20" s="992"/>
      <c r="GJ20" s="992"/>
      <c r="GK20" s="992"/>
      <c r="GL20" s="992"/>
      <c r="GM20" s="992"/>
      <c r="GN20" s="992"/>
      <c r="GO20" s="992"/>
      <c r="GP20" s="992"/>
      <c r="GQ20" s="992"/>
      <c r="GR20" s="992"/>
      <c r="GS20" s="992"/>
      <c r="GT20" s="992"/>
      <c r="GU20" s="992"/>
      <c r="GV20" s="992"/>
      <c r="GW20" s="992"/>
      <c r="GX20" s="992"/>
      <c r="GY20" s="992"/>
      <c r="GZ20" s="992"/>
      <c r="HA20" s="992"/>
      <c r="HB20" s="992"/>
    </row>
    <row r="21" spans="1:210" s="41" customFormat="1" ht="30" customHeight="1" x14ac:dyDescent="0.25">
      <c r="A21" s="785" t="s">
        <v>191</v>
      </c>
      <c r="B21" s="786" t="s">
        <v>189</v>
      </c>
      <c r="C21" s="572" t="s">
        <v>319</v>
      </c>
      <c r="D21" s="475">
        <f t="shared" si="0"/>
        <v>10386</v>
      </c>
      <c r="E21" s="686">
        <v>5900</v>
      </c>
      <c r="F21" s="681"/>
      <c r="G21" s="681">
        <v>4486</v>
      </c>
      <c r="H21" s="681"/>
      <c r="I21" s="682"/>
      <c r="J21" s="475">
        <f t="shared" si="1"/>
        <v>10382</v>
      </c>
      <c r="K21" s="680">
        <v>5900</v>
      </c>
      <c r="L21" s="681"/>
      <c r="M21" s="681">
        <v>4282</v>
      </c>
      <c r="N21" s="681">
        <v>200</v>
      </c>
      <c r="O21" s="682"/>
      <c r="P21" s="690">
        <f t="shared" si="2"/>
        <v>10054</v>
      </c>
      <c r="Q21" s="686">
        <v>5900</v>
      </c>
      <c r="R21" s="681"/>
      <c r="S21" s="681">
        <v>4154</v>
      </c>
      <c r="T21" s="681"/>
      <c r="U21" s="682"/>
      <c r="V21" s="990"/>
      <c r="W21" s="991"/>
      <c r="X21" s="992"/>
      <c r="Y21" s="992"/>
      <c r="Z21" s="992"/>
      <c r="AA21" s="992"/>
      <c r="AB21" s="992"/>
      <c r="AC21" s="992"/>
      <c r="AD21" s="992"/>
      <c r="AE21" s="992"/>
      <c r="AF21" s="992"/>
      <c r="AG21" s="992"/>
      <c r="AH21" s="992"/>
      <c r="AI21" s="992"/>
      <c r="AJ21" s="992"/>
      <c r="AK21" s="992"/>
      <c r="AL21" s="992"/>
      <c r="AM21" s="992"/>
      <c r="AN21" s="992"/>
      <c r="AO21" s="992"/>
      <c r="AP21" s="992"/>
      <c r="AQ21" s="992"/>
      <c r="AR21" s="992"/>
      <c r="AS21" s="992"/>
      <c r="AT21" s="992"/>
      <c r="AU21" s="992"/>
      <c r="AV21" s="992"/>
      <c r="AW21" s="992"/>
      <c r="AX21" s="992"/>
      <c r="AY21" s="992"/>
      <c r="AZ21" s="992"/>
      <c r="BA21" s="992"/>
      <c r="BB21" s="992"/>
      <c r="BC21" s="992"/>
      <c r="BD21" s="992"/>
      <c r="BE21" s="992"/>
      <c r="BF21" s="992"/>
      <c r="BG21" s="992"/>
      <c r="BH21" s="992"/>
      <c r="BI21" s="992"/>
      <c r="BJ21" s="992"/>
      <c r="BK21" s="992"/>
      <c r="BL21" s="992"/>
      <c r="BM21" s="992"/>
      <c r="BN21" s="992"/>
      <c r="BO21" s="992"/>
      <c r="BP21" s="992"/>
      <c r="BQ21" s="992"/>
      <c r="BR21" s="992"/>
      <c r="BS21" s="992"/>
      <c r="BT21" s="992"/>
      <c r="BU21" s="992"/>
      <c r="BV21" s="992"/>
      <c r="BW21" s="992"/>
      <c r="BX21" s="992"/>
      <c r="BY21" s="992"/>
      <c r="BZ21" s="992"/>
      <c r="CA21" s="992"/>
      <c r="CB21" s="992"/>
      <c r="CC21" s="992"/>
      <c r="CD21" s="992"/>
      <c r="CE21" s="992"/>
      <c r="CF21" s="992"/>
      <c r="CG21" s="992"/>
      <c r="CH21" s="992"/>
      <c r="CI21" s="992"/>
      <c r="CJ21" s="992"/>
      <c r="CK21" s="992"/>
      <c r="CL21" s="992"/>
      <c r="CM21" s="992"/>
      <c r="CN21" s="992"/>
      <c r="CO21" s="992"/>
      <c r="CP21" s="992"/>
      <c r="CQ21" s="992"/>
      <c r="CR21" s="992"/>
      <c r="CS21" s="992"/>
      <c r="CT21" s="992"/>
      <c r="CU21" s="992"/>
      <c r="CV21" s="992"/>
      <c r="CW21" s="992"/>
      <c r="CX21" s="992"/>
      <c r="CY21" s="992"/>
      <c r="CZ21" s="992"/>
      <c r="DA21" s="992"/>
      <c r="DB21" s="992"/>
      <c r="DC21" s="992"/>
      <c r="DD21" s="992"/>
      <c r="DE21" s="992"/>
      <c r="DF21" s="992"/>
      <c r="DG21" s="992"/>
      <c r="DH21" s="992"/>
      <c r="DI21" s="992"/>
      <c r="DJ21" s="992"/>
      <c r="DK21" s="992"/>
      <c r="DL21" s="992"/>
      <c r="DM21" s="992"/>
      <c r="DN21" s="992"/>
      <c r="DO21" s="992"/>
      <c r="DP21" s="992"/>
      <c r="DQ21" s="992"/>
      <c r="DR21" s="992"/>
      <c r="DS21" s="992"/>
      <c r="DT21" s="992"/>
      <c r="DU21" s="992"/>
      <c r="DV21" s="992"/>
      <c r="DW21" s="992"/>
      <c r="DX21" s="992"/>
      <c r="DY21" s="992"/>
      <c r="DZ21" s="992"/>
      <c r="EA21" s="992"/>
      <c r="EB21" s="992"/>
      <c r="EC21" s="992"/>
      <c r="ED21" s="992"/>
      <c r="EE21" s="992"/>
      <c r="EF21" s="992"/>
      <c r="EG21" s="992"/>
      <c r="EH21" s="992"/>
      <c r="EI21" s="992"/>
      <c r="EJ21" s="992"/>
      <c r="EK21" s="992"/>
      <c r="EL21" s="992"/>
      <c r="EM21" s="992"/>
      <c r="EN21" s="992"/>
      <c r="EO21" s="992"/>
      <c r="EP21" s="992"/>
      <c r="EQ21" s="992"/>
      <c r="ER21" s="992"/>
      <c r="ES21" s="992"/>
      <c r="ET21" s="992"/>
      <c r="EU21" s="992"/>
      <c r="EV21" s="992"/>
      <c r="EW21" s="992"/>
      <c r="EX21" s="992"/>
      <c r="EY21" s="992"/>
      <c r="EZ21" s="992"/>
      <c r="FA21" s="992"/>
      <c r="FB21" s="992"/>
      <c r="FC21" s="992"/>
      <c r="FD21" s="992"/>
      <c r="FE21" s="992"/>
      <c r="FF21" s="992"/>
      <c r="FG21" s="992"/>
      <c r="FH21" s="992"/>
      <c r="FI21" s="992"/>
      <c r="FJ21" s="992"/>
      <c r="FK21" s="992"/>
      <c r="FL21" s="992"/>
      <c r="FM21" s="992"/>
      <c r="FN21" s="992"/>
      <c r="FO21" s="992"/>
      <c r="FP21" s="992"/>
      <c r="FQ21" s="992"/>
      <c r="FR21" s="992"/>
      <c r="FS21" s="992"/>
      <c r="FT21" s="992"/>
      <c r="FU21" s="992"/>
      <c r="FV21" s="992"/>
      <c r="FW21" s="992"/>
      <c r="FX21" s="992"/>
      <c r="FY21" s="992"/>
      <c r="FZ21" s="992"/>
      <c r="GA21" s="992"/>
      <c r="GB21" s="992"/>
      <c r="GC21" s="992"/>
      <c r="GD21" s="992"/>
      <c r="GE21" s="992"/>
      <c r="GF21" s="992"/>
      <c r="GG21" s="992"/>
      <c r="GH21" s="992"/>
      <c r="GI21" s="992"/>
      <c r="GJ21" s="992"/>
      <c r="GK21" s="992"/>
      <c r="GL21" s="992"/>
      <c r="GM21" s="992"/>
      <c r="GN21" s="992"/>
      <c r="GO21" s="992"/>
      <c r="GP21" s="992"/>
      <c r="GQ21" s="992"/>
      <c r="GR21" s="992"/>
      <c r="GS21" s="992"/>
      <c r="GT21" s="992"/>
      <c r="GU21" s="992"/>
      <c r="GV21" s="992"/>
      <c r="GW21" s="992"/>
      <c r="GX21" s="992"/>
      <c r="GY21" s="992"/>
      <c r="GZ21" s="992"/>
      <c r="HA21" s="992"/>
      <c r="HB21" s="992"/>
    </row>
    <row r="22" spans="1:210" s="41" customFormat="1" ht="30" customHeight="1" x14ac:dyDescent="0.25">
      <c r="A22" s="785" t="s">
        <v>192</v>
      </c>
      <c r="B22" s="786" t="s">
        <v>189</v>
      </c>
      <c r="C22" s="572" t="s">
        <v>436</v>
      </c>
      <c r="D22" s="475">
        <f t="shared" si="0"/>
        <v>11782</v>
      </c>
      <c r="E22" s="686">
        <v>7346</v>
      </c>
      <c r="F22" s="681">
        <v>208</v>
      </c>
      <c r="G22" s="681">
        <v>4228</v>
      </c>
      <c r="H22" s="681"/>
      <c r="I22" s="682"/>
      <c r="J22" s="475">
        <f t="shared" si="1"/>
        <v>11202</v>
      </c>
      <c r="K22" s="680">
        <v>7416</v>
      </c>
      <c r="L22" s="681">
        <v>125</v>
      </c>
      <c r="M22" s="681">
        <v>3161</v>
      </c>
      <c r="N22" s="681">
        <v>500</v>
      </c>
      <c r="O22" s="682"/>
      <c r="P22" s="690">
        <f t="shared" si="2"/>
        <v>12918</v>
      </c>
      <c r="Q22" s="686">
        <v>7346</v>
      </c>
      <c r="R22" s="681">
        <v>234</v>
      </c>
      <c r="S22" s="681">
        <v>5338</v>
      </c>
      <c r="T22" s="681"/>
      <c r="U22" s="682"/>
      <c r="V22" s="990"/>
      <c r="W22" s="991"/>
      <c r="X22" s="992"/>
      <c r="Y22" s="992"/>
      <c r="Z22" s="992"/>
      <c r="AA22" s="992"/>
      <c r="AB22" s="992"/>
      <c r="AC22" s="992"/>
      <c r="AD22" s="992"/>
      <c r="AE22" s="992"/>
      <c r="AF22" s="992"/>
      <c r="AG22" s="992"/>
      <c r="AH22" s="992"/>
      <c r="AI22" s="992"/>
      <c r="AJ22" s="992"/>
      <c r="AK22" s="992"/>
      <c r="AL22" s="992"/>
      <c r="AM22" s="992"/>
      <c r="AN22" s="992"/>
      <c r="AO22" s="992"/>
      <c r="AP22" s="992"/>
      <c r="AQ22" s="992"/>
      <c r="AR22" s="992"/>
      <c r="AS22" s="992"/>
      <c r="AT22" s="992"/>
      <c r="AU22" s="992"/>
      <c r="AV22" s="992"/>
      <c r="AW22" s="992"/>
      <c r="AX22" s="992"/>
      <c r="AY22" s="992"/>
      <c r="AZ22" s="992"/>
      <c r="BA22" s="992"/>
      <c r="BB22" s="992"/>
      <c r="BC22" s="992"/>
      <c r="BD22" s="992"/>
      <c r="BE22" s="992"/>
      <c r="BF22" s="992"/>
      <c r="BG22" s="992"/>
      <c r="BH22" s="992"/>
      <c r="BI22" s="992"/>
      <c r="BJ22" s="992"/>
      <c r="BK22" s="992"/>
      <c r="BL22" s="992"/>
      <c r="BM22" s="992"/>
      <c r="BN22" s="992"/>
      <c r="BO22" s="992"/>
      <c r="BP22" s="992"/>
      <c r="BQ22" s="992"/>
      <c r="BR22" s="992"/>
      <c r="BS22" s="992"/>
      <c r="BT22" s="992"/>
      <c r="BU22" s="992"/>
      <c r="BV22" s="992"/>
      <c r="BW22" s="992"/>
      <c r="BX22" s="992"/>
      <c r="BY22" s="992"/>
      <c r="BZ22" s="992"/>
      <c r="CA22" s="992"/>
      <c r="CB22" s="992"/>
      <c r="CC22" s="992"/>
      <c r="CD22" s="992"/>
      <c r="CE22" s="992"/>
      <c r="CF22" s="992"/>
      <c r="CG22" s="992"/>
      <c r="CH22" s="992"/>
      <c r="CI22" s="992"/>
      <c r="CJ22" s="992"/>
      <c r="CK22" s="992"/>
      <c r="CL22" s="992"/>
      <c r="CM22" s="992"/>
      <c r="CN22" s="992"/>
      <c r="CO22" s="992"/>
      <c r="CP22" s="992"/>
      <c r="CQ22" s="992"/>
      <c r="CR22" s="992"/>
      <c r="CS22" s="992"/>
      <c r="CT22" s="992"/>
      <c r="CU22" s="992"/>
      <c r="CV22" s="992"/>
      <c r="CW22" s="992"/>
      <c r="CX22" s="992"/>
      <c r="CY22" s="992"/>
      <c r="CZ22" s="992"/>
      <c r="DA22" s="992"/>
      <c r="DB22" s="992"/>
      <c r="DC22" s="992"/>
      <c r="DD22" s="992"/>
      <c r="DE22" s="992"/>
      <c r="DF22" s="992"/>
      <c r="DG22" s="992"/>
      <c r="DH22" s="992"/>
      <c r="DI22" s="992"/>
      <c r="DJ22" s="992"/>
      <c r="DK22" s="992"/>
      <c r="DL22" s="992"/>
      <c r="DM22" s="992"/>
      <c r="DN22" s="992"/>
      <c r="DO22" s="992"/>
      <c r="DP22" s="992"/>
      <c r="DQ22" s="992"/>
      <c r="DR22" s="992"/>
      <c r="DS22" s="992"/>
      <c r="DT22" s="992"/>
      <c r="DU22" s="992"/>
      <c r="DV22" s="992"/>
      <c r="DW22" s="992"/>
      <c r="DX22" s="992"/>
      <c r="DY22" s="992"/>
      <c r="DZ22" s="992"/>
      <c r="EA22" s="992"/>
      <c r="EB22" s="992"/>
      <c r="EC22" s="992"/>
      <c r="ED22" s="992"/>
      <c r="EE22" s="992"/>
      <c r="EF22" s="992"/>
      <c r="EG22" s="992"/>
      <c r="EH22" s="992"/>
      <c r="EI22" s="992"/>
      <c r="EJ22" s="992"/>
      <c r="EK22" s="992"/>
      <c r="EL22" s="992"/>
      <c r="EM22" s="992"/>
      <c r="EN22" s="992"/>
      <c r="EO22" s="992"/>
      <c r="EP22" s="992"/>
      <c r="EQ22" s="992"/>
      <c r="ER22" s="992"/>
      <c r="ES22" s="992"/>
      <c r="ET22" s="992"/>
      <c r="EU22" s="992"/>
      <c r="EV22" s="992"/>
      <c r="EW22" s="992"/>
      <c r="EX22" s="992"/>
      <c r="EY22" s="992"/>
      <c r="EZ22" s="992"/>
      <c r="FA22" s="992"/>
      <c r="FB22" s="992"/>
      <c r="FC22" s="992"/>
      <c r="FD22" s="992"/>
      <c r="FE22" s="992"/>
      <c r="FF22" s="992"/>
      <c r="FG22" s="992"/>
      <c r="FH22" s="992"/>
      <c r="FI22" s="992"/>
      <c r="FJ22" s="992"/>
      <c r="FK22" s="992"/>
      <c r="FL22" s="992"/>
      <c r="FM22" s="992"/>
      <c r="FN22" s="992"/>
      <c r="FO22" s="992"/>
      <c r="FP22" s="992"/>
      <c r="FQ22" s="992"/>
      <c r="FR22" s="992"/>
      <c r="FS22" s="992"/>
      <c r="FT22" s="992"/>
      <c r="FU22" s="992"/>
      <c r="FV22" s="992"/>
      <c r="FW22" s="992"/>
      <c r="FX22" s="992"/>
      <c r="FY22" s="992"/>
      <c r="FZ22" s="992"/>
      <c r="GA22" s="992"/>
      <c r="GB22" s="992"/>
      <c r="GC22" s="992"/>
      <c r="GD22" s="992"/>
      <c r="GE22" s="992"/>
      <c r="GF22" s="992"/>
      <c r="GG22" s="992"/>
      <c r="GH22" s="992"/>
      <c r="GI22" s="992"/>
      <c r="GJ22" s="992"/>
      <c r="GK22" s="992"/>
      <c r="GL22" s="992"/>
      <c r="GM22" s="992"/>
      <c r="GN22" s="992"/>
      <c r="GO22" s="992"/>
      <c r="GP22" s="992"/>
      <c r="GQ22" s="992"/>
      <c r="GR22" s="992"/>
      <c r="GS22" s="992"/>
      <c r="GT22" s="992"/>
      <c r="GU22" s="992"/>
      <c r="GV22" s="992"/>
      <c r="GW22" s="992"/>
      <c r="GX22" s="992"/>
      <c r="GY22" s="992"/>
      <c r="GZ22" s="992"/>
      <c r="HA22" s="992"/>
      <c r="HB22" s="992"/>
    </row>
    <row r="23" spans="1:210" s="41" customFormat="1" ht="30" customHeight="1" x14ac:dyDescent="0.25">
      <c r="A23" s="785" t="s">
        <v>193</v>
      </c>
      <c r="B23" s="786" t="s">
        <v>189</v>
      </c>
      <c r="C23" s="572" t="s">
        <v>320</v>
      </c>
      <c r="D23" s="475">
        <f t="shared" si="0"/>
        <v>3541</v>
      </c>
      <c r="E23" s="686">
        <f>2557</f>
        <v>2557</v>
      </c>
      <c r="F23" s="681"/>
      <c r="G23" s="681">
        <v>984</v>
      </c>
      <c r="H23" s="681"/>
      <c r="I23" s="682"/>
      <c r="J23" s="475">
        <f t="shared" si="1"/>
        <v>3764</v>
      </c>
      <c r="K23" s="680">
        <v>2557</v>
      </c>
      <c r="L23" s="681"/>
      <c r="M23" s="681">
        <v>937</v>
      </c>
      <c r="N23" s="681">
        <v>270</v>
      </c>
      <c r="O23" s="682"/>
      <c r="P23" s="690">
        <f t="shared" si="2"/>
        <v>3729</v>
      </c>
      <c r="Q23" s="686">
        <v>2557</v>
      </c>
      <c r="R23" s="681"/>
      <c r="S23" s="681">
        <v>1172</v>
      </c>
      <c r="T23" s="681"/>
      <c r="U23" s="682"/>
      <c r="V23" s="990"/>
      <c r="W23" s="991"/>
      <c r="X23" s="992"/>
      <c r="Y23" s="992"/>
      <c r="Z23" s="992"/>
      <c r="AA23" s="992"/>
      <c r="AB23" s="992"/>
      <c r="AC23" s="992"/>
      <c r="AD23" s="992"/>
      <c r="AE23" s="992"/>
      <c r="AF23" s="992"/>
      <c r="AG23" s="992"/>
      <c r="AH23" s="992"/>
      <c r="AI23" s="992"/>
      <c r="AJ23" s="992"/>
      <c r="AK23" s="992"/>
      <c r="AL23" s="992"/>
      <c r="AM23" s="992"/>
      <c r="AN23" s="992"/>
      <c r="AO23" s="992"/>
      <c r="AP23" s="992"/>
      <c r="AQ23" s="992"/>
      <c r="AR23" s="992"/>
      <c r="AS23" s="992"/>
      <c r="AT23" s="992"/>
      <c r="AU23" s="992"/>
      <c r="AV23" s="992"/>
      <c r="AW23" s="992"/>
      <c r="AX23" s="992"/>
      <c r="AY23" s="992"/>
      <c r="AZ23" s="992"/>
      <c r="BA23" s="992"/>
      <c r="BB23" s="992"/>
      <c r="BC23" s="992"/>
      <c r="BD23" s="992"/>
      <c r="BE23" s="992"/>
      <c r="BF23" s="992"/>
      <c r="BG23" s="992"/>
      <c r="BH23" s="992"/>
      <c r="BI23" s="992"/>
      <c r="BJ23" s="992"/>
      <c r="BK23" s="992"/>
      <c r="BL23" s="992"/>
      <c r="BM23" s="992"/>
      <c r="BN23" s="992"/>
      <c r="BO23" s="992"/>
      <c r="BP23" s="992"/>
      <c r="BQ23" s="992"/>
      <c r="BR23" s="992"/>
      <c r="BS23" s="992"/>
      <c r="BT23" s="992"/>
      <c r="BU23" s="992"/>
      <c r="BV23" s="992"/>
      <c r="BW23" s="992"/>
      <c r="BX23" s="992"/>
      <c r="BY23" s="992"/>
      <c r="BZ23" s="992"/>
      <c r="CA23" s="992"/>
      <c r="CB23" s="992"/>
      <c r="CC23" s="992"/>
      <c r="CD23" s="992"/>
      <c r="CE23" s="992"/>
      <c r="CF23" s="992"/>
      <c r="CG23" s="992"/>
      <c r="CH23" s="992"/>
      <c r="CI23" s="992"/>
      <c r="CJ23" s="992"/>
      <c r="CK23" s="992"/>
      <c r="CL23" s="992"/>
      <c r="CM23" s="992"/>
      <c r="CN23" s="992"/>
      <c r="CO23" s="992"/>
      <c r="CP23" s="992"/>
      <c r="CQ23" s="992"/>
      <c r="CR23" s="992"/>
      <c r="CS23" s="992"/>
      <c r="CT23" s="992"/>
      <c r="CU23" s="992"/>
      <c r="CV23" s="992"/>
      <c r="CW23" s="992"/>
      <c r="CX23" s="992"/>
      <c r="CY23" s="992"/>
      <c r="CZ23" s="992"/>
      <c r="DA23" s="992"/>
      <c r="DB23" s="992"/>
      <c r="DC23" s="992"/>
      <c r="DD23" s="992"/>
      <c r="DE23" s="992"/>
      <c r="DF23" s="992"/>
      <c r="DG23" s="992"/>
      <c r="DH23" s="992"/>
      <c r="DI23" s="992"/>
      <c r="DJ23" s="992"/>
      <c r="DK23" s="992"/>
      <c r="DL23" s="992"/>
      <c r="DM23" s="992"/>
      <c r="DN23" s="992"/>
      <c r="DO23" s="992"/>
      <c r="DP23" s="992"/>
      <c r="DQ23" s="992"/>
      <c r="DR23" s="992"/>
      <c r="DS23" s="992"/>
      <c r="DT23" s="992"/>
      <c r="DU23" s="992"/>
      <c r="DV23" s="992"/>
      <c r="DW23" s="992"/>
      <c r="DX23" s="992"/>
      <c r="DY23" s="992"/>
      <c r="DZ23" s="992"/>
      <c r="EA23" s="992"/>
      <c r="EB23" s="992"/>
      <c r="EC23" s="992"/>
      <c r="ED23" s="992"/>
      <c r="EE23" s="992"/>
      <c r="EF23" s="992"/>
      <c r="EG23" s="992"/>
      <c r="EH23" s="992"/>
      <c r="EI23" s="992"/>
      <c r="EJ23" s="992"/>
      <c r="EK23" s="992"/>
      <c r="EL23" s="992"/>
      <c r="EM23" s="992"/>
      <c r="EN23" s="992"/>
      <c r="EO23" s="992"/>
      <c r="EP23" s="992"/>
      <c r="EQ23" s="992"/>
      <c r="ER23" s="992"/>
      <c r="ES23" s="992"/>
      <c r="ET23" s="992"/>
      <c r="EU23" s="992"/>
      <c r="EV23" s="992"/>
      <c r="EW23" s="992"/>
      <c r="EX23" s="992"/>
      <c r="EY23" s="992"/>
      <c r="EZ23" s="992"/>
      <c r="FA23" s="992"/>
      <c r="FB23" s="992"/>
      <c r="FC23" s="992"/>
      <c r="FD23" s="992"/>
      <c r="FE23" s="992"/>
      <c r="FF23" s="992"/>
      <c r="FG23" s="992"/>
      <c r="FH23" s="992"/>
      <c r="FI23" s="992"/>
      <c r="FJ23" s="992"/>
      <c r="FK23" s="992"/>
      <c r="FL23" s="992"/>
      <c r="FM23" s="992"/>
      <c r="FN23" s="992"/>
      <c r="FO23" s="992"/>
      <c r="FP23" s="992"/>
      <c r="FQ23" s="992"/>
      <c r="FR23" s="992"/>
      <c r="FS23" s="992"/>
      <c r="FT23" s="992"/>
      <c r="FU23" s="992"/>
      <c r="FV23" s="992"/>
      <c r="FW23" s="992"/>
      <c r="FX23" s="992"/>
      <c r="FY23" s="992"/>
      <c r="FZ23" s="992"/>
      <c r="GA23" s="992"/>
      <c r="GB23" s="992"/>
      <c r="GC23" s="992"/>
      <c r="GD23" s="992"/>
      <c r="GE23" s="992"/>
      <c r="GF23" s="992"/>
      <c r="GG23" s="992"/>
      <c r="GH23" s="992"/>
      <c r="GI23" s="992"/>
      <c r="GJ23" s="992"/>
      <c r="GK23" s="992"/>
      <c r="GL23" s="992"/>
      <c r="GM23" s="992"/>
      <c r="GN23" s="992"/>
      <c r="GO23" s="992"/>
      <c r="GP23" s="992"/>
      <c r="GQ23" s="992"/>
      <c r="GR23" s="992"/>
      <c r="GS23" s="992"/>
      <c r="GT23" s="992"/>
      <c r="GU23" s="992"/>
      <c r="GV23" s="992"/>
      <c r="GW23" s="992"/>
      <c r="GX23" s="992"/>
      <c r="GY23" s="992"/>
      <c r="GZ23" s="992"/>
      <c r="HA23" s="992"/>
      <c r="HB23" s="992"/>
    </row>
    <row r="24" spans="1:210" s="41" customFormat="1" ht="30" customHeight="1" x14ac:dyDescent="0.25">
      <c r="A24" s="785" t="s">
        <v>194</v>
      </c>
      <c r="B24" s="786" t="s">
        <v>189</v>
      </c>
      <c r="C24" s="572" t="s">
        <v>321</v>
      </c>
      <c r="D24" s="475">
        <f t="shared" si="0"/>
        <v>2281</v>
      </c>
      <c r="E24" s="686">
        <f>1536</f>
        <v>1536</v>
      </c>
      <c r="F24" s="681"/>
      <c r="G24" s="681">
        <v>745</v>
      </c>
      <c r="H24" s="681"/>
      <c r="I24" s="682"/>
      <c r="J24" s="475">
        <f t="shared" si="1"/>
        <v>2071</v>
      </c>
      <c r="K24" s="680">
        <v>1504</v>
      </c>
      <c r="L24" s="681"/>
      <c r="M24" s="681">
        <v>567</v>
      </c>
      <c r="N24" s="681"/>
      <c r="O24" s="682"/>
      <c r="P24" s="690">
        <f t="shared" si="2"/>
        <v>2289</v>
      </c>
      <c r="Q24" s="686">
        <v>1536</v>
      </c>
      <c r="R24" s="681"/>
      <c r="S24" s="681">
        <v>753</v>
      </c>
      <c r="T24" s="681"/>
      <c r="U24" s="682"/>
      <c r="V24" s="990"/>
      <c r="W24" s="991"/>
      <c r="X24" s="992"/>
      <c r="Y24" s="992"/>
      <c r="Z24" s="992"/>
      <c r="AA24" s="992"/>
      <c r="AB24" s="992"/>
      <c r="AC24" s="992"/>
      <c r="AD24" s="992"/>
      <c r="AE24" s="992"/>
      <c r="AF24" s="992"/>
      <c r="AG24" s="992"/>
      <c r="AH24" s="992"/>
      <c r="AI24" s="992"/>
      <c r="AJ24" s="992"/>
      <c r="AK24" s="992"/>
      <c r="AL24" s="992"/>
      <c r="AM24" s="992"/>
      <c r="AN24" s="992"/>
      <c r="AO24" s="992"/>
      <c r="AP24" s="992"/>
      <c r="AQ24" s="992"/>
      <c r="AR24" s="992"/>
      <c r="AS24" s="992"/>
      <c r="AT24" s="992"/>
      <c r="AU24" s="992"/>
      <c r="AV24" s="992"/>
      <c r="AW24" s="992"/>
      <c r="AX24" s="992"/>
      <c r="AY24" s="992"/>
      <c r="AZ24" s="992"/>
      <c r="BA24" s="992"/>
      <c r="BB24" s="992"/>
      <c r="BC24" s="992"/>
      <c r="BD24" s="992"/>
      <c r="BE24" s="992"/>
      <c r="BF24" s="992"/>
      <c r="BG24" s="992"/>
      <c r="BH24" s="992"/>
      <c r="BI24" s="992"/>
      <c r="BJ24" s="992"/>
      <c r="BK24" s="992"/>
      <c r="BL24" s="992"/>
      <c r="BM24" s="992"/>
      <c r="BN24" s="992"/>
      <c r="BO24" s="992"/>
      <c r="BP24" s="992"/>
      <c r="BQ24" s="992"/>
      <c r="BR24" s="992"/>
      <c r="BS24" s="992"/>
      <c r="BT24" s="992"/>
      <c r="BU24" s="992"/>
      <c r="BV24" s="992"/>
      <c r="BW24" s="992"/>
      <c r="BX24" s="992"/>
      <c r="BY24" s="992"/>
      <c r="BZ24" s="992"/>
      <c r="CA24" s="992"/>
      <c r="CB24" s="992"/>
      <c r="CC24" s="992"/>
      <c r="CD24" s="992"/>
      <c r="CE24" s="992"/>
      <c r="CF24" s="992"/>
      <c r="CG24" s="992"/>
      <c r="CH24" s="992"/>
      <c r="CI24" s="992"/>
      <c r="CJ24" s="992"/>
      <c r="CK24" s="992"/>
      <c r="CL24" s="992"/>
      <c r="CM24" s="992"/>
      <c r="CN24" s="992"/>
      <c r="CO24" s="992"/>
      <c r="CP24" s="992"/>
      <c r="CQ24" s="992"/>
      <c r="CR24" s="992"/>
      <c r="CS24" s="992"/>
      <c r="CT24" s="992"/>
      <c r="CU24" s="992"/>
      <c r="CV24" s="992"/>
      <c r="CW24" s="992"/>
      <c r="CX24" s="992"/>
      <c r="CY24" s="992"/>
      <c r="CZ24" s="992"/>
      <c r="DA24" s="992"/>
      <c r="DB24" s="992"/>
      <c r="DC24" s="992"/>
      <c r="DD24" s="992"/>
      <c r="DE24" s="992"/>
      <c r="DF24" s="992"/>
      <c r="DG24" s="992"/>
      <c r="DH24" s="992"/>
      <c r="DI24" s="992"/>
      <c r="DJ24" s="992"/>
      <c r="DK24" s="992"/>
      <c r="DL24" s="992"/>
      <c r="DM24" s="992"/>
      <c r="DN24" s="992"/>
      <c r="DO24" s="992"/>
      <c r="DP24" s="992"/>
      <c r="DQ24" s="992"/>
      <c r="DR24" s="992"/>
      <c r="DS24" s="992"/>
      <c r="DT24" s="992"/>
      <c r="DU24" s="992"/>
      <c r="DV24" s="992"/>
      <c r="DW24" s="992"/>
      <c r="DX24" s="992"/>
      <c r="DY24" s="992"/>
      <c r="DZ24" s="992"/>
      <c r="EA24" s="992"/>
      <c r="EB24" s="992"/>
      <c r="EC24" s="992"/>
      <c r="ED24" s="992"/>
      <c r="EE24" s="992"/>
      <c r="EF24" s="992"/>
      <c r="EG24" s="992"/>
      <c r="EH24" s="992"/>
      <c r="EI24" s="992"/>
      <c r="EJ24" s="992"/>
      <c r="EK24" s="992"/>
      <c r="EL24" s="992"/>
      <c r="EM24" s="992"/>
      <c r="EN24" s="992"/>
      <c r="EO24" s="992"/>
      <c r="EP24" s="992"/>
      <c r="EQ24" s="992"/>
      <c r="ER24" s="992"/>
      <c r="ES24" s="992"/>
      <c r="ET24" s="992"/>
      <c r="EU24" s="992"/>
      <c r="EV24" s="992"/>
      <c r="EW24" s="992"/>
      <c r="EX24" s="992"/>
      <c r="EY24" s="992"/>
      <c r="EZ24" s="992"/>
      <c r="FA24" s="992"/>
      <c r="FB24" s="992"/>
      <c r="FC24" s="992"/>
      <c r="FD24" s="992"/>
      <c r="FE24" s="992"/>
      <c r="FF24" s="992"/>
      <c r="FG24" s="992"/>
      <c r="FH24" s="992"/>
      <c r="FI24" s="992"/>
      <c r="FJ24" s="992"/>
      <c r="FK24" s="992"/>
      <c r="FL24" s="992"/>
      <c r="FM24" s="992"/>
      <c r="FN24" s="992"/>
      <c r="FO24" s="992"/>
      <c r="FP24" s="992"/>
      <c r="FQ24" s="992"/>
      <c r="FR24" s="992"/>
      <c r="FS24" s="992"/>
      <c r="FT24" s="992"/>
      <c r="FU24" s="992"/>
      <c r="FV24" s="992"/>
      <c r="FW24" s="992"/>
      <c r="FX24" s="992"/>
      <c r="FY24" s="992"/>
      <c r="FZ24" s="992"/>
      <c r="GA24" s="992"/>
      <c r="GB24" s="992"/>
      <c r="GC24" s="992"/>
      <c r="GD24" s="992"/>
      <c r="GE24" s="992"/>
      <c r="GF24" s="992"/>
      <c r="GG24" s="992"/>
      <c r="GH24" s="992"/>
      <c r="GI24" s="992"/>
      <c r="GJ24" s="992"/>
      <c r="GK24" s="992"/>
      <c r="GL24" s="992"/>
      <c r="GM24" s="992"/>
      <c r="GN24" s="992"/>
      <c r="GO24" s="992"/>
      <c r="GP24" s="992"/>
      <c r="GQ24" s="992"/>
      <c r="GR24" s="992"/>
      <c r="GS24" s="992"/>
      <c r="GT24" s="992"/>
      <c r="GU24" s="992"/>
      <c r="GV24" s="992"/>
      <c r="GW24" s="992"/>
      <c r="GX24" s="992"/>
      <c r="GY24" s="992"/>
      <c r="GZ24" s="992"/>
      <c r="HA24" s="992"/>
      <c r="HB24" s="992"/>
    </row>
    <row r="25" spans="1:210" s="41" customFormat="1" ht="30" customHeight="1" x14ac:dyDescent="0.25">
      <c r="A25" s="785" t="s">
        <v>195</v>
      </c>
      <c r="B25" s="786" t="s">
        <v>196</v>
      </c>
      <c r="C25" s="572" t="s">
        <v>322</v>
      </c>
      <c r="D25" s="475">
        <f t="shared" si="0"/>
        <v>4137</v>
      </c>
      <c r="E25" s="686">
        <v>3100</v>
      </c>
      <c r="F25" s="681"/>
      <c r="G25" s="681">
        <v>1037</v>
      </c>
      <c r="H25" s="681"/>
      <c r="I25" s="682"/>
      <c r="J25" s="475">
        <f t="shared" si="1"/>
        <v>3067</v>
      </c>
      <c r="K25" s="680">
        <v>2600</v>
      </c>
      <c r="L25" s="681"/>
      <c r="M25" s="681">
        <v>467</v>
      </c>
      <c r="N25" s="681"/>
      <c r="O25" s="682"/>
      <c r="P25" s="690">
        <f t="shared" si="2"/>
        <v>5028</v>
      </c>
      <c r="Q25" s="686">
        <v>2900</v>
      </c>
      <c r="R25" s="681"/>
      <c r="S25" s="681">
        <v>2128</v>
      </c>
      <c r="T25" s="681"/>
      <c r="U25" s="682"/>
      <c r="V25" s="990"/>
      <c r="W25" s="991"/>
      <c r="X25" s="992"/>
      <c r="Y25" s="992"/>
      <c r="Z25" s="992"/>
      <c r="AA25" s="992"/>
      <c r="AB25" s="992"/>
      <c r="AC25" s="992"/>
      <c r="AD25" s="992"/>
      <c r="AE25" s="992"/>
      <c r="AF25" s="992"/>
      <c r="AG25" s="992"/>
      <c r="AH25" s="992"/>
      <c r="AI25" s="992"/>
      <c r="AJ25" s="992"/>
      <c r="AK25" s="992"/>
      <c r="AL25" s="992"/>
      <c r="AM25" s="992"/>
      <c r="AN25" s="992"/>
      <c r="AO25" s="992"/>
      <c r="AP25" s="992"/>
      <c r="AQ25" s="992"/>
      <c r="AR25" s="992"/>
      <c r="AS25" s="992"/>
      <c r="AT25" s="992"/>
      <c r="AU25" s="992"/>
      <c r="AV25" s="992"/>
      <c r="AW25" s="992"/>
      <c r="AX25" s="992"/>
      <c r="AY25" s="992"/>
      <c r="AZ25" s="992"/>
      <c r="BA25" s="992"/>
      <c r="BB25" s="992"/>
      <c r="BC25" s="992"/>
      <c r="BD25" s="992"/>
      <c r="BE25" s="992"/>
      <c r="BF25" s="992"/>
      <c r="BG25" s="992"/>
      <c r="BH25" s="992"/>
      <c r="BI25" s="992"/>
      <c r="BJ25" s="992"/>
      <c r="BK25" s="992"/>
      <c r="BL25" s="992"/>
      <c r="BM25" s="992"/>
      <c r="BN25" s="992"/>
      <c r="BO25" s="992"/>
      <c r="BP25" s="992"/>
      <c r="BQ25" s="992"/>
      <c r="BR25" s="992"/>
      <c r="BS25" s="992"/>
      <c r="BT25" s="992"/>
      <c r="BU25" s="992"/>
      <c r="BV25" s="992"/>
      <c r="BW25" s="992"/>
      <c r="BX25" s="992"/>
      <c r="BY25" s="992"/>
      <c r="BZ25" s="992"/>
      <c r="CA25" s="992"/>
      <c r="CB25" s="992"/>
      <c r="CC25" s="992"/>
      <c r="CD25" s="992"/>
      <c r="CE25" s="992"/>
      <c r="CF25" s="992"/>
      <c r="CG25" s="992"/>
      <c r="CH25" s="992"/>
      <c r="CI25" s="992"/>
      <c r="CJ25" s="992"/>
      <c r="CK25" s="992"/>
      <c r="CL25" s="992"/>
      <c r="CM25" s="992"/>
      <c r="CN25" s="992"/>
      <c r="CO25" s="992"/>
      <c r="CP25" s="992"/>
      <c r="CQ25" s="992"/>
      <c r="CR25" s="992"/>
      <c r="CS25" s="992"/>
      <c r="CT25" s="992"/>
      <c r="CU25" s="992"/>
      <c r="CV25" s="992"/>
      <c r="CW25" s="992"/>
      <c r="CX25" s="992"/>
      <c r="CY25" s="992"/>
      <c r="CZ25" s="992"/>
      <c r="DA25" s="992"/>
      <c r="DB25" s="992"/>
      <c r="DC25" s="992"/>
      <c r="DD25" s="992"/>
      <c r="DE25" s="992"/>
      <c r="DF25" s="992"/>
      <c r="DG25" s="992"/>
      <c r="DH25" s="992"/>
      <c r="DI25" s="992"/>
      <c r="DJ25" s="992"/>
      <c r="DK25" s="992"/>
      <c r="DL25" s="992"/>
      <c r="DM25" s="992"/>
      <c r="DN25" s="992"/>
      <c r="DO25" s="992"/>
      <c r="DP25" s="992"/>
      <c r="DQ25" s="992"/>
      <c r="DR25" s="992"/>
      <c r="DS25" s="992"/>
      <c r="DT25" s="992"/>
      <c r="DU25" s="992"/>
      <c r="DV25" s="992"/>
      <c r="DW25" s="992"/>
      <c r="DX25" s="992"/>
      <c r="DY25" s="992"/>
      <c r="DZ25" s="992"/>
      <c r="EA25" s="992"/>
      <c r="EB25" s="992"/>
      <c r="EC25" s="992"/>
      <c r="ED25" s="992"/>
      <c r="EE25" s="992"/>
      <c r="EF25" s="992"/>
      <c r="EG25" s="992"/>
      <c r="EH25" s="992"/>
      <c r="EI25" s="992"/>
      <c r="EJ25" s="992"/>
      <c r="EK25" s="992"/>
      <c r="EL25" s="992"/>
      <c r="EM25" s="992"/>
      <c r="EN25" s="992"/>
      <c r="EO25" s="992"/>
      <c r="EP25" s="992"/>
      <c r="EQ25" s="992"/>
      <c r="ER25" s="992"/>
      <c r="ES25" s="992"/>
      <c r="ET25" s="992"/>
      <c r="EU25" s="992"/>
      <c r="EV25" s="992"/>
      <c r="EW25" s="992"/>
      <c r="EX25" s="992"/>
      <c r="EY25" s="992"/>
      <c r="EZ25" s="992"/>
      <c r="FA25" s="992"/>
      <c r="FB25" s="992"/>
      <c r="FC25" s="992"/>
      <c r="FD25" s="992"/>
      <c r="FE25" s="992"/>
      <c r="FF25" s="992"/>
      <c r="FG25" s="992"/>
      <c r="FH25" s="992"/>
      <c r="FI25" s="992"/>
      <c r="FJ25" s="992"/>
      <c r="FK25" s="992"/>
      <c r="FL25" s="992"/>
      <c r="FM25" s="992"/>
      <c r="FN25" s="992"/>
      <c r="FO25" s="992"/>
      <c r="FP25" s="992"/>
      <c r="FQ25" s="992"/>
      <c r="FR25" s="992"/>
      <c r="FS25" s="992"/>
      <c r="FT25" s="992"/>
      <c r="FU25" s="992"/>
      <c r="FV25" s="992"/>
      <c r="FW25" s="992"/>
      <c r="FX25" s="992"/>
      <c r="FY25" s="992"/>
      <c r="FZ25" s="992"/>
      <c r="GA25" s="992"/>
      <c r="GB25" s="992"/>
      <c r="GC25" s="992"/>
      <c r="GD25" s="992"/>
      <c r="GE25" s="992"/>
      <c r="GF25" s="992"/>
      <c r="GG25" s="992"/>
      <c r="GH25" s="992"/>
      <c r="GI25" s="992"/>
      <c r="GJ25" s="992"/>
      <c r="GK25" s="992"/>
      <c r="GL25" s="992"/>
      <c r="GM25" s="992"/>
      <c r="GN25" s="992"/>
      <c r="GO25" s="992"/>
      <c r="GP25" s="992"/>
      <c r="GQ25" s="992"/>
      <c r="GR25" s="992"/>
      <c r="GS25" s="992"/>
      <c r="GT25" s="992"/>
      <c r="GU25" s="992"/>
      <c r="GV25" s="992"/>
      <c r="GW25" s="992"/>
      <c r="GX25" s="992"/>
      <c r="GY25" s="992"/>
      <c r="GZ25" s="992"/>
      <c r="HA25" s="992"/>
      <c r="HB25" s="992"/>
    </row>
    <row r="26" spans="1:210" s="41" customFormat="1" ht="30" customHeight="1" x14ac:dyDescent="0.25">
      <c r="A26" s="785" t="s">
        <v>197</v>
      </c>
      <c r="B26" s="786" t="s">
        <v>196</v>
      </c>
      <c r="C26" s="572" t="s">
        <v>323</v>
      </c>
      <c r="D26" s="475">
        <f t="shared" si="0"/>
        <v>3923</v>
      </c>
      <c r="E26" s="686">
        <v>1896</v>
      </c>
      <c r="F26" s="681"/>
      <c r="G26" s="681">
        <v>2027</v>
      </c>
      <c r="H26" s="681"/>
      <c r="I26" s="682"/>
      <c r="J26" s="475">
        <f t="shared" si="1"/>
        <v>3027</v>
      </c>
      <c r="K26" s="680">
        <v>1441</v>
      </c>
      <c r="L26" s="681"/>
      <c r="M26" s="681">
        <v>1586</v>
      </c>
      <c r="N26" s="681"/>
      <c r="O26" s="682"/>
      <c r="P26" s="690">
        <f t="shared" si="2"/>
        <v>5316</v>
      </c>
      <c r="Q26" s="686">
        <v>1896</v>
      </c>
      <c r="R26" s="681"/>
      <c r="S26" s="681">
        <v>3420</v>
      </c>
      <c r="T26" s="681"/>
      <c r="U26" s="682"/>
      <c r="V26" s="990"/>
      <c r="W26" s="991"/>
      <c r="X26" s="992"/>
      <c r="Y26" s="992"/>
      <c r="Z26" s="992"/>
      <c r="AA26" s="992"/>
      <c r="AB26" s="992"/>
      <c r="AC26" s="992"/>
      <c r="AD26" s="992"/>
      <c r="AE26" s="992"/>
      <c r="AF26" s="992"/>
      <c r="AG26" s="992"/>
      <c r="AH26" s="992"/>
      <c r="AI26" s="992"/>
      <c r="AJ26" s="992"/>
      <c r="AK26" s="992"/>
      <c r="AL26" s="992"/>
      <c r="AM26" s="992"/>
      <c r="AN26" s="992"/>
      <c r="AO26" s="992"/>
      <c r="AP26" s="992"/>
      <c r="AQ26" s="992"/>
      <c r="AR26" s="992"/>
      <c r="AS26" s="992"/>
      <c r="AT26" s="992"/>
      <c r="AU26" s="992"/>
      <c r="AV26" s="992"/>
      <c r="AW26" s="992"/>
      <c r="AX26" s="992"/>
      <c r="AY26" s="992"/>
      <c r="AZ26" s="992"/>
      <c r="BA26" s="992"/>
      <c r="BB26" s="992"/>
      <c r="BC26" s="992"/>
      <c r="BD26" s="992"/>
      <c r="BE26" s="992"/>
      <c r="BF26" s="992"/>
      <c r="BG26" s="992"/>
      <c r="BH26" s="992"/>
      <c r="BI26" s="992"/>
      <c r="BJ26" s="992"/>
      <c r="BK26" s="992"/>
      <c r="BL26" s="992"/>
      <c r="BM26" s="992"/>
      <c r="BN26" s="992"/>
      <c r="BO26" s="992"/>
      <c r="BP26" s="992"/>
      <c r="BQ26" s="992"/>
      <c r="BR26" s="992"/>
      <c r="BS26" s="992"/>
      <c r="BT26" s="992"/>
      <c r="BU26" s="992"/>
      <c r="BV26" s="992"/>
      <c r="BW26" s="992"/>
      <c r="BX26" s="992"/>
      <c r="BY26" s="992"/>
      <c r="BZ26" s="992"/>
      <c r="CA26" s="992"/>
      <c r="CB26" s="992"/>
      <c r="CC26" s="992"/>
      <c r="CD26" s="992"/>
      <c r="CE26" s="992"/>
      <c r="CF26" s="992"/>
      <c r="CG26" s="992"/>
      <c r="CH26" s="992"/>
      <c r="CI26" s="992"/>
      <c r="CJ26" s="992"/>
      <c r="CK26" s="992"/>
      <c r="CL26" s="992"/>
      <c r="CM26" s="992"/>
      <c r="CN26" s="992"/>
      <c r="CO26" s="992"/>
      <c r="CP26" s="992"/>
      <c r="CQ26" s="992"/>
      <c r="CR26" s="992"/>
      <c r="CS26" s="992"/>
      <c r="CT26" s="992"/>
      <c r="CU26" s="992"/>
      <c r="CV26" s="992"/>
      <c r="CW26" s="992"/>
      <c r="CX26" s="992"/>
      <c r="CY26" s="992"/>
      <c r="CZ26" s="992"/>
      <c r="DA26" s="992"/>
      <c r="DB26" s="992"/>
      <c r="DC26" s="992"/>
      <c r="DD26" s="992"/>
      <c r="DE26" s="992"/>
      <c r="DF26" s="992"/>
      <c r="DG26" s="992"/>
      <c r="DH26" s="992"/>
      <c r="DI26" s="992"/>
      <c r="DJ26" s="992"/>
      <c r="DK26" s="992"/>
      <c r="DL26" s="992"/>
      <c r="DM26" s="992"/>
      <c r="DN26" s="992"/>
      <c r="DO26" s="992"/>
      <c r="DP26" s="992"/>
      <c r="DQ26" s="992"/>
      <c r="DR26" s="992"/>
      <c r="DS26" s="992"/>
      <c r="DT26" s="992"/>
      <c r="DU26" s="992"/>
      <c r="DV26" s="992"/>
      <c r="DW26" s="992"/>
      <c r="DX26" s="992"/>
      <c r="DY26" s="992"/>
      <c r="DZ26" s="992"/>
      <c r="EA26" s="992"/>
      <c r="EB26" s="992"/>
      <c r="EC26" s="992"/>
      <c r="ED26" s="992"/>
      <c r="EE26" s="992"/>
      <c r="EF26" s="992"/>
      <c r="EG26" s="992"/>
      <c r="EH26" s="992"/>
      <c r="EI26" s="992"/>
      <c r="EJ26" s="992"/>
      <c r="EK26" s="992"/>
      <c r="EL26" s="992"/>
      <c r="EM26" s="992"/>
      <c r="EN26" s="992"/>
      <c r="EO26" s="992"/>
      <c r="EP26" s="992"/>
      <c r="EQ26" s="992"/>
      <c r="ER26" s="992"/>
      <c r="ES26" s="992"/>
      <c r="ET26" s="992"/>
      <c r="EU26" s="992"/>
      <c r="EV26" s="992"/>
      <c r="EW26" s="992"/>
      <c r="EX26" s="992"/>
      <c r="EY26" s="992"/>
      <c r="EZ26" s="992"/>
      <c r="FA26" s="992"/>
      <c r="FB26" s="992"/>
      <c r="FC26" s="992"/>
      <c r="FD26" s="992"/>
      <c r="FE26" s="992"/>
      <c r="FF26" s="992"/>
      <c r="FG26" s="992"/>
      <c r="FH26" s="992"/>
      <c r="FI26" s="992"/>
      <c r="FJ26" s="992"/>
      <c r="FK26" s="992"/>
      <c r="FL26" s="992"/>
      <c r="FM26" s="992"/>
      <c r="FN26" s="992"/>
      <c r="FO26" s="992"/>
      <c r="FP26" s="992"/>
      <c r="FQ26" s="992"/>
      <c r="FR26" s="992"/>
      <c r="FS26" s="992"/>
      <c r="FT26" s="992"/>
      <c r="FU26" s="992"/>
      <c r="FV26" s="992"/>
      <c r="FW26" s="992"/>
      <c r="FX26" s="992"/>
      <c r="FY26" s="992"/>
      <c r="FZ26" s="992"/>
      <c r="GA26" s="992"/>
      <c r="GB26" s="992"/>
      <c r="GC26" s="992"/>
      <c r="GD26" s="992"/>
      <c r="GE26" s="992"/>
      <c r="GF26" s="992"/>
      <c r="GG26" s="992"/>
      <c r="GH26" s="992"/>
      <c r="GI26" s="992"/>
      <c r="GJ26" s="992"/>
      <c r="GK26" s="992"/>
      <c r="GL26" s="992"/>
      <c r="GM26" s="992"/>
      <c r="GN26" s="992"/>
      <c r="GO26" s="992"/>
      <c r="GP26" s="992"/>
      <c r="GQ26" s="992"/>
      <c r="GR26" s="992"/>
      <c r="GS26" s="992"/>
      <c r="GT26" s="992"/>
      <c r="GU26" s="992"/>
      <c r="GV26" s="992"/>
      <c r="GW26" s="992"/>
      <c r="GX26" s="992"/>
      <c r="GY26" s="992"/>
      <c r="GZ26" s="992"/>
      <c r="HA26" s="992"/>
      <c r="HB26" s="992"/>
    </row>
    <row r="27" spans="1:210" s="41" customFormat="1" ht="30" customHeight="1" x14ac:dyDescent="0.25">
      <c r="A27" s="785" t="s">
        <v>198</v>
      </c>
      <c r="B27" s="786" t="s">
        <v>199</v>
      </c>
      <c r="C27" s="572" t="s">
        <v>324</v>
      </c>
      <c r="D27" s="475">
        <f t="shared" si="0"/>
        <v>7597</v>
      </c>
      <c r="E27" s="686">
        <v>5845</v>
      </c>
      <c r="F27" s="681"/>
      <c r="G27" s="681">
        <v>1752</v>
      </c>
      <c r="H27" s="681"/>
      <c r="I27" s="682"/>
      <c r="J27" s="475">
        <f t="shared" si="1"/>
        <v>7260</v>
      </c>
      <c r="K27" s="680">
        <v>5845</v>
      </c>
      <c r="L27" s="681"/>
      <c r="M27" s="681">
        <v>1415</v>
      </c>
      <c r="N27" s="681"/>
      <c r="O27" s="682"/>
      <c r="P27" s="690">
        <f t="shared" si="2"/>
        <v>8473</v>
      </c>
      <c r="Q27" s="686">
        <v>5845</v>
      </c>
      <c r="R27" s="681"/>
      <c r="S27" s="681">
        <v>2628</v>
      </c>
      <c r="T27" s="681"/>
      <c r="U27" s="682"/>
      <c r="V27" s="990"/>
      <c r="W27" s="991"/>
      <c r="X27" s="992"/>
      <c r="Y27" s="992"/>
      <c r="Z27" s="992"/>
      <c r="AA27" s="992"/>
      <c r="AB27" s="992"/>
      <c r="AC27" s="992"/>
      <c r="AD27" s="992"/>
      <c r="AE27" s="992"/>
      <c r="AF27" s="992"/>
      <c r="AG27" s="992"/>
      <c r="AH27" s="992"/>
      <c r="AI27" s="992"/>
      <c r="AJ27" s="992"/>
      <c r="AK27" s="992"/>
      <c r="AL27" s="992"/>
      <c r="AM27" s="992"/>
      <c r="AN27" s="992"/>
      <c r="AO27" s="992"/>
      <c r="AP27" s="992"/>
      <c r="AQ27" s="992"/>
      <c r="AR27" s="992"/>
      <c r="AS27" s="992"/>
      <c r="AT27" s="992"/>
      <c r="AU27" s="992"/>
      <c r="AV27" s="992"/>
      <c r="AW27" s="992"/>
      <c r="AX27" s="992"/>
      <c r="AY27" s="992"/>
      <c r="AZ27" s="992"/>
      <c r="BA27" s="992"/>
      <c r="BB27" s="992"/>
      <c r="BC27" s="992"/>
      <c r="BD27" s="992"/>
      <c r="BE27" s="992"/>
      <c r="BF27" s="992"/>
      <c r="BG27" s="992"/>
      <c r="BH27" s="992"/>
      <c r="BI27" s="992"/>
      <c r="BJ27" s="992"/>
      <c r="BK27" s="992"/>
      <c r="BL27" s="992"/>
      <c r="BM27" s="992"/>
      <c r="BN27" s="992"/>
      <c r="BO27" s="992"/>
      <c r="BP27" s="992"/>
      <c r="BQ27" s="992"/>
      <c r="BR27" s="992"/>
      <c r="BS27" s="992"/>
      <c r="BT27" s="992"/>
      <c r="BU27" s="992"/>
      <c r="BV27" s="992"/>
      <c r="BW27" s="992"/>
      <c r="BX27" s="992"/>
      <c r="BY27" s="992"/>
      <c r="BZ27" s="992"/>
      <c r="CA27" s="992"/>
      <c r="CB27" s="992"/>
      <c r="CC27" s="992"/>
      <c r="CD27" s="992"/>
      <c r="CE27" s="992"/>
      <c r="CF27" s="992"/>
      <c r="CG27" s="992"/>
      <c r="CH27" s="992"/>
      <c r="CI27" s="992"/>
      <c r="CJ27" s="992"/>
      <c r="CK27" s="992"/>
      <c r="CL27" s="992"/>
      <c r="CM27" s="992"/>
      <c r="CN27" s="992"/>
      <c r="CO27" s="992"/>
      <c r="CP27" s="992"/>
      <c r="CQ27" s="992"/>
      <c r="CR27" s="992"/>
      <c r="CS27" s="992"/>
      <c r="CT27" s="992"/>
      <c r="CU27" s="992"/>
      <c r="CV27" s="992"/>
      <c r="CW27" s="992"/>
      <c r="CX27" s="992"/>
      <c r="CY27" s="992"/>
      <c r="CZ27" s="992"/>
      <c r="DA27" s="992"/>
      <c r="DB27" s="992"/>
      <c r="DC27" s="992"/>
      <c r="DD27" s="992"/>
      <c r="DE27" s="992"/>
      <c r="DF27" s="992"/>
      <c r="DG27" s="992"/>
      <c r="DH27" s="992"/>
      <c r="DI27" s="992"/>
      <c r="DJ27" s="992"/>
      <c r="DK27" s="992"/>
      <c r="DL27" s="992"/>
      <c r="DM27" s="992"/>
      <c r="DN27" s="992"/>
      <c r="DO27" s="992"/>
      <c r="DP27" s="992"/>
      <c r="DQ27" s="992"/>
      <c r="DR27" s="992"/>
      <c r="DS27" s="992"/>
      <c r="DT27" s="992"/>
      <c r="DU27" s="992"/>
      <c r="DV27" s="992"/>
      <c r="DW27" s="992"/>
      <c r="DX27" s="992"/>
      <c r="DY27" s="992"/>
      <c r="DZ27" s="992"/>
      <c r="EA27" s="992"/>
      <c r="EB27" s="992"/>
      <c r="EC27" s="992"/>
      <c r="ED27" s="992"/>
      <c r="EE27" s="992"/>
      <c r="EF27" s="992"/>
      <c r="EG27" s="992"/>
      <c r="EH27" s="992"/>
      <c r="EI27" s="992"/>
      <c r="EJ27" s="992"/>
      <c r="EK27" s="992"/>
      <c r="EL27" s="992"/>
      <c r="EM27" s="992"/>
      <c r="EN27" s="992"/>
      <c r="EO27" s="992"/>
      <c r="EP27" s="992"/>
      <c r="EQ27" s="992"/>
      <c r="ER27" s="992"/>
      <c r="ES27" s="992"/>
      <c r="ET27" s="992"/>
      <c r="EU27" s="992"/>
      <c r="EV27" s="992"/>
      <c r="EW27" s="992"/>
      <c r="EX27" s="992"/>
      <c r="EY27" s="992"/>
      <c r="EZ27" s="992"/>
      <c r="FA27" s="992"/>
      <c r="FB27" s="992"/>
      <c r="FC27" s="992"/>
      <c r="FD27" s="992"/>
      <c r="FE27" s="992"/>
      <c r="FF27" s="992"/>
      <c r="FG27" s="992"/>
      <c r="FH27" s="992"/>
      <c r="FI27" s="992"/>
      <c r="FJ27" s="992"/>
      <c r="FK27" s="992"/>
      <c r="FL27" s="992"/>
      <c r="FM27" s="992"/>
      <c r="FN27" s="992"/>
      <c r="FO27" s="992"/>
      <c r="FP27" s="992"/>
      <c r="FQ27" s="992"/>
      <c r="FR27" s="992"/>
      <c r="FS27" s="992"/>
      <c r="FT27" s="992"/>
      <c r="FU27" s="992"/>
      <c r="FV27" s="992"/>
      <c r="FW27" s="992"/>
      <c r="FX27" s="992"/>
      <c r="FY27" s="992"/>
      <c r="FZ27" s="992"/>
      <c r="GA27" s="992"/>
      <c r="GB27" s="992"/>
      <c r="GC27" s="992"/>
      <c r="GD27" s="992"/>
      <c r="GE27" s="992"/>
      <c r="GF27" s="992"/>
      <c r="GG27" s="992"/>
      <c r="GH27" s="992"/>
      <c r="GI27" s="992"/>
      <c r="GJ27" s="992"/>
      <c r="GK27" s="992"/>
      <c r="GL27" s="992"/>
      <c r="GM27" s="992"/>
      <c r="GN27" s="992"/>
      <c r="GO27" s="992"/>
      <c r="GP27" s="992"/>
      <c r="GQ27" s="992"/>
      <c r="GR27" s="992"/>
      <c r="GS27" s="992"/>
      <c r="GT27" s="992"/>
      <c r="GU27" s="992"/>
      <c r="GV27" s="992"/>
      <c r="GW27" s="992"/>
      <c r="GX27" s="992"/>
      <c r="GY27" s="992"/>
      <c r="GZ27" s="992"/>
      <c r="HA27" s="992"/>
      <c r="HB27" s="992"/>
    </row>
    <row r="28" spans="1:210" s="41" customFormat="1" ht="30" customHeight="1" x14ac:dyDescent="0.25">
      <c r="A28" s="785" t="s">
        <v>200</v>
      </c>
      <c r="B28" s="786" t="s">
        <v>199</v>
      </c>
      <c r="C28" s="572" t="s">
        <v>325</v>
      </c>
      <c r="D28" s="475">
        <f t="shared" si="0"/>
        <v>7881</v>
      </c>
      <c r="E28" s="686">
        <v>6266</v>
      </c>
      <c r="F28" s="681"/>
      <c r="G28" s="681">
        <v>1615</v>
      </c>
      <c r="H28" s="681"/>
      <c r="I28" s="682"/>
      <c r="J28" s="475">
        <f t="shared" si="1"/>
        <v>7343</v>
      </c>
      <c r="K28" s="680">
        <v>6263</v>
      </c>
      <c r="L28" s="681">
        <v>3</v>
      </c>
      <c r="M28" s="681">
        <v>1077</v>
      </c>
      <c r="N28" s="681"/>
      <c r="O28" s="682"/>
      <c r="P28" s="690">
        <f t="shared" si="2"/>
        <v>8165</v>
      </c>
      <c r="Q28" s="686">
        <v>6266</v>
      </c>
      <c r="R28" s="681"/>
      <c r="S28" s="681">
        <v>1899</v>
      </c>
      <c r="T28" s="681"/>
      <c r="U28" s="682"/>
      <c r="V28" s="990"/>
      <c r="W28" s="991"/>
      <c r="X28" s="992"/>
      <c r="Y28" s="992"/>
      <c r="Z28" s="992"/>
      <c r="AA28" s="992"/>
      <c r="AB28" s="992"/>
      <c r="AC28" s="992"/>
      <c r="AD28" s="992"/>
      <c r="AE28" s="992"/>
      <c r="AF28" s="992"/>
      <c r="AG28" s="992"/>
      <c r="AH28" s="992"/>
      <c r="AI28" s="992"/>
      <c r="AJ28" s="992"/>
      <c r="AK28" s="992"/>
      <c r="AL28" s="992"/>
      <c r="AM28" s="992"/>
      <c r="AN28" s="992"/>
      <c r="AO28" s="992"/>
      <c r="AP28" s="992"/>
      <c r="AQ28" s="992"/>
      <c r="AR28" s="992"/>
      <c r="AS28" s="992"/>
      <c r="AT28" s="992"/>
      <c r="AU28" s="992"/>
      <c r="AV28" s="992"/>
      <c r="AW28" s="992"/>
      <c r="AX28" s="992"/>
      <c r="AY28" s="992"/>
      <c r="AZ28" s="992"/>
      <c r="BA28" s="992"/>
      <c r="BB28" s="992"/>
      <c r="BC28" s="992"/>
      <c r="BD28" s="992"/>
      <c r="BE28" s="992"/>
      <c r="BF28" s="992"/>
      <c r="BG28" s="992"/>
      <c r="BH28" s="992"/>
      <c r="BI28" s="992"/>
      <c r="BJ28" s="992"/>
      <c r="BK28" s="992"/>
      <c r="BL28" s="992"/>
      <c r="BM28" s="992"/>
      <c r="BN28" s="992"/>
      <c r="BO28" s="992"/>
      <c r="BP28" s="992"/>
      <c r="BQ28" s="992"/>
      <c r="BR28" s="992"/>
      <c r="BS28" s="992"/>
      <c r="BT28" s="992"/>
      <c r="BU28" s="992"/>
      <c r="BV28" s="992"/>
      <c r="BW28" s="992"/>
      <c r="BX28" s="992"/>
      <c r="BY28" s="992"/>
      <c r="BZ28" s="992"/>
      <c r="CA28" s="992"/>
      <c r="CB28" s="992"/>
      <c r="CC28" s="992"/>
      <c r="CD28" s="992"/>
      <c r="CE28" s="992"/>
      <c r="CF28" s="992"/>
      <c r="CG28" s="992"/>
      <c r="CH28" s="992"/>
      <c r="CI28" s="992"/>
      <c r="CJ28" s="992"/>
      <c r="CK28" s="992"/>
      <c r="CL28" s="992"/>
      <c r="CM28" s="992"/>
      <c r="CN28" s="992"/>
      <c r="CO28" s="992"/>
      <c r="CP28" s="992"/>
      <c r="CQ28" s="992"/>
      <c r="CR28" s="992"/>
      <c r="CS28" s="992"/>
      <c r="CT28" s="992"/>
      <c r="CU28" s="992"/>
      <c r="CV28" s="992"/>
      <c r="CW28" s="992"/>
      <c r="CX28" s="992"/>
      <c r="CY28" s="992"/>
      <c r="CZ28" s="992"/>
      <c r="DA28" s="992"/>
      <c r="DB28" s="992"/>
      <c r="DC28" s="992"/>
      <c r="DD28" s="992"/>
      <c r="DE28" s="992"/>
      <c r="DF28" s="992"/>
      <c r="DG28" s="992"/>
      <c r="DH28" s="992"/>
      <c r="DI28" s="992"/>
      <c r="DJ28" s="992"/>
      <c r="DK28" s="992"/>
      <c r="DL28" s="992"/>
      <c r="DM28" s="992"/>
      <c r="DN28" s="992"/>
      <c r="DO28" s="992"/>
      <c r="DP28" s="992"/>
      <c r="DQ28" s="992"/>
      <c r="DR28" s="992"/>
      <c r="DS28" s="992"/>
      <c r="DT28" s="992"/>
      <c r="DU28" s="992"/>
      <c r="DV28" s="992"/>
      <c r="DW28" s="992"/>
      <c r="DX28" s="992"/>
      <c r="DY28" s="992"/>
      <c r="DZ28" s="992"/>
      <c r="EA28" s="992"/>
      <c r="EB28" s="992"/>
      <c r="EC28" s="992"/>
      <c r="ED28" s="992"/>
      <c r="EE28" s="992"/>
      <c r="EF28" s="992"/>
      <c r="EG28" s="992"/>
      <c r="EH28" s="992"/>
      <c r="EI28" s="992"/>
      <c r="EJ28" s="992"/>
      <c r="EK28" s="992"/>
      <c r="EL28" s="992"/>
      <c r="EM28" s="992"/>
      <c r="EN28" s="992"/>
      <c r="EO28" s="992"/>
      <c r="EP28" s="992"/>
      <c r="EQ28" s="992"/>
      <c r="ER28" s="992"/>
      <c r="ES28" s="992"/>
      <c r="ET28" s="992"/>
      <c r="EU28" s="992"/>
      <c r="EV28" s="992"/>
      <c r="EW28" s="992"/>
      <c r="EX28" s="992"/>
      <c r="EY28" s="992"/>
      <c r="EZ28" s="992"/>
      <c r="FA28" s="992"/>
      <c r="FB28" s="992"/>
      <c r="FC28" s="992"/>
      <c r="FD28" s="992"/>
      <c r="FE28" s="992"/>
      <c r="FF28" s="992"/>
      <c r="FG28" s="992"/>
      <c r="FH28" s="992"/>
      <c r="FI28" s="992"/>
      <c r="FJ28" s="992"/>
      <c r="FK28" s="992"/>
      <c r="FL28" s="992"/>
      <c r="FM28" s="992"/>
      <c r="FN28" s="992"/>
      <c r="FO28" s="992"/>
      <c r="FP28" s="992"/>
      <c r="FQ28" s="992"/>
      <c r="FR28" s="992"/>
      <c r="FS28" s="992"/>
      <c r="FT28" s="992"/>
      <c r="FU28" s="992"/>
      <c r="FV28" s="992"/>
      <c r="FW28" s="992"/>
      <c r="FX28" s="992"/>
      <c r="FY28" s="992"/>
      <c r="FZ28" s="992"/>
      <c r="GA28" s="992"/>
      <c r="GB28" s="992"/>
      <c r="GC28" s="992"/>
      <c r="GD28" s="992"/>
      <c r="GE28" s="992"/>
      <c r="GF28" s="992"/>
      <c r="GG28" s="992"/>
      <c r="GH28" s="992"/>
      <c r="GI28" s="992"/>
      <c r="GJ28" s="992"/>
      <c r="GK28" s="992"/>
      <c r="GL28" s="992"/>
      <c r="GM28" s="992"/>
      <c r="GN28" s="992"/>
      <c r="GO28" s="992"/>
      <c r="GP28" s="992"/>
      <c r="GQ28" s="992"/>
      <c r="GR28" s="992"/>
      <c r="GS28" s="992"/>
      <c r="GT28" s="992"/>
      <c r="GU28" s="992"/>
      <c r="GV28" s="992"/>
      <c r="GW28" s="992"/>
      <c r="GX28" s="992"/>
      <c r="GY28" s="992"/>
      <c r="GZ28" s="992"/>
      <c r="HA28" s="992"/>
      <c r="HB28" s="992"/>
    </row>
    <row r="29" spans="1:210" s="41" customFormat="1" ht="30" customHeight="1" x14ac:dyDescent="0.25">
      <c r="A29" s="785" t="s">
        <v>201</v>
      </c>
      <c r="B29" s="786" t="s">
        <v>196</v>
      </c>
      <c r="C29" s="572" t="s">
        <v>326</v>
      </c>
      <c r="D29" s="475">
        <f t="shared" si="0"/>
        <v>3391</v>
      </c>
      <c r="E29" s="686">
        <v>2763</v>
      </c>
      <c r="F29" s="681"/>
      <c r="G29" s="681">
        <v>628</v>
      </c>
      <c r="H29" s="681"/>
      <c r="I29" s="682"/>
      <c r="J29" s="475">
        <f t="shared" si="1"/>
        <v>3278</v>
      </c>
      <c r="K29" s="680">
        <v>2763</v>
      </c>
      <c r="L29" s="681"/>
      <c r="M29" s="681">
        <v>515</v>
      </c>
      <c r="N29" s="681"/>
      <c r="O29" s="682"/>
      <c r="P29" s="690">
        <f t="shared" si="2"/>
        <v>3396</v>
      </c>
      <c r="Q29" s="686">
        <v>2763</v>
      </c>
      <c r="R29" s="681"/>
      <c r="S29" s="681">
        <v>633</v>
      </c>
      <c r="T29" s="681"/>
      <c r="U29" s="682"/>
      <c r="V29" s="990"/>
      <c r="W29" s="991"/>
      <c r="X29" s="992"/>
      <c r="Y29" s="992"/>
      <c r="Z29" s="992"/>
      <c r="AA29" s="992"/>
      <c r="AB29" s="992"/>
      <c r="AC29" s="992"/>
      <c r="AD29" s="992"/>
      <c r="AE29" s="992"/>
      <c r="AF29" s="992"/>
      <c r="AG29" s="992"/>
      <c r="AH29" s="992"/>
      <c r="AI29" s="992"/>
      <c r="AJ29" s="992"/>
      <c r="AK29" s="992"/>
      <c r="AL29" s="992"/>
      <c r="AM29" s="992"/>
      <c r="AN29" s="992"/>
      <c r="AO29" s="992"/>
      <c r="AP29" s="992"/>
      <c r="AQ29" s="992"/>
      <c r="AR29" s="992"/>
      <c r="AS29" s="992"/>
      <c r="AT29" s="992"/>
      <c r="AU29" s="992"/>
      <c r="AV29" s="992"/>
      <c r="AW29" s="992"/>
      <c r="AX29" s="992"/>
      <c r="AY29" s="992"/>
      <c r="AZ29" s="992"/>
      <c r="BA29" s="992"/>
      <c r="BB29" s="992"/>
      <c r="BC29" s="992"/>
      <c r="BD29" s="992"/>
      <c r="BE29" s="992"/>
      <c r="BF29" s="992"/>
      <c r="BG29" s="992"/>
      <c r="BH29" s="992"/>
      <c r="BI29" s="992"/>
      <c r="BJ29" s="992"/>
      <c r="BK29" s="992"/>
      <c r="BL29" s="992"/>
      <c r="BM29" s="992"/>
      <c r="BN29" s="992"/>
      <c r="BO29" s="992"/>
      <c r="BP29" s="992"/>
      <c r="BQ29" s="992"/>
      <c r="BR29" s="992"/>
      <c r="BS29" s="992"/>
      <c r="BT29" s="992"/>
      <c r="BU29" s="992"/>
      <c r="BV29" s="992"/>
      <c r="BW29" s="992"/>
      <c r="BX29" s="992"/>
      <c r="BY29" s="992"/>
      <c r="BZ29" s="992"/>
      <c r="CA29" s="992"/>
      <c r="CB29" s="992"/>
      <c r="CC29" s="992"/>
      <c r="CD29" s="992"/>
      <c r="CE29" s="992"/>
      <c r="CF29" s="992"/>
      <c r="CG29" s="992"/>
      <c r="CH29" s="992"/>
      <c r="CI29" s="992"/>
      <c r="CJ29" s="992"/>
      <c r="CK29" s="992"/>
      <c r="CL29" s="992"/>
      <c r="CM29" s="992"/>
      <c r="CN29" s="992"/>
      <c r="CO29" s="992"/>
      <c r="CP29" s="992"/>
      <c r="CQ29" s="992"/>
      <c r="CR29" s="992"/>
      <c r="CS29" s="992"/>
      <c r="CT29" s="992"/>
      <c r="CU29" s="992"/>
      <c r="CV29" s="992"/>
      <c r="CW29" s="992"/>
      <c r="CX29" s="992"/>
      <c r="CY29" s="992"/>
      <c r="CZ29" s="992"/>
      <c r="DA29" s="992"/>
      <c r="DB29" s="992"/>
      <c r="DC29" s="992"/>
      <c r="DD29" s="992"/>
      <c r="DE29" s="992"/>
      <c r="DF29" s="992"/>
      <c r="DG29" s="992"/>
      <c r="DH29" s="992"/>
      <c r="DI29" s="992"/>
      <c r="DJ29" s="992"/>
      <c r="DK29" s="992"/>
      <c r="DL29" s="992"/>
      <c r="DM29" s="992"/>
      <c r="DN29" s="992"/>
      <c r="DO29" s="992"/>
      <c r="DP29" s="992"/>
      <c r="DQ29" s="992"/>
      <c r="DR29" s="992"/>
      <c r="DS29" s="992"/>
      <c r="DT29" s="992"/>
      <c r="DU29" s="992"/>
      <c r="DV29" s="992"/>
      <c r="DW29" s="992"/>
      <c r="DX29" s="992"/>
      <c r="DY29" s="992"/>
      <c r="DZ29" s="992"/>
      <c r="EA29" s="992"/>
      <c r="EB29" s="992"/>
      <c r="EC29" s="992"/>
      <c r="ED29" s="992"/>
      <c r="EE29" s="992"/>
      <c r="EF29" s="992"/>
      <c r="EG29" s="992"/>
      <c r="EH29" s="992"/>
      <c r="EI29" s="992"/>
      <c r="EJ29" s="992"/>
      <c r="EK29" s="992"/>
      <c r="EL29" s="992"/>
      <c r="EM29" s="992"/>
      <c r="EN29" s="992"/>
      <c r="EO29" s="992"/>
      <c r="EP29" s="992"/>
      <c r="EQ29" s="992"/>
      <c r="ER29" s="992"/>
      <c r="ES29" s="992"/>
      <c r="ET29" s="992"/>
      <c r="EU29" s="992"/>
      <c r="EV29" s="992"/>
      <c r="EW29" s="992"/>
      <c r="EX29" s="992"/>
      <c r="EY29" s="992"/>
      <c r="EZ29" s="992"/>
      <c r="FA29" s="992"/>
      <c r="FB29" s="992"/>
      <c r="FC29" s="992"/>
      <c r="FD29" s="992"/>
      <c r="FE29" s="992"/>
      <c r="FF29" s="992"/>
      <c r="FG29" s="992"/>
      <c r="FH29" s="992"/>
      <c r="FI29" s="992"/>
      <c r="FJ29" s="992"/>
      <c r="FK29" s="992"/>
      <c r="FL29" s="992"/>
      <c r="FM29" s="992"/>
      <c r="FN29" s="992"/>
      <c r="FO29" s="992"/>
      <c r="FP29" s="992"/>
      <c r="FQ29" s="992"/>
      <c r="FR29" s="992"/>
      <c r="FS29" s="992"/>
      <c r="FT29" s="992"/>
      <c r="FU29" s="992"/>
      <c r="FV29" s="992"/>
      <c r="FW29" s="992"/>
      <c r="FX29" s="992"/>
      <c r="FY29" s="992"/>
      <c r="FZ29" s="992"/>
      <c r="GA29" s="992"/>
      <c r="GB29" s="992"/>
      <c r="GC29" s="992"/>
      <c r="GD29" s="992"/>
      <c r="GE29" s="992"/>
      <c r="GF29" s="992"/>
      <c r="GG29" s="992"/>
      <c r="GH29" s="992"/>
      <c r="GI29" s="992"/>
      <c r="GJ29" s="992"/>
      <c r="GK29" s="992"/>
      <c r="GL29" s="992"/>
      <c r="GM29" s="992"/>
      <c r="GN29" s="992"/>
      <c r="GO29" s="992"/>
      <c r="GP29" s="992"/>
      <c r="GQ29" s="992"/>
      <c r="GR29" s="992"/>
      <c r="GS29" s="992"/>
      <c r="GT29" s="992"/>
      <c r="GU29" s="992"/>
      <c r="GV29" s="992"/>
      <c r="GW29" s="992"/>
      <c r="GX29" s="992"/>
      <c r="GY29" s="992"/>
      <c r="GZ29" s="992"/>
      <c r="HA29" s="992"/>
      <c r="HB29" s="992"/>
    </row>
    <row r="30" spans="1:210" s="41" customFormat="1" ht="55.5" customHeight="1" x14ac:dyDescent="0.25">
      <c r="A30" s="785" t="s">
        <v>202</v>
      </c>
      <c r="B30" s="786" t="s">
        <v>196</v>
      </c>
      <c r="C30" s="572" t="s">
        <v>327</v>
      </c>
      <c r="D30" s="475">
        <f t="shared" si="0"/>
        <v>6497</v>
      </c>
      <c r="E30" s="686">
        <v>4911</v>
      </c>
      <c r="F30" s="681"/>
      <c r="G30" s="681">
        <v>1586</v>
      </c>
      <c r="H30" s="681"/>
      <c r="I30" s="682"/>
      <c r="J30" s="475">
        <f t="shared" si="1"/>
        <v>5650</v>
      </c>
      <c r="K30" s="680">
        <v>4511</v>
      </c>
      <c r="L30" s="681"/>
      <c r="M30" s="681">
        <v>1139</v>
      </c>
      <c r="N30" s="681"/>
      <c r="O30" s="682"/>
      <c r="P30" s="690">
        <f t="shared" si="2"/>
        <v>6627</v>
      </c>
      <c r="Q30" s="686">
        <v>4911</v>
      </c>
      <c r="R30" s="681"/>
      <c r="S30" s="681">
        <v>1716</v>
      </c>
      <c r="T30" s="681"/>
      <c r="U30" s="682"/>
      <c r="V30" s="990"/>
      <c r="W30" s="991"/>
      <c r="X30" s="992"/>
      <c r="Y30" s="992"/>
      <c r="Z30" s="992"/>
      <c r="AA30" s="992"/>
      <c r="AB30" s="992"/>
      <c r="AC30" s="992"/>
      <c r="AD30" s="992"/>
      <c r="AE30" s="992"/>
      <c r="AF30" s="992"/>
      <c r="AG30" s="992"/>
      <c r="AH30" s="992"/>
      <c r="AI30" s="992"/>
      <c r="AJ30" s="992"/>
      <c r="AK30" s="992"/>
      <c r="AL30" s="992"/>
      <c r="AM30" s="992"/>
      <c r="AN30" s="992"/>
      <c r="AO30" s="992"/>
      <c r="AP30" s="992"/>
      <c r="AQ30" s="992"/>
      <c r="AR30" s="992"/>
      <c r="AS30" s="992"/>
      <c r="AT30" s="992"/>
      <c r="AU30" s="992"/>
      <c r="AV30" s="992"/>
      <c r="AW30" s="992"/>
      <c r="AX30" s="992"/>
      <c r="AY30" s="992"/>
      <c r="AZ30" s="992"/>
      <c r="BA30" s="992"/>
      <c r="BB30" s="992"/>
      <c r="BC30" s="992"/>
      <c r="BD30" s="992"/>
      <c r="BE30" s="992"/>
      <c r="BF30" s="992"/>
      <c r="BG30" s="992"/>
      <c r="BH30" s="992"/>
      <c r="BI30" s="992"/>
      <c r="BJ30" s="992"/>
      <c r="BK30" s="992"/>
      <c r="BL30" s="992"/>
      <c r="BM30" s="992"/>
      <c r="BN30" s="992"/>
      <c r="BO30" s="992"/>
      <c r="BP30" s="992"/>
      <c r="BQ30" s="992"/>
      <c r="BR30" s="992"/>
      <c r="BS30" s="992"/>
      <c r="BT30" s="992"/>
      <c r="BU30" s="992"/>
      <c r="BV30" s="992"/>
      <c r="BW30" s="992"/>
      <c r="BX30" s="992"/>
      <c r="BY30" s="992"/>
      <c r="BZ30" s="992"/>
      <c r="CA30" s="992"/>
      <c r="CB30" s="992"/>
      <c r="CC30" s="992"/>
      <c r="CD30" s="992"/>
      <c r="CE30" s="992"/>
      <c r="CF30" s="992"/>
      <c r="CG30" s="992"/>
      <c r="CH30" s="992"/>
      <c r="CI30" s="992"/>
      <c r="CJ30" s="992"/>
      <c r="CK30" s="992"/>
      <c r="CL30" s="992"/>
      <c r="CM30" s="992"/>
      <c r="CN30" s="992"/>
      <c r="CO30" s="992"/>
      <c r="CP30" s="992"/>
      <c r="CQ30" s="992"/>
      <c r="CR30" s="992"/>
      <c r="CS30" s="992"/>
      <c r="CT30" s="992"/>
      <c r="CU30" s="992"/>
      <c r="CV30" s="992"/>
      <c r="CW30" s="992"/>
      <c r="CX30" s="992"/>
      <c r="CY30" s="992"/>
      <c r="CZ30" s="992"/>
      <c r="DA30" s="992"/>
      <c r="DB30" s="992"/>
      <c r="DC30" s="992"/>
      <c r="DD30" s="992"/>
      <c r="DE30" s="992"/>
      <c r="DF30" s="992"/>
      <c r="DG30" s="992"/>
      <c r="DH30" s="992"/>
      <c r="DI30" s="992"/>
      <c r="DJ30" s="992"/>
      <c r="DK30" s="992"/>
      <c r="DL30" s="992"/>
      <c r="DM30" s="992"/>
      <c r="DN30" s="992"/>
      <c r="DO30" s="992"/>
      <c r="DP30" s="992"/>
      <c r="DQ30" s="992"/>
      <c r="DR30" s="992"/>
      <c r="DS30" s="992"/>
      <c r="DT30" s="992"/>
      <c r="DU30" s="992"/>
      <c r="DV30" s="992"/>
      <c r="DW30" s="992"/>
      <c r="DX30" s="992"/>
      <c r="DY30" s="992"/>
      <c r="DZ30" s="992"/>
      <c r="EA30" s="992"/>
      <c r="EB30" s="992"/>
      <c r="EC30" s="992"/>
      <c r="ED30" s="992"/>
      <c r="EE30" s="992"/>
      <c r="EF30" s="992"/>
      <c r="EG30" s="992"/>
      <c r="EH30" s="992"/>
      <c r="EI30" s="992"/>
      <c r="EJ30" s="992"/>
      <c r="EK30" s="992"/>
      <c r="EL30" s="992"/>
      <c r="EM30" s="992"/>
      <c r="EN30" s="992"/>
      <c r="EO30" s="992"/>
      <c r="EP30" s="992"/>
      <c r="EQ30" s="992"/>
      <c r="ER30" s="992"/>
      <c r="ES30" s="992"/>
      <c r="ET30" s="992"/>
      <c r="EU30" s="992"/>
      <c r="EV30" s="992"/>
      <c r="EW30" s="992"/>
      <c r="EX30" s="992"/>
      <c r="EY30" s="992"/>
      <c r="EZ30" s="992"/>
      <c r="FA30" s="992"/>
      <c r="FB30" s="992"/>
      <c r="FC30" s="992"/>
      <c r="FD30" s="992"/>
      <c r="FE30" s="992"/>
      <c r="FF30" s="992"/>
      <c r="FG30" s="992"/>
      <c r="FH30" s="992"/>
      <c r="FI30" s="992"/>
      <c r="FJ30" s="992"/>
      <c r="FK30" s="992"/>
      <c r="FL30" s="992"/>
      <c r="FM30" s="992"/>
      <c r="FN30" s="992"/>
      <c r="FO30" s="992"/>
      <c r="FP30" s="992"/>
      <c r="FQ30" s="992"/>
      <c r="FR30" s="992"/>
      <c r="FS30" s="992"/>
      <c r="FT30" s="992"/>
      <c r="FU30" s="992"/>
      <c r="FV30" s="992"/>
      <c r="FW30" s="992"/>
      <c r="FX30" s="992"/>
      <c r="FY30" s="992"/>
      <c r="FZ30" s="992"/>
      <c r="GA30" s="992"/>
      <c r="GB30" s="992"/>
      <c r="GC30" s="992"/>
      <c r="GD30" s="992"/>
      <c r="GE30" s="992"/>
      <c r="GF30" s="992"/>
      <c r="GG30" s="992"/>
      <c r="GH30" s="992"/>
      <c r="GI30" s="992"/>
      <c r="GJ30" s="992"/>
      <c r="GK30" s="992"/>
      <c r="GL30" s="992"/>
      <c r="GM30" s="992"/>
      <c r="GN30" s="992"/>
      <c r="GO30" s="992"/>
      <c r="GP30" s="992"/>
      <c r="GQ30" s="992"/>
      <c r="GR30" s="992"/>
      <c r="GS30" s="992"/>
      <c r="GT30" s="992"/>
      <c r="GU30" s="992"/>
      <c r="GV30" s="992"/>
      <c r="GW30" s="992"/>
      <c r="GX30" s="992"/>
      <c r="GY30" s="992"/>
      <c r="GZ30" s="992"/>
      <c r="HA30" s="992"/>
      <c r="HB30" s="992"/>
    </row>
    <row r="31" spans="1:210" s="41" customFormat="1" ht="30" customHeight="1" x14ac:dyDescent="0.25">
      <c r="A31" s="785" t="s">
        <v>203</v>
      </c>
      <c r="B31" s="786" t="s">
        <v>199</v>
      </c>
      <c r="C31" s="572" t="s">
        <v>328</v>
      </c>
      <c r="D31" s="475">
        <f t="shared" si="0"/>
        <v>4350</v>
      </c>
      <c r="E31" s="686">
        <v>3410</v>
      </c>
      <c r="F31" s="681"/>
      <c r="G31" s="681">
        <v>940</v>
      </c>
      <c r="H31" s="681"/>
      <c r="I31" s="682"/>
      <c r="J31" s="475">
        <f t="shared" si="1"/>
        <v>4149</v>
      </c>
      <c r="K31" s="680">
        <v>3410</v>
      </c>
      <c r="L31" s="681"/>
      <c r="M31" s="681">
        <v>739</v>
      </c>
      <c r="N31" s="681"/>
      <c r="O31" s="682"/>
      <c r="P31" s="690">
        <f t="shared" si="2"/>
        <v>4657</v>
      </c>
      <c r="Q31" s="686">
        <v>3410</v>
      </c>
      <c r="R31" s="681"/>
      <c r="S31" s="681">
        <v>1247</v>
      </c>
      <c r="T31" s="681"/>
      <c r="U31" s="682"/>
      <c r="V31" s="990"/>
      <c r="W31" s="991"/>
      <c r="X31" s="992"/>
      <c r="Y31" s="992"/>
      <c r="Z31" s="992"/>
      <c r="AA31" s="992"/>
      <c r="AB31" s="992"/>
      <c r="AC31" s="992"/>
      <c r="AD31" s="992"/>
      <c r="AE31" s="992"/>
      <c r="AF31" s="992"/>
      <c r="AG31" s="992"/>
      <c r="AH31" s="992"/>
      <c r="AI31" s="992"/>
      <c r="AJ31" s="992"/>
      <c r="AK31" s="992"/>
      <c r="AL31" s="992"/>
      <c r="AM31" s="992"/>
      <c r="AN31" s="992"/>
      <c r="AO31" s="992"/>
      <c r="AP31" s="992"/>
      <c r="AQ31" s="992"/>
      <c r="AR31" s="992"/>
      <c r="AS31" s="992"/>
      <c r="AT31" s="992"/>
      <c r="AU31" s="992"/>
      <c r="AV31" s="992"/>
      <c r="AW31" s="992"/>
      <c r="AX31" s="992"/>
      <c r="AY31" s="992"/>
      <c r="AZ31" s="992"/>
      <c r="BA31" s="992"/>
      <c r="BB31" s="992"/>
      <c r="BC31" s="992"/>
      <c r="BD31" s="992"/>
      <c r="BE31" s="992"/>
      <c r="BF31" s="992"/>
      <c r="BG31" s="992"/>
      <c r="BH31" s="992"/>
      <c r="BI31" s="992"/>
      <c r="BJ31" s="992"/>
      <c r="BK31" s="992"/>
      <c r="BL31" s="992"/>
      <c r="BM31" s="992"/>
      <c r="BN31" s="992"/>
      <c r="BO31" s="992"/>
      <c r="BP31" s="992"/>
      <c r="BQ31" s="992"/>
      <c r="BR31" s="992"/>
      <c r="BS31" s="992"/>
      <c r="BT31" s="992"/>
      <c r="BU31" s="992"/>
      <c r="BV31" s="992"/>
      <c r="BW31" s="992"/>
      <c r="BX31" s="992"/>
      <c r="BY31" s="992"/>
      <c r="BZ31" s="992"/>
      <c r="CA31" s="992"/>
      <c r="CB31" s="992"/>
      <c r="CC31" s="992"/>
      <c r="CD31" s="992"/>
      <c r="CE31" s="992"/>
      <c r="CF31" s="992"/>
      <c r="CG31" s="992"/>
      <c r="CH31" s="992"/>
      <c r="CI31" s="992"/>
      <c r="CJ31" s="992"/>
      <c r="CK31" s="992"/>
      <c r="CL31" s="992"/>
      <c r="CM31" s="992"/>
      <c r="CN31" s="992"/>
      <c r="CO31" s="992"/>
      <c r="CP31" s="992"/>
      <c r="CQ31" s="992"/>
      <c r="CR31" s="992"/>
      <c r="CS31" s="992"/>
      <c r="CT31" s="992"/>
      <c r="CU31" s="992"/>
      <c r="CV31" s="992"/>
      <c r="CW31" s="992"/>
      <c r="CX31" s="992"/>
      <c r="CY31" s="992"/>
      <c r="CZ31" s="992"/>
      <c r="DA31" s="992"/>
      <c r="DB31" s="992"/>
      <c r="DC31" s="992"/>
      <c r="DD31" s="992"/>
      <c r="DE31" s="992"/>
      <c r="DF31" s="992"/>
      <c r="DG31" s="992"/>
      <c r="DH31" s="992"/>
      <c r="DI31" s="992"/>
      <c r="DJ31" s="992"/>
      <c r="DK31" s="992"/>
      <c r="DL31" s="992"/>
      <c r="DM31" s="992"/>
      <c r="DN31" s="992"/>
      <c r="DO31" s="992"/>
      <c r="DP31" s="992"/>
      <c r="DQ31" s="992"/>
      <c r="DR31" s="992"/>
      <c r="DS31" s="992"/>
      <c r="DT31" s="992"/>
      <c r="DU31" s="992"/>
      <c r="DV31" s="992"/>
      <c r="DW31" s="992"/>
      <c r="DX31" s="992"/>
      <c r="DY31" s="992"/>
      <c r="DZ31" s="992"/>
      <c r="EA31" s="992"/>
      <c r="EB31" s="992"/>
      <c r="EC31" s="992"/>
      <c r="ED31" s="992"/>
      <c r="EE31" s="992"/>
      <c r="EF31" s="992"/>
      <c r="EG31" s="992"/>
      <c r="EH31" s="992"/>
      <c r="EI31" s="992"/>
      <c r="EJ31" s="992"/>
      <c r="EK31" s="992"/>
      <c r="EL31" s="992"/>
      <c r="EM31" s="992"/>
      <c r="EN31" s="992"/>
      <c r="EO31" s="992"/>
      <c r="EP31" s="992"/>
      <c r="EQ31" s="992"/>
      <c r="ER31" s="992"/>
      <c r="ES31" s="992"/>
      <c r="ET31" s="992"/>
      <c r="EU31" s="992"/>
      <c r="EV31" s="992"/>
      <c r="EW31" s="992"/>
      <c r="EX31" s="992"/>
      <c r="EY31" s="992"/>
      <c r="EZ31" s="992"/>
      <c r="FA31" s="992"/>
      <c r="FB31" s="992"/>
      <c r="FC31" s="992"/>
      <c r="FD31" s="992"/>
      <c r="FE31" s="992"/>
      <c r="FF31" s="992"/>
      <c r="FG31" s="992"/>
      <c r="FH31" s="992"/>
      <c r="FI31" s="992"/>
      <c r="FJ31" s="992"/>
      <c r="FK31" s="992"/>
      <c r="FL31" s="992"/>
      <c r="FM31" s="992"/>
      <c r="FN31" s="992"/>
      <c r="FO31" s="992"/>
      <c r="FP31" s="992"/>
      <c r="FQ31" s="992"/>
      <c r="FR31" s="992"/>
      <c r="FS31" s="992"/>
      <c r="FT31" s="992"/>
      <c r="FU31" s="992"/>
      <c r="FV31" s="992"/>
      <c r="FW31" s="992"/>
      <c r="FX31" s="992"/>
      <c r="FY31" s="992"/>
      <c r="FZ31" s="992"/>
      <c r="GA31" s="992"/>
      <c r="GB31" s="992"/>
      <c r="GC31" s="992"/>
      <c r="GD31" s="992"/>
      <c r="GE31" s="992"/>
      <c r="GF31" s="992"/>
      <c r="GG31" s="992"/>
      <c r="GH31" s="992"/>
      <c r="GI31" s="992"/>
      <c r="GJ31" s="992"/>
      <c r="GK31" s="992"/>
      <c r="GL31" s="992"/>
      <c r="GM31" s="992"/>
      <c r="GN31" s="992"/>
      <c r="GO31" s="992"/>
      <c r="GP31" s="992"/>
      <c r="GQ31" s="992"/>
      <c r="GR31" s="992"/>
      <c r="GS31" s="992"/>
      <c r="GT31" s="992"/>
      <c r="GU31" s="992"/>
      <c r="GV31" s="992"/>
      <c r="GW31" s="992"/>
      <c r="GX31" s="992"/>
      <c r="GY31" s="992"/>
      <c r="GZ31" s="992"/>
      <c r="HA31" s="992"/>
      <c r="HB31" s="992"/>
    </row>
    <row r="32" spans="1:210" s="41" customFormat="1" ht="30" customHeight="1" x14ac:dyDescent="0.25">
      <c r="A32" s="785" t="s">
        <v>204</v>
      </c>
      <c r="B32" s="786" t="s">
        <v>205</v>
      </c>
      <c r="C32" s="572" t="s">
        <v>329</v>
      </c>
      <c r="D32" s="475">
        <f t="shared" si="0"/>
        <v>8323</v>
      </c>
      <c r="E32" s="686">
        <v>3257</v>
      </c>
      <c r="F32" s="681"/>
      <c r="G32" s="681">
        <v>5066</v>
      </c>
      <c r="H32" s="681"/>
      <c r="I32" s="682"/>
      <c r="J32" s="475">
        <f t="shared" si="1"/>
        <v>5345</v>
      </c>
      <c r="K32" s="680">
        <v>3334</v>
      </c>
      <c r="L32" s="681"/>
      <c r="M32" s="681">
        <v>2011</v>
      </c>
      <c r="N32" s="681"/>
      <c r="O32" s="682"/>
      <c r="P32" s="690">
        <f t="shared" si="2"/>
        <v>8312</v>
      </c>
      <c r="Q32" s="686">
        <v>3257</v>
      </c>
      <c r="R32" s="681"/>
      <c r="S32" s="681">
        <v>5055</v>
      </c>
      <c r="T32" s="681"/>
      <c r="U32" s="682"/>
      <c r="V32" s="990"/>
      <c r="W32" s="991"/>
      <c r="X32" s="992"/>
      <c r="Y32" s="992"/>
      <c r="Z32" s="992"/>
      <c r="AA32" s="992"/>
      <c r="AB32" s="992"/>
      <c r="AC32" s="992"/>
      <c r="AD32" s="992"/>
      <c r="AE32" s="992"/>
      <c r="AF32" s="992"/>
      <c r="AG32" s="992"/>
      <c r="AH32" s="992"/>
      <c r="AI32" s="992"/>
      <c r="AJ32" s="992"/>
      <c r="AK32" s="992"/>
      <c r="AL32" s="992"/>
      <c r="AM32" s="992"/>
      <c r="AN32" s="992"/>
      <c r="AO32" s="992"/>
      <c r="AP32" s="992"/>
      <c r="AQ32" s="992"/>
      <c r="AR32" s="992"/>
      <c r="AS32" s="992"/>
      <c r="AT32" s="992"/>
      <c r="AU32" s="992"/>
      <c r="AV32" s="992"/>
      <c r="AW32" s="992"/>
      <c r="AX32" s="992"/>
      <c r="AY32" s="992"/>
      <c r="AZ32" s="992"/>
      <c r="BA32" s="992"/>
      <c r="BB32" s="992"/>
      <c r="BC32" s="992"/>
      <c r="BD32" s="992"/>
      <c r="BE32" s="992"/>
      <c r="BF32" s="992"/>
      <c r="BG32" s="992"/>
      <c r="BH32" s="992"/>
      <c r="BI32" s="992"/>
      <c r="BJ32" s="992"/>
      <c r="BK32" s="992"/>
      <c r="BL32" s="992"/>
      <c r="BM32" s="992"/>
      <c r="BN32" s="992"/>
      <c r="BO32" s="992"/>
      <c r="BP32" s="992"/>
      <c r="BQ32" s="992"/>
      <c r="BR32" s="992"/>
      <c r="BS32" s="992"/>
      <c r="BT32" s="992"/>
      <c r="BU32" s="992"/>
      <c r="BV32" s="992"/>
      <c r="BW32" s="992"/>
      <c r="BX32" s="992"/>
      <c r="BY32" s="992"/>
      <c r="BZ32" s="992"/>
      <c r="CA32" s="992"/>
      <c r="CB32" s="992"/>
      <c r="CC32" s="992"/>
      <c r="CD32" s="992"/>
      <c r="CE32" s="992"/>
      <c r="CF32" s="992"/>
      <c r="CG32" s="992"/>
      <c r="CH32" s="992"/>
      <c r="CI32" s="992"/>
      <c r="CJ32" s="992"/>
      <c r="CK32" s="992"/>
      <c r="CL32" s="992"/>
      <c r="CM32" s="992"/>
      <c r="CN32" s="992"/>
      <c r="CO32" s="992"/>
      <c r="CP32" s="992"/>
      <c r="CQ32" s="992"/>
      <c r="CR32" s="992"/>
      <c r="CS32" s="992"/>
      <c r="CT32" s="992"/>
      <c r="CU32" s="992"/>
      <c r="CV32" s="992"/>
      <c r="CW32" s="992"/>
      <c r="CX32" s="992"/>
      <c r="CY32" s="992"/>
      <c r="CZ32" s="992"/>
      <c r="DA32" s="992"/>
      <c r="DB32" s="992"/>
      <c r="DC32" s="992"/>
      <c r="DD32" s="992"/>
      <c r="DE32" s="992"/>
      <c r="DF32" s="992"/>
      <c r="DG32" s="992"/>
      <c r="DH32" s="992"/>
      <c r="DI32" s="992"/>
      <c r="DJ32" s="992"/>
      <c r="DK32" s="992"/>
      <c r="DL32" s="992"/>
      <c r="DM32" s="992"/>
      <c r="DN32" s="992"/>
      <c r="DO32" s="992"/>
      <c r="DP32" s="992"/>
      <c r="DQ32" s="992"/>
      <c r="DR32" s="992"/>
      <c r="DS32" s="992"/>
      <c r="DT32" s="992"/>
      <c r="DU32" s="992"/>
      <c r="DV32" s="992"/>
      <c r="DW32" s="992"/>
      <c r="DX32" s="992"/>
      <c r="DY32" s="992"/>
      <c r="DZ32" s="992"/>
      <c r="EA32" s="992"/>
      <c r="EB32" s="992"/>
      <c r="EC32" s="992"/>
      <c r="ED32" s="992"/>
      <c r="EE32" s="992"/>
      <c r="EF32" s="992"/>
      <c r="EG32" s="992"/>
      <c r="EH32" s="992"/>
      <c r="EI32" s="992"/>
      <c r="EJ32" s="992"/>
      <c r="EK32" s="992"/>
      <c r="EL32" s="992"/>
      <c r="EM32" s="992"/>
      <c r="EN32" s="992"/>
      <c r="EO32" s="992"/>
      <c r="EP32" s="992"/>
      <c r="EQ32" s="992"/>
      <c r="ER32" s="992"/>
      <c r="ES32" s="992"/>
      <c r="ET32" s="992"/>
      <c r="EU32" s="992"/>
      <c r="EV32" s="992"/>
      <c r="EW32" s="992"/>
      <c r="EX32" s="992"/>
      <c r="EY32" s="992"/>
      <c r="EZ32" s="992"/>
      <c r="FA32" s="992"/>
      <c r="FB32" s="992"/>
      <c r="FC32" s="992"/>
      <c r="FD32" s="992"/>
      <c r="FE32" s="992"/>
      <c r="FF32" s="992"/>
      <c r="FG32" s="992"/>
      <c r="FH32" s="992"/>
      <c r="FI32" s="992"/>
      <c r="FJ32" s="992"/>
      <c r="FK32" s="992"/>
      <c r="FL32" s="992"/>
      <c r="FM32" s="992"/>
      <c r="FN32" s="992"/>
      <c r="FO32" s="992"/>
      <c r="FP32" s="992"/>
      <c r="FQ32" s="992"/>
      <c r="FR32" s="992"/>
      <c r="FS32" s="992"/>
      <c r="FT32" s="992"/>
      <c r="FU32" s="992"/>
      <c r="FV32" s="992"/>
      <c r="FW32" s="992"/>
      <c r="FX32" s="992"/>
      <c r="FY32" s="992"/>
      <c r="FZ32" s="992"/>
      <c r="GA32" s="992"/>
      <c r="GB32" s="992"/>
      <c r="GC32" s="992"/>
      <c r="GD32" s="992"/>
      <c r="GE32" s="992"/>
      <c r="GF32" s="992"/>
      <c r="GG32" s="992"/>
      <c r="GH32" s="992"/>
      <c r="GI32" s="992"/>
      <c r="GJ32" s="992"/>
      <c r="GK32" s="992"/>
      <c r="GL32" s="992"/>
      <c r="GM32" s="992"/>
      <c r="GN32" s="992"/>
      <c r="GO32" s="992"/>
      <c r="GP32" s="992"/>
      <c r="GQ32" s="992"/>
      <c r="GR32" s="992"/>
      <c r="GS32" s="992"/>
      <c r="GT32" s="992"/>
      <c r="GU32" s="992"/>
      <c r="GV32" s="992"/>
      <c r="GW32" s="992"/>
      <c r="GX32" s="992"/>
      <c r="GY32" s="992"/>
      <c r="GZ32" s="992"/>
      <c r="HA32" s="992"/>
      <c r="HB32" s="992"/>
    </row>
    <row r="33" spans="1:210" s="41" customFormat="1" ht="30" customHeight="1" x14ac:dyDescent="0.25">
      <c r="A33" s="785" t="s">
        <v>206</v>
      </c>
      <c r="B33" s="786" t="s">
        <v>199</v>
      </c>
      <c r="C33" s="572" t="s">
        <v>330</v>
      </c>
      <c r="D33" s="475">
        <f t="shared" si="0"/>
        <v>4566</v>
      </c>
      <c r="E33" s="686">
        <v>3768</v>
      </c>
      <c r="F33" s="681"/>
      <c r="G33" s="681">
        <v>798</v>
      </c>
      <c r="H33" s="681"/>
      <c r="I33" s="682"/>
      <c r="J33" s="475">
        <f t="shared" si="1"/>
        <v>4597</v>
      </c>
      <c r="K33" s="680">
        <v>3768</v>
      </c>
      <c r="L33" s="681"/>
      <c r="M33" s="681">
        <v>829</v>
      </c>
      <c r="N33" s="681"/>
      <c r="O33" s="682"/>
      <c r="P33" s="690">
        <f t="shared" si="2"/>
        <v>4837</v>
      </c>
      <c r="Q33" s="686">
        <v>3568</v>
      </c>
      <c r="R33" s="681"/>
      <c r="S33" s="681">
        <v>1269</v>
      </c>
      <c r="T33" s="681"/>
      <c r="U33" s="682"/>
      <c r="V33" s="990"/>
      <c r="W33" s="991"/>
      <c r="X33" s="992"/>
      <c r="Y33" s="992"/>
      <c r="Z33" s="992"/>
      <c r="AA33" s="992"/>
      <c r="AB33" s="992"/>
      <c r="AC33" s="992"/>
      <c r="AD33" s="992"/>
      <c r="AE33" s="992"/>
      <c r="AF33" s="992"/>
      <c r="AG33" s="992"/>
      <c r="AH33" s="992"/>
      <c r="AI33" s="992"/>
      <c r="AJ33" s="992"/>
      <c r="AK33" s="992"/>
      <c r="AL33" s="992"/>
      <c r="AM33" s="992"/>
      <c r="AN33" s="992"/>
      <c r="AO33" s="992"/>
      <c r="AP33" s="992"/>
      <c r="AQ33" s="992"/>
      <c r="AR33" s="992"/>
      <c r="AS33" s="992"/>
      <c r="AT33" s="992"/>
      <c r="AU33" s="992"/>
      <c r="AV33" s="992"/>
      <c r="AW33" s="992"/>
      <c r="AX33" s="992"/>
      <c r="AY33" s="992"/>
      <c r="AZ33" s="992"/>
      <c r="BA33" s="992"/>
      <c r="BB33" s="992"/>
      <c r="BC33" s="992"/>
      <c r="BD33" s="992"/>
      <c r="BE33" s="992"/>
      <c r="BF33" s="992"/>
      <c r="BG33" s="992"/>
      <c r="BH33" s="992"/>
      <c r="BI33" s="992"/>
      <c r="BJ33" s="992"/>
      <c r="BK33" s="992"/>
      <c r="BL33" s="992"/>
      <c r="BM33" s="992"/>
      <c r="BN33" s="992"/>
      <c r="BO33" s="992"/>
      <c r="BP33" s="992"/>
      <c r="BQ33" s="992"/>
      <c r="BR33" s="992"/>
      <c r="BS33" s="992"/>
      <c r="BT33" s="992"/>
      <c r="BU33" s="992"/>
      <c r="BV33" s="992"/>
      <c r="BW33" s="992"/>
      <c r="BX33" s="992"/>
      <c r="BY33" s="992"/>
      <c r="BZ33" s="992"/>
      <c r="CA33" s="992"/>
      <c r="CB33" s="992"/>
      <c r="CC33" s="992"/>
      <c r="CD33" s="992"/>
      <c r="CE33" s="992"/>
      <c r="CF33" s="992"/>
      <c r="CG33" s="992"/>
      <c r="CH33" s="992"/>
      <c r="CI33" s="992"/>
      <c r="CJ33" s="992"/>
      <c r="CK33" s="992"/>
      <c r="CL33" s="992"/>
      <c r="CM33" s="992"/>
      <c r="CN33" s="992"/>
      <c r="CO33" s="992"/>
      <c r="CP33" s="992"/>
      <c r="CQ33" s="992"/>
      <c r="CR33" s="992"/>
      <c r="CS33" s="992"/>
      <c r="CT33" s="992"/>
      <c r="CU33" s="992"/>
      <c r="CV33" s="992"/>
      <c r="CW33" s="992"/>
      <c r="CX33" s="992"/>
      <c r="CY33" s="992"/>
      <c r="CZ33" s="992"/>
      <c r="DA33" s="992"/>
      <c r="DB33" s="992"/>
      <c r="DC33" s="992"/>
      <c r="DD33" s="992"/>
      <c r="DE33" s="992"/>
      <c r="DF33" s="992"/>
      <c r="DG33" s="992"/>
      <c r="DH33" s="992"/>
      <c r="DI33" s="992"/>
      <c r="DJ33" s="992"/>
      <c r="DK33" s="992"/>
      <c r="DL33" s="992"/>
      <c r="DM33" s="992"/>
      <c r="DN33" s="992"/>
      <c r="DO33" s="992"/>
      <c r="DP33" s="992"/>
      <c r="DQ33" s="992"/>
      <c r="DR33" s="992"/>
      <c r="DS33" s="992"/>
      <c r="DT33" s="992"/>
      <c r="DU33" s="992"/>
      <c r="DV33" s="992"/>
      <c r="DW33" s="992"/>
      <c r="DX33" s="992"/>
      <c r="DY33" s="992"/>
      <c r="DZ33" s="992"/>
      <c r="EA33" s="992"/>
      <c r="EB33" s="992"/>
      <c r="EC33" s="992"/>
      <c r="ED33" s="992"/>
      <c r="EE33" s="992"/>
      <c r="EF33" s="992"/>
      <c r="EG33" s="992"/>
      <c r="EH33" s="992"/>
      <c r="EI33" s="992"/>
      <c r="EJ33" s="992"/>
      <c r="EK33" s="992"/>
      <c r="EL33" s="992"/>
      <c r="EM33" s="992"/>
      <c r="EN33" s="992"/>
      <c r="EO33" s="992"/>
      <c r="EP33" s="992"/>
      <c r="EQ33" s="992"/>
      <c r="ER33" s="992"/>
      <c r="ES33" s="992"/>
      <c r="ET33" s="992"/>
      <c r="EU33" s="992"/>
      <c r="EV33" s="992"/>
      <c r="EW33" s="992"/>
      <c r="EX33" s="992"/>
      <c r="EY33" s="992"/>
      <c r="EZ33" s="992"/>
      <c r="FA33" s="992"/>
      <c r="FB33" s="992"/>
      <c r="FC33" s="992"/>
      <c r="FD33" s="992"/>
      <c r="FE33" s="992"/>
      <c r="FF33" s="992"/>
      <c r="FG33" s="992"/>
      <c r="FH33" s="992"/>
      <c r="FI33" s="992"/>
      <c r="FJ33" s="992"/>
      <c r="FK33" s="992"/>
      <c r="FL33" s="992"/>
      <c r="FM33" s="992"/>
      <c r="FN33" s="992"/>
      <c r="FO33" s="992"/>
      <c r="FP33" s="992"/>
      <c r="FQ33" s="992"/>
      <c r="FR33" s="992"/>
      <c r="FS33" s="992"/>
      <c r="FT33" s="992"/>
      <c r="FU33" s="992"/>
      <c r="FV33" s="992"/>
      <c r="FW33" s="992"/>
      <c r="FX33" s="992"/>
      <c r="FY33" s="992"/>
      <c r="FZ33" s="992"/>
      <c r="GA33" s="992"/>
      <c r="GB33" s="992"/>
      <c r="GC33" s="992"/>
      <c r="GD33" s="992"/>
      <c r="GE33" s="992"/>
      <c r="GF33" s="992"/>
      <c r="GG33" s="992"/>
      <c r="GH33" s="992"/>
      <c r="GI33" s="992"/>
      <c r="GJ33" s="992"/>
      <c r="GK33" s="992"/>
      <c r="GL33" s="992"/>
      <c r="GM33" s="992"/>
      <c r="GN33" s="992"/>
      <c r="GO33" s="992"/>
      <c r="GP33" s="992"/>
      <c r="GQ33" s="992"/>
      <c r="GR33" s="992"/>
      <c r="GS33" s="992"/>
      <c r="GT33" s="992"/>
      <c r="GU33" s="992"/>
      <c r="GV33" s="992"/>
      <c r="GW33" s="992"/>
      <c r="GX33" s="992"/>
      <c r="GY33" s="992"/>
      <c r="GZ33" s="992"/>
      <c r="HA33" s="992"/>
      <c r="HB33" s="992"/>
    </row>
    <row r="34" spans="1:210" s="41" customFormat="1" ht="30" customHeight="1" x14ac:dyDescent="0.25">
      <c r="A34" s="785" t="s">
        <v>207</v>
      </c>
      <c r="B34" s="786" t="s">
        <v>199</v>
      </c>
      <c r="C34" s="572" t="s">
        <v>331</v>
      </c>
      <c r="D34" s="475">
        <f t="shared" si="0"/>
        <v>11181</v>
      </c>
      <c r="E34" s="686">
        <v>7091</v>
      </c>
      <c r="F34" s="681"/>
      <c r="G34" s="681">
        <v>4090</v>
      </c>
      <c r="H34" s="681"/>
      <c r="I34" s="682"/>
      <c r="J34" s="475">
        <f t="shared" si="1"/>
        <v>10649</v>
      </c>
      <c r="K34" s="680">
        <v>7011</v>
      </c>
      <c r="L34" s="681"/>
      <c r="M34" s="681">
        <v>3638</v>
      </c>
      <c r="N34" s="681"/>
      <c r="O34" s="682"/>
      <c r="P34" s="690">
        <f t="shared" si="2"/>
        <v>11418</v>
      </c>
      <c r="Q34" s="686">
        <v>7091</v>
      </c>
      <c r="R34" s="681"/>
      <c r="S34" s="681">
        <v>4327</v>
      </c>
      <c r="T34" s="681"/>
      <c r="U34" s="682"/>
      <c r="V34" s="990"/>
      <c r="W34" s="991"/>
      <c r="X34" s="992"/>
      <c r="Y34" s="992"/>
      <c r="Z34" s="992"/>
      <c r="AA34" s="992"/>
      <c r="AB34" s="992"/>
      <c r="AC34" s="992"/>
      <c r="AD34" s="992"/>
      <c r="AE34" s="992"/>
      <c r="AF34" s="992"/>
      <c r="AG34" s="992"/>
      <c r="AH34" s="992"/>
      <c r="AI34" s="992"/>
      <c r="AJ34" s="992"/>
      <c r="AK34" s="992"/>
      <c r="AL34" s="992"/>
      <c r="AM34" s="992"/>
      <c r="AN34" s="992"/>
      <c r="AO34" s="992"/>
      <c r="AP34" s="992"/>
      <c r="AQ34" s="992"/>
      <c r="AR34" s="992"/>
      <c r="AS34" s="992"/>
      <c r="AT34" s="992"/>
      <c r="AU34" s="992"/>
      <c r="AV34" s="992"/>
      <c r="AW34" s="992"/>
      <c r="AX34" s="992"/>
      <c r="AY34" s="992"/>
      <c r="AZ34" s="992"/>
      <c r="BA34" s="992"/>
      <c r="BB34" s="992"/>
      <c r="BC34" s="992"/>
      <c r="BD34" s="992"/>
      <c r="BE34" s="992"/>
      <c r="BF34" s="992"/>
      <c r="BG34" s="992"/>
      <c r="BH34" s="992"/>
      <c r="BI34" s="992"/>
      <c r="BJ34" s="992"/>
      <c r="BK34" s="992"/>
      <c r="BL34" s="992"/>
      <c r="BM34" s="992"/>
      <c r="BN34" s="992"/>
      <c r="BO34" s="992"/>
      <c r="BP34" s="992"/>
      <c r="BQ34" s="992"/>
      <c r="BR34" s="992"/>
      <c r="BS34" s="992"/>
      <c r="BT34" s="992"/>
      <c r="BU34" s="992"/>
      <c r="BV34" s="992"/>
      <c r="BW34" s="992"/>
      <c r="BX34" s="992"/>
      <c r="BY34" s="992"/>
      <c r="BZ34" s="992"/>
      <c r="CA34" s="992"/>
      <c r="CB34" s="992"/>
      <c r="CC34" s="992"/>
      <c r="CD34" s="992"/>
      <c r="CE34" s="992"/>
      <c r="CF34" s="992"/>
      <c r="CG34" s="992"/>
      <c r="CH34" s="992"/>
      <c r="CI34" s="992"/>
      <c r="CJ34" s="992"/>
      <c r="CK34" s="992"/>
      <c r="CL34" s="992"/>
      <c r="CM34" s="992"/>
      <c r="CN34" s="992"/>
      <c r="CO34" s="992"/>
      <c r="CP34" s="992"/>
      <c r="CQ34" s="992"/>
      <c r="CR34" s="992"/>
      <c r="CS34" s="992"/>
      <c r="CT34" s="992"/>
      <c r="CU34" s="992"/>
      <c r="CV34" s="992"/>
      <c r="CW34" s="992"/>
      <c r="CX34" s="992"/>
      <c r="CY34" s="992"/>
      <c r="CZ34" s="992"/>
      <c r="DA34" s="992"/>
      <c r="DB34" s="992"/>
      <c r="DC34" s="992"/>
      <c r="DD34" s="992"/>
      <c r="DE34" s="992"/>
      <c r="DF34" s="992"/>
      <c r="DG34" s="992"/>
      <c r="DH34" s="992"/>
      <c r="DI34" s="992"/>
      <c r="DJ34" s="992"/>
      <c r="DK34" s="992"/>
      <c r="DL34" s="992"/>
      <c r="DM34" s="992"/>
      <c r="DN34" s="992"/>
      <c r="DO34" s="992"/>
      <c r="DP34" s="992"/>
      <c r="DQ34" s="992"/>
      <c r="DR34" s="992"/>
      <c r="DS34" s="992"/>
      <c r="DT34" s="992"/>
      <c r="DU34" s="992"/>
      <c r="DV34" s="992"/>
      <c r="DW34" s="992"/>
      <c r="DX34" s="992"/>
      <c r="DY34" s="992"/>
      <c r="DZ34" s="992"/>
      <c r="EA34" s="992"/>
      <c r="EB34" s="992"/>
      <c r="EC34" s="992"/>
      <c r="ED34" s="992"/>
      <c r="EE34" s="992"/>
      <c r="EF34" s="992"/>
      <c r="EG34" s="992"/>
      <c r="EH34" s="992"/>
      <c r="EI34" s="992"/>
      <c r="EJ34" s="992"/>
      <c r="EK34" s="992"/>
      <c r="EL34" s="992"/>
      <c r="EM34" s="992"/>
      <c r="EN34" s="992"/>
      <c r="EO34" s="992"/>
      <c r="EP34" s="992"/>
      <c r="EQ34" s="992"/>
      <c r="ER34" s="992"/>
      <c r="ES34" s="992"/>
      <c r="ET34" s="992"/>
      <c r="EU34" s="992"/>
      <c r="EV34" s="992"/>
      <c r="EW34" s="992"/>
      <c r="EX34" s="992"/>
      <c r="EY34" s="992"/>
      <c r="EZ34" s="992"/>
      <c r="FA34" s="992"/>
      <c r="FB34" s="992"/>
      <c r="FC34" s="992"/>
      <c r="FD34" s="992"/>
      <c r="FE34" s="992"/>
      <c r="FF34" s="992"/>
      <c r="FG34" s="992"/>
      <c r="FH34" s="992"/>
      <c r="FI34" s="992"/>
      <c r="FJ34" s="992"/>
      <c r="FK34" s="992"/>
      <c r="FL34" s="992"/>
      <c r="FM34" s="992"/>
      <c r="FN34" s="992"/>
      <c r="FO34" s="992"/>
      <c r="FP34" s="992"/>
      <c r="FQ34" s="992"/>
      <c r="FR34" s="992"/>
      <c r="FS34" s="992"/>
      <c r="FT34" s="992"/>
      <c r="FU34" s="992"/>
      <c r="FV34" s="992"/>
      <c r="FW34" s="992"/>
      <c r="FX34" s="992"/>
      <c r="FY34" s="992"/>
      <c r="FZ34" s="992"/>
      <c r="GA34" s="992"/>
      <c r="GB34" s="992"/>
      <c r="GC34" s="992"/>
      <c r="GD34" s="992"/>
      <c r="GE34" s="992"/>
      <c r="GF34" s="992"/>
      <c r="GG34" s="992"/>
      <c r="GH34" s="992"/>
      <c r="GI34" s="992"/>
      <c r="GJ34" s="992"/>
      <c r="GK34" s="992"/>
      <c r="GL34" s="992"/>
      <c r="GM34" s="992"/>
      <c r="GN34" s="992"/>
      <c r="GO34" s="992"/>
      <c r="GP34" s="992"/>
      <c r="GQ34" s="992"/>
      <c r="GR34" s="992"/>
      <c r="GS34" s="992"/>
      <c r="GT34" s="992"/>
      <c r="GU34" s="992"/>
      <c r="GV34" s="992"/>
      <c r="GW34" s="992"/>
      <c r="GX34" s="992"/>
      <c r="GY34" s="992"/>
      <c r="GZ34" s="992"/>
      <c r="HA34" s="992"/>
      <c r="HB34" s="992"/>
    </row>
    <row r="35" spans="1:210" s="41" customFormat="1" ht="30" customHeight="1" x14ac:dyDescent="0.25">
      <c r="A35" s="785" t="s">
        <v>208</v>
      </c>
      <c r="B35" s="786" t="s">
        <v>199</v>
      </c>
      <c r="C35" s="572" t="s">
        <v>332</v>
      </c>
      <c r="D35" s="475">
        <f t="shared" si="0"/>
        <v>5514</v>
      </c>
      <c r="E35" s="686">
        <v>3366</v>
      </c>
      <c r="F35" s="681"/>
      <c r="G35" s="681">
        <v>2148</v>
      </c>
      <c r="H35" s="681"/>
      <c r="I35" s="682"/>
      <c r="J35" s="475">
        <f t="shared" si="1"/>
        <v>5302</v>
      </c>
      <c r="K35" s="680">
        <v>3366</v>
      </c>
      <c r="L35" s="681"/>
      <c r="M35" s="681">
        <v>1936</v>
      </c>
      <c r="N35" s="681"/>
      <c r="O35" s="682"/>
      <c r="P35" s="690">
        <f t="shared" si="2"/>
        <v>5377</v>
      </c>
      <c r="Q35" s="686">
        <v>3366</v>
      </c>
      <c r="R35" s="681"/>
      <c r="S35" s="681">
        <v>2011</v>
      </c>
      <c r="T35" s="681"/>
      <c r="U35" s="682"/>
      <c r="V35" s="990"/>
      <c r="W35" s="991"/>
      <c r="X35" s="992"/>
      <c r="Y35" s="992"/>
      <c r="Z35" s="992"/>
      <c r="AA35" s="992"/>
      <c r="AB35" s="992"/>
      <c r="AC35" s="992"/>
      <c r="AD35" s="992"/>
      <c r="AE35" s="992"/>
      <c r="AF35" s="992"/>
      <c r="AG35" s="992"/>
      <c r="AH35" s="992"/>
      <c r="AI35" s="992"/>
      <c r="AJ35" s="992"/>
      <c r="AK35" s="992"/>
      <c r="AL35" s="992"/>
      <c r="AM35" s="992"/>
      <c r="AN35" s="992"/>
      <c r="AO35" s="992"/>
      <c r="AP35" s="992"/>
      <c r="AQ35" s="992"/>
      <c r="AR35" s="992"/>
      <c r="AS35" s="992"/>
      <c r="AT35" s="992"/>
      <c r="AU35" s="992"/>
      <c r="AV35" s="992"/>
      <c r="AW35" s="992"/>
      <c r="AX35" s="992"/>
      <c r="AY35" s="992"/>
      <c r="AZ35" s="992"/>
      <c r="BA35" s="992"/>
      <c r="BB35" s="992"/>
      <c r="BC35" s="992"/>
      <c r="BD35" s="992"/>
      <c r="BE35" s="992"/>
      <c r="BF35" s="992"/>
      <c r="BG35" s="992"/>
      <c r="BH35" s="992"/>
      <c r="BI35" s="992"/>
      <c r="BJ35" s="992"/>
      <c r="BK35" s="992"/>
      <c r="BL35" s="992"/>
      <c r="BM35" s="992"/>
      <c r="BN35" s="992"/>
      <c r="BO35" s="992"/>
      <c r="BP35" s="992"/>
      <c r="BQ35" s="992"/>
      <c r="BR35" s="992"/>
      <c r="BS35" s="992"/>
      <c r="BT35" s="992"/>
      <c r="BU35" s="992"/>
      <c r="BV35" s="992"/>
      <c r="BW35" s="992"/>
      <c r="BX35" s="992"/>
      <c r="BY35" s="992"/>
      <c r="BZ35" s="992"/>
      <c r="CA35" s="992"/>
      <c r="CB35" s="992"/>
      <c r="CC35" s="992"/>
      <c r="CD35" s="992"/>
      <c r="CE35" s="992"/>
      <c r="CF35" s="992"/>
      <c r="CG35" s="992"/>
      <c r="CH35" s="992"/>
      <c r="CI35" s="992"/>
      <c r="CJ35" s="992"/>
      <c r="CK35" s="992"/>
      <c r="CL35" s="992"/>
      <c r="CM35" s="992"/>
      <c r="CN35" s="992"/>
      <c r="CO35" s="992"/>
      <c r="CP35" s="992"/>
      <c r="CQ35" s="992"/>
      <c r="CR35" s="992"/>
      <c r="CS35" s="992"/>
      <c r="CT35" s="992"/>
      <c r="CU35" s="992"/>
      <c r="CV35" s="992"/>
      <c r="CW35" s="992"/>
      <c r="CX35" s="992"/>
      <c r="CY35" s="992"/>
      <c r="CZ35" s="992"/>
      <c r="DA35" s="992"/>
      <c r="DB35" s="992"/>
      <c r="DC35" s="992"/>
      <c r="DD35" s="992"/>
      <c r="DE35" s="992"/>
      <c r="DF35" s="992"/>
      <c r="DG35" s="992"/>
      <c r="DH35" s="992"/>
      <c r="DI35" s="992"/>
      <c r="DJ35" s="992"/>
      <c r="DK35" s="992"/>
      <c r="DL35" s="992"/>
      <c r="DM35" s="992"/>
      <c r="DN35" s="992"/>
      <c r="DO35" s="992"/>
      <c r="DP35" s="992"/>
      <c r="DQ35" s="992"/>
      <c r="DR35" s="992"/>
      <c r="DS35" s="992"/>
      <c r="DT35" s="992"/>
      <c r="DU35" s="992"/>
      <c r="DV35" s="992"/>
      <c r="DW35" s="992"/>
      <c r="DX35" s="992"/>
      <c r="DY35" s="992"/>
      <c r="DZ35" s="992"/>
      <c r="EA35" s="992"/>
      <c r="EB35" s="992"/>
      <c r="EC35" s="992"/>
      <c r="ED35" s="992"/>
      <c r="EE35" s="992"/>
      <c r="EF35" s="992"/>
      <c r="EG35" s="992"/>
      <c r="EH35" s="992"/>
      <c r="EI35" s="992"/>
      <c r="EJ35" s="992"/>
      <c r="EK35" s="992"/>
      <c r="EL35" s="992"/>
      <c r="EM35" s="992"/>
      <c r="EN35" s="992"/>
      <c r="EO35" s="992"/>
      <c r="EP35" s="992"/>
      <c r="EQ35" s="992"/>
      <c r="ER35" s="992"/>
      <c r="ES35" s="992"/>
      <c r="ET35" s="992"/>
      <c r="EU35" s="992"/>
      <c r="EV35" s="992"/>
      <c r="EW35" s="992"/>
      <c r="EX35" s="992"/>
      <c r="EY35" s="992"/>
      <c r="EZ35" s="992"/>
      <c r="FA35" s="992"/>
      <c r="FB35" s="992"/>
      <c r="FC35" s="992"/>
      <c r="FD35" s="992"/>
      <c r="FE35" s="992"/>
      <c r="FF35" s="992"/>
      <c r="FG35" s="992"/>
      <c r="FH35" s="992"/>
      <c r="FI35" s="992"/>
      <c r="FJ35" s="992"/>
      <c r="FK35" s="992"/>
      <c r="FL35" s="992"/>
      <c r="FM35" s="992"/>
      <c r="FN35" s="992"/>
      <c r="FO35" s="992"/>
      <c r="FP35" s="992"/>
      <c r="FQ35" s="992"/>
      <c r="FR35" s="992"/>
      <c r="FS35" s="992"/>
      <c r="FT35" s="992"/>
      <c r="FU35" s="992"/>
      <c r="FV35" s="992"/>
      <c r="FW35" s="992"/>
      <c r="FX35" s="992"/>
      <c r="FY35" s="992"/>
      <c r="FZ35" s="992"/>
      <c r="GA35" s="992"/>
      <c r="GB35" s="992"/>
      <c r="GC35" s="992"/>
      <c r="GD35" s="992"/>
      <c r="GE35" s="992"/>
      <c r="GF35" s="992"/>
      <c r="GG35" s="992"/>
      <c r="GH35" s="992"/>
      <c r="GI35" s="992"/>
      <c r="GJ35" s="992"/>
      <c r="GK35" s="992"/>
      <c r="GL35" s="992"/>
      <c r="GM35" s="992"/>
      <c r="GN35" s="992"/>
      <c r="GO35" s="992"/>
      <c r="GP35" s="992"/>
      <c r="GQ35" s="992"/>
      <c r="GR35" s="992"/>
      <c r="GS35" s="992"/>
      <c r="GT35" s="992"/>
      <c r="GU35" s="992"/>
      <c r="GV35" s="992"/>
      <c r="GW35" s="992"/>
      <c r="GX35" s="992"/>
      <c r="GY35" s="992"/>
      <c r="GZ35" s="992"/>
      <c r="HA35" s="992"/>
      <c r="HB35" s="992"/>
    </row>
    <row r="36" spans="1:210" s="41" customFormat="1" ht="30" customHeight="1" x14ac:dyDescent="0.25">
      <c r="A36" s="785" t="s">
        <v>209</v>
      </c>
      <c r="B36" s="786" t="s">
        <v>199</v>
      </c>
      <c r="C36" s="572" t="s">
        <v>333</v>
      </c>
      <c r="D36" s="475">
        <f t="shared" si="0"/>
        <v>3801</v>
      </c>
      <c r="E36" s="686">
        <v>3160</v>
      </c>
      <c r="F36" s="681">
        <v>30</v>
      </c>
      <c r="G36" s="681">
        <v>611</v>
      </c>
      <c r="H36" s="681"/>
      <c r="I36" s="682"/>
      <c r="J36" s="475">
        <f t="shared" si="1"/>
        <v>3760</v>
      </c>
      <c r="K36" s="680">
        <v>3160</v>
      </c>
      <c r="L36" s="681">
        <v>30</v>
      </c>
      <c r="M36" s="681">
        <v>570</v>
      </c>
      <c r="N36" s="681"/>
      <c r="O36" s="682"/>
      <c r="P36" s="690">
        <f t="shared" si="2"/>
        <v>4204</v>
      </c>
      <c r="Q36" s="686">
        <v>3160</v>
      </c>
      <c r="R36" s="681">
        <v>30</v>
      </c>
      <c r="S36" s="681">
        <v>1014</v>
      </c>
      <c r="T36" s="681"/>
      <c r="U36" s="682"/>
      <c r="V36" s="990"/>
      <c r="W36" s="991"/>
      <c r="X36" s="992"/>
      <c r="Y36" s="992"/>
      <c r="Z36" s="992"/>
      <c r="AA36" s="992"/>
      <c r="AB36" s="992"/>
      <c r="AC36" s="992"/>
      <c r="AD36" s="992"/>
      <c r="AE36" s="992"/>
      <c r="AF36" s="992"/>
      <c r="AG36" s="992"/>
      <c r="AH36" s="992"/>
      <c r="AI36" s="992"/>
      <c r="AJ36" s="992"/>
      <c r="AK36" s="992"/>
      <c r="AL36" s="992"/>
      <c r="AM36" s="992"/>
      <c r="AN36" s="992"/>
      <c r="AO36" s="992"/>
      <c r="AP36" s="992"/>
      <c r="AQ36" s="992"/>
      <c r="AR36" s="992"/>
      <c r="AS36" s="992"/>
      <c r="AT36" s="992"/>
      <c r="AU36" s="992"/>
      <c r="AV36" s="992"/>
      <c r="AW36" s="992"/>
      <c r="AX36" s="992"/>
      <c r="AY36" s="992"/>
      <c r="AZ36" s="992"/>
      <c r="BA36" s="992"/>
      <c r="BB36" s="992"/>
      <c r="BC36" s="992"/>
      <c r="BD36" s="992"/>
      <c r="BE36" s="992"/>
      <c r="BF36" s="992"/>
      <c r="BG36" s="992"/>
      <c r="BH36" s="992"/>
      <c r="BI36" s="992"/>
      <c r="BJ36" s="992"/>
      <c r="BK36" s="992"/>
      <c r="BL36" s="992"/>
      <c r="BM36" s="992"/>
      <c r="BN36" s="992"/>
      <c r="BO36" s="992"/>
      <c r="BP36" s="992"/>
      <c r="BQ36" s="992"/>
      <c r="BR36" s="992"/>
      <c r="BS36" s="992"/>
      <c r="BT36" s="992"/>
      <c r="BU36" s="992"/>
      <c r="BV36" s="992"/>
      <c r="BW36" s="992"/>
      <c r="BX36" s="992"/>
      <c r="BY36" s="992"/>
      <c r="BZ36" s="992"/>
      <c r="CA36" s="992"/>
      <c r="CB36" s="992"/>
      <c r="CC36" s="992"/>
      <c r="CD36" s="992"/>
      <c r="CE36" s="992"/>
      <c r="CF36" s="992"/>
      <c r="CG36" s="992"/>
      <c r="CH36" s="992"/>
      <c r="CI36" s="992"/>
      <c r="CJ36" s="992"/>
      <c r="CK36" s="992"/>
      <c r="CL36" s="992"/>
      <c r="CM36" s="992"/>
      <c r="CN36" s="992"/>
      <c r="CO36" s="992"/>
      <c r="CP36" s="992"/>
      <c r="CQ36" s="992"/>
      <c r="CR36" s="992"/>
      <c r="CS36" s="992"/>
      <c r="CT36" s="992"/>
      <c r="CU36" s="992"/>
      <c r="CV36" s="992"/>
      <c r="CW36" s="992"/>
      <c r="CX36" s="992"/>
      <c r="CY36" s="992"/>
      <c r="CZ36" s="992"/>
      <c r="DA36" s="992"/>
      <c r="DB36" s="992"/>
      <c r="DC36" s="992"/>
      <c r="DD36" s="992"/>
      <c r="DE36" s="992"/>
      <c r="DF36" s="992"/>
      <c r="DG36" s="992"/>
      <c r="DH36" s="992"/>
      <c r="DI36" s="992"/>
      <c r="DJ36" s="992"/>
      <c r="DK36" s="992"/>
      <c r="DL36" s="992"/>
      <c r="DM36" s="992"/>
      <c r="DN36" s="992"/>
      <c r="DO36" s="992"/>
      <c r="DP36" s="992"/>
      <c r="DQ36" s="992"/>
      <c r="DR36" s="992"/>
      <c r="DS36" s="992"/>
      <c r="DT36" s="992"/>
      <c r="DU36" s="992"/>
      <c r="DV36" s="992"/>
      <c r="DW36" s="992"/>
      <c r="DX36" s="992"/>
      <c r="DY36" s="992"/>
      <c r="DZ36" s="992"/>
      <c r="EA36" s="992"/>
      <c r="EB36" s="992"/>
      <c r="EC36" s="992"/>
      <c r="ED36" s="992"/>
      <c r="EE36" s="992"/>
      <c r="EF36" s="992"/>
      <c r="EG36" s="992"/>
      <c r="EH36" s="992"/>
      <c r="EI36" s="992"/>
      <c r="EJ36" s="992"/>
      <c r="EK36" s="992"/>
      <c r="EL36" s="992"/>
      <c r="EM36" s="992"/>
      <c r="EN36" s="992"/>
      <c r="EO36" s="992"/>
      <c r="EP36" s="992"/>
      <c r="EQ36" s="992"/>
      <c r="ER36" s="992"/>
      <c r="ES36" s="992"/>
      <c r="ET36" s="992"/>
      <c r="EU36" s="992"/>
      <c r="EV36" s="992"/>
      <c r="EW36" s="992"/>
      <c r="EX36" s="992"/>
      <c r="EY36" s="992"/>
      <c r="EZ36" s="992"/>
      <c r="FA36" s="992"/>
      <c r="FB36" s="992"/>
      <c r="FC36" s="992"/>
      <c r="FD36" s="992"/>
      <c r="FE36" s="992"/>
      <c r="FF36" s="992"/>
      <c r="FG36" s="992"/>
      <c r="FH36" s="992"/>
      <c r="FI36" s="992"/>
      <c r="FJ36" s="992"/>
      <c r="FK36" s="992"/>
      <c r="FL36" s="992"/>
      <c r="FM36" s="992"/>
      <c r="FN36" s="992"/>
      <c r="FO36" s="992"/>
      <c r="FP36" s="992"/>
      <c r="FQ36" s="992"/>
      <c r="FR36" s="992"/>
      <c r="FS36" s="992"/>
      <c r="FT36" s="992"/>
      <c r="FU36" s="992"/>
      <c r="FV36" s="992"/>
      <c r="FW36" s="992"/>
      <c r="FX36" s="992"/>
      <c r="FY36" s="992"/>
      <c r="FZ36" s="992"/>
      <c r="GA36" s="992"/>
      <c r="GB36" s="992"/>
      <c r="GC36" s="992"/>
      <c r="GD36" s="992"/>
      <c r="GE36" s="992"/>
      <c r="GF36" s="992"/>
      <c r="GG36" s="992"/>
      <c r="GH36" s="992"/>
      <c r="GI36" s="992"/>
      <c r="GJ36" s="992"/>
      <c r="GK36" s="992"/>
      <c r="GL36" s="992"/>
      <c r="GM36" s="992"/>
      <c r="GN36" s="992"/>
      <c r="GO36" s="992"/>
      <c r="GP36" s="992"/>
      <c r="GQ36" s="992"/>
      <c r="GR36" s="992"/>
      <c r="GS36" s="992"/>
      <c r="GT36" s="992"/>
      <c r="GU36" s="992"/>
      <c r="GV36" s="992"/>
      <c r="GW36" s="992"/>
      <c r="GX36" s="992"/>
      <c r="GY36" s="992"/>
      <c r="GZ36" s="992"/>
      <c r="HA36" s="992"/>
      <c r="HB36" s="992"/>
    </row>
    <row r="37" spans="1:210" s="41" customFormat="1" ht="30" customHeight="1" x14ac:dyDescent="0.25">
      <c r="A37" s="785" t="s">
        <v>210</v>
      </c>
      <c r="B37" s="786" t="s">
        <v>199</v>
      </c>
      <c r="C37" s="572" t="s">
        <v>334</v>
      </c>
      <c r="D37" s="475">
        <f t="shared" si="0"/>
        <v>3725</v>
      </c>
      <c r="E37" s="686">
        <v>2871</v>
      </c>
      <c r="F37" s="681"/>
      <c r="G37" s="681">
        <v>854</v>
      </c>
      <c r="H37" s="681"/>
      <c r="I37" s="682"/>
      <c r="J37" s="475">
        <f t="shared" si="1"/>
        <v>3659</v>
      </c>
      <c r="K37" s="680">
        <v>2871</v>
      </c>
      <c r="L37" s="681"/>
      <c r="M37" s="681">
        <v>788</v>
      </c>
      <c r="N37" s="681"/>
      <c r="O37" s="682"/>
      <c r="P37" s="690">
        <f t="shared" si="2"/>
        <v>3633</v>
      </c>
      <c r="Q37" s="686">
        <v>2871</v>
      </c>
      <c r="R37" s="681"/>
      <c r="S37" s="681">
        <v>762</v>
      </c>
      <c r="T37" s="681"/>
      <c r="U37" s="682"/>
      <c r="V37" s="990"/>
      <c r="W37" s="991"/>
      <c r="X37" s="992"/>
      <c r="Y37" s="992"/>
      <c r="Z37" s="992"/>
      <c r="AA37" s="992"/>
      <c r="AB37" s="992"/>
      <c r="AC37" s="992"/>
      <c r="AD37" s="992"/>
      <c r="AE37" s="992"/>
      <c r="AF37" s="992"/>
      <c r="AG37" s="992"/>
      <c r="AH37" s="992"/>
      <c r="AI37" s="992"/>
      <c r="AJ37" s="992"/>
      <c r="AK37" s="992"/>
      <c r="AL37" s="992"/>
      <c r="AM37" s="992"/>
      <c r="AN37" s="992"/>
      <c r="AO37" s="992"/>
      <c r="AP37" s="992"/>
      <c r="AQ37" s="992"/>
      <c r="AR37" s="992"/>
      <c r="AS37" s="992"/>
      <c r="AT37" s="992"/>
      <c r="AU37" s="992"/>
      <c r="AV37" s="992"/>
      <c r="AW37" s="992"/>
      <c r="AX37" s="992"/>
      <c r="AY37" s="992"/>
      <c r="AZ37" s="992"/>
      <c r="BA37" s="992"/>
      <c r="BB37" s="992"/>
      <c r="BC37" s="992"/>
      <c r="BD37" s="992"/>
      <c r="BE37" s="992"/>
      <c r="BF37" s="992"/>
      <c r="BG37" s="992"/>
      <c r="BH37" s="992"/>
      <c r="BI37" s="992"/>
      <c r="BJ37" s="992"/>
      <c r="BK37" s="992"/>
      <c r="BL37" s="992"/>
      <c r="BM37" s="992"/>
      <c r="BN37" s="992"/>
      <c r="BO37" s="992"/>
      <c r="BP37" s="992"/>
      <c r="BQ37" s="992"/>
      <c r="BR37" s="992"/>
      <c r="BS37" s="992"/>
      <c r="BT37" s="992"/>
      <c r="BU37" s="992"/>
      <c r="BV37" s="992"/>
      <c r="BW37" s="992"/>
      <c r="BX37" s="992"/>
      <c r="BY37" s="992"/>
      <c r="BZ37" s="992"/>
      <c r="CA37" s="992"/>
      <c r="CB37" s="992"/>
      <c r="CC37" s="992"/>
      <c r="CD37" s="992"/>
      <c r="CE37" s="992"/>
      <c r="CF37" s="992"/>
      <c r="CG37" s="992"/>
      <c r="CH37" s="992"/>
      <c r="CI37" s="992"/>
      <c r="CJ37" s="992"/>
      <c r="CK37" s="992"/>
      <c r="CL37" s="992"/>
      <c r="CM37" s="992"/>
      <c r="CN37" s="992"/>
      <c r="CO37" s="992"/>
      <c r="CP37" s="992"/>
      <c r="CQ37" s="992"/>
      <c r="CR37" s="992"/>
      <c r="CS37" s="992"/>
      <c r="CT37" s="992"/>
      <c r="CU37" s="992"/>
      <c r="CV37" s="992"/>
      <c r="CW37" s="992"/>
      <c r="CX37" s="992"/>
      <c r="CY37" s="992"/>
      <c r="CZ37" s="992"/>
      <c r="DA37" s="992"/>
      <c r="DB37" s="992"/>
      <c r="DC37" s="992"/>
      <c r="DD37" s="992"/>
      <c r="DE37" s="992"/>
      <c r="DF37" s="992"/>
      <c r="DG37" s="992"/>
      <c r="DH37" s="992"/>
      <c r="DI37" s="992"/>
      <c r="DJ37" s="992"/>
      <c r="DK37" s="992"/>
      <c r="DL37" s="992"/>
      <c r="DM37" s="992"/>
      <c r="DN37" s="992"/>
      <c r="DO37" s="992"/>
      <c r="DP37" s="992"/>
      <c r="DQ37" s="992"/>
      <c r="DR37" s="992"/>
      <c r="DS37" s="992"/>
      <c r="DT37" s="992"/>
      <c r="DU37" s="992"/>
      <c r="DV37" s="992"/>
      <c r="DW37" s="992"/>
      <c r="DX37" s="992"/>
      <c r="DY37" s="992"/>
      <c r="DZ37" s="992"/>
      <c r="EA37" s="992"/>
      <c r="EB37" s="992"/>
      <c r="EC37" s="992"/>
      <c r="ED37" s="992"/>
      <c r="EE37" s="992"/>
      <c r="EF37" s="992"/>
      <c r="EG37" s="992"/>
      <c r="EH37" s="992"/>
      <c r="EI37" s="992"/>
      <c r="EJ37" s="992"/>
      <c r="EK37" s="992"/>
      <c r="EL37" s="992"/>
      <c r="EM37" s="992"/>
      <c r="EN37" s="992"/>
      <c r="EO37" s="992"/>
      <c r="EP37" s="992"/>
      <c r="EQ37" s="992"/>
      <c r="ER37" s="992"/>
      <c r="ES37" s="992"/>
      <c r="ET37" s="992"/>
      <c r="EU37" s="992"/>
      <c r="EV37" s="992"/>
      <c r="EW37" s="992"/>
      <c r="EX37" s="992"/>
      <c r="EY37" s="992"/>
      <c r="EZ37" s="992"/>
      <c r="FA37" s="992"/>
      <c r="FB37" s="992"/>
      <c r="FC37" s="992"/>
      <c r="FD37" s="992"/>
      <c r="FE37" s="992"/>
      <c r="FF37" s="992"/>
      <c r="FG37" s="992"/>
      <c r="FH37" s="992"/>
      <c r="FI37" s="992"/>
      <c r="FJ37" s="992"/>
      <c r="FK37" s="992"/>
      <c r="FL37" s="992"/>
      <c r="FM37" s="992"/>
      <c r="FN37" s="992"/>
      <c r="FO37" s="992"/>
      <c r="FP37" s="992"/>
      <c r="FQ37" s="992"/>
      <c r="FR37" s="992"/>
      <c r="FS37" s="992"/>
      <c r="FT37" s="992"/>
      <c r="FU37" s="992"/>
      <c r="FV37" s="992"/>
      <c r="FW37" s="992"/>
      <c r="FX37" s="992"/>
      <c r="FY37" s="992"/>
      <c r="FZ37" s="992"/>
      <c r="GA37" s="992"/>
      <c r="GB37" s="992"/>
      <c r="GC37" s="992"/>
      <c r="GD37" s="992"/>
      <c r="GE37" s="992"/>
      <c r="GF37" s="992"/>
      <c r="GG37" s="992"/>
      <c r="GH37" s="992"/>
      <c r="GI37" s="992"/>
      <c r="GJ37" s="992"/>
      <c r="GK37" s="992"/>
      <c r="GL37" s="992"/>
      <c r="GM37" s="992"/>
      <c r="GN37" s="992"/>
      <c r="GO37" s="992"/>
      <c r="GP37" s="992"/>
      <c r="GQ37" s="992"/>
      <c r="GR37" s="992"/>
      <c r="GS37" s="992"/>
      <c r="GT37" s="992"/>
      <c r="GU37" s="992"/>
      <c r="GV37" s="992"/>
      <c r="GW37" s="992"/>
      <c r="GX37" s="992"/>
      <c r="GY37" s="992"/>
      <c r="GZ37" s="992"/>
      <c r="HA37" s="992"/>
      <c r="HB37" s="992"/>
    </row>
    <row r="38" spans="1:210" s="41" customFormat="1" ht="30" customHeight="1" x14ac:dyDescent="0.25">
      <c r="A38" s="785" t="s">
        <v>211</v>
      </c>
      <c r="B38" s="786" t="s">
        <v>199</v>
      </c>
      <c r="C38" s="572" t="s">
        <v>38</v>
      </c>
      <c r="D38" s="475">
        <f t="shared" si="0"/>
        <v>6153</v>
      </c>
      <c r="E38" s="686">
        <v>4400</v>
      </c>
      <c r="F38" s="681"/>
      <c r="G38" s="681">
        <v>1753</v>
      </c>
      <c r="H38" s="681"/>
      <c r="I38" s="682"/>
      <c r="J38" s="475">
        <f t="shared" si="1"/>
        <v>5627</v>
      </c>
      <c r="K38" s="680">
        <v>4384</v>
      </c>
      <c r="L38" s="681">
        <v>16</v>
      </c>
      <c r="M38" s="681">
        <v>830</v>
      </c>
      <c r="N38" s="681">
        <v>397</v>
      </c>
      <c r="O38" s="682"/>
      <c r="P38" s="690">
        <f t="shared" si="2"/>
        <v>7064</v>
      </c>
      <c r="Q38" s="686">
        <v>4400</v>
      </c>
      <c r="R38" s="681"/>
      <c r="S38" s="681">
        <v>2664</v>
      </c>
      <c r="T38" s="681"/>
      <c r="U38" s="682"/>
      <c r="V38" s="990"/>
      <c r="W38" s="991"/>
      <c r="X38" s="992"/>
      <c r="Y38" s="992"/>
      <c r="Z38" s="992"/>
      <c r="AA38" s="992"/>
      <c r="AB38" s="992"/>
      <c r="AC38" s="992"/>
      <c r="AD38" s="992"/>
      <c r="AE38" s="992"/>
      <c r="AF38" s="992"/>
      <c r="AG38" s="992"/>
      <c r="AH38" s="992"/>
      <c r="AI38" s="992"/>
      <c r="AJ38" s="992"/>
      <c r="AK38" s="992"/>
      <c r="AL38" s="992"/>
      <c r="AM38" s="992"/>
      <c r="AN38" s="992"/>
      <c r="AO38" s="992"/>
      <c r="AP38" s="992"/>
      <c r="AQ38" s="992"/>
      <c r="AR38" s="992"/>
      <c r="AS38" s="992"/>
      <c r="AT38" s="992"/>
      <c r="AU38" s="992"/>
      <c r="AV38" s="992"/>
      <c r="AW38" s="992"/>
      <c r="AX38" s="992"/>
      <c r="AY38" s="992"/>
      <c r="AZ38" s="992"/>
      <c r="BA38" s="992"/>
      <c r="BB38" s="992"/>
      <c r="BC38" s="992"/>
      <c r="BD38" s="992"/>
      <c r="BE38" s="992"/>
      <c r="BF38" s="992"/>
      <c r="BG38" s="992"/>
      <c r="BH38" s="992"/>
      <c r="BI38" s="992"/>
      <c r="BJ38" s="992"/>
      <c r="BK38" s="992"/>
      <c r="BL38" s="992"/>
      <c r="BM38" s="992"/>
      <c r="BN38" s="992"/>
      <c r="BO38" s="992"/>
      <c r="BP38" s="992"/>
      <c r="BQ38" s="992"/>
      <c r="BR38" s="992"/>
      <c r="BS38" s="992"/>
      <c r="BT38" s="992"/>
      <c r="BU38" s="992"/>
      <c r="BV38" s="992"/>
      <c r="BW38" s="992"/>
      <c r="BX38" s="992"/>
      <c r="BY38" s="992"/>
      <c r="BZ38" s="992"/>
      <c r="CA38" s="992"/>
      <c r="CB38" s="992"/>
      <c r="CC38" s="992"/>
      <c r="CD38" s="992"/>
      <c r="CE38" s="992"/>
      <c r="CF38" s="992"/>
      <c r="CG38" s="992"/>
      <c r="CH38" s="992"/>
      <c r="CI38" s="992"/>
      <c r="CJ38" s="992"/>
      <c r="CK38" s="992"/>
      <c r="CL38" s="992"/>
      <c r="CM38" s="992"/>
      <c r="CN38" s="992"/>
      <c r="CO38" s="992"/>
      <c r="CP38" s="992"/>
      <c r="CQ38" s="992"/>
      <c r="CR38" s="992"/>
      <c r="CS38" s="992"/>
      <c r="CT38" s="992"/>
      <c r="CU38" s="992"/>
      <c r="CV38" s="992"/>
      <c r="CW38" s="992"/>
      <c r="CX38" s="992"/>
      <c r="CY38" s="992"/>
      <c r="CZ38" s="992"/>
      <c r="DA38" s="992"/>
      <c r="DB38" s="992"/>
      <c r="DC38" s="992"/>
      <c r="DD38" s="992"/>
      <c r="DE38" s="992"/>
      <c r="DF38" s="992"/>
      <c r="DG38" s="992"/>
      <c r="DH38" s="992"/>
      <c r="DI38" s="992"/>
      <c r="DJ38" s="992"/>
      <c r="DK38" s="992"/>
      <c r="DL38" s="992"/>
      <c r="DM38" s="992"/>
      <c r="DN38" s="992"/>
      <c r="DO38" s="992"/>
      <c r="DP38" s="992"/>
      <c r="DQ38" s="992"/>
      <c r="DR38" s="992"/>
      <c r="DS38" s="992"/>
      <c r="DT38" s="992"/>
      <c r="DU38" s="992"/>
      <c r="DV38" s="992"/>
      <c r="DW38" s="992"/>
      <c r="DX38" s="992"/>
      <c r="DY38" s="992"/>
      <c r="DZ38" s="992"/>
      <c r="EA38" s="992"/>
      <c r="EB38" s="992"/>
      <c r="EC38" s="992"/>
      <c r="ED38" s="992"/>
      <c r="EE38" s="992"/>
      <c r="EF38" s="992"/>
      <c r="EG38" s="992"/>
      <c r="EH38" s="992"/>
      <c r="EI38" s="992"/>
      <c r="EJ38" s="992"/>
      <c r="EK38" s="992"/>
      <c r="EL38" s="992"/>
      <c r="EM38" s="992"/>
      <c r="EN38" s="992"/>
      <c r="EO38" s="992"/>
      <c r="EP38" s="992"/>
      <c r="EQ38" s="992"/>
      <c r="ER38" s="992"/>
      <c r="ES38" s="992"/>
      <c r="ET38" s="992"/>
      <c r="EU38" s="992"/>
      <c r="EV38" s="992"/>
      <c r="EW38" s="992"/>
      <c r="EX38" s="992"/>
      <c r="EY38" s="992"/>
      <c r="EZ38" s="992"/>
      <c r="FA38" s="992"/>
      <c r="FB38" s="992"/>
      <c r="FC38" s="992"/>
      <c r="FD38" s="992"/>
      <c r="FE38" s="992"/>
      <c r="FF38" s="992"/>
      <c r="FG38" s="992"/>
      <c r="FH38" s="992"/>
      <c r="FI38" s="992"/>
      <c r="FJ38" s="992"/>
      <c r="FK38" s="992"/>
      <c r="FL38" s="992"/>
      <c r="FM38" s="992"/>
      <c r="FN38" s="992"/>
      <c r="FO38" s="992"/>
      <c r="FP38" s="992"/>
      <c r="FQ38" s="992"/>
      <c r="FR38" s="992"/>
      <c r="FS38" s="992"/>
      <c r="FT38" s="992"/>
      <c r="FU38" s="992"/>
      <c r="FV38" s="992"/>
      <c r="FW38" s="992"/>
      <c r="FX38" s="992"/>
      <c r="FY38" s="992"/>
      <c r="FZ38" s="992"/>
      <c r="GA38" s="992"/>
      <c r="GB38" s="992"/>
      <c r="GC38" s="992"/>
      <c r="GD38" s="992"/>
      <c r="GE38" s="992"/>
      <c r="GF38" s="992"/>
      <c r="GG38" s="992"/>
      <c r="GH38" s="992"/>
      <c r="GI38" s="992"/>
      <c r="GJ38" s="992"/>
      <c r="GK38" s="992"/>
      <c r="GL38" s="992"/>
      <c r="GM38" s="992"/>
      <c r="GN38" s="992"/>
      <c r="GO38" s="992"/>
      <c r="GP38" s="992"/>
      <c r="GQ38" s="992"/>
      <c r="GR38" s="992"/>
      <c r="GS38" s="992"/>
      <c r="GT38" s="992"/>
      <c r="GU38" s="992"/>
      <c r="GV38" s="992"/>
      <c r="GW38" s="992"/>
      <c r="GX38" s="992"/>
      <c r="GY38" s="992"/>
      <c r="GZ38" s="992"/>
      <c r="HA38" s="992"/>
      <c r="HB38" s="992"/>
    </row>
    <row r="39" spans="1:210" s="41" customFormat="1" ht="30" customHeight="1" x14ac:dyDescent="0.25">
      <c r="A39" s="785" t="s">
        <v>212</v>
      </c>
      <c r="B39" s="786" t="s">
        <v>213</v>
      </c>
      <c r="C39" s="572" t="s">
        <v>335</v>
      </c>
      <c r="D39" s="475">
        <f t="shared" si="0"/>
        <v>171</v>
      </c>
      <c r="E39" s="686"/>
      <c r="F39" s="681"/>
      <c r="G39" s="681">
        <v>171</v>
      </c>
      <c r="H39" s="681"/>
      <c r="I39" s="682"/>
      <c r="J39" s="475">
        <f t="shared" si="1"/>
        <v>166</v>
      </c>
      <c r="K39" s="680"/>
      <c r="L39" s="681"/>
      <c r="M39" s="681">
        <v>166</v>
      </c>
      <c r="N39" s="681"/>
      <c r="O39" s="682"/>
      <c r="P39" s="690">
        <f t="shared" si="2"/>
        <v>242</v>
      </c>
      <c r="Q39" s="686"/>
      <c r="R39" s="681"/>
      <c r="S39" s="681">
        <v>242</v>
      </c>
      <c r="T39" s="681"/>
      <c r="U39" s="682"/>
      <c r="V39" s="990"/>
      <c r="W39" s="991"/>
      <c r="X39" s="992"/>
      <c r="Y39" s="992"/>
      <c r="Z39" s="992"/>
      <c r="AA39" s="992"/>
      <c r="AB39" s="992"/>
      <c r="AC39" s="992"/>
      <c r="AD39" s="992"/>
      <c r="AE39" s="992"/>
      <c r="AF39" s="992"/>
      <c r="AG39" s="992"/>
      <c r="AH39" s="992"/>
      <c r="AI39" s="992"/>
      <c r="AJ39" s="992"/>
      <c r="AK39" s="992"/>
      <c r="AL39" s="992"/>
      <c r="AM39" s="992"/>
      <c r="AN39" s="992"/>
      <c r="AO39" s="992"/>
      <c r="AP39" s="992"/>
      <c r="AQ39" s="992"/>
      <c r="AR39" s="992"/>
      <c r="AS39" s="992"/>
      <c r="AT39" s="992"/>
      <c r="AU39" s="992"/>
      <c r="AV39" s="992"/>
      <c r="AW39" s="992"/>
      <c r="AX39" s="992"/>
      <c r="AY39" s="992"/>
      <c r="AZ39" s="992"/>
      <c r="BA39" s="992"/>
      <c r="BB39" s="992"/>
      <c r="BC39" s="992"/>
      <c r="BD39" s="992"/>
      <c r="BE39" s="992"/>
      <c r="BF39" s="992"/>
      <c r="BG39" s="992"/>
      <c r="BH39" s="992"/>
      <c r="BI39" s="992"/>
      <c r="BJ39" s="992"/>
      <c r="BK39" s="992"/>
      <c r="BL39" s="992"/>
      <c r="BM39" s="992"/>
      <c r="BN39" s="992"/>
      <c r="BO39" s="992"/>
      <c r="BP39" s="992"/>
      <c r="BQ39" s="992"/>
      <c r="BR39" s="992"/>
      <c r="BS39" s="992"/>
      <c r="BT39" s="992"/>
      <c r="BU39" s="992"/>
      <c r="BV39" s="992"/>
      <c r="BW39" s="992"/>
      <c r="BX39" s="992"/>
      <c r="BY39" s="992"/>
      <c r="BZ39" s="992"/>
      <c r="CA39" s="992"/>
      <c r="CB39" s="992"/>
      <c r="CC39" s="992"/>
      <c r="CD39" s="992"/>
      <c r="CE39" s="992"/>
      <c r="CF39" s="992"/>
      <c r="CG39" s="992"/>
      <c r="CH39" s="992"/>
      <c r="CI39" s="992"/>
      <c r="CJ39" s="992"/>
      <c r="CK39" s="992"/>
      <c r="CL39" s="992"/>
      <c r="CM39" s="992"/>
      <c r="CN39" s="992"/>
      <c r="CO39" s="992"/>
      <c r="CP39" s="992"/>
      <c r="CQ39" s="992"/>
      <c r="CR39" s="992"/>
      <c r="CS39" s="992"/>
      <c r="CT39" s="992"/>
      <c r="CU39" s="992"/>
      <c r="CV39" s="992"/>
      <c r="CW39" s="992"/>
      <c r="CX39" s="992"/>
      <c r="CY39" s="992"/>
      <c r="CZ39" s="992"/>
      <c r="DA39" s="992"/>
      <c r="DB39" s="992"/>
      <c r="DC39" s="992"/>
      <c r="DD39" s="992"/>
      <c r="DE39" s="992"/>
      <c r="DF39" s="992"/>
      <c r="DG39" s="992"/>
      <c r="DH39" s="992"/>
      <c r="DI39" s="992"/>
      <c r="DJ39" s="992"/>
      <c r="DK39" s="992"/>
      <c r="DL39" s="992"/>
      <c r="DM39" s="992"/>
      <c r="DN39" s="992"/>
      <c r="DO39" s="992"/>
      <c r="DP39" s="992"/>
      <c r="DQ39" s="992"/>
      <c r="DR39" s="992"/>
      <c r="DS39" s="992"/>
      <c r="DT39" s="992"/>
      <c r="DU39" s="992"/>
      <c r="DV39" s="992"/>
      <c r="DW39" s="992"/>
      <c r="DX39" s="992"/>
      <c r="DY39" s="992"/>
      <c r="DZ39" s="992"/>
      <c r="EA39" s="992"/>
      <c r="EB39" s="992"/>
      <c r="EC39" s="992"/>
      <c r="ED39" s="992"/>
      <c r="EE39" s="992"/>
      <c r="EF39" s="992"/>
      <c r="EG39" s="992"/>
      <c r="EH39" s="992"/>
      <c r="EI39" s="992"/>
      <c r="EJ39" s="992"/>
      <c r="EK39" s="992"/>
      <c r="EL39" s="992"/>
      <c r="EM39" s="992"/>
      <c r="EN39" s="992"/>
      <c r="EO39" s="992"/>
      <c r="EP39" s="992"/>
      <c r="EQ39" s="992"/>
      <c r="ER39" s="992"/>
      <c r="ES39" s="992"/>
      <c r="ET39" s="992"/>
      <c r="EU39" s="992"/>
      <c r="EV39" s="992"/>
      <c r="EW39" s="992"/>
      <c r="EX39" s="992"/>
      <c r="EY39" s="992"/>
      <c r="EZ39" s="992"/>
      <c r="FA39" s="992"/>
      <c r="FB39" s="992"/>
      <c r="FC39" s="992"/>
      <c r="FD39" s="992"/>
      <c r="FE39" s="992"/>
      <c r="FF39" s="992"/>
      <c r="FG39" s="992"/>
      <c r="FH39" s="992"/>
      <c r="FI39" s="992"/>
      <c r="FJ39" s="992"/>
      <c r="FK39" s="992"/>
      <c r="FL39" s="992"/>
      <c r="FM39" s="992"/>
      <c r="FN39" s="992"/>
      <c r="FO39" s="992"/>
      <c r="FP39" s="992"/>
      <c r="FQ39" s="992"/>
      <c r="FR39" s="992"/>
      <c r="FS39" s="992"/>
      <c r="FT39" s="992"/>
      <c r="FU39" s="992"/>
      <c r="FV39" s="992"/>
      <c r="FW39" s="992"/>
      <c r="FX39" s="992"/>
      <c r="FY39" s="992"/>
      <c r="FZ39" s="992"/>
      <c r="GA39" s="992"/>
      <c r="GB39" s="992"/>
      <c r="GC39" s="992"/>
      <c r="GD39" s="992"/>
      <c r="GE39" s="992"/>
      <c r="GF39" s="992"/>
      <c r="GG39" s="992"/>
      <c r="GH39" s="992"/>
      <c r="GI39" s="992"/>
      <c r="GJ39" s="992"/>
      <c r="GK39" s="992"/>
      <c r="GL39" s="992"/>
      <c r="GM39" s="992"/>
      <c r="GN39" s="992"/>
      <c r="GO39" s="992"/>
      <c r="GP39" s="992"/>
      <c r="GQ39" s="992"/>
      <c r="GR39" s="992"/>
      <c r="GS39" s="992"/>
      <c r="GT39" s="992"/>
      <c r="GU39" s="992"/>
      <c r="GV39" s="992"/>
      <c r="GW39" s="992"/>
      <c r="GX39" s="992"/>
      <c r="GY39" s="992"/>
      <c r="GZ39" s="992"/>
      <c r="HA39" s="992"/>
      <c r="HB39" s="992"/>
    </row>
    <row r="40" spans="1:210" s="41" customFormat="1" ht="30" customHeight="1" x14ac:dyDescent="0.25">
      <c r="A40" s="785" t="s">
        <v>214</v>
      </c>
      <c r="B40" s="786" t="s">
        <v>213</v>
      </c>
      <c r="C40" s="572" t="s">
        <v>336</v>
      </c>
      <c r="D40" s="475">
        <f t="shared" si="0"/>
        <v>694</v>
      </c>
      <c r="E40" s="686"/>
      <c r="F40" s="681"/>
      <c r="G40" s="681">
        <v>694</v>
      </c>
      <c r="H40" s="681"/>
      <c r="I40" s="682"/>
      <c r="J40" s="475">
        <f t="shared" si="1"/>
        <v>608</v>
      </c>
      <c r="K40" s="680"/>
      <c r="L40" s="681"/>
      <c r="M40" s="681">
        <v>608</v>
      </c>
      <c r="N40" s="681"/>
      <c r="O40" s="682"/>
      <c r="P40" s="690">
        <f t="shared" si="2"/>
        <v>718</v>
      </c>
      <c r="Q40" s="686"/>
      <c r="R40" s="681"/>
      <c r="S40" s="681">
        <v>718</v>
      </c>
      <c r="T40" s="681"/>
      <c r="U40" s="682"/>
      <c r="V40" s="990"/>
      <c r="W40" s="991"/>
      <c r="X40" s="992"/>
      <c r="Y40" s="992"/>
      <c r="Z40" s="992"/>
      <c r="AA40" s="992"/>
      <c r="AB40" s="992"/>
      <c r="AC40" s="992"/>
      <c r="AD40" s="992"/>
      <c r="AE40" s="992"/>
      <c r="AF40" s="992"/>
      <c r="AG40" s="992"/>
      <c r="AH40" s="992"/>
      <c r="AI40" s="992"/>
      <c r="AJ40" s="992"/>
      <c r="AK40" s="992"/>
      <c r="AL40" s="992"/>
      <c r="AM40" s="992"/>
      <c r="AN40" s="992"/>
      <c r="AO40" s="992"/>
      <c r="AP40" s="992"/>
      <c r="AQ40" s="992"/>
      <c r="AR40" s="992"/>
      <c r="AS40" s="992"/>
      <c r="AT40" s="992"/>
      <c r="AU40" s="992"/>
      <c r="AV40" s="992"/>
      <c r="AW40" s="992"/>
      <c r="AX40" s="992"/>
      <c r="AY40" s="992"/>
      <c r="AZ40" s="992"/>
      <c r="BA40" s="992"/>
      <c r="BB40" s="992"/>
      <c r="BC40" s="992"/>
      <c r="BD40" s="992"/>
      <c r="BE40" s="992"/>
      <c r="BF40" s="992"/>
      <c r="BG40" s="992"/>
      <c r="BH40" s="992"/>
      <c r="BI40" s="992"/>
      <c r="BJ40" s="992"/>
      <c r="BK40" s="992"/>
      <c r="BL40" s="992"/>
      <c r="BM40" s="992"/>
      <c r="BN40" s="992"/>
      <c r="BO40" s="992"/>
      <c r="BP40" s="992"/>
      <c r="BQ40" s="992"/>
      <c r="BR40" s="992"/>
      <c r="BS40" s="992"/>
      <c r="BT40" s="992"/>
      <c r="BU40" s="992"/>
      <c r="BV40" s="992"/>
      <c r="BW40" s="992"/>
      <c r="BX40" s="992"/>
      <c r="BY40" s="992"/>
      <c r="BZ40" s="992"/>
      <c r="CA40" s="992"/>
      <c r="CB40" s="992"/>
      <c r="CC40" s="992"/>
      <c r="CD40" s="992"/>
      <c r="CE40" s="992"/>
      <c r="CF40" s="992"/>
      <c r="CG40" s="992"/>
      <c r="CH40" s="992"/>
      <c r="CI40" s="992"/>
      <c r="CJ40" s="992"/>
      <c r="CK40" s="992"/>
      <c r="CL40" s="992"/>
      <c r="CM40" s="992"/>
      <c r="CN40" s="992"/>
      <c r="CO40" s="992"/>
      <c r="CP40" s="992"/>
      <c r="CQ40" s="992"/>
      <c r="CR40" s="992"/>
      <c r="CS40" s="992"/>
      <c r="CT40" s="992"/>
      <c r="CU40" s="992"/>
      <c r="CV40" s="992"/>
      <c r="CW40" s="992"/>
      <c r="CX40" s="992"/>
      <c r="CY40" s="992"/>
      <c r="CZ40" s="992"/>
      <c r="DA40" s="992"/>
      <c r="DB40" s="992"/>
      <c r="DC40" s="992"/>
      <c r="DD40" s="992"/>
      <c r="DE40" s="992"/>
      <c r="DF40" s="992"/>
      <c r="DG40" s="992"/>
      <c r="DH40" s="992"/>
      <c r="DI40" s="992"/>
      <c r="DJ40" s="992"/>
      <c r="DK40" s="992"/>
      <c r="DL40" s="992"/>
      <c r="DM40" s="992"/>
      <c r="DN40" s="992"/>
      <c r="DO40" s="992"/>
      <c r="DP40" s="992"/>
      <c r="DQ40" s="992"/>
      <c r="DR40" s="992"/>
      <c r="DS40" s="992"/>
      <c r="DT40" s="992"/>
      <c r="DU40" s="992"/>
      <c r="DV40" s="992"/>
      <c r="DW40" s="992"/>
      <c r="DX40" s="992"/>
      <c r="DY40" s="992"/>
      <c r="DZ40" s="992"/>
      <c r="EA40" s="992"/>
      <c r="EB40" s="992"/>
      <c r="EC40" s="992"/>
      <c r="ED40" s="992"/>
      <c r="EE40" s="992"/>
      <c r="EF40" s="992"/>
      <c r="EG40" s="992"/>
      <c r="EH40" s="992"/>
      <c r="EI40" s="992"/>
      <c r="EJ40" s="992"/>
      <c r="EK40" s="992"/>
      <c r="EL40" s="992"/>
      <c r="EM40" s="992"/>
      <c r="EN40" s="992"/>
      <c r="EO40" s="992"/>
      <c r="EP40" s="992"/>
      <c r="EQ40" s="992"/>
      <c r="ER40" s="992"/>
      <c r="ES40" s="992"/>
      <c r="ET40" s="992"/>
      <c r="EU40" s="992"/>
      <c r="EV40" s="992"/>
      <c r="EW40" s="992"/>
      <c r="EX40" s="992"/>
      <c r="EY40" s="992"/>
      <c r="EZ40" s="992"/>
      <c r="FA40" s="992"/>
      <c r="FB40" s="992"/>
      <c r="FC40" s="992"/>
      <c r="FD40" s="992"/>
      <c r="FE40" s="992"/>
      <c r="FF40" s="992"/>
      <c r="FG40" s="992"/>
      <c r="FH40" s="992"/>
      <c r="FI40" s="992"/>
      <c r="FJ40" s="992"/>
      <c r="FK40" s="992"/>
      <c r="FL40" s="992"/>
      <c r="FM40" s="992"/>
      <c r="FN40" s="992"/>
      <c r="FO40" s="992"/>
      <c r="FP40" s="992"/>
      <c r="FQ40" s="992"/>
      <c r="FR40" s="992"/>
      <c r="FS40" s="992"/>
      <c r="FT40" s="992"/>
      <c r="FU40" s="992"/>
      <c r="FV40" s="992"/>
      <c r="FW40" s="992"/>
      <c r="FX40" s="992"/>
      <c r="FY40" s="992"/>
      <c r="FZ40" s="992"/>
      <c r="GA40" s="992"/>
      <c r="GB40" s="992"/>
      <c r="GC40" s="992"/>
      <c r="GD40" s="992"/>
      <c r="GE40" s="992"/>
      <c r="GF40" s="992"/>
      <c r="GG40" s="992"/>
      <c r="GH40" s="992"/>
      <c r="GI40" s="992"/>
      <c r="GJ40" s="992"/>
      <c r="GK40" s="992"/>
      <c r="GL40" s="992"/>
      <c r="GM40" s="992"/>
      <c r="GN40" s="992"/>
      <c r="GO40" s="992"/>
      <c r="GP40" s="992"/>
      <c r="GQ40" s="992"/>
      <c r="GR40" s="992"/>
      <c r="GS40" s="992"/>
      <c r="GT40" s="992"/>
      <c r="GU40" s="992"/>
      <c r="GV40" s="992"/>
      <c r="GW40" s="992"/>
      <c r="GX40" s="992"/>
      <c r="GY40" s="992"/>
      <c r="GZ40" s="992"/>
      <c r="HA40" s="992"/>
      <c r="HB40" s="992"/>
    </row>
    <row r="41" spans="1:210" s="41" customFormat="1" ht="30" customHeight="1" x14ac:dyDescent="0.25">
      <c r="A41" s="785" t="s">
        <v>215</v>
      </c>
      <c r="B41" s="786" t="s">
        <v>213</v>
      </c>
      <c r="C41" s="572" t="s">
        <v>337</v>
      </c>
      <c r="D41" s="475">
        <f t="shared" si="0"/>
        <v>95</v>
      </c>
      <c r="E41" s="686"/>
      <c r="F41" s="681"/>
      <c r="G41" s="681">
        <v>95</v>
      </c>
      <c r="H41" s="681"/>
      <c r="I41" s="682"/>
      <c r="J41" s="475">
        <f t="shared" si="1"/>
        <v>86</v>
      </c>
      <c r="K41" s="680"/>
      <c r="L41" s="681"/>
      <c r="M41" s="681">
        <v>86</v>
      </c>
      <c r="N41" s="681"/>
      <c r="O41" s="682"/>
      <c r="P41" s="690">
        <f t="shared" si="2"/>
        <v>97</v>
      </c>
      <c r="Q41" s="686"/>
      <c r="R41" s="681"/>
      <c r="S41" s="681">
        <v>97</v>
      </c>
      <c r="T41" s="681"/>
      <c r="U41" s="682"/>
      <c r="V41" s="990"/>
      <c r="W41" s="991"/>
      <c r="X41" s="992"/>
      <c r="Y41" s="992"/>
      <c r="Z41" s="992"/>
      <c r="AA41" s="992"/>
      <c r="AB41" s="992"/>
      <c r="AC41" s="992"/>
      <c r="AD41" s="992"/>
      <c r="AE41" s="992"/>
      <c r="AF41" s="992"/>
      <c r="AG41" s="992"/>
      <c r="AH41" s="992"/>
      <c r="AI41" s="992"/>
      <c r="AJ41" s="992"/>
      <c r="AK41" s="992"/>
      <c r="AL41" s="992"/>
      <c r="AM41" s="992"/>
      <c r="AN41" s="992"/>
      <c r="AO41" s="992"/>
      <c r="AP41" s="992"/>
      <c r="AQ41" s="992"/>
      <c r="AR41" s="992"/>
      <c r="AS41" s="992"/>
      <c r="AT41" s="992"/>
      <c r="AU41" s="992"/>
      <c r="AV41" s="992"/>
      <c r="AW41" s="992"/>
      <c r="AX41" s="992"/>
      <c r="AY41" s="992"/>
      <c r="AZ41" s="992"/>
      <c r="BA41" s="992"/>
      <c r="BB41" s="992"/>
      <c r="BC41" s="992"/>
      <c r="BD41" s="992"/>
      <c r="BE41" s="992"/>
      <c r="BF41" s="992"/>
      <c r="BG41" s="992"/>
      <c r="BH41" s="992"/>
      <c r="BI41" s="992"/>
      <c r="BJ41" s="992"/>
      <c r="BK41" s="992"/>
      <c r="BL41" s="992"/>
      <c r="BM41" s="992"/>
      <c r="BN41" s="992"/>
      <c r="BO41" s="992"/>
      <c r="BP41" s="992"/>
      <c r="BQ41" s="992"/>
      <c r="BR41" s="992"/>
      <c r="BS41" s="992"/>
      <c r="BT41" s="992"/>
      <c r="BU41" s="992"/>
      <c r="BV41" s="992"/>
      <c r="BW41" s="992"/>
      <c r="BX41" s="992"/>
      <c r="BY41" s="992"/>
      <c r="BZ41" s="992"/>
      <c r="CA41" s="992"/>
      <c r="CB41" s="992"/>
      <c r="CC41" s="992"/>
      <c r="CD41" s="992"/>
      <c r="CE41" s="992"/>
      <c r="CF41" s="992"/>
      <c r="CG41" s="992"/>
      <c r="CH41" s="992"/>
      <c r="CI41" s="992"/>
      <c r="CJ41" s="992"/>
      <c r="CK41" s="992"/>
      <c r="CL41" s="992"/>
      <c r="CM41" s="992"/>
      <c r="CN41" s="992"/>
      <c r="CO41" s="992"/>
      <c r="CP41" s="992"/>
      <c r="CQ41" s="992"/>
      <c r="CR41" s="992"/>
      <c r="CS41" s="992"/>
      <c r="CT41" s="992"/>
      <c r="CU41" s="992"/>
      <c r="CV41" s="992"/>
      <c r="CW41" s="992"/>
      <c r="CX41" s="992"/>
      <c r="CY41" s="992"/>
      <c r="CZ41" s="992"/>
      <c r="DA41" s="992"/>
      <c r="DB41" s="992"/>
      <c r="DC41" s="992"/>
      <c r="DD41" s="992"/>
      <c r="DE41" s="992"/>
      <c r="DF41" s="992"/>
      <c r="DG41" s="992"/>
      <c r="DH41" s="992"/>
      <c r="DI41" s="992"/>
      <c r="DJ41" s="992"/>
      <c r="DK41" s="992"/>
      <c r="DL41" s="992"/>
      <c r="DM41" s="992"/>
      <c r="DN41" s="992"/>
      <c r="DO41" s="992"/>
      <c r="DP41" s="992"/>
      <c r="DQ41" s="992"/>
      <c r="DR41" s="992"/>
      <c r="DS41" s="992"/>
      <c r="DT41" s="992"/>
      <c r="DU41" s="992"/>
      <c r="DV41" s="992"/>
      <c r="DW41" s="992"/>
      <c r="DX41" s="992"/>
      <c r="DY41" s="992"/>
      <c r="DZ41" s="992"/>
      <c r="EA41" s="992"/>
      <c r="EB41" s="992"/>
      <c r="EC41" s="992"/>
      <c r="ED41" s="992"/>
      <c r="EE41" s="992"/>
      <c r="EF41" s="992"/>
      <c r="EG41" s="992"/>
      <c r="EH41" s="992"/>
      <c r="EI41" s="992"/>
      <c r="EJ41" s="992"/>
      <c r="EK41" s="992"/>
      <c r="EL41" s="992"/>
      <c r="EM41" s="992"/>
      <c r="EN41" s="992"/>
      <c r="EO41" s="992"/>
      <c r="EP41" s="992"/>
      <c r="EQ41" s="992"/>
      <c r="ER41" s="992"/>
      <c r="ES41" s="992"/>
      <c r="ET41" s="992"/>
      <c r="EU41" s="992"/>
      <c r="EV41" s="992"/>
      <c r="EW41" s="992"/>
      <c r="EX41" s="992"/>
      <c r="EY41" s="992"/>
      <c r="EZ41" s="992"/>
      <c r="FA41" s="992"/>
      <c r="FB41" s="992"/>
      <c r="FC41" s="992"/>
      <c r="FD41" s="992"/>
      <c r="FE41" s="992"/>
      <c r="FF41" s="992"/>
      <c r="FG41" s="992"/>
      <c r="FH41" s="992"/>
      <c r="FI41" s="992"/>
      <c r="FJ41" s="992"/>
      <c r="FK41" s="992"/>
      <c r="FL41" s="992"/>
      <c r="FM41" s="992"/>
      <c r="FN41" s="992"/>
      <c r="FO41" s="992"/>
      <c r="FP41" s="992"/>
      <c r="FQ41" s="992"/>
      <c r="FR41" s="992"/>
      <c r="FS41" s="992"/>
      <c r="FT41" s="992"/>
      <c r="FU41" s="992"/>
      <c r="FV41" s="992"/>
      <c r="FW41" s="992"/>
      <c r="FX41" s="992"/>
      <c r="FY41" s="992"/>
      <c r="FZ41" s="992"/>
      <c r="GA41" s="992"/>
      <c r="GB41" s="992"/>
      <c r="GC41" s="992"/>
      <c r="GD41" s="992"/>
      <c r="GE41" s="992"/>
      <c r="GF41" s="992"/>
      <c r="GG41" s="992"/>
      <c r="GH41" s="992"/>
      <c r="GI41" s="992"/>
      <c r="GJ41" s="992"/>
      <c r="GK41" s="992"/>
      <c r="GL41" s="992"/>
      <c r="GM41" s="992"/>
      <c r="GN41" s="992"/>
      <c r="GO41" s="992"/>
      <c r="GP41" s="992"/>
      <c r="GQ41" s="992"/>
      <c r="GR41" s="992"/>
      <c r="GS41" s="992"/>
      <c r="GT41" s="992"/>
      <c r="GU41" s="992"/>
      <c r="GV41" s="992"/>
      <c r="GW41" s="992"/>
      <c r="GX41" s="992"/>
      <c r="GY41" s="992"/>
      <c r="GZ41" s="992"/>
      <c r="HA41" s="992"/>
      <c r="HB41" s="992"/>
    </row>
    <row r="42" spans="1:210" s="41" customFormat="1" ht="30" customHeight="1" x14ac:dyDescent="0.25">
      <c r="A42" s="785" t="s">
        <v>216</v>
      </c>
      <c r="B42" s="786" t="s">
        <v>213</v>
      </c>
      <c r="C42" s="572" t="s">
        <v>338</v>
      </c>
      <c r="D42" s="475">
        <f t="shared" si="0"/>
        <v>98</v>
      </c>
      <c r="E42" s="686"/>
      <c r="F42" s="681"/>
      <c r="G42" s="681">
        <v>98</v>
      </c>
      <c r="H42" s="681"/>
      <c r="I42" s="682"/>
      <c r="J42" s="475">
        <f t="shared" si="1"/>
        <v>89</v>
      </c>
      <c r="K42" s="680"/>
      <c r="L42" s="681"/>
      <c r="M42" s="681">
        <v>89</v>
      </c>
      <c r="N42" s="681"/>
      <c r="O42" s="682"/>
      <c r="P42" s="690">
        <f t="shared" si="2"/>
        <v>151</v>
      </c>
      <c r="Q42" s="686"/>
      <c r="R42" s="681"/>
      <c r="S42" s="681">
        <v>151</v>
      </c>
      <c r="T42" s="681"/>
      <c r="U42" s="682"/>
      <c r="V42" s="990"/>
      <c r="W42" s="991"/>
      <c r="X42" s="992"/>
      <c r="Y42" s="992"/>
      <c r="Z42" s="992"/>
      <c r="AA42" s="992"/>
      <c r="AB42" s="992"/>
      <c r="AC42" s="992"/>
      <c r="AD42" s="992"/>
      <c r="AE42" s="992"/>
      <c r="AF42" s="992"/>
      <c r="AG42" s="992"/>
      <c r="AH42" s="992"/>
      <c r="AI42" s="992"/>
      <c r="AJ42" s="992"/>
      <c r="AK42" s="992"/>
      <c r="AL42" s="992"/>
      <c r="AM42" s="992"/>
      <c r="AN42" s="992"/>
      <c r="AO42" s="992"/>
      <c r="AP42" s="992"/>
      <c r="AQ42" s="992"/>
      <c r="AR42" s="992"/>
      <c r="AS42" s="992"/>
      <c r="AT42" s="992"/>
      <c r="AU42" s="992"/>
      <c r="AV42" s="992"/>
      <c r="AW42" s="992"/>
      <c r="AX42" s="992"/>
      <c r="AY42" s="992"/>
      <c r="AZ42" s="992"/>
      <c r="BA42" s="992"/>
      <c r="BB42" s="992"/>
      <c r="BC42" s="992"/>
      <c r="BD42" s="992"/>
      <c r="BE42" s="992"/>
      <c r="BF42" s="992"/>
      <c r="BG42" s="992"/>
      <c r="BH42" s="992"/>
      <c r="BI42" s="992"/>
      <c r="BJ42" s="992"/>
      <c r="BK42" s="992"/>
      <c r="BL42" s="992"/>
      <c r="BM42" s="992"/>
      <c r="BN42" s="992"/>
      <c r="BO42" s="992"/>
      <c r="BP42" s="992"/>
      <c r="BQ42" s="992"/>
      <c r="BR42" s="992"/>
      <c r="BS42" s="992"/>
      <c r="BT42" s="992"/>
      <c r="BU42" s="992"/>
      <c r="BV42" s="992"/>
      <c r="BW42" s="992"/>
      <c r="BX42" s="992"/>
      <c r="BY42" s="992"/>
      <c r="BZ42" s="992"/>
      <c r="CA42" s="992"/>
      <c r="CB42" s="992"/>
      <c r="CC42" s="992"/>
      <c r="CD42" s="992"/>
      <c r="CE42" s="992"/>
      <c r="CF42" s="992"/>
      <c r="CG42" s="992"/>
      <c r="CH42" s="992"/>
      <c r="CI42" s="992"/>
      <c r="CJ42" s="992"/>
      <c r="CK42" s="992"/>
      <c r="CL42" s="992"/>
      <c r="CM42" s="992"/>
      <c r="CN42" s="992"/>
      <c r="CO42" s="992"/>
      <c r="CP42" s="992"/>
      <c r="CQ42" s="992"/>
      <c r="CR42" s="992"/>
      <c r="CS42" s="992"/>
      <c r="CT42" s="992"/>
      <c r="CU42" s="992"/>
      <c r="CV42" s="992"/>
      <c r="CW42" s="992"/>
      <c r="CX42" s="992"/>
      <c r="CY42" s="992"/>
      <c r="CZ42" s="992"/>
      <c r="DA42" s="992"/>
      <c r="DB42" s="992"/>
      <c r="DC42" s="992"/>
      <c r="DD42" s="992"/>
      <c r="DE42" s="992"/>
      <c r="DF42" s="992"/>
      <c r="DG42" s="992"/>
      <c r="DH42" s="992"/>
      <c r="DI42" s="992"/>
      <c r="DJ42" s="992"/>
      <c r="DK42" s="992"/>
      <c r="DL42" s="992"/>
      <c r="DM42" s="992"/>
      <c r="DN42" s="992"/>
      <c r="DO42" s="992"/>
      <c r="DP42" s="992"/>
      <c r="DQ42" s="992"/>
      <c r="DR42" s="992"/>
      <c r="DS42" s="992"/>
      <c r="DT42" s="992"/>
      <c r="DU42" s="992"/>
      <c r="DV42" s="992"/>
      <c r="DW42" s="992"/>
      <c r="DX42" s="992"/>
      <c r="DY42" s="992"/>
      <c r="DZ42" s="992"/>
      <c r="EA42" s="992"/>
      <c r="EB42" s="992"/>
      <c r="EC42" s="992"/>
      <c r="ED42" s="992"/>
      <c r="EE42" s="992"/>
      <c r="EF42" s="992"/>
      <c r="EG42" s="992"/>
      <c r="EH42" s="992"/>
      <c r="EI42" s="992"/>
      <c r="EJ42" s="992"/>
      <c r="EK42" s="992"/>
      <c r="EL42" s="992"/>
      <c r="EM42" s="992"/>
      <c r="EN42" s="992"/>
      <c r="EO42" s="992"/>
      <c r="EP42" s="992"/>
      <c r="EQ42" s="992"/>
      <c r="ER42" s="992"/>
      <c r="ES42" s="992"/>
      <c r="ET42" s="992"/>
      <c r="EU42" s="992"/>
      <c r="EV42" s="992"/>
      <c r="EW42" s="992"/>
      <c r="EX42" s="992"/>
      <c r="EY42" s="992"/>
      <c r="EZ42" s="992"/>
      <c r="FA42" s="992"/>
      <c r="FB42" s="992"/>
      <c r="FC42" s="992"/>
      <c r="FD42" s="992"/>
      <c r="FE42" s="992"/>
      <c r="FF42" s="992"/>
      <c r="FG42" s="992"/>
      <c r="FH42" s="992"/>
      <c r="FI42" s="992"/>
      <c r="FJ42" s="992"/>
      <c r="FK42" s="992"/>
      <c r="FL42" s="992"/>
      <c r="FM42" s="992"/>
      <c r="FN42" s="992"/>
      <c r="FO42" s="992"/>
      <c r="FP42" s="992"/>
      <c r="FQ42" s="992"/>
      <c r="FR42" s="992"/>
      <c r="FS42" s="992"/>
      <c r="FT42" s="992"/>
      <c r="FU42" s="992"/>
      <c r="FV42" s="992"/>
      <c r="FW42" s="992"/>
      <c r="FX42" s="992"/>
      <c r="FY42" s="992"/>
      <c r="FZ42" s="992"/>
      <c r="GA42" s="992"/>
      <c r="GB42" s="992"/>
      <c r="GC42" s="992"/>
      <c r="GD42" s="992"/>
      <c r="GE42" s="992"/>
      <c r="GF42" s="992"/>
      <c r="GG42" s="992"/>
      <c r="GH42" s="992"/>
      <c r="GI42" s="992"/>
      <c r="GJ42" s="992"/>
      <c r="GK42" s="992"/>
      <c r="GL42" s="992"/>
      <c r="GM42" s="992"/>
      <c r="GN42" s="992"/>
      <c r="GO42" s="992"/>
      <c r="GP42" s="992"/>
      <c r="GQ42" s="992"/>
      <c r="GR42" s="992"/>
      <c r="GS42" s="992"/>
      <c r="GT42" s="992"/>
      <c r="GU42" s="992"/>
      <c r="GV42" s="992"/>
      <c r="GW42" s="992"/>
      <c r="GX42" s="992"/>
      <c r="GY42" s="992"/>
      <c r="GZ42" s="992"/>
      <c r="HA42" s="992"/>
      <c r="HB42" s="992"/>
    </row>
    <row r="43" spans="1:210" s="41" customFormat="1" ht="30" customHeight="1" x14ac:dyDescent="0.25">
      <c r="A43" s="785" t="s">
        <v>217</v>
      </c>
      <c r="B43" s="786" t="s">
        <v>213</v>
      </c>
      <c r="C43" s="572" t="s">
        <v>339</v>
      </c>
      <c r="D43" s="475">
        <f t="shared" ref="D43:D49" si="3">SUM(E43:I43)</f>
        <v>92</v>
      </c>
      <c r="E43" s="686">
        <v>85</v>
      </c>
      <c r="F43" s="681"/>
      <c r="G43" s="681">
        <v>7</v>
      </c>
      <c r="H43" s="681"/>
      <c r="I43" s="682"/>
      <c r="J43" s="475">
        <f t="shared" ref="J43:J49" si="4">SUM(K43:O43)</f>
        <v>91</v>
      </c>
      <c r="K43" s="680">
        <v>85</v>
      </c>
      <c r="L43" s="681"/>
      <c r="M43" s="681">
        <v>6</v>
      </c>
      <c r="N43" s="681"/>
      <c r="O43" s="682"/>
      <c r="P43" s="690">
        <f t="shared" ref="P43:P49" si="5">SUM(Q43:U43)</f>
        <v>92</v>
      </c>
      <c r="Q43" s="686">
        <v>85</v>
      </c>
      <c r="R43" s="681"/>
      <c r="S43" s="681">
        <v>7</v>
      </c>
      <c r="T43" s="681"/>
      <c r="U43" s="682"/>
      <c r="V43" s="990"/>
      <c r="W43" s="991"/>
      <c r="X43" s="992"/>
      <c r="Y43" s="992"/>
      <c r="Z43" s="992"/>
      <c r="AA43" s="992"/>
      <c r="AB43" s="992"/>
      <c r="AC43" s="992"/>
      <c r="AD43" s="992"/>
      <c r="AE43" s="992"/>
      <c r="AF43" s="992"/>
      <c r="AG43" s="992"/>
      <c r="AH43" s="992"/>
      <c r="AI43" s="992"/>
      <c r="AJ43" s="992"/>
      <c r="AK43" s="992"/>
      <c r="AL43" s="992"/>
      <c r="AM43" s="992"/>
      <c r="AN43" s="992"/>
      <c r="AO43" s="992"/>
      <c r="AP43" s="992"/>
      <c r="AQ43" s="992"/>
      <c r="AR43" s="992"/>
      <c r="AS43" s="992"/>
      <c r="AT43" s="992"/>
      <c r="AU43" s="992"/>
      <c r="AV43" s="992"/>
      <c r="AW43" s="992"/>
      <c r="AX43" s="992"/>
      <c r="AY43" s="992"/>
      <c r="AZ43" s="992"/>
      <c r="BA43" s="992"/>
      <c r="BB43" s="992"/>
      <c r="BC43" s="992"/>
      <c r="BD43" s="992"/>
      <c r="BE43" s="992"/>
      <c r="BF43" s="992"/>
      <c r="BG43" s="992"/>
      <c r="BH43" s="992"/>
      <c r="BI43" s="992"/>
      <c r="BJ43" s="992"/>
      <c r="BK43" s="992"/>
      <c r="BL43" s="992"/>
      <c r="BM43" s="992"/>
      <c r="BN43" s="992"/>
      <c r="BO43" s="992"/>
      <c r="BP43" s="992"/>
      <c r="BQ43" s="992"/>
      <c r="BR43" s="992"/>
      <c r="BS43" s="992"/>
      <c r="BT43" s="992"/>
      <c r="BU43" s="992"/>
      <c r="BV43" s="992"/>
      <c r="BW43" s="992"/>
      <c r="BX43" s="992"/>
      <c r="BY43" s="992"/>
      <c r="BZ43" s="992"/>
      <c r="CA43" s="992"/>
      <c r="CB43" s="992"/>
      <c r="CC43" s="992"/>
      <c r="CD43" s="992"/>
      <c r="CE43" s="992"/>
      <c r="CF43" s="992"/>
      <c r="CG43" s="992"/>
      <c r="CH43" s="992"/>
      <c r="CI43" s="992"/>
      <c r="CJ43" s="992"/>
      <c r="CK43" s="992"/>
      <c r="CL43" s="992"/>
      <c r="CM43" s="992"/>
      <c r="CN43" s="992"/>
      <c r="CO43" s="992"/>
      <c r="CP43" s="992"/>
      <c r="CQ43" s="992"/>
      <c r="CR43" s="992"/>
      <c r="CS43" s="992"/>
      <c r="CT43" s="992"/>
      <c r="CU43" s="992"/>
      <c r="CV43" s="992"/>
      <c r="CW43" s="992"/>
      <c r="CX43" s="992"/>
      <c r="CY43" s="992"/>
      <c r="CZ43" s="992"/>
      <c r="DA43" s="992"/>
      <c r="DB43" s="992"/>
      <c r="DC43" s="992"/>
      <c r="DD43" s="992"/>
      <c r="DE43" s="992"/>
      <c r="DF43" s="992"/>
      <c r="DG43" s="992"/>
      <c r="DH43" s="992"/>
      <c r="DI43" s="992"/>
      <c r="DJ43" s="992"/>
      <c r="DK43" s="992"/>
      <c r="DL43" s="992"/>
      <c r="DM43" s="992"/>
      <c r="DN43" s="992"/>
      <c r="DO43" s="992"/>
      <c r="DP43" s="992"/>
      <c r="DQ43" s="992"/>
      <c r="DR43" s="992"/>
      <c r="DS43" s="992"/>
      <c r="DT43" s="992"/>
      <c r="DU43" s="992"/>
      <c r="DV43" s="992"/>
      <c r="DW43" s="992"/>
      <c r="DX43" s="992"/>
      <c r="DY43" s="992"/>
      <c r="DZ43" s="992"/>
      <c r="EA43" s="992"/>
      <c r="EB43" s="992"/>
      <c r="EC43" s="992"/>
      <c r="ED43" s="992"/>
      <c r="EE43" s="992"/>
      <c r="EF43" s="992"/>
      <c r="EG43" s="992"/>
      <c r="EH43" s="992"/>
      <c r="EI43" s="992"/>
      <c r="EJ43" s="992"/>
      <c r="EK43" s="992"/>
      <c r="EL43" s="992"/>
      <c r="EM43" s="992"/>
      <c r="EN43" s="992"/>
      <c r="EO43" s="992"/>
      <c r="EP43" s="992"/>
      <c r="EQ43" s="992"/>
      <c r="ER43" s="992"/>
      <c r="ES43" s="992"/>
      <c r="ET43" s="992"/>
      <c r="EU43" s="992"/>
      <c r="EV43" s="992"/>
      <c r="EW43" s="992"/>
      <c r="EX43" s="992"/>
      <c r="EY43" s="992"/>
      <c r="EZ43" s="992"/>
      <c r="FA43" s="992"/>
      <c r="FB43" s="992"/>
      <c r="FC43" s="992"/>
      <c r="FD43" s="992"/>
      <c r="FE43" s="992"/>
      <c r="FF43" s="992"/>
      <c r="FG43" s="992"/>
      <c r="FH43" s="992"/>
      <c r="FI43" s="992"/>
      <c r="FJ43" s="992"/>
      <c r="FK43" s="992"/>
      <c r="FL43" s="992"/>
      <c r="FM43" s="992"/>
      <c r="FN43" s="992"/>
      <c r="FO43" s="992"/>
      <c r="FP43" s="992"/>
      <c r="FQ43" s="992"/>
      <c r="FR43" s="992"/>
      <c r="FS43" s="992"/>
      <c r="FT43" s="992"/>
      <c r="FU43" s="992"/>
      <c r="FV43" s="992"/>
      <c r="FW43" s="992"/>
      <c r="FX43" s="992"/>
      <c r="FY43" s="992"/>
      <c r="FZ43" s="992"/>
      <c r="GA43" s="992"/>
      <c r="GB43" s="992"/>
      <c r="GC43" s="992"/>
      <c r="GD43" s="992"/>
      <c r="GE43" s="992"/>
      <c r="GF43" s="992"/>
      <c r="GG43" s="992"/>
      <c r="GH43" s="992"/>
      <c r="GI43" s="992"/>
      <c r="GJ43" s="992"/>
      <c r="GK43" s="992"/>
      <c r="GL43" s="992"/>
      <c r="GM43" s="992"/>
      <c r="GN43" s="992"/>
      <c r="GO43" s="992"/>
      <c r="GP43" s="992"/>
      <c r="GQ43" s="992"/>
      <c r="GR43" s="992"/>
      <c r="GS43" s="992"/>
      <c r="GT43" s="992"/>
      <c r="GU43" s="992"/>
      <c r="GV43" s="992"/>
      <c r="GW43" s="992"/>
      <c r="GX43" s="992"/>
      <c r="GY43" s="992"/>
      <c r="GZ43" s="992"/>
      <c r="HA43" s="992"/>
      <c r="HB43" s="992"/>
    </row>
    <row r="44" spans="1:210" s="41" customFormat="1" ht="30" customHeight="1" x14ac:dyDescent="0.25">
      <c r="A44" s="785" t="s">
        <v>218</v>
      </c>
      <c r="B44" s="786" t="s">
        <v>219</v>
      </c>
      <c r="C44" s="572" t="s">
        <v>39</v>
      </c>
      <c r="D44" s="475">
        <f t="shared" si="3"/>
        <v>1456</v>
      </c>
      <c r="E44" s="686">
        <v>941</v>
      </c>
      <c r="F44" s="681"/>
      <c r="G44" s="681">
        <v>377</v>
      </c>
      <c r="H44" s="681"/>
      <c r="I44" s="682">
        <v>138</v>
      </c>
      <c r="J44" s="475">
        <f t="shared" si="4"/>
        <v>1423</v>
      </c>
      <c r="K44" s="680">
        <v>941</v>
      </c>
      <c r="L44" s="681"/>
      <c r="M44" s="681">
        <v>348</v>
      </c>
      <c r="N44" s="681"/>
      <c r="O44" s="682">
        <v>134</v>
      </c>
      <c r="P44" s="690">
        <f t="shared" si="5"/>
        <v>1445</v>
      </c>
      <c r="Q44" s="686">
        <v>941</v>
      </c>
      <c r="R44" s="681"/>
      <c r="S44" s="681">
        <v>352</v>
      </c>
      <c r="T44" s="681"/>
      <c r="U44" s="682">
        <v>152</v>
      </c>
      <c r="V44" s="990"/>
      <c r="W44" s="991"/>
      <c r="X44" s="992"/>
      <c r="Y44" s="992"/>
      <c r="Z44" s="992"/>
      <c r="AA44" s="992"/>
      <c r="AB44" s="992"/>
      <c r="AC44" s="992"/>
      <c r="AD44" s="992"/>
      <c r="AE44" s="992"/>
      <c r="AF44" s="992"/>
      <c r="AG44" s="992"/>
      <c r="AH44" s="992"/>
      <c r="AI44" s="992"/>
      <c r="AJ44" s="992"/>
      <c r="AK44" s="992"/>
      <c r="AL44" s="992"/>
      <c r="AM44" s="992"/>
      <c r="AN44" s="992"/>
      <c r="AO44" s="992"/>
      <c r="AP44" s="992"/>
      <c r="AQ44" s="992"/>
      <c r="AR44" s="992"/>
      <c r="AS44" s="992"/>
      <c r="AT44" s="992"/>
      <c r="AU44" s="992"/>
      <c r="AV44" s="992"/>
      <c r="AW44" s="992"/>
      <c r="AX44" s="992"/>
      <c r="AY44" s="992"/>
      <c r="AZ44" s="992"/>
      <c r="BA44" s="992"/>
      <c r="BB44" s="992"/>
      <c r="BC44" s="992"/>
      <c r="BD44" s="992"/>
      <c r="BE44" s="992"/>
      <c r="BF44" s="992"/>
      <c r="BG44" s="992"/>
      <c r="BH44" s="992"/>
      <c r="BI44" s="992"/>
      <c r="BJ44" s="992"/>
      <c r="BK44" s="992"/>
      <c r="BL44" s="992"/>
      <c r="BM44" s="992"/>
      <c r="BN44" s="992"/>
      <c r="BO44" s="992"/>
      <c r="BP44" s="992"/>
      <c r="BQ44" s="992"/>
      <c r="BR44" s="992"/>
      <c r="BS44" s="992"/>
      <c r="BT44" s="992"/>
      <c r="BU44" s="992"/>
      <c r="BV44" s="992"/>
      <c r="BW44" s="992"/>
      <c r="BX44" s="992"/>
      <c r="BY44" s="992"/>
      <c r="BZ44" s="992"/>
      <c r="CA44" s="992"/>
      <c r="CB44" s="992"/>
      <c r="CC44" s="992"/>
      <c r="CD44" s="992"/>
      <c r="CE44" s="992"/>
      <c r="CF44" s="992"/>
      <c r="CG44" s="992"/>
      <c r="CH44" s="992"/>
      <c r="CI44" s="992"/>
      <c r="CJ44" s="992"/>
      <c r="CK44" s="992"/>
      <c r="CL44" s="992"/>
      <c r="CM44" s="992"/>
      <c r="CN44" s="992"/>
      <c r="CO44" s="992"/>
      <c r="CP44" s="992"/>
      <c r="CQ44" s="992"/>
      <c r="CR44" s="992"/>
      <c r="CS44" s="992"/>
      <c r="CT44" s="992"/>
      <c r="CU44" s="992"/>
      <c r="CV44" s="992"/>
      <c r="CW44" s="992"/>
      <c r="CX44" s="992"/>
      <c r="CY44" s="992"/>
      <c r="CZ44" s="992"/>
      <c r="DA44" s="992"/>
      <c r="DB44" s="992"/>
      <c r="DC44" s="992"/>
      <c r="DD44" s="992"/>
      <c r="DE44" s="992"/>
      <c r="DF44" s="992"/>
      <c r="DG44" s="992"/>
      <c r="DH44" s="992"/>
      <c r="DI44" s="992"/>
      <c r="DJ44" s="992"/>
      <c r="DK44" s="992"/>
      <c r="DL44" s="992"/>
      <c r="DM44" s="992"/>
      <c r="DN44" s="992"/>
      <c r="DO44" s="992"/>
      <c r="DP44" s="992"/>
      <c r="DQ44" s="992"/>
      <c r="DR44" s="992"/>
      <c r="DS44" s="992"/>
      <c r="DT44" s="992"/>
      <c r="DU44" s="992"/>
      <c r="DV44" s="992"/>
      <c r="DW44" s="992"/>
      <c r="DX44" s="992"/>
      <c r="DY44" s="992"/>
      <c r="DZ44" s="992"/>
      <c r="EA44" s="992"/>
      <c r="EB44" s="992"/>
      <c r="EC44" s="992"/>
      <c r="ED44" s="992"/>
      <c r="EE44" s="992"/>
      <c r="EF44" s="992"/>
      <c r="EG44" s="992"/>
      <c r="EH44" s="992"/>
      <c r="EI44" s="992"/>
      <c r="EJ44" s="992"/>
      <c r="EK44" s="992"/>
      <c r="EL44" s="992"/>
      <c r="EM44" s="992"/>
      <c r="EN44" s="992"/>
      <c r="EO44" s="992"/>
      <c r="EP44" s="992"/>
      <c r="EQ44" s="992"/>
      <c r="ER44" s="992"/>
      <c r="ES44" s="992"/>
      <c r="ET44" s="992"/>
      <c r="EU44" s="992"/>
      <c r="EV44" s="992"/>
      <c r="EW44" s="992"/>
      <c r="EX44" s="992"/>
      <c r="EY44" s="992"/>
      <c r="EZ44" s="992"/>
      <c r="FA44" s="992"/>
      <c r="FB44" s="992"/>
      <c r="FC44" s="992"/>
      <c r="FD44" s="992"/>
      <c r="FE44" s="992"/>
      <c r="FF44" s="992"/>
      <c r="FG44" s="992"/>
      <c r="FH44" s="992"/>
      <c r="FI44" s="992"/>
      <c r="FJ44" s="992"/>
      <c r="FK44" s="992"/>
      <c r="FL44" s="992"/>
      <c r="FM44" s="992"/>
      <c r="FN44" s="992"/>
      <c r="FO44" s="992"/>
      <c r="FP44" s="992"/>
      <c r="FQ44" s="992"/>
      <c r="FR44" s="992"/>
      <c r="FS44" s="992"/>
      <c r="FT44" s="992"/>
      <c r="FU44" s="992"/>
      <c r="FV44" s="992"/>
      <c r="FW44" s="992"/>
      <c r="FX44" s="992"/>
      <c r="FY44" s="992"/>
      <c r="FZ44" s="992"/>
      <c r="GA44" s="992"/>
      <c r="GB44" s="992"/>
      <c r="GC44" s="992"/>
      <c r="GD44" s="992"/>
      <c r="GE44" s="992"/>
      <c r="GF44" s="992"/>
      <c r="GG44" s="992"/>
      <c r="GH44" s="992"/>
      <c r="GI44" s="992"/>
      <c r="GJ44" s="992"/>
      <c r="GK44" s="992"/>
      <c r="GL44" s="992"/>
      <c r="GM44" s="992"/>
      <c r="GN44" s="992"/>
      <c r="GO44" s="992"/>
      <c r="GP44" s="992"/>
      <c r="GQ44" s="992"/>
      <c r="GR44" s="992"/>
      <c r="GS44" s="992"/>
      <c r="GT44" s="992"/>
      <c r="GU44" s="992"/>
      <c r="GV44" s="992"/>
      <c r="GW44" s="992"/>
      <c r="GX44" s="992"/>
      <c r="GY44" s="992"/>
      <c r="GZ44" s="992"/>
      <c r="HA44" s="992"/>
      <c r="HB44" s="992"/>
    </row>
    <row r="45" spans="1:210" s="41" customFormat="1" ht="30" customHeight="1" x14ac:dyDescent="0.25">
      <c r="A45" s="785" t="s">
        <v>220</v>
      </c>
      <c r="B45" s="786" t="s">
        <v>219</v>
      </c>
      <c r="C45" s="572" t="s">
        <v>340</v>
      </c>
      <c r="D45" s="475">
        <f t="shared" si="3"/>
        <v>275</v>
      </c>
      <c r="E45" s="686">
        <v>239</v>
      </c>
      <c r="F45" s="681"/>
      <c r="G45" s="681">
        <v>36</v>
      </c>
      <c r="H45" s="681"/>
      <c r="I45" s="682"/>
      <c r="J45" s="475">
        <f t="shared" si="4"/>
        <v>272</v>
      </c>
      <c r="K45" s="680">
        <v>239</v>
      </c>
      <c r="L45" s="681"/>
      <c r="M45" s="681">
        <v>33</v>
      </c>
      <c r="N45" s="681"/>
      <c r="O45" s="682"/>
      <c r="P45" s="690">
        <f t="shared" si="5"/>
        <v>275</v>
      </c>
      <c r="Q45" s="686">
        <v>239</v>
      </c>
      <c r="R45" s="681"/>
      <c r="S45" s="681">
        <v>36</v>
      </c>
      <c r="T45" s="681"/>
      <c r="U45" s="682"/>
      <c r="V45" s="990"/>
      <c r="W45" s="991"/>
      <c r="X45" s="992"/>
      <c r="Y45" s="992"/>
      <c r="Z45" s="992"/>
      <c r="AA45" s="992"/>
      <c r="AB45" s="992"/>
      <c r="AC45" s="992"/>
      <c r="AD45" s="992"/>
      <c r="AE45" s="992"/>
      <c r="AF45" s="992"/>
      <c r="AG45" s="992"/>
      <c r="AH45" s="992"/>
      <c r="AI45" s="992"/>
      <c r="AJ45" s="992"/>
      <c r="AK45" s="992"/>
      <c r="AL45" s="992"/>
      <c r="AM45" s="992"/>
      <c r="AN45" s="992"/>
      <c r="AO45" s="992"/>
      <c r="AP45" s="992"/>
      <c r="AQ45" s="992"/>
      <c r="AR45" s="992"/>
      <c r="AS45" s="992"/>
      <c r="AT45" s="992"/>
      <c r="AU45" s="992"/>
      <c r="AV45" s="992"/>
      <c r="AW45" s="992"/>
      <c r="AX45" s="992"/>
      <c r="AY45" s="992"/>
      <c r="AZ45" s="992"/>
      <c r="BA45" s="992"/>
      <c r="BB45" s="992"/>
      <c r="BC45" s="992"/>
      <c r="BD45" s="992"/>
      <c r="BE45" s="992"/>
      <c r="BF45" s="992"/>
      <c r="BG45" s="992"/>
      <c r="BH45" s="992"/>
      <c r="BI45" s="992"/>
      <c r="BJ45" s="992"/>
      <c r="BK45" s="992"/>
      <c r="BL45" s="992"/>
      <c r="BM45" s="992"/>
      <c r="BN45" s="992"/>
      <c r="BO45" s="992"/>
      <c r="BP45" s="992"/>
      <c r="BQ45" s="992"/>
      <c r="BR45" s="992"/>
      <c r="BS45" s="992"/>
      <c r="BT45" s="992"/>
      <c r="BU45" s="992"/>
      <c r="BV45" s="992"/>
      <c r="BW45" s="992"/>
      <c r="BX45" s="992"/>
      <c r="BY45" s="992"/>
      <c r="BZ45" s="992"/>
      <c r="CA45" s="992"/>
      <c r="CB45" s="992"/>
      <c r="CC45" s="992"/>
      <c r="CD45" s="992"/>
      <c r="CE45" s="992"/>
      <c r="CF45" s="992"/>
      <c r="CG45" s="992"/>
      <c r="CH45" s="992"/>
      <c r="CI45" s="992"/>
      <c r="CJ45" s="992"/>
      <c r="CK45" s="992"/>
      <c r="CL45" s="992"/>
      <c r="CM45" s="992"/>
      <c r="CN45" s="992"/>
      <c r="CO45" s="992"/>
      <c r="CP45" s="992"/>
      <c r="CQ45" s="992"/>
      <c r="CR45" s="992"/>
      <c r="CS45" s="992"/>
      <c r="CT45" s="992"/>
      <c r="CU45" s="992"/>
      <c r="CV45" s="992"/>
      <c r="CW45" s="992"/>
      <c r="CX45" s="992"/>
      <c r="CY45" s="992"/>
      <c r="CZ45" s="992"/>
      <c r="DA45" s="992"/>
      <c r="DB45" s="992"/>
      <c r="DC45" s="992"/>
      <c r="DD45" s="992"/>
      <c r="DE45" s="992"/>
      <c r="DF45" s="992"/>
      <c r="DG45" s="992"/>
      <c r="DH45" s="992"/>
      <c r="DI45" s="992"/>
      <c r="DJ45" s="992"/>
      <c r="DK45" s="992"/>
      <c r="DL45" s="992"/>
      <c r="DM45" s="992"/>
      <c r="DN45" s="992"/>
      <c r="DO45" s="992"/>
      <c r="DP45" s="992"/>
      <c r="DQ45" s="992"/>
      <c r="DR45" s="992"/>
      <c r="DS45" s="992"/>
      <c r="DT45" s="992"/>
      <c r="DU45" s="992"/>
      <c r="DV45" s="992"/>
      <c r="DW45" s="992"/>
      <c r="DX45" s="992"/>
      <c r="DY45" s="992"/>
      <c r="DZ45" s="992"/>
      <c r="EA45" s="992"/>
      <c r="EB45" s="992"/>
      <c r="EC45" s="992"/>
      <c r="ED45" s="992"/>
      <c r="EE45" s="992"/>
      <c r="EF45" s="992"/>
      <c r="EG45" s="992"/>
      <c r="EH45" s="992"/>
      <c r="EI45" s="992"/>
      <c r="EJ45" s="992"/>
      <c r="EK45" s="992"/>
      <c r="EL45" s="992"/>
      <c r="EM45" s="992"/>
      <c r="EN45" s="992"/>
      <c r="EO45" s="992"/>
      <c r="EP45" s="992"/>
      <c r="EQ45" s="992"/>
      <c r="ER45" s="992"/>
      <c r="ES45" s="992"/>
      <c r="ET45" s="992"/>
      <c r="EU45" s="992"/>
      <c r="EV45" s="992"/>
      <c r="EW45" s="992"/>
      <c r="EX45" s="992"/>
      <c r="EY45" s="992"/>
      <c r="EZ45" s="992"/>
      <c r="FA45" s="992"/>
      <c r="FB45" s="992"/>
      <c r="FC45" s="992"/>
      <c r="FD45" s="992"/>
      <c r="FE45" s="992"/>
      <c r="FF45" s="992"/>
      <c r="FG45" s="992"/>
      <c r="FH45" s="992"/>
      <c r="FI45" s="992"/>
      <c r="FJ45" s="992"/>
      <c r="FK45" s="992"/>
      <c r="FL45" s="992"/>
      <c r="FM45" s="992"/>
      <c r="FN45" s="992"/>
      <c r="FO45" s="992"/>
      <c r="FP45" s="992"/>
      <c r="FQ45" s="992"/>
      <c r="FR45" s="992"/>
      <c r="FS45" s="992"/>
      <c r="FT45" s="992"/>
      <c r="FU45" s="992"/>
      <c r="FV45" s="992"/>
      <c r="FW45" s="992"/>
      <c r="FX45" s="992"/>
      <c r="FY45" s="992"/>
      <c r="FZ45" s="992"/>
      <c r="GA45" s="992"/>
      <c r="GB45" s="992"/>
      <c r="GC45" s="992"/>
      <c r="GD45" s="992"/>
      <c r="GE45" s="992"/>
      <c r="GF45" s="992"/>
      <c r="GG45" s="992"/>
      <c r="GH45" s="992"/>
      <c r="GI45" s="992"/>
      <c r="GJ45" s="992"/>
      <c r="GK45" s="992"/>
      <c r="GL45" s="992"/>
      <c r="GM45" s="992"/>
      <c r="GN45" s="992"/>
      <c r="GO45" s="992"/>
      <c r="GP45" s="992"/>
      <c r="GQ45" s="992"/>
      <c r="GR45" s="992"/>
      <c r="GS45" s="992"/>
      <c r="GT45" s="992"/>
      <c r="GU45" s="992"/>
      <c r="GV45" s="992"/>
      <c r="GW45" s="992"/>
      <c r="GX45" s="992"/>
      <c r="GY45" s="992"/>
      <c r="GZ45" s="992"/>
      <c r="HA45" s="992"/>
      <c r="HB45" s="992"/>
    </row>
    <row r="46" spans="1:210" s="41" customFormat="1" ht="30" customHeight="1" x14ac:dyDescent="0.25">
      <c r="A46" s="785" t="s">
        <v>221</v>
      </c>
      <c r="B46" s="786" t="s">
        <v>219</v>
      </c>
      <c r="C46" s="572" t="s">
        <v>40</v>
      </c>
      <c r="D46" s="475">
        <f t="shared" si="3"/>
        <v>433</v>
      </c>
      <c r="E46" s="686">
        <v>368</v>
      </c>
      <c r="F46" s="681"/>
      <c r="G46" s="681">
        <v>65</v>
      </c>
      <c r="H46" s="681"/>
      <c r="I46" s="682"/>
      <c r="J46" s="475">
        <f t="shared" si="4"/>
        <v>432</v>
      </c>
      <c r="K46" s="680">
        <v>368</v>
      </c>
      <c r="L46" s="681"/>
      <c r="M46" s="681">
        <v>64</v>
      </c>
      <c r="N46" s="681"/>
      <c r="O46" s="682"/>
      <c r="P46" s="690">
        <f t="shared" si="5"/>
        <v>425</v>
      </c>
      <c r="Q46" s="686">
        <v>368</v>
      </c>
      <c r="R46" s="681"/>
      <c r="S46" s="681">
        <v>57</v>
      </c>
      <c r="T46" s="681"/>
      <c r="U46" s="682"/>
      <c r="V46" s="990"/>
      <c r="W46" s="991"/>
      <c r="X46" s="992"/>
      <c r="Y46" s="992"/>
      <c r="Z46" s="992"/>
      <c r="AA46" s="992"/>
      <c r="AB46" s="992"/>
      <c r="AC46" s="992"/>
      <c r="AD46" s="992"/>
      <c r="AE46" s="992"/>
      <c r="AF46" s="992"/>
      <c r="AG46" s="992"/>
      <c r="AH46" s="992"/>
      <c r="AI46" s="992"/>
      <c r="AJ46" s="992"/>
      <c r="AK46" s="992"/>
      <c r="AL46" s="992"/>
      <c r="AM46" s="992"/>
      <c r="AN46" s="992"/>
      <c r="AO46" s="992"/>
      <c r="AP46" s="992"/>
      <c r="AQ46" s="992"/>
      <c r="AR46" s="992"/>
      <c r="AS46" s="992"/>
      <c r="AT46" s="992"/>
      <c r="AU46" s="992"/>
      <c r="AV46" s="992"/>
      <c r="AW46" s="992"/>
      <c r="AX46" s="992"/>
      <c r="AY46" s="992"/>
      <c r="AZ46" s="992"/>
      <c r="BA46" s="992"/>
      <c r="BB46" s="992"/>
      <c r="BC46" s="992"/>
      <c r="BD46" s="992"/>
      <c r="BE46" s="992"/>
      <c r="BF46" s="992"/>
      <c r="BG46" s="992"/>
      <c r="BH46" s="992"/>
      <c r="BI46" s="992"/>
      <c r="BJ46" s="992"/>
      <c r="BK46" s="992"/>
      <c r="BL46" s="992"/>
      <c r="BM46" s="992"/>
      <c r="BN46" s="992"/>
      <c r="BO46" s="992"/>
      <c r="BP46" s="992"/>
      <c r="BQ46" s="992"/>
      <c r="BR46" s="992"/>
      <c r="BS46" s="992"/>
      <c r="BT46" s="992"/>
      <c r="BU46" s="992"/>
      <c r="BV46" s="992"/>
      <c r="BW46" s="992"/>
      <c r="BX46" s="992"/>
      <c r="BY46" s="992"/>
      <c r="BZ46" s="992"/>
      <c r="CA46" s="992"/>
      <c r="CB46" s="992"/>
      <c r="CC46" s="992"/>
      <c r="CD46" s="992"/>
      <c r="CE46" s="992"/>
      <c r="CF46" s="992"/>
      <c r="CG46" s="992"/>
      <c r="CH46" s="992"/>
      <c r="CI46" s="992"/>
      <c r="CJ46" s="992"/>
      <c r="CK46" s="992"/>
      <c r="CL46" s="992"/>
      <c r="CM46" s="992"/>
      <c r="CN46" s="992"/>
      <c r="CO46" s="992"/>
      <c r="CP46" s="992"/>
      <c r="CQ46" s="992"/>
      <c r="CR46" s="992"/>
      <c r="CS46" s="992"/>
      <c r="CT46" s="992"/>
      <c r="CU46" s="992"/>
      <c r="CV46" s="992"/>
      <c r="CW46" s="992"/>
      <c r="CX46" s="992"/>
      <c r="CY46" s="992"/>
      <c r="CZ46" s="992"/>
      <c r="DA46" s="992"/>
      <c r="DB46" s="992"/>
      <c r="DC46" s="992"/>
      <c r="DD46" s="992"/>
      <c r="DE46" s="992"/>
      <c r="DF46" s="992"/>
      <c r="DG46" s="992"/>
      <c r="DH46" s="992"/>
      <c r="DI46" s="992"/>
      <c r="DJ46" s="992"/>
      <c r="DK46" s="992"/>
      <c r="DL46" s="992"/>
      <c r="DM46" s="992"/>
      <c r="DN46" s="992"/>
      <c r="DO46" s="992"/>
      <c r="DP46" s="992"/>
      <c r="DQ46" s="992"/>
      <c r="DR46" s="992"/>
      <c r="DS46" s="992"/>
      <c r="DT46" s="992"/>
      <c r="DU46" s="992"/>
      <c r="DV46" s="992"/>
      <c r="DW46" s="992"/>
      <c r="DX46" s="992"/>
      <c r="DY46" s="992"/>
      <c r="DZ46" s="992"/>
      <c r="EA46" s="992"/>
      <c r="EB46" s="992"/>
      <c r="EC46" s="992"/>
      <c r="ED46" s="992"/>
      <c r="EE46" s="992"/>
      <c r="EF46" s="992"/>
      <c r="EG46" s="992"/>
      <c r="EH46" s="992"/>
      <c r="EI46" s="992"/>
      <c r="EJ46" s="992"/>
      <c r="EK46" s="992"/>
      <c r="EL46" s="992"/>
      <c r="EM46" s="992"/>
      <c r="EN46" s="992"/>
      <c r="EO46" s="992"/>
      <c r="EP46" s="992"/>
      <c r="EQ46" s="992"/>
      <c r="ER46" s="992"/>
      <c r="ES46" s="992"/>
      <c r="ET46" s="992"/>
      <c r="EU46" s="992"/>
      <c r="EV46" s="992"/>
      <c r="EW46" s="992"/>
      <c r="EX46" s="992"/>
      <c r="EY46" s="992"/>
      <c r="EZ46" s="992"/>
      <c r="FA46" s="992"/>
      <c r="FB46" s="992"/>
      <c r="FC46" s="992"/>
      <c r="FD46" s="992"/>
      <c r="FE46" s="992"/>
      <c r="FF46" s="992"/>
      <c r="FG46" s="992"/>
      <c r="FH46" s="992"/>
      <c r="FI46" s="992"/>
      <c r="FJ46" s="992"/>
      <c r="FK46" s="992"/>
      <c r="FL46" s="992"/>
      <c r="FM46" s="992"/>
      <c r="FN46" s="992"/>
      <c r="FO46" s="992"/>
      <c r="FP46" s="992"/>
      <c r="FQ46" s="992"/>
      <c r="FR46" s="992"/>
      <c r="FS46" s="992"/>
      <c r="FT46" s="992"/>
      <c r="FU46" s="992"/>
      <c r="FV46" s="992"/>
      <c r="FW46" s="992"/>
      <c r="FX46" s="992"/>
      <c r="FY46" s="992"/>
      <c r="FZ46" s="992"/>
      <c r="GA46" s="992"/>
      <c r="GB46" s="992"/>
      <c r="GC46" s="992"/>
      <c r="GD46" s="992"/>
      <c r="GE46" s="992"/>
      <c r="GF46" s="992"/>
      <c r="GG46" s="992"/>
      <c r="GH46" s="992"/>
      <c r="GI46" s="992"/>
      <c r="GJ46" s="992"/>
      <c r="GK46" s="992"/>
      <c r="GL46" s="992"/>
      <c r="GM46" s="992"/>
      <c r="GN46" s="992"/>
      <c r="GO46" s="992"/>
      <c r="GP46" s="992"/>
      <c r="GQ46" s="992"/>
      <c r="GR46" s="992"/>
      <c r="GS46" s="992"/>
      <c r="GT46" s="992"/>
      <c r="GU46" s="992"/>
      <c r="GV46" s="992"/>
      <c r="GW46" s="992"/>
      <c r="GX46" s="992"/>
      <c r="GY46" s="992"/>
      <c r="GZ46" s="992"/>
      <c r="HA46" s="992"/>
      <c r="HB46" s="992"/>
    </row>
    <row r="47" spans="1:210" s="41" customFormat="1" ht="30" customHeight="1" x14ac:dyDescent="0.25">
      <c r="A47" s="785" t="s">
        <v>222</v>
      </c>
      <c r="B47" s="786" t="s">
        <v>187</v>
      </c>
      <c r="C47" s="572" t="s">
        <v>341</v>
      </c>
      <c r="D47" s="475">
        <f t="shared" si="3"/>
        <v>3979</v>
      </c>
      <c r="E47" s="686">
        <v>3419</v>
      </c>
      <c r="F47" s="681"/>
      <c r="G47" s="681">
        <v>560</v>
      </c>
      <c r="H47" s="681"/>
      <c r="I47" s="682"/>
      <c r="J47" s="475">
        <f t="shared" si="4"/>
        <v>3964</v>
      </c>
      <c r="K47" s="680">
        <v>3467</v>
      </c>
      <c r="L47" s="681"/>
      <c r="M47" s="681">
        <v>497</v>
      </c>
      <c r="N47" s="681"/>
      <c r="O47" s="682"/>
      <c r="P47" s="690">
        <f t="shared" si="5"/>
        <v>4171</v>
      </c>
      <c r="Q47" s="686">
        <v>3587</v>
      </c>
      <c r="R47" s="681"/>
      <c r="S47" s="681">
        <v>584</v>
      </c>
      <c r="T47" s="681"/>
      <c r="U47" s="682"/>
      <c r="V47" s="990"/>
      <c r="W47" s="991"/>
      <c r="X47" s="992"/>
      <c r="Y47" s="992"/>
      <c r="Z47" s="992"/>
      <c r="AA47" s="992"/>
      <c r="AB47" s="992"/>
      <c r="AC47" s="992"/>
      <c r="AD47" s="992"/>
      <c r="AE47" s="992"/>
      <c r="AF47" s="992"/>
      <c r="AG47" s="992"/>
      <c r="AH47" s="992"/>
      <c r="AI47" s="992"/>
      <c r="AJ47" s="992"/>
      <c r="AK47" s="992"/>
      <c r="AL47" s="992"/>
      <c r="AM47" s="992"/>
      <c r="AN47" s="992"/>
      <c r="AO47" s="992"/>
      <c r="AP47" s="992"/>
      <c r="AQ47" s="992"/>
      <c r="AR47" s="992"/>
      <c r="AS47" s="992"/>
      <c r="AT47" s="992"/>
      <c r="AU47" s="992"/>
      <c r="AV47" s="992"/>
      <c r="AW47" s="992"/>
      <c r="AX47" s="992"/>
      <c r="AY47" s="992"/>
      <c r="AZ47" s="992"/>
      <c r="BA47" s="992"/>
      <c r="BB47" s="992"/>
      <c r="BC47" s="992"/>
      <c r="BD47" s="992"/>
      <c r="BE47" s="992"/>
      <c r="BF47" s="992"/>
      <c r="BG47" s="992"/>
      <c r="BH47" s="992"/>
      <c r="BI47" s="992"/>
      <c r="BJ47" s="992"/>
      <c r="BK47" s="992"/>
      <c r="BL47" s="992"/>
      <c r="BM47" s="992"/>
      <c r="BN47" s="992"/>
      <c r="BO47" s="992"/>
      <c r="BP47" s="992"/>
      <c r="BQ47" s="992"/>
      <c r="BR47" s="992"/>
      <c r="BS47" s="992"/>
      <c r="BT47" s="992"/>
      <c r="BU47" s="992"/>
      <c r="BV47" s="992"/>
      <c r="BW47" s="992"/>
      <c r="BX47" s="992"/>
      <c r="BY47" s="992"/>
      <c r="BZ47" s="992"/>
      <c r="CA47" s="992"/>
      <c r="CB47" s="992"/>
      <c r="CC47" s="992"/>
      <c r="CD47" s="992"/>
      <c r="CE47" s="992"/>
      <c r="CF47" s="992"/>
      <c r="CG47" s="992"/>
      <c r="CH47" s="992"/>
      <c r="CI47" s="992"/>
      <c r="CJ47" s="992"/>
      <c r="CK47" s="992"/>
      <c r="CL47" s="992"/>
      <c r="CM47" s="992"/>
      <c r="CN47" s="992"/>
      <c r="CO47" s="992"/>
      <c r="CP47" s="992"/>
      <c r="CQ47" s="992"/>
      <c r="CR47" s="992"/>
      <c r="CS47" s="992"/>
      <c r="CT47" s="992"/>
      <c r="CU47" s="992"/>
      <c r="CV47" s="992"/>
      <c r="CW47" s="992"/>
      <c r="CX47" s="992"/>
      <c r="CY47" s="992"/>
      <c r="CZ47" s="992"/>
      <c r="DA47" s="992"/>
      <c r="DB47" s="992"/>
      <c r="DC47" s="992"/>
      <c r="DD47" s="992"/>
      <c r="DE47" s="992"/>
      <c r="DF47" s="992"/>
      <c r="DG47" s="992"/>
      <c r="DH47" s="992"/>
      <c r="DI47" s="992"/>
      <c r="DJ47" s="992"/>
      <c r="DK47" s="992"/>
      <c r="DL47" s="992"/>
      <c r="DM47" s="992"/>
      <c r="DN47" s="992"/>
      <c r="DO47" s="992"/>
      <c r="DP47" s="992"/>
      <c r="DQ47" s="992"/>
      <c r="DR47" s="992"/>
      <c r="DS47" s="992"/>
      <c r="DT47" s="992"/>
      <c r="DU47" s="992"/>
      <c r="DV47" s="992"/>
      <c r="DW47" s="992"/>
      <c r="DX47" s="992"/>
      <c r="DY47" s="992"/>
      <c r="DZ47" s="992"/>
      <c r="EA47" s="992"/>
      <c r="EB47" s="992"/>
      <c r="EC47" s="992"/>
      <c r="ED47" s="992"/>
      <c r="EE47" s="992"/>
      <c r="EF47" s="992"/>
      <c r="EG47" s="992"/>
      <c r="EH47" s="992"/>
      <c r="EI47" s="992"/>
      <c r="EJ47" s="992"/>
      <c r="EK47" s="992"/>
      <c r="EL47" s="992"/>
      <c r="EM47" s="992"/>
      <c r="EN47" s="992"/>
      <c r="EO47" s="992"/>
      <c r="EP47" s="992"/>
      <c r="EQ47" s="992"/>
      <c r="ER47" s="992"/>
      <c r="ES47" s="992"/>
      <c r="ET47" s="992"/>
      <c r="EU47" s="992"/>
      <c r="EV47" s="992"/>
      <c r="EW47" s="992"/>
      <c r="EX47" s="992"/>
      <c r="EY47" s="992"/>
      <c r="EZ47" s="992"/>
      <c r="FA47" s="992"/>
      <c r="FB47" s="992"/>
      <c r="FC47" s="992"/>
      <c r="FD47" s="992"/>
      <c r="FE47" s="992"/>
      <c r="FF47" s="992"/>
      <c r="FG47" s="992"/>
      <c r="FH47" s="992"/>
      <c r="FI47" s="992"/>
      <c r="FJ47" s="992"/>
      <c r="FK47" s="992"/>
      <c r="FL47" s="992"/>
      <c r="FM47" s="992"/>
      <c r="FN47" s="992"/>
      <c r="FO47" s="992"/>
      <c r="FP47" s="992"/>
      <c r="FQ47" s="992"/>
      <c r="FR47" s="992"/>
      <c r="FS47" s="992"/>
      <c r="FT47" s="992"/>
      <c r="FU47" s="992"/>
      <c r="FV47" s="992"/>
      <c r="FW47" s="992"/>
      <c r="FX47" s="992"/>
      <c r="FY47" s="992"/>
      <c r="FZ47" s="992"/>
      <c r="GA47" s="992"/>
      <c r="GB47" s="992"/>
      <c r="GC47" s="992"/>
      <c r="GD47" s="992"/>
      <c r="GE47" s="992"/>
      <c r="GF47" s="992"/>
      <c r="GG47" s="992"/>
      <c r="GH47" s="992"/>
      <c r="GI47" s="992"/>
      <c r="GJ47" s="992"/>
      <c r="GK47" s="992"/>
      <c r="GL47" s="992"/>
      <c r="GM47" s="992"/>
      <c r="GN47" s="992"/>
      <c r="GO47" s="992"/>
      <c r="GP47" s="992"/>
      <c r="GQ47" s="992"/>
      <c r="GR47" s="992"/>
      <c r="GS47" s="992"/>
      <c r="GT47" s="992"/>
      <c r="GU47" s="992"/>
      <c r="GV47" s="992"/>
      <c r="GW47" s="992"/>
      <c r="GX47" s="992"/>
      <c r="GY47" s="992"/>
      <c r="GZ47" s="992"/>
      <c r="HA47" s="992"/>
      <c r="HB47" s="992"/>
    </row>
    <row r="48" spans="1:210" s="41" customFormat="1" ht="30" hidden="1" customHeight="1" x14ac:dyDescent="0.25">
      <c r="A48" s="785" t="s">
        <v>225</v>
      </c>
      <c r="B48" s="786" t="s">
        <v>226</v>
      </c>
      <c r="C48" s="572" t="s">
        <v>437</v>
      </c>
      <c r="D48" s="475">
        <f t="shared" si="3"/>
        <v>0</v>
      </c>
      <c r="E48" s="686"/>
      <c r="F48" s="681"/>
      <c r="G48" s="681"/>
      <c r="H48" s="681"/>
      <c r="I48" s="682"/>
      <c r="J48" s="475">
        <f t="shared" si="4"/>
        <v>0</v>
      </c>
      <c r="K48" s="680"/>
      <c r="L48" s="681"/>
      <c r="M48" s="681"/>
      <c r="N48" s="681"/>
      <c r="O48" s="682"/>
      <c r="P48" s="690">
        <f t="shared" si="5"/>
        <v>0</v>
      </c>
      <c r="Q48" s="686"/>
      <c r="R48" s="681"/>
      <c r="S48" s="681"/>
      <c r="T48" s="681"/>
      <c r="U48" s="682"/>
      <c r="V48" s="990"/>
      <c r="W48" s="991"/>
      <c r="X48" s="992"/>
      <c r="Y48" s="992"/>
      <c r="Z48" s="992"/>
      <c r="AA48" s="992"/>
      <c r="AB48" s="992"/>
      <c r="AC48" s="992"/>
      <c r="AD48" s="992"/>
      <c r="AE48" s="992"/>
      <c r="AF48" s="992"/>
      <c r="AG48" s="992"/>
      <c r="AH48" s="992"/>
      <c r="AI48" s="992"/>
      <c r="AJ48" s="992"/>
      <c r="AK48" s="992"/>
      <c r="AL48" s="992"/>
      <c r="AM48" s="992"/>
      <c r="AN48" s="992"/>
      <c r="AO48" s="992"/>
      <c r="AP48" s="992"/>
      <c r="AQ48" s="992"/>
      <c r="AR48" s="992"/>
      <c r="AS48" s="992"/>
      <c r="AT48" s="992"/>
      <c r="AU48" s="992"/>
      <c r="AV48" s="992"/>
      <c r="AW48" s="992"/>
      <c r="AX48" s="992"/>
      <c r="AY48" s="992"/>
      <c r="AZ48" s="992"/>
      <c r="BA48" s="992"/>
      <c r="BB48" s="992"/>
      <c r="BC48" s="992"/>
      <c r="BD48" s="992"/>
      <c r="BE48" s="992"/>
      <c r="BF48" s="992"/>
      <c r="BG48" s="992"/>
      <c r="BH48" s="992"/>
      <c r="BI48" s="992"/>
      <c r="BJ48" s="992"/>
      <c r="BK48" s="992"/>
      <c r="BL48" s="992"/>
      <c r="BM48" s="992"/>
      <c r="BN48" s="992"/>
      <c r="BO48" s="992"/>
      <c r="BP48" s="992"/>
      <c r="BQ48" s="992"/>
      <c r="BR48" s="992"/>
      <c r="BS48" s="992"/>
      <c r="BT48" s="992"/>
      <c r="BU48" s="992"/>
      <c r="BV48" s="992"/>
      <c r="BW48" s="992"/>
      <c r="BX48" s="992"/>
      <c r="BY48" s="992"/>
      <c r="BZ48" s="992"/>
      <c r="CA48" s="992"/>
      <c r="CB48" s="992"/>
      <c r="CC48" s="992"/>
      <c r="CD48" s="992"/>
      <c r="CE48" s="992"/>
      <c r="CF48" s="992"/>
      <c r="CG48" s="992"/>
      <c r="CH48" s="992"/>
      <c r="CI48" s="992"/>
      <c r="CJ48" s="992"/>
      <c r="CK48" s="992"/>
      <c r="CL48" s="992"/>
      <c r="CM48" s="992"/>
      <c r="CN48" s="992"/>
      <c r="CO48" s="992"/>
      <c r="CP48" s="992"/>
      <c r="CQ48" s="992"/>
      <c r="CR48" s="992"/>
      <c r="CS48" s="992"/>
      <c r="CT48" s="992"/>
      <c r="CU48" s="992"/>
      <c r="CV48" s="992"/>
      <c r="CW48" s="992"/>
      <c r="CX48" s="992"/>
      <c r="CY48" s="992"/>
      <c r="CZ48" s="992"/>
      <c r="DA48" s="992"/>
      <c r="DB48" s="992"/>
      <c r="DC48" s="992"/>
      <c r="DD48" s="992"/>
      <c r="DE48" s="992"/>
      <c r="DF48" s="992"/>
      <c r="DG48" s="992"/>
      <c r="DH48" s="992"/>
      <c r="DI48" s="992"/>
      <c r="DJ48" s="992"/>
      <c r="DK48" s="992"/>
      <c r="DL48" s="992"/>
      <c r="DM48" s="992"/>
      <c r="DN48" s="992"/>
      <c r="DO48" s="992"/>
      <c r="DP48" s="992"/>
      <c r="DQ48" s="992"/>
      <c r="DR48" s="992"/>
      <c r="DS48" s="992"/>
      <c r="DT48" s="992"/>
      <c r="DU48" s="992"/>
      <c r="DV48" s="992"/>
      <c r="DW48" s="992"/>
      <c r="DX48" s="992"/>
      <c r="DY48" s="992"/>
      <c r="DZ48" s="992"/>
      <c r="EA48" s="992"/>
      <c r="EB48" s="992"/>
      <c r="EC48" s="992"/>
      <c r="ED48" s="992"/>
      <c r="EE48" s="992"/>
      <c r="EF48" s="992"/>
      <c r="EG48" s="992"/>
      <c r="EH48" s="992"/>
      <c r="EI48" s="992"/>
      <c r="EJ48" s="992"/>
      <c r="EK48" s="992"/>
      <c r="EL48" s="992"/>
      <c r="EM48" s="992"/>
      <c r="EN48" s="992"/>
      <c r="EO48" s="992"/>
      <c r="EP48" s="992"/>
      <c r="EQ48" s="992"/>
      <c r="ER48" s="992"/>
      <c r="ES48" s="992"/>
      <c r="ET48" s="992"/>
      <c r="EU48" s="992"/>
      <c r="EV48" s="992"/>
      <c r="EW48" s="992"/>
      <c r="EX48" s="992"/>
      <c r="EY48" s="992"/>
      <c r="EZ48" s="992"/>
      <c r="FA48" s="992"/>
      <c r="FB48" s="992"/>
      <c r="FC48" s="992"/>
      <c r="FD48" s="992"/>
      <c r="FE48" s="992"/>
      <c r="FF48" s="992"/>
      <c r="FG48" s="992"/>
      <c r="FH48" s="992"/>
      <c r="FI48" s="992"/>
      <c r="FJ48" s="992"/>
      <c r="FK48" s="992"/>
      <c r="FL48" s="992"/>
      <c r="FM48" s="992"/>
      <c r="FN48" s="992"/>
      <c r="FO48" s="992"/>
      <c r="FP48" s="992"/>
      <c r="FQ48" s="992"/>
      <c r="FR48" s="992"/>
      <c r="FS48" s="992"/>
      <c r="FT48" s="992"/>
      <c r="FU48" s="992"/>
      <c r="FV48" s="992"/>
      <c r="FW48" s="992"/>
      <c r="FX48" s="992"/>
      <c r="FY48" s="992"/>
      <c r="FZ48" s="992"/>
      <c r="GA48" s="992"/>
      <c r="GB48" s="992"/>
      <c r="GC48" s="992"/>
      <c r="GD48" s="992"/>
      <c r="GE48" s="992"/>
      <c r="GF48" s="992"/>
      <c r="GG48" s="992"/>
      <c r="GH48" s="992"/>
      <c r="GI48" s="992"/>
      <c r="GJ48" s="992"/>
      <c r="GK48" s="992"/>
      <c r="GL48" s="992"/>
      <c r="GM48" s="992"/>
      <c r="GN48" s="992"/>
      <c r="GO48" s="992"/>
      <c r="GP48" s="992"/>
      <c r="GQ48" s="992"/>
      <c r="GR48" s="992"/>
      <c r="GS48" s="992"/>
      <c r="GT48" s="992"/>
      <c r="GU48" s="992"/>
      <c r="GV48" s="992"/>
      <c r="GW48" s="992"/>
      <c r="GX48" s="992"/>
      <c r="GY48" s="992"/>
      <c r="GZ48" s="992"/>
      <c r="HA48" s="992"/>
      <c r="HB48" s="992"/>
    </row>
    <row r="49" spans="1:210" s="41" customFormat="1" ht="44.25" customHeight="1" thickBot="1" x14ac:dyDescent="0.3">
      <c r="A49" s="787" t="s">
        <v>223</v>
      </c>
      <c r="B49" s="788" t="s">
        <v>224</v>
      </c>
      <c r="C49" s="572" t="s">
        <v>342</v>
      </c>
      <c r="D49" s="475">
        <f t="shared" si="3"/>
        <v>5746</v>
      </c>
      <c r="E49" s="687">
        <v>5606</v>
      </c>
      <c r="F49" s="480"/>
      <c r="G49" s="480">
        <v>140</v>
      </c>
      <c r="H49" s="480"/>
      <c r="I49" s="476"/>
      <c r="J49" s="475">
        <f t="shared" si="4"/>
        <v>5112</v>
      </c>
      <c r="K49" s="680">
        <v>5036</v>
      </c>
      <c r="L49" s="681"/>
      <c r="M49" s="681">
        <v>76</v>
      </c>
      <c r="N49" s="681"/>
      <c r="O49" s="682"/>
      <c r="P49" s="690">
        <f t="shared" si="5"/>
        <v>5787</v>
      </c>
      <c r="Q49" s="687">
        <v>5606</v>
      </c>
      <c r="R49" s="480"/>
      <c r="S49" s="480">
        <v>181</v>
      </c>
      <c r="T49" s="480"/>
      <c r="U49" s="476"/>
      <c r="V49" s="990"/>
      <c r="W49" s="991"/>
      <c r="X49" s="992"/>
      <c r="Y49" s="992"/>
      <c r="Z49" s="992"/>
      <c r="AA49" s="992"/>
      <c r="AB49" s="992"/>
      <c r="AC49" s="992"/>
      <c r="AD49" s="992"/>
      <c r="AE49" s="992"/>
      <c r="AF49" s="992"/>
      <c r="AG49" s="992"/>
      <c r="AH49" s="992"/>
      <c r="AI49" s="992"/>
      <c r="AJ49" s="992"/>
      <c r="AK49" s="992"/>
      <c r="AL49" s="992"/>
      <c r="AM49" s="992"/>
      <c r="AN49" s="992"/>
      <c r="AO49" s="992"/>
      <c r="AP49" s="992"/>
      <c r="AQ49" s="992"/>
      <c r="AR49" s="992"/>
      <c r="AS49" s="992"/>
      <c r="AT49" s="992"/>
      <c r="AU49" s="992"/>
      <c r="AV49" s="992"/>
      <c r="AW49" s="992"/>
      <c r="AX49" s="992"/>
      <c r="AY49" s="992"/>
      <c r="AZ49" s="992"/>
      <c r="BA49" s="992"/>
      <c r="BB49" s="992"/>
      <c r="BC49" s="992"/>
      <c r="BD49" s="992"/>
      <c r="BE49" s="992"/>
      <c r="BF49" s="992"/>
      <c r="BG49" s="992"/>
      <c r="BH49" s="992"/>
      <c r="BI49" s="992"/>
      <c r="BJ49" s="992"/>
      <c r="BK49" s="992"/>
      <c r="BL49" s="992"/>
      <c r="BM49" s="992"/>
      <c r="BN49" s="992"/>
      <c r="BO49" s="992"/>
      <c r="BP49" s="992"/>
      <c r="BQ49" s="992"/>
      <c r="BR49" s="992"/>
      <c r="BS49" s="992"/>
      <c r="BT49" s="992"/>
      <c r="BU49" s="992"/>
      <c r="BV49" s="992"/>
      <c r="BW49" s="992"/>
      <c r="BX49" s="992"/>
      <c r="BY49" s="992"/>
      <c r="BZ49" s="992"/>
      <c r="CA49" s="992"/>
      <c r="CB49" s="992"/>
      <c r="CC49" s="992"/>
      <c r="CD49" s="992"/>
      <c r="CE49" s="992"/>
      <c r="CF49" s="992"/>
      <c r="CG49" s="992"/>
      <c r="CH49" s="992"/>
      <c r="CI49" s="992"/>
      <c r="CJ49" s="992"/>
      <c r="CK49" s="992"/>
      <c r="CL49" s="992"/>
      <c r="CM49" s="992"/>
      <c r="CN49" s="992"/>
      <c r="CO49" s="992"/>
      <c r="CP49" s="992"/>
      <c r="CQ49" s="992"/>
      <c r="CR49" s="992"/>
      <c r="CS49" s="992"/>
      <c r="CT49" s="992"/>
      <c r="CU49" s="992"/>
      <c r="CV49" s="992"/>
      <c r="CW49" s="992"/>
      <c r="CX49" s="992"/>
      <c r="CY49" s="992"/>
      <c r="CZ49" s="992"/>
      <c r="DA49" s="992"/>
      <c r="DB49" s="992"/>
      <c r="DC49" s="992"/>
      <c r="DD49" s="992"/>
      <c r="DE49" s="992"/>
      <c r="DF49" s="992"/>
      <c r="DG49" s="992"/>
      <c r="DH49" s="992"/>
      <c r="DI49" s="992"/>
      <c r="DJ49" s="992"/>
      <c r="DK49" s="992"/>
      <c r="DL49" s="992"/>
      <c r="DM49" s="992"/>
      <c r="DN49" s="992"/>
      <c r="DO49" s="992"/>
      <c r="DP49" s="992"/>
      <c r="DQ49" s="992"/>
      <c r="DR49" s="992"/>
      <c r="DS49" s="992"/>
      <c r="DT49" s="992"/>
      <c r="DU49" s="992"/>
      <c r="DV49" s="992"/>
      <c r="DW49" s="992"/>
      <c r="DX49" s="992"/>
      <c r="DY49" s="992"/>
      <c r="DZ49" s="992"/>
      <c r="EA49" s="992"/>
      <c r="EB49" s="992"/>
      <c r="EC49" s="992"/>
      <c r="ED49" s="992"/>
      <c r="EE49" s="992"/>
      <c r="EF49" s="992"/>
      <c r="EG49" s="992"/>
      <c r="EH49" s="992"/>
      <c r="EI49" s="992"/>
      <c r="EJ49" s="992"/>
      <c r="EK49" s="992"/>
      <c r="EL49" s="992"/>
      <c r="EM49" s="992"/>
      <c r="EN49" s="992"/>
      <c r="EO49" s="992"/>
      <c r="EP49" s="992"/>
      <c r="EQ49" s="992"/>
      <c r="ER49" s="992"/>
      <c r="ES49" s="992"/>
      <c r="ET49" s="992"/>
      <c r="EU49" s="992"/>
      <c r="EV49" s="992"/>
      <c r="EW49" s="992"/>
      <c r="EX49" s="992"/>
      <c r="EY49" s="992"/>
      <c r="EZ49" s="992"/>
      <c r="FA49" s="992"/>
      <c r="FB49" s="992"/>
      <c r="FC49" s="992"/>
      <c r="FD49" s="992"/>
      <c r="FE49" s="992"/>
      <c r="FF49" s="992"/>
      <c r="FG49" s="992"/>
      <c r="FH49" s="992"/>
      <c r="FI49" s="992"/>
      <c r="FJ49" s="992"/>
      <c r="FK49" s="992"/>
      <c r="FL49" s="992"/>
      <c r="FM49" s="992"/>
      <c r="FN49" s="992"/>
      <c r="FO49" s="992"/>
      <c r="FP49" s="992"/>
      <c r="FQ49" s="992"/>
      <c r="FR49" s="992"/>
      <c r="FS49" s="992"/>
      <c r="FT49" s="992"/>
      <c r="FU49" s="992"/>
      <c r="FV49" s="992"/>
      <c r="FW49" s="992"/>
      <c r="FX49" s="992"/>
      <c r="FY49" s="992"/>
      <c r="FZ49" s="992"/>
      <c r="GA49" s="992"/>
      <c r="GB49" s="992"/>
      <c r="GC49" s="992"/>
      <c r="GD49" s="992"/>
      <c r="GE49" s="992"/>
      <c r="GF49" s="992"/>
      <c r="GG49" s="992"/>
      <c r="GH49" s="992"/>
      <c r="GI49" s="992"/>
      <c r="GJ49" s="992"/>
      <c r="GK49" s="992"/>
      <c r="GL49" s="992"/>
      <c r="GM49" s="992"/>
      <c r="GN49" s="992"/>
      <c r="GO49" s="992"/>
      <c r="GP49" s="992"/>
      <c r="GQ49" s="992"/>
      <c r="GR49" s="992"/>
      <c r="GS49" s="992"/>
      <c r="GT49" s="992"/>
      <c r="GU49" s="992"/>
      <c r="GV49" s="992"/>
      <c r="GW49" s="992"/>
      <c r="GX49" s="992"/>
      <c r="GY49" s="992"/>
      <c r="GZ49" s="992"/>
      <c r="HA49" s="992"/>
      <c r="HB49" s="992"/>
    </row>
    <row r="50" spans="1:210" s="41" customFormat="1" ht="30" customHeight="1" thickBot="1" x14ac:dyDescent="0.3">
      <c r="A50" s="789"/>
      <c r="B50" s="790"/>
      <c r="C50" s="573"/>
      <c r="D50" s="477">
        <f t="shared" ref="D50:U50" si="6">SUM(D12:D49)</f>
        <v>150384</v>
      </c>
      <c r="E50" s="481">
        <f t="shared" si="6"/>
        <v>105636</v>
      </c>
      <c r="F50" s="478">
        <f t="shared" si="6"/>
        <v>276</v>
      </c>
      <c r="G50" s="478">
        <f t="shared" si="6"/>
        <v>44334</v>
      </c>
      <c r="H50" s="478">
        <f t="shared" si="6"/>
        <v>0</v>
      </c>
      <c r="I50" s="479">
        <f t="shared" si="6"/>
        <v>138</v>
      </c>
      <c r="J50" s="477">
        <f t="shared" si="6"/>
        <v>140182</v>
      </c>
      <c r="K50" s="481">
        <f t="shared" si="6"/>
        <v>103807</v>
      </c>
      <c r="L50" s="478">
        <f t="shared" si="6"/>
        <v>204</v>
      </c>
      <c r="M50" s="478">
        <f t="shared" si="6"/>
        <v>34670</v>
      </c>
      <c r="N50" s="478">
        <f t="shared" si="6"/>
        <v>1367</v>
      </c>
      <c r="O50" s="479">
        <f t="shared" si="6"/>
        <v>134</v>
      </c>
      <c r="P50" s="477">
        <f t="shared" si="6"/>
        <v>157377</v>
      </c>
      <c r="Q50" s="688">
        <f t="shared" si="6"/>
        <v>105724</v>
      </c>
      <c r="R50" s="478">
        <f t="shared" si="6"/>
        <v>302</v>
      </c>
      <c r="S50" s="478">
        <f t="shared" si="6"/>
        <v>51199</v>
      </c>
      <c r="T50" s="478">
        <f t="shared" si="6"/>
        <v>0</v>
      </c>
      <c r="U50" s="479">
        <f t="shared" si="6"/>
        <v>152</v>
      </c>
      <c r="V50" s="990"/>
      <c r="W50" s="991"/>
      <c r="X50" s="992"/>
      <c r="Y50" s="992"/>
      <c r="Z50" s="992"/>
      <c r="AA50" s="992"/>
      <c r="AB50" s="992"/>
      <c r="AC50" s="992"/>
      <c r="AD50" s="992"/>
      <c r="AE50" s="992"/>
      <c r="AF50" s="992"/>
      <c r="AG50" s="992"/>
      <c r="AH50" s="992"/>
      <c r="AI50" s="992"/>
      <c r="AJ50" s="992"/>
      <c r="AK50" s="992"/>
      <c r="AL50" s="992"/>
      <c r="AM50" s="992"/>
      <c r="AN50" s="992"/>
      <c r="AO50" s="992"/>
      <c r="AP50" s="992"/>
      <c r="AQ50" s="992"/>
      <c r="AR50" s="992"/>
      <c r="AS50" s="992"/>
      <c r="AT50" s="992"/>
      <c r="AU50" s="992"/>
      <c r="AV50" s="992"/>
      <c r="AW50" s="992"/>
      <c r="AX50" s="992"/>
      <c r="AY50" s="992"/>
      <c r="AZ50" s="992"/>
      <c r="BA50" s="992"/>
      <c r="BB50" s="992"/>
      <c r="BC50" s="992"/>
      <c r="BD50" s="992"/>
      <c r="BE50" s="992"/>
      <c r="BF50" s="992"/>
      <c r="BG50" s="992"/>
      <c r="BH50" s="992"/>
      <c r="BI50" s="992"/>
      <c r="BJ50" s="992"/>
      <c r="BK50" s="992"/>
      <c r="BL50" s="992"/>
      <c r="BM50" s="992"/>
      <c r="BN50" s="992"/>
      <c r="BO50" s="992"/>
      <c r="BP50" s="992"/>
      <c r="BQ50" s="992"/>
      <c r="BR50" s="992"/>
      <c r="BS50" s="992"/>
      <c r="BT50" s="992"/>
      <c r="BU50" s="992"/>
      <c r="BV50" s="992"/>
      <c r="BW50" s="992"/>
      <c r="BX50" s="992"/>
      <c r="BY50" s="992"/>
      <c r="BZ50" s="992"/>
      <c r="CA50" s="992"/>
      <c r="CB50" s="992"/>
      <c r="CC50" s="992"/>
      <c r="CD50" s="992"/>
      <c r="CE50" s="992"/>
      <c r="CF50" s="992"/>
      <c r="CG50" s="992"/>
      <c r="CH50" s="992"/>
      <c r="CI50" s="992"/>
      <c r="CJ50" s="992"/>
      <c r="CK50" s="992"/>
      <c r="CL50" s="992"/>
      <c r="CM50" s="992"/>
      <c r="CN50" s="992"/>
      <c r="CO50" s="992"/>
      <c r="CP50" s="992"/>
      <c r="CQ50" s="992"/>
      <c r="CR50" s="992"/>
      <c r="CS50" s="992"/>
      <c r="CT50" s="992"/>
      <c r="CU50" s="992"/>
      <c r="CV50" s="992"/>
      <c r="CW50" s="992"/>
      <c r="CX50" s="992"/>
      <c r="CY50" s="992"/>
      <c r="CZ50" s="992"/>
      <c r="DA50" s="992"/>
      <c r="DB50" s="992"/>
      <c r="DC50" s="992"/>
      <c r="DD50" s="992"/>
      <c r="DE50" s="992"/>
      <c r="DF50" s="992"/>
      <c r="DG50" s="992"/>
      <c r="DH50" s="992"/>
      <c r="DI50" s="992"/>
      <c r="DJ50" s="992"/>
      <c r="DK50" s="992"/>
      <c r="DL50" s="992"/>
      <c r="DM50" s="992"/>
      <c r="DN50" s="992"/>
      <c r="DO50" s="992"/>
      <c r="DP50" s="992"/>
      <c r="DQ50" s="992"/>
      <c r="DR50" s="992"/>
      <c r="DS50" s="992"/>
      <c r="DT50" s="992"/>
      <c r="DU50" s="992"/>
      <c r="DV50" s="992"/>
      <c r="DW50" s="992"/>
      <c r="DX50" s="992"/>
      <c r="DY50" s="992"/>
      <c r="DZ50" s="992"/>
      <c r="EA50" s="992"/>
      <c r="EB50" s="992"/>
      <c r="EC50" s="992"/>
      <c r="ED50" s="992"/>
      <c r="EE50" s="992"/>
      <c r="EF50" s="992"/>
      <c r="EG50" s="992"/>
      <c r="EH50" s="992"/>
      <c r="EI50" s="992"/>
      <c r="EJ50" s="992"/>
      <c r="EK50" s="992"/>
      <c r="EL50" s="992"/>
      <c r="EM50" s="992"/>
      <c r="EN50" s="992"/>
      <c r="EO50" s="992"/>
      <c r="EP50" s="992"/>
      <c r="EQ50" s="992"/>
      <c r="ER50" s="992"/>
      <c r="ES50" s="992"/>
      <c r="ET50" s="992"/>
      <c r="EU50" s="992"/>
      <c r="EV50" s="992"/>
      <c r="EW50" s="992"/>
      <c r="EX50" s="992"/>
      <c r="EY50" s="992"/>
      <c r="EZ50" s="992"/>
      <c r="FA50" s="992"/>
      <c r="FB50" s="992"/>
      <c r="FC50" s="992"/>
      <c r="FD50" s="992"/>
      <c r="FE50" s="992"/>
      <c r="FF50" s="992"/>
      <c r="FG50" s="992"/>
      <c r="FH50" s="992"/>
      <c r="FI50" s="992"/>
      <c r="FJ50" s="992"/>
      <c r="FK50" s="992"/>
      <c r="FL50" s="992"/>
      <c r="FM50" s="992"/>
      <c r="FN50" s="992"/>
      <c r="FO50" s="992"/>
      <c r="FP50" s="992"/>
      <c r="FQ50" s="992"/>
      <c r="FR50" s="992"/>
      <c r="FS50" s="992"/>
      <c r="FT50" s="992"/>
      <c r="FU50" s="992"/>
      <c r="FV50" s="992"/>
      <c r="FW50" s="992"/>
      <c r="FX50" s="992"/>
      <c r="FY50" s="992"/>
      <c r="FZ50" s="992"/>
      <c r="GA50" s="992"/>
      <c r="GB50" s="992"/>
      <c r="GC50" s="992"/>
      <c r="GD50" s="992"/>
      <c r="GE50" s="992"/>
      <c r="GF50" s="992"/>
      <c r="GG50" s="992"/>
      <c r="GH50" s="992"/>
      <c r="GI50" s="992"/>
      <c r="GJ50" s="992"/>
      <c r="GK50" s="992"/>
      <c r="GL50" s="992"/>
      <c r="GM50" s="992"/>
      <c r="GN50" s="992"/>
      <c r="GO50" s="992"/>
      <c r="GP50" s="992"/>
      <c r="GQ50" s="992"/>
      <c r="GR50" s="992"/>
      <c r="GS50" s="992"/>
      <c r="GT50" s="992"/>
      <c r="GU50" s="992"/>
      <c r="GV50" s="992"/>
      <c r="GW50" s="992"/>
      <c r="GX50" s="992"/>
      <c r="GY50" s="992"/>
      <c r="GZ50" s="992"/>
      <c r="HA50" s="992"/>
      <c r="HB50" s="992"/>
    </row>
    <row r="51" spans="1:210" ht="28.5" customHeight="1" thickTop="1" x14ac:dyDescent="0.25">
      <c r="C51" s="1089"/>
      <c r="D51" s="1090"/>
      <c r="E51" s="1090"/>
      <c r="F51" s="1090"/>
      <c r="G51" s="1090"/>
      <c r="H51" s="1090"/>
      <c r="I51" s="1090"/>
      <c r="J51" s="1090"/>
      <c r="K51" s="1090"/>
      <c r="L51" s="1090"/>
      <c r="M51" s="1090"/>
      <c r="N51" s="1090"/>
      <c r="O51" s="1090"/>
      <c r="P51" s="1090"/>
      <c r="Q51" s="1090"/>
      <c r="R51" s="1090"/>
      <c r="S51" s="1090"/>
      <c r="T51" s="1090"/>
      <c r="U51" s="1090"/>
      <c r="V51" s="993"/>
    </row>
    <row r="52" spans="1:210" s="988" customFormat="1" x14ac:dyDescent="0.2">
      <c r="D52" s="994"/>
      <c r="E52" s="995"/>
      <c r="F52" s="996"/>
      <c r="G52" s="996"/>
      <c r="H52" s="996"/>
      <c r="I52" s="996"/>
      <c r="J52" s="997"/>
      <c r="K52" s="996"/>
      <c r="L52" s="996"/>
      <c r="M52" s="996"/>
      <c r="N52" s="996"/>
      <c r="O52" s="996"/>
      <c r="P52" s="997"/>
      <c r="Q52" s="996"/>
      <c r="R52" s="996"/>
      <c r="S52" s="993"/>
      <c r="T52" s="993"/>
      <c r="U52" s="996"/>
      <c r="V52" s="993"/>
    </row>
    <row r="53" spans="1:210" s="988" customFormat="1" x14ac:dyDescent="0.2">
      <c r="D53" s="998"/>
      <c r="E53" s="999"/>
      <c r="F53" s="999"/>
      <c r="G53" s="999"/>
      <c r="H53" s="999"/>
      <c r="I53" s="999"/>
      <c r="J53" s="998"/>
      <c r="K53" s="999"/>
      <c r="L53" s="999"/>
      <c r="M53" s="999"/>
      <c r="N53" s="999"/>
      <c r="O53" s="999"/>
      <c r="P53" s="998"/>
      <c r="Q53" s="999"/>
      <c r="R53" s="999"/>
      <c r="U53" s="999"/>
    </row>
    <row r="54" spans="1:210" s="988" customFormat="1" x14ac:dyDescent="0.2">
      <c r="D54" s="998"/>
      <c r="E54" s="999"/>
      <c r="F54" s="999"/>
      <c r="G54" s="999"/>
      <c r="H54" s="999"/>
      <c r="I54" s="999"/>
      <c r="J54" s="998"/>
      <c r="K54" s="999"/>
      <c r="L54" s="999"/>
      <c r="M54" s="999"/>
      <c r="N54" s="999"/>
      <c r="O54" s="999"/>
      <c r="P54" s="998"/>
      <c r="Q54" s="999"/>
      <c r="R54" s="999"/>
      <c r="U54" s="999"/>
    </row>
    <row r="55" spans="1:210" s="988" customFormat="1" x14ac:dyDescent="0.2">
      <c r="D55" s="998"/>
      <c r="E55" s="999"/>
      <c r="F55" s="999"/>
      <c r="G55" s="999"/>
      <c r="H55" s="999"/>
      <c r="I55" s="999"/>
      <c r="J55" s="998"/>
      <c r="K55" s="999"/>
      <c r="L55" s="999"/>
      <c r="M55" s="999"/>
      <c r="N55" s="999"/>
      <c r="O55" s="999"/>
      <c r="P55" s="998"/>
      <c r="Q55" s="999"/>
      <c r="R55" s="999"/>
      <c r="U55" s="999"/>
    </row>
    <row r="56" spans="1:210" s="988" customFormat="1" x14ac:dyDescent="0.2">
      <c r="D56" s="998"/>
      <c r="E56" s="999"/>
      <c r="F56" s="999"/>
      <c r="G56" s="999"/>
      <c r="H56" s="999"/>
      <c r="I56" s="999"/>
      <c r="J56" s="998"/>
      <c r="K56" s="999"/>
      <c r="L56" s="999"/>
      <c r="M56" s="999"/>
      <c r="N56" s="999"/>
      <c r="O56" s="999"/>
      <c r="P56" s="998"/>
      <c r="Q56" s="999"/>
      <c r="R56" s="999"/>
      <c r="U56" s="999"/>
    </row>
    <row r="57" spans="1:210" s="988" customFormat="1" x14ac:dyDescent="0.2">
      <c r="D57" s="998"/>
      <c r="E57" s="999"/>
      <c r="F57" s="999"/>
      <c r="G57" s="999"/>
      <c r="H57" s="999"/>
      <c r="I57" s="999"/>
      <c r="J57" s="998"/>
      <c r="K57" s="999"/>
      <c r="L57" s="999"/>
      <c r="M57" s="999"/>
      <c r="N57" s="999"/>
      <c r="O57" s="999"/>
      <c r="P57" s="998"/>
      <c r="Q57" s="999"/>
      <c r="R57" s="999"/>
      <c r="U57" s="999"/>
    </row>
    <row r="58" spans="1:210" s="988" customFormat="1" x14ac:dyDescent="0.2">
      <c r="D58" s="998"/>
      <c r="E58" s="999"/>
      <c r="F58" s="999"/>
      <c r="G58" s="999"/>
      <c r="H58" s="999"/>
      <c r="I58" s="999"/>
      <c r="J58" s="998"/>
      <c r="K58" s="999"/>
      <c r="L58" s="999"/>
      <c r="M58" s="999"/>
      <c r="N58" s="999"/>
      <c r="O58" s="999"/>
      <c r="P58" s="998"/>
      <c r="Q58" s="999"/>
      <c r="R58" s="999"/>
      <c r="U58" s="999"/>
    </row>
    <row r="59" spans="1:210" s="988" customFormat="1" x14ac:dyDescent="0.2">
      <c r="D59" s="998"/>
      <c r="E59" s="999"/>
      <c r="F59" s="999"/>
      <c r="G59" s="999"/>
      <c r="H59" s="999"/>
      <c r="I59" s="999"/>
      <c r="J59" s="998"/>
      <c r="K59" s="999"/>
      <c r="L59" s="999"/>
      <c r="M59" s="999"/>
      <c r="N59" s="999"/>
      <c r="O59" s="999"/>
      <c r="P59" s="998"/>
      <c r="Q59" s="999"/>
      <c r="R59" s="999"/>
      <c r="U59" s="999"/>
    </row>
    <row r="60" spans="1:210" s="988" customFormat="1" x14ac:dyDescent="0.2">
      <c r="D60" s="998"/>
      <c r="E60" s="999"/>
      <c r="F60" s="999"/>
      <c r="G60" s="999"/>
      <c r="H60" s="999"/>
      <c r="I60" s="999"/>
      <c r="J60" s="998"/>
      <c r="K60" s="999"/>
      <c r="L60" s="999"/>
      <c r="M60" s="999"/>
      <c r="N60" s="999"/>
      <c r="O60" s="999"/>
      <c r="P60" s="998"/>
      <c r="Q60" s="999"/>
      <c r="R60" s="999"/>
      <c r="U60" s="999"/>
    </row>
    <row r="61" spans="1:210" s="988" customFormat="1" x14ac:dyDescent="0.2">
      <c r="D61" s="998"/>
      <c r="E61" s="999"/>
      <c r="F61" s="999"/>
      <c r="G61" s="999"/>
      <c r="H61" s="999"/>
      <c r="I61" s="999"/>
      <c r="J61" s="998"/>
      <c r="K61" s="999"/>
      <c r="L61" s="999"/>
      <c r="M61" s="999"/>
      <c r="N61" s="999"/>
      <c r="O61" s="999"/>
      <c r="P61" s="998"/>
      <c r="Q61" s="999"/>
      <c r="R61" s="999"/>
      <c r="U61" s="999"/>
    </row>
    <row r="62" spans="1:210" s="988" customFormat="1" x14ac:dyDescent="0.2">
      <c r="D62" s="998"/>
      <c r="E62" s="999"/>
      <c r="F62" s="999"/>
      <c r="G62" s="999"/>
      <c r="H62" s="999"/>
      <c r="I62" s="999"/>
      <c r="J62" s="998"/>
      <c r="K62" s="999"/>
      <c r="L62" s="999"/>
      <c r="M62" s="999"/>
      <c r="N62" s="999"/>
      <c r="O62" s="999"/>
      <c r="P62" s="998"/>
      <c r="Q62" s="999"/>
      <c r="R62" s="999"/>
      <c r="U62" s="999"/>
    </row>
    <row r="63" spans="1:210" s="988" customFormat="1" x14ac:dyDescent="0.2">
      <c r="D63" s="998"/>
      <c r="E63" s="999"/>
      <c r="F63" s="999"/>
      <c r="G63" s="999"/>
      <c r="H63" s="999"/>
      <c r="I63" s="999"/>
      <c r="J63" s="998"/>
      <c r="K63" s="999"/>
      <c r="L63" s="999"/>
      <c r="M63" s="999"/>
      <c r="N63" s="999"/>
      <c r="O63" s="999"/>
      <c r="P63" s="998"/>
      <c r="Q63" s="999"/>
      <c r="R63" s="999"/>
      <c r="S63" s="999"/>
      <c r="T63" s="999"/>
      <c r="U63" s="999"/>
    </row>
    <row r="64" spans="1:210" s="988" customFormat="1" x14ac:dyDescent="0.2">
      <c r="D64" s="998"/>
      <c r="E64" s="999"/>
      <c r="F64" s="999"/>
      <c r="G64" s="999"/>
      <c r="H64" s="999"/>
      <c r="I64" s="999"/>
      <c r="J64" s="998"/>
      <c r="K64" s="999"/>
      <c r="L64" s="999"/>
      <c r="M64" s="999"/>
      <c r="N64" s="999"/>
      <c r="O64" s="999"/>
      <c r="P64" s="998"/>
      <c r="Q64" s="999"/>
      <c r="R64" s="999"/>
      <c r="S64" s="999"/>
      <c r="T64" s="999"/>
      <c r="U64" s="999"/>
    </row>
    <row r="65" spans="4:21" s="988" customFormat="1" x14ac:dyDescent="0.2">
      <c r="D65" s="998"/>
      <c r="E65" s="999"/>
      <c r="F65" s="999"/>
      <c r="G65" s="999"/>
      <c r="H65" s="999"/>
      <c r="I65" s="999"/>
      <c r="J65" s="998"/>
      <c r="K65" s="999"/>
      <c r="L65" s="999"/>
      <c r="M65" s="999"/>
      <c r="N65" s="999"/>
      <c r="O65" s="999"/>
      <c r="P65" s="998"/>
      <c r="Q65" s="999"/>
      <c r="R65" s="999"/>
      <c r="S65" s="999"/>
      <c r="T65" s="999"/>
      <c r="U65" s="999"/>
    </row>
    <row r="66" spans="4:21" s="988" customFormat="1" x14ac:dyDescent="0.2">
      <c r="D66" s="998"/>
      <c r="E66" s="999"/>
      <c r="F66" s="999"/>
      <c r="G66" s="999"/>
      <c r="H66" s="999"/>
      <c r="I66" s="999"/>
      <c r="J66" s="998"/>
      <c r="K66" s="999"/>
      <c r="L66" s="999"/>
      <c r="M66" s="999"/>
      <c r="N66" s="999"/>
      <c r="O66" s="999"/>
      <c r="P66" s="998"/>
      <c r="Q66" s="999"/>
      <c r="R66" s="999"/>
      <c r="S66" s="999"/>
      <c r="T66" s="999"/>
      <c r="U66" s="999"/>
    </row>
    <row r="67" spans="4:21" s="988" customFormat="1" x14ac:dyDescent="0.2">
      <c r="D67" s="998"/>
      <c r="E67" s="999"/>
      <c r="F67" s="999"/>
      <c r="G67" s="999"/>
      <c r="H67" s="999"/>
      <c r="I67" s="999"/>
      <c r="J67" s="998"/>
      <c r="K67" s="999"/>
      <c r="L67" s="999"/>
      <c r="M67" s="999"/>
      <c r="N67" s="999"/>
      <c r="O67" s="999"/>
      <c r="P67" s="998"/>
      <c r="Q67" s="999"/>
      <c r="R67" s="999"/>
      <c r="S67" s="999"/>
      <c r="T67" s="999"/>
      <c r="U67" s="999"/>
    </row>
    <row r="68" spans="4:21" s="988" customFormat="1" x14ac:dyDescent="0.2">
      <c r="D68" s="998"/>
      <c r="E68" s="999"/>
      <c r="F68" s="999"/>
      <c r="G68" s="999"/>
      <c r="H68" s="999"/>
      <c r="I68" s="999"/>
      <c r="J68" s="998"/>
      <c r="K68" s="999"/>
      <c r="L68" s="999"/>
      <c r="M68" s="999"/>
      <c r="N68" s="999"/>
      <c r="O68" s="999"/>
      <c r="P68" s="998"/>
      <c r="Q68" s="999"/>
      <c r="R68" s="999"/>
      <c r="S68" s="999"/>
      <c r="T68" s="999"/>
      <c r="U68" s="999"/>
    </row>
    <row r="69" spans="4:21" s="988" customFormat="1" x14ac:dyDescent="0.2">
      <c r="D69" s="998"/>
      <c r="E69" s="999"/>
      <c r="F69" s="999"/>
      <c r="G69" s="999"/>
      <c r="H69" s="999"/>
      <c r="I69" s="999"/>
      <c r="J69" s="998"/>
      <c r="K69" s="999"/>
      <c r="L69" s="999"/>
      <c r="M69" s="999"/>
      <c r="N69" s="999"/>
      <c r="O69" s="999"/>
      <c r="P69" s="998"/>
      <c r="Q69" s="999"/>
      <c r="R69" s="999"/>
      <c r="S69" s="999"/>
      <c r="T69" s="999"/>
      <c r="U69" s="999"/>
    </row>
    <row r="70" spans="4:21" s="988" customFormat="1" x14ac:dyDescent="0.2">
      <c r="D70" s="998"/>
      <c r="E70" s="999"/>
      <c r="F70" s="999"/>
      <c r="G70" s="999"/>
      <c r="H70" s="999"/>
      <c r="I70" s="999"/>
      <c r="J70" s="998"/>
      <c r="K70" s="999"/>
      <c r="L70" s="999"/>
      <c r="M70" s="999"/>
      <c r="N70" s="999"/>
      <c r="O70" s="999"/>
      <c r="P70" s="998"/>
      <c r="Q70" s="999"/>
      <c r="R70" s="999"/>
      <c r="S70" s="999"/>
      <c r="T70" s="999"/>
      <c r="U70" s="999"/>
    </row>
    <row r="71" spans="4:21" s="988" customFormat="1" x14ac:dyDescent="0.2">
      <c r="D71" s="998"/>
      <c r="E71" s="999"/>
      <c r="F71" s="999"/>
      <c r="G71" s="999"/>
      <c r="H71" s="999"/>
      <c r="I71" s="999"/>
      <c r="J71" s="998"/>
      <c r="K71" s="999"/>
      <c r="L71" s="999"/>
      <c r="M71" s="999"/>
      <c r="N71" s="999"/>
      <c r="O71" s="999"/>
      <c r="P71" s="998"/>
      <c r="Q71" s="999"/>
      <c r="R71" s="999"/>
      <c r="S71" s="999"/>
      <c r="T71" s="999"/>
      <c r="U71" s="999"/>
    </row>
    <row r="72" spans="4:21" s="988" customFormat="1" x14ac:dyDescent="0.2">
      <c r="D72" s="998"/>
      <c r="E72" s="999"/>
      <c r="F72" s="999"/>
      <c r="G72" s="999"/>
      <c r="H72" s="999"/>
      <c r="I72" s="999"/>
      <c r="J72" s="998"/>
      <c r="K72" s="999"/>
      <c r="L72" s="999"/>
      <c r="M72" s="999"/>
      <c r="N72" s="999"/>
      <c r="O72" s="999"/>
      <c r="P72" s="998"/>
      <c r="Q72" s="999"/>
      <c r="R72" s="999"/>
      <c r="S72" s="999"/>
      <c r="T72" s="999"/>
      <c r="U72" s="999"/>
    </row>
    <row r="73" spans="4:21" s="988" customFormat="1" x14ac:dyDescent="0.2">
      <c r="D73" s="998"/>
      <c r="E73" s="999"/>
      <c r="F73" s="999"/>
      <c r="G73" s="999"/>
      <c r="H73" s="999"/>
      <c r="I73" s="999"/>
      <c r="J73" s="998"/>
      <c r="K73" s="999"/>
      <c r="L73" s="999"/>
      <c r="M73" s="999"/>
      <c r="N73" s="999"/>
      <c r="O73" s="999"/>
      <c r="P73" s="998"/>
      <c r="Q73" s="999"/>
      <c r="R73" s="999"/>
      <c r="S73" s="999"/>
      <c r="T73" s="999"/>
      <c r="U73" s="999"/>
    </row>
    <row r="74" spans="4:21" s="988" customFormat="1" x14ac:dyDescent="0.2">
      <c r="D74" s="998"/>
      <c r="E74" s="999"/>
      <c r="F74" s="999"/>
      <c r="G74" s="999"/>
      <c r="H74" s="999"/>
      <c r="I74" s="999"/>
      <c r="J74" s="998"/>
      <c r="K74" s="999"/>
      <c r="L74" s="999"/>
      <c r="M74" s="999"/>
      <c r="N74" s="999"/>
      <c r="O74" s="999"/>
      <c r="P74" s="998"/>
      <c r="Q74" s="999"/>
      <c r="R74" s="999"/>
      <c r="S74" s="999"/>
      <c r="T74" s="999"/>
      <c r="U74" s="999"/>
    </row>
    <row r="75" spans="4:21" s="988" customFormat="1" x14ac:dyDescent="0.2">
      <c r="D75" s="998"/>
      <c r="E75" s="999"/>
      <c r="F75" s="999"/>
      <c r="G75" s="999"/>
      <c r="H75" s="999"/>
      <c r="I75" s="999"/>
      <c r="J75" s="998"/>
      <c r="K75" s="999"/>
      <c r="L75" s="999"/>
      <c r="M75" s="999"/>
      <c r="N75" s="999"/>
      <c r="O75" s="999"/>
      <c r="P75" s="998"/>
      <c r="Q75" s="999"/>
      <c r="R75" s="999"/>
      <c r="S75" s="999"/>
      <c r="T75" s="999"/>
      <c r="U75" s="999"/>
    </row>
    <row r="76" spans="4:21" s="988" customFormat="1" x14ac:dyDescent="0.2">
      <c r="D76" s="998"/>
      <c r="E76" s="999"/>
      <c r="F76" s="999"/>
      <c r="G76" s="999"/>
      <c r="H76" s="999"/>
      <c r="I76" s="999"/>
      <c r="J76" s="998"/>
      <c r="K76" s="999"/>
      <c r="L76" s="999"/>
      <c r="M76" s="999"/>
      <c r="N76" s="999"/>
      <c r="O76" s="999"/>
      <c r="P76" s="998"/>
      <c r="Q76" s="999"/>
      <c r="R76" s="999"/>
      <c r="S76" s="999"/>
      <c r="T76" s="999"/>
      <c r="U76" s="999"/>
    </row>
    <row r="77" spans="4:21" s="988" customFormat="1" x14ac:dyDescent="0.2">
      <c r="D77" s="998"/>
      <c r="E77" s="999"/>
      <c r="F77" s="999"/>
      <c r="G77" s="999"/>
      <c r="H77" s="999"/>
      <c r="I77" s="999"/>
      <c r="J77" s="998"/>
      <c r="K77" s="999"/>
      <c r="L77" s="999"/>
      <c r="M77" s="999"/>
      <c r="N77" s="999"/>
      <c r="O77" s="999"/>
      <c r="P77" s="998"/>
      <c r="Q77" s="999"/>
      <c r="R77" s="999"/>
      <c r="S77" s="999"/>
      <c r="T77" s="999"/>
      <c r="U77" s="999"/>
    </row>
    <row r="78" spans="4:21" s="988" customFormat="1" x14ac:dyDescent="0.2">
      <c r="D78" s="998"/>
      <c r="E78" s="999"/>
      <c r="F78" s="999"/>
      <c r="G78" s="999"/>
      <c r="H78" s="999"/>
      <c r="I78" s="999"/>
      <c r="J78" s="998"/>
      <c r="K78" s="999"/>
      <c r="L78" s="999"/>
      <c r="M78" s="999"/>
      <c r="N78" s="999"/>
      <c r="O78" s="999"/>
      <c r="P78" s="998"/>
      <c r="Q78" s="999"/>
      <c r="R78" s="999"/>
      <c r="S78" s="999"/>
      <c r="T78" s="999"/>
      <c r="U78" s="999"/>
    </row>
    <row r="79" spans="4:21" s="988" customFormat="1" x14ac:dyDescent="0.2">
      <c r="D79" s="998"/>
      <c r="E79" s="999"/>
      <c r="F79" s="999"/>
      <c r="G79" s="999"/>
      <c r="H79" s="999"/>
      <c r="I79" s="999"/>
      <c r="J79" s="998"/>
      <c r="K79" s="999"/>
      <c r="L79" s="999"/>
      <c r="M79" s="999"/>
      <c r="N79" s="999"/>
      <c r="O79" s="999"/>
      <c r="P79" s="998"/>
      <c r="Q79" s="999"/>
      <c r="R79" s="999"/>
      <c r="S79" s="999"/>
      <c r="T79" s="999"/>
      <c r="U79" s="999"/>
    </row>
    <row r="80" spans="4:21" s="988" customFormat="1" x14ac:dyDescent="0.2">
      <c r="D80" s="998"/>
      <c r="E80" s="999"/>
      <c r="F80" s="999"/>
      <c r="G80" s="999"/>
      <c r="H80" s="999"/>
      <c r="I80" s="999"/>
      <c r="J80" s="998"/>
      <c r="K80" s="999"/>
      <c r="L80" s="999"/>
      <c r="M80" s="999"/>
      <c r="N80" s="999"/>
      <c r="O80" s="999"/>
      <c r="P80" s="998"/>
      <c r="Q80" s="999"/>
      <c r="R80" s="999"/>
      <c r="S80" s="999"/>
      <c r="T80" s="999"/>
      <c r="U80" s="999"/>
    </row>
    <row r="81" spans="4:21" s="988" customFormat="1" x14ac:dyDescent="0.2">
      <c r="D81" s="998"/>
      <c r="E81" s="999"/>
      <c r="F81" s="999"/>
      <c r="G81" s="999"/>
      <c r="H81" s="999"/>
      <c r="I81" s="999"/>
      <c r="J81" s="998"/>
      <c r="K81" s="999"/>
      <c r="L81" s="999"/>
      <c r="M81" s="999"/>
      <c r="N81" s="999"/>
      <c r="O81" s="999"/>
      <c r="P81" s="998"/>
      <c r="Q81" s="999"/>
      <c r="R81" s="999"/>
      <c r="S81" s="999"/>
      <c r="T81" s="999"/>
      <c r="U81" s="999"/>
    </row>
    <row r="82" spans="4:21" s="988" customFormat="1" x14ac:dyDescent="0.2">
      <c r="D82" s="998"/>
      <c r="E82" s="999"/>
      <c r="F82" s="999"/>
      <c r="G82" s="999"/>
      <c r="H82" s="999"/>
      <c r="I82" s="999"/>
      <c r="J82" s="998"/>
      <c r="K82" s="999"/>
      <c r="L82" s="999"/>
      <c r="M82" s="999"/>
      <c r="N82" s="999"/>
      <c r="O82" s="999"/>
      <c r="P82" s="998"/>
      <c r="Q82" s="999"/>
      <c r="R82" s="999"/>
      <c r="S82" s="999"/>
      <c r="T82" s="999"/>
      <c r="U82" s="999"/>
    </row>
    <row r="83" spans="4:21" s="988" customFormat="1" x14ac:dyDescent="0.2">
      <c r="D83" s="998"/>
      <c r="E83" s="999"/>
      <c r="F83" s="999"/>
      <c r="G83" s="999"/>
      <c r="H83" s="999"/>
      <c r="I83" s="999"/>
      <c r="J83" s="998"/>
      <c r="K83" s="999"/>
      <c r="L83" s="999"/>
      <c r="M83" s="999"/>
      <c r="N83" s="999"/>
      <c r="O83" s="999"/>
      <c r="P83" s="998"/>
      <c r="Q83" s="999"/>
      <c r="R83" s="999"/>
      <c r="S83" s="999"/>
      <c r="T83" s="999"/>
      <c r="U83" s="999"/>
    </row>
    <row r="84" spans="4:21" s="988" customFormat="1" x14ac:dyDescent="0.2">
      <c r="D84" s="998"/>
      <c r="E84" s="999"/>
      <c r="F84" s="999"/>
      <c r="G84" s="999"/>
      <c r="H84" s="999"/>
      <c r="I84" s="999"/>
      <c r="J84" s="998"/>
      <c r="K84" s="999"/>
      <c r="L84" s="999"/>
      <c r="M84" s="999"/>
      <c r="N84" s="999"/>
      <c r="O84" s="999"/>
      <c r="P84" s="998"/>
      <c r="Q84" s="999"/>
      <c r="R84" s="999"/>
      <c r="S84" s="999"/>
      <c r="T84" s="999"/>
      <c r="U84" s="999"/>
    </row>
    <row r="85" spans="4:21" s="988" customFormat="1" x14ac:dyDescent="0.2">
      <c r="D85" s="998"/>
      <c r="E85" s="999"/>
      <c r="F85" s="999"/>
      <c r="G85" s="999"/>
      <c r="H85" s="999"/>
      <c r="I85" s="999"/>
      <c r="J85" s="998"/>
      <c r="K85" s="999"/>
      <c r="L85" s="999"/>
      <c r="M85" s="999"/>
      <c r="N85" s="999"/>
      <c r="O85" s="999"/>
      <c r="P85" s="998"/>
      <c r="Q85" s="999"/>
      <c r="R85" s="999"/>
      <c r="S85" s="999"/>
      <c r="T85" s="999"/>
      <c r="U85" s="999"/>
    </row>
    <row r="86" spans="4:21" s="988" customFormat="1" x14ac:dyDescent="0.2">
      <c r="D86" s="998"/>
      <c r="E86" s="999"/>
      <c r="F86" s="999"/>
      <c r="G86" s="999"/>
      <c r="H86" s="999"/>
      <c r="I86" s="999"/>
      <c r="J86" s="998"/>
      <c r="K86" s="999"/>
      <c r="L86" s="999"/>
      <c r="M86" s="999"/>
      <c r="N86" s="999"/>
      <c r="O86" s="999"/>
      <c r="P86" s="998"/>
      <c r="Q86" s="999"/>
      <c r="R86" s="999"/>
      <c r="S86" s="999"/>
      <c r="T86" s="999"/>
      <c r="U86" s="999"/>
    </row>
    <row r="87" spans="4:21" s="988" customFormat="1" x14ac:dyDescent="0.2">
      <c r="D87" s="998"/>
      <c r="E87" s="999"/>
      <c r="F87" s="999"/>
      <c r="G87" s="999"/>
      <c r="H87" s="999"/>
      <c r="I87" s="999"/>
      <c r="J87" s="998"/>
      <c r="K87" s="999"/>
      <c r="L87" s="999"/>
      <c r="M87" s="999"/>
      <c r="N87" s="999"/>
      <c r="O87" s="999"/>
      <c r="P87" s="998"/>
      <c r="Q87" s="999"/>
      <c r="R87" s="999"/>
      <c r="S87" s="999"/>
      <c r="T87" s="999"/>
      <c r="U87" s="999"/>
    </row>
    <row r="88" spans="4:21" s="988" customFormat="1" x14ac:dyDescent="0.2">
      <c r="D88" s="998"/>
      <c r="E88" s="999"/>
      <c r="F88" s="999"/>
      <c r="G88" s="999"/>
      <c r="H88" s="999"/>
      <c r="I88" s="999"/>
      <c r="J88" s="998"/>
      <c r="K88" s="999"/>
      <c r="L88" s="999"/>
      <c r="M88" s="999"/>
      <c r="N88" s="999"/>
      <c r="O88" s="999"/>
      <c r="P88" s="998"/>
      <c r="Q88" s="999"/>
      <c r="R88" s="999"/>
      <c r="S88" s="999"/>
      <c r="T88" s="999"/>
      <c r="U88" s="999"/>
    </row>
    <row r="89" spans="4:21" s="988" customFormat="1" x14ac:dyDescent="0.2">
      <c r="D89" s="998"/>
      <c r="E89" s="999"/>
      <c r="F89" s="999"/>
      <c r="G89" s="999"/>
      <c r="H89" s="999"/>
      <c r="I89" s="999"/>
      <c r="J89" s="998"/>
      <c r="K89" s="999"/>
      <c r="L89" s="999"/>
      <c r="M89" s="999"/>
      <c r="N89" s="999"/>
      <c r="O89" s="999"/>
      <c r="P89" s="998"/>
      <c r="Q89" s="999"/>
      <c r="R89" s="999"/>
      <c r="S89" s="999"/>
      <c r="T89" s="999"/>
      <c r="U89" s="999"/>
    </row>
    <row r="90" spans="4:21" s="988" customFormat="1" x14ac:dyDescent="0.2">
      <c r="D90" s="998"/>
      <c r="E90" s="999"/>
      <c r="F90" s="999"/>
      <c r="G90" s="999"/>
      <c r="H90" s="999"/>
      <c r="I90" s="999"/>
      <c r="J90" s="998"/>
      <c r="K90" s="999"/>
      <c r="L90" s="999"/>
      <c r="M90" s="999"/>
      <c r="N90" s="999"/>
      <c r="O90" s="999"/>
      <c r="P90" s="998"/>
      <c r="Q90" s="999"/>
      <c r="R90" s="999"/>
      <c r="S90" s="999"/>
      <c r="T90" s="999"/>
      <c r="U90" s="999"/>
    </row>
    <row r="91" spans="4:21" s="988" customFormat="1" x14ac:dyDescent="0.2">
      <c r="D91" s="998"/>
      <c r="E91" s="999"/>
      <c r="F91" s="999"/>
      <c r="G91" s="999"/>
      <c r="H91" s="999"/>
      <c r="I91" s="999"/>
      <c r="J91" s="998"/>
      <c r="K91" s="999"/>
      <c r="L91" s="999"/>
      <c r="M91" s="999"/>
      <c r="N91" s="999"/>
      <c r="O91" s="999"/>
      <c r="P91" s="998"/>
      <c r="Q91" s="999"/>
      <c r="R91" s="999"/>
      <c r="S91" s="999"/>
      <c r="T91" s="999"/>
      <c r="U91" s="999"/>
    </row>
    <row r="92" spans="4:21" s="988" customFormat="1" x14ac:dyDescent="0.2">
      <c r="D92" s="998"/>
      <c r="E92" s="999"/>
      <c r="F92" s="999"/>
      <c r="G92" s="999"/>
      <c r="H92" s="999"/>
      <c r="I92" s="999"/>
      <c r="J92" s="998"/>
      <c r="K92" s="999"/>
      <c r="L92" s="999"/>
      <c r="M92" s="999"/>
      <c r="N92" s="999"/>
      <c r="O92" s="999"/>
      <c r="P92" s="998"/>
      <c r="Q92" s="999"/>
      <c r="R92" s="999"/>
      <c r="S92" s="999"/>
      <c r="T92" s="999"/>
      <c r="U92" s="999"/>
    </row>
    <row r="93" spans="4:21" s="988" customFormat="1" x14ac:dyDescent="0.2">
      <c r="D93" s="998"/>
      <c r="E93" s="999"/>
      <c r="F93" s="999"/>
      <c r="G93" s="999"/>
      <c r="H93" s="999"/>
      <c r="I93" s="999"/>
      <c r="J93" s="998"/>
      <c r="K93" s="999"/>
      <c r="L93" s="999"/>
      <c r="M93" s="999"/>
      <c r="N93" s="999"/>
      <c r="O93" s="999"/>
      <c r="P93" s="998"/>
      <c r="Q93" s="999"/>
      <c r="R93" s="999"/>
      <c r="S93" s="999"/>
      <c r="T93" s="999"/>
      <c r="U93" s="999"/>
    </row>
    <row r="94" spans="4:21" s="988" customFormat="1" x14ac:dyDescent="0.2">
      <c r="D94" s="998"/>
      <c r="E94" s="999"/>
      <c r="F94" s="999"/>
      <c r="G94" s="999"/>
      <c r="H94" s="999"/>
      <c r="I94" s="999"/>
      <c r="J94" s="998"/>
      <c r="K94" s="999"/>
      <c r="L94" s="999"/>
      <c r="M94" s="999"/>
      <c r="N94" s="999"/>
      <c r="O94" s="999"/>
      <c r="P94" s="998"/>
      <c r="Q94" s="999"/>
      <c r="R94" s="999"/>
      <c r="S94" s="999"/>
      <c r="T94" s="999"/>
      <c r="U94" s="999"/>
    </row>
    <row r="95" spans="4:21" s="988" customFormat="1" x14ac:dyDescent="0.2">
      <c r="D95" s="998"/>
      <c r="E95" s="999"/>
      <c r="F95" s="999"/>
      <c r="G95" s="999"/>
      <c r="H95" s="999"/>
      <c r="I95" s="999"/>
      <c r="J95" s="998"/>
      <c r="K95" s="999"/>
      <c r="L95" s="999"/>
      <c r="M95" s="999"/>
      <c r="N95" s="999"/>
      <c r="O95" s="999"/>
      <c r="P95" s="998"/>
      <c r="Q95" s="999"/>
      <c r="R95" s="999"/>
      <c r="S95" s="999"/>
      <c r="T95" s="999"/>
      <c r="U95" s="999"/>
    </row>
    <row r="96" spans="4:21" s="988" customFormat="1" x14ac:dyDescent="0.2">
      <c r="D96" s="998"/>
      <c r="E96" s="999"/>
      <c r="F96" s="999"/>
      <c r="G96" s="999"/>
      <c r="H96" s="999"/>
      <c r="I96" s="999"/>
      <c r="J96" s="998"/>
      <c r="K96" s="999"/>
      <c r="L96" s="999"/>
      <c r="M96" s="999"/>
      <c r="N96" s="999"/>
      <c r="O96" s="999"/>
      <c r="P96" s="998"/>
      <c r="Q96" s="999"/>
      <c r="R96" s="999"/>
      <c r="S96" s="999"/>
      <c r="T96" s="999"/>
      <c r="U96" s="999"/>
    </row>
    <row r="97" spans="4:21" s="988" customFormat="1" x14ac:dyDescent="0.2">
      <c r="D97" s="998"/>
      <c r="E97" s="999"/>
      <c r="F97" s="999"/>
      <c r="G97" s="999"/>
      <c r="H97" s="999"/>
      <c r="I97" s="999"/>
      <c r="J97" s="998"/>
      <c r="K97" s="999"/>
      <c r="L97" s="999"/>
      <c r="M97" s="999"/>
      <c r="N97" s="999"/>
      <c r="O97" s="999"/>
      <c r="P97" s="998"/>
      <c r="Q97" s="999"/>
      <c r="R97" s="999"/>
      <c r="S97" s="999"/>
      <c r="T97" s="999"/>
      <c r="U97" s="999"/>
    </row>
    <row r="98" spans="4:21" s="988" customFormat="1" x14ac:dyDescent="0.2">
      <c r="D98" s="998"/>
      <c r="E98" s="999"/>
      <c r="F98" s="999"/>
      <c r="G98" s="999"/>
      <c r="H98" s="999"/>
      <c r="I98" s="999"/>
      <c r="J98" s="998"/>
      <c r="K98" s="999"/>
      <c r="L98" s="999"/>
      <c r="M98" s="999"/>
      <c r="N98" s="999"/>
      <c r="O98" s="999"/>
      <c r="P98" s="998"/>
      <c r="Q98" s="999"/>
      <c r="R98" s="999"/>
      <c r="S98" s="999"/>
      <c r="T98" s="999"/>
      <c r="U98" s="999"/>
    </row>
    <row r="99" spans="4:21" s="988" customFormat="1" x14ac:dyDescent="0.2">
      <c r="D99" s="998"/>
      <c r="E99" s="999"/>
      <c r="F99" s="999"/>
      <c r="G99" s="999"/>
      <c r="H99" s="999"/>
      <c r="I99" s="999"/>
      <c r="J99" s="998"/>
      <c r="K99" s="999"/>
      <c r="L99" s="999"/>
      <c r="M99" s="999"/>
      <c r="N99" s="999"/>
      <c r="O99" s="999"/>
      <c r="P99" s="998"/>
      <c r="Q99" s="999"/>
      <c r="R99" s="999"/>
      <c r="S99" s="999"/>
      <c r="T99" s="999"/>
      <c r="U99" s="999"/>
    </row>
    <row r="100" spans="4:21" s="988" customFormat="1" x14ac:dyDescent="0.2">
      <c r="D100" s="998"/>
      <c r="E100" s="999"/>
      <c r="F100" s="999"/>
      <c r="G100" s="999"/>
      <c r="H100" s="999"/>
      <c r="I100" s="999"/>
      <c r="J100" s="998"/>
      <c r="K100" s="999"/>
      <c r="L100" s="999"/>
      <c r="M100" s="999"/>
      <c r="N100" s="999"/>
      <c r="O100" s="999"/>
      <c r="P100" s="998"/>
      <c r="Q100" s="999"/>
      <c r="R100" s="999"/>
      <c r="S100" s="999"/>
      <c r="T100" s="999"/>
      <c r="U100" s="999"/>
    </row>
    <row r="101" spans="4:21" s="988" customFormat="1" x14ac:dyDescent="0.2">
      <c r="D101" s="998"/>
      <c r="E101" s="999"/>
      <c r="F101" s="999"/>
      <c r="G101" s="999"/>
      <c r="H101" s="999"/>
      <c r="I101" s="999"/>
      <c r="J101" s="998"/>
      <c r="K101" s="999"/>
      <c r="L101" s="999"/>
      <c r="M101" s="999"/>
      <c r="N101" s="999"/>
      <c r="O101" s="999"/>
      <c r="P101" s="998"/>
      <c r="Q101" s="999"/>
      <c r="R101" s="999"/>
      <c r="S101" s="999"/>
      <c r="T101" s="999"/>
      <c r="U101" s="999"/>
    </row>
    <row r="102" spans="4:21" s="988" customFormat="1" x14ac:dyDescent="0.2">
      <c r="D102" s="998"/>
      <c r="E102" s="999"/>
      <c r="F102" s="999"/>
      <c r="G102" s="999"/>
      <c r="H102" s="999"/>
      <c r="I102" s="999"/>
      <c r="J102" s="998"/>
      <c r="K102" s="999"/>
      <c r="L102" s="999"/>
      <c r="M102" s="999"/>
      <c r="N102" s="999"/>
      <c r="O102" s="999"/>
      <c r="P102" s="998"/>
      <c r="Q102" s="999"/>
      <c r="R102" s="999"/>
      <c r="S102" s="999"/>
      <c r="T102" s="999"/>
      <c r="U102" s="999"/>
    </row>
    <row r="103" spans="4:21" s="988" customFormat="1" x14ac:dyDescent="0.2">
      <c r="D103" s="998"/>
      <c r="E103" s="999"/>
      <c r="F103" s="999"/>
      <c r="G103" s="999"/>
      <c r="H103" s="999"/>
      <c r="I103" s="999"/>
      <c r="J103" s="998"/>
      <c r="K103" s="999"/>
      <c r="L103" s="999"/>
      <c r="M103" s="999"/>
      <c r="N103" s="999"/>
      <c r="O103" s="999"/>
      <c r="P103" s="998"/>
      <c r="Q103" s="999"/>
      <c r="R103" s="999"/>
      <c r="S103" s="999"/>
      <c r="T103" s="999"/>
      <c r="U103" s="999"/>
    </row>
    <row r="104" spans="4:21" s="988" customFormat="1" x14ac:dyDescent="0.2">
      <c r="D104" s="998"/>
      <c r="E104" s="999"/>
      <c r="F104" s="999"/>
      <c r="G104" s="999"/>
      <c r="H104" s="999"/>
      <c r="I104" s="999"/>
      <c r="J104" s="998"/>
      <c r="K104" s="999"/>
      <c r="L104" s="999"/>
      <c r="M104" s="999"/>
      <c r="N104" s="999"/>
      <c r="O104" s="999"/>
      <c r="P104" s="998"/>
      <c r="Q104" s="999"/>
      <c r="R104" s="999"/>
      <c r="S104" s="999"/>
      <c r="T104" s="999"/>
      <c r="U104" s="999"/>
    </row>
    <row r="105" spans="4:21" s="988" customFormat="1" x14ac:dyDescent="0.2">
      <c r="D105" s="998"/>
      <c r="E105" s="999"/>
      <c r="F105" s="999"/>
      <c r="G105" s="999"/>
      <c r="H105" s="999"/>
      <c r="I105" s="999"/>
      <c r="J105" s="998"/>
      <c r="K105" s="999"/>
      <c r="L105" s="999"/>
      <c r="M105" s="999"/>
      <c r="N105" s="999"/>
      <c r="O105" s="999"/>
      <c r="P105" s="998"/>
      <c r="Q105" s="999"/>
      <c r="R105" s="999"/>
      <c r="S105" s="999"/>
      <c r="T105" s="999"/>
      <c r="U105" s="999"/>
    </row>
    <row r="106" spans="4:21" s="988" customFormat="1" x14ac:dyDescent="0.2">
      <c r="D106" s="998"/>
      <c r="E106" s="999"/>
      <c r="F106" s="999"/>
      <c r="G106" s="999"/>
      <c r="H106" s="999"/>
      <c r="I106" s="999"/>
      <c r="J106" s="998"/>
      <c r="K106" s="999"/>
      <c r="L106" s="999"/>
      <c r="M106" s="999"/>
      <c r="N106" s="999"/>
      <c r="O106" s="999"/>
      <c r="P106" s="998"/>
      <c r="Q106" s="999"/>
      <c r="R106" s="999"/>
      <c r="S106" s="999"/>
      <c r="T106" s="999"/>
      <c r="U106" s="999"/>
    </row>
    <row r="107" spans="4:21" s="988" customFormat="1" x14ac:dyDescent="0.2">
      <c r="D107" s="998"/>
      <c r="E107" s="999"/>
      <c r="F107" s="999"/>
      <c r="G107" s="999"/>
      <c r="H107" s="999"/>
      <c r="I107" s="999"/>
      <c r="J107" s="998"/>
      <c r="K107" s="999"/>
      <c r="L107" s="999"/>
      <c r="M107" s="999"/>
      <c r="N107" s="999"/>
      <c r="O107" s="999"/>
      <c r="P107" s="998"/>
      <c r="Q107" s="999"/>
      <c r="R107" s="999"/>
      <c r="S107" s="999"/>
      <c r="T107" s="999"/>
      <c r="U107" s="999"/>
    </row>
    <row r="108" spans="4:21" s="988" customFormat="1" x14ac:dyDescent="0.2">
      <c r="D108" s="998"/>
      <c r="E108" s="999"/>
      <c r="F108" s="999"/>
      <c r="G108" s="999"/>
      <c r="H108" s="999"/>
      <c r="I108" s="999"/>
      <c r="J108" s="998"/>
      <c r="K108" s="999"/>
      <c r="L108" s="999"/>
      <c r="M108" s="999"/>
      <c r="N108" s="999"/>
      <c r="O108" s="999"/>
      <c r="P108" s="998"/>
      <c r="Q108" s="999"/>
      <c r="R108" s="999"/>
      <c r="S108" s="999"/>
      <c r="T108" s="999"/>
      <c r="U108" s="999"/>
    </row>
    <row r="109" spans="4:21" s="988" customFormat="1" x14ac:dyDescent="0.2">
      <c r="D109" s="998"/>
      <c r="E109" s="999"/>
      <c r="F109" s="999"/>
      <c r="G109" s="999"/>
      <c r="H109" s="999"/>
      <c r="I109" s="999"/>
      <c r="J109" s="998"/>
      <c r="K109" s="999"/>
      <c r="L109" s="999"/>
      <c r="M109" s="999"/>
      <c r="N109" s="999"/>
      <c r="O109" s="999"/>
      <c r="P109" s="998"/>
      <c r="Q109" s="999"/>
      <c r="R109" s="999"/>
      <c r="S109" s="999"/>
      <c r="T109" s="999"/>
      <c r="U109" s="999"/>
    </row>
    <row r="110" spans="4:21" s="988" customFormat="1" x14ac:dyDescent="0.2">
      <c r="D110" s="998"/>
      <c r="E110" s="999"/>
      <c r="F110" s="999"/>
      <c r="G110" s="999"/>
      <c r="H110" s="999"/>
      <c r="I110" s="999"/>
      <c r="J110" s="998"/>
      <c r="K110" s="999"/>
      <c r="L110" s="999"/>
      <c r="M110" s="999"/>
      <c r="N110" s="999"/>
      <c r="O110" s="999"/>
      <c r="P110" s="998"/>
      <c r="Q110" s="999"/>
      <c r="R110" s="999"/>
      <c r="S110" s="999"/>
      <c r="T110" s="999"/>
      <c r="U110" s="999"/>
    </row>
    <row r="111" spans="4:21" s="988" customFormat="1" x14ac:dyDescent="0.2">
      <c r="D111" s="998"/>
      <c r="E111" s="999"/>
      <c r="F111" s="999"/>
      <c r="G111" s="999"/>
      <c r="H111" s="999"/>
      <c r="I111" s="999"/>
      <c r="J111" s="998"/>
      <c r="K111" s="999"/>
      <c r="L111" s="999"/>
      <c r="M111" s="999"/>
      <c r="N111" s="999"/>
      <c r="O111" s="999"/>
      <c r="P111" s="998"/>
      <c r="Q111" s="999"/>
      <c r="R111" s="999"/>
      <c r="S111" s="999"/>
      <c r="T111" s="999"/>
      <c r="U111" s="999"/>
    </row>
    <row r="112" spans="4:21" s="988" customFormat="1" x14ac:dyDescent="0.2">
      <c r="D112" s="998"/>
      <c r="E112" s="999"/>
      <c r="F112" s="999"/>
      <c r="G112" s="999"/>
      <c r="H112" s="999"/>
      <c r="I112" s="999"/>
      <c r="J112" s="998"/>
      <c r="K112" s="999"/>
      <c r="L112" s="999"/>
      <c r="M112" s="999"/>
      <c r="N112" s="999"/>
      <c r="O112" s="999"/>
      <c r="P112" s="998"/>
      <c r="Q112" s="999"/>
      <c r="R112" s="999"/>
      <c r="S112" s="999"/>
      <c r="T112" s="999"/>
      <c r="U112" s="999"/>
    </row>
    <row r="113" spans="4:21" s="988" customFormat="1" x14ac:dyDescent="0.2">
      <c r="D113" s="998"/>
      <c r="E113" s="999"/>
      <c r="F113" s="999"/>
      <c r="G113" s="999"/>
      <c r="H113" s="999"/>
      <c r="I113" s="999"/>
      <c r="J113" s="998"/>
      <c r="K113" s="999"/>
      <c r="L113" s="999"/>
      <c r="M113" s="999"/>
      <c r="N113" s="999"/>
      <c r="O113" s="999"/>
      <c r="P113" s="998"/>
      <c r="Q113" s="999"/>
      <c r="R113" s="999"/>
      <c r="S113" s="999"/>
      <c r="T113" s="999"/>
      <c r="U113" s="999"/>
    </row>
    <row r="114" spans="4:21" s="988" customFormat="1" x14ac:dyDescent="0.2">
      <c r="D114" s="998"/>
      <c r="E114" s="999"/>
      <c r="F114" s="999"/>
      <c r="G114" s="999"/>
      <c r="H114" s="999"/>
      <c r="I114" s="999"/>
      <c r="J114" s="998"/>
      <c r="K114" s="999"/>
      <c r="L114" s="999"/>
      <c r="M114" s="999"/>
      <c r="N114" s="999"/>
      <c r="O114" s="999"/>
      <c r="P114" s="998"/>
      <c r="Q114" s="999"/>
      <c r="R114" s="999"/>
      <c r="S114" s="999"/>
      <c r="T114" s="999"/>
      <c r="U114" s="999"/>
    </row>
    <row r="115" spans="4:21" s="988" customFormat="1" x14ac:dyDescent="0.2">
      <c r="D115" s="998"/>
      <c r="E115" s="999"/>
      <c r="F115" s="999"/>
      <c r="G115" s="999"/>
      <c r="H115" s="999"/>
      <c r="I115" s="999"/>
      <c r="J115" s="998"/>
      <c r="K115" s="999"/>
      <c r="L115" s="999"/>
      <c r="M115" s="999"/>
      <c r="N115" s="999"/>
      <c r="O115" s="999"/>
      <c r="P115" s="998"/>
      <c r="Q115" s="999"/>
      <c r="R115" s="999"/>
      <c r="S115" s="999"/>
      <c r="T115" s="999"/>
      <c r="U115" s="999"/>
    </row>
    <row r="116" spans="4:21" s="988" customFormat="1" x14ac:dyDescent="0.2">
      <c r="D116" s="998"/>
      <c r="E116" s="999"/>
      <c r="F116" s="999"/>
      <c r="G116" s="999"/>
      <c r="H116" s="999"/>
      <c r="I116" s="999"/>
      <c r="J116" s="998"/>
      <c r="K116" s="999"/>
      <c r="L116" s="999"/>
      <c r="M116" s="999"/>
      <c r="N116" s="999"/>
      <c r="O116" s="999"/>
      <c r="P116" s="998"/>
      <c r="Q116" s="999"/>
      <c r="R116" s="999"/>
      <c r="S116" s="999"/>
      <c r="T116" s="999"/>
      <c r="U116" s="999"/>
    </row>
    <row r="117" spans="4:21" s="988" customFormat="1" x14ac:dyDescent="0.2">
      <c r="D117" s="998"/>
      <c r="E117" s="999"/>
      <c r="F117" s="999"/>
      <c r="G117" s="999"/>
      <c r="H117" s="999"/>
      <c r="I117" s="999"/>
      <c r="J117" s="998"/>
      <c r="K117" s="999"/>
      <c r="L117" s="999"/>
      <c r="M117" s="999"/>
      <c r="N117" s="999"/>
      <c r="O117" s="999"/>
      <c r="P117" s="998"/>
      <c r="Q117" s="999"/>
      <c r="R117" s="999"/>
      <c r="S117" s="999"/>
      <c r="T117" s="999"/>
      <c r="U117" s="999"/>
    </row>
    <row r="118" spans="4:21" s="988" customFormat="1" x14ac:dyDescent="0.2">
      <c r="D118" s="998"/>
      <c r="E118" s="999"/>
      <c r="F118" s="999"/>
      <c r="G118" s="999"/>
      <c r="H118" s="999"/>
      <c r="I118" s="999"/>
      <c r="J118" s="998"/>
      <c r="K118" s="999"/>
      <c r="L118" s="999"/>
      <c r="M118" s="999"/>
      <c r="N118" s="999"/>
      <c r="O118" s="999"/>
      <c r="P118" s="998"/>
      <c r="Q118" s="999"/>
      <c r="R118" s="999"/>
      <c r="S118" s="999"/>
      <c r="T118" s="999"/>
      <c r="U118" s="999"/>
    </row>
    <row r="119" spans="4:21" s="988" customFormat="1" x14ac:dyDescent="0.2">
      <c r="D119" s="998"/>
      <c r="E119" s="999"/>
      <c r="F119" s="999"/>
      <c r="G119" s="999"/>
      <c r="H119" s="999"/>
      <c r="I119" s="999"/>
      <c r="J119" s="998"/>
      <c r="K119" s="999"/>
      <c r="L119" s="999"/>
      <c r="M119" s="999"/>
      <c r="N119" s="999"/>
      <c r="O119" s="999"/>
      <c r="P119" s="998"/>
      <c r="Q119" s="999"/>
      <c r="R119" s="999"/>
      <c r="S119" s="999"/>
      <c r="T119" s="999"/>
      <c r="U119" s="999"/>
    </row>
    <row r="120" spans="4:21" s="988" customFormat="1" x14ac:dyDescent="0.2">
      <c r="D120" s="998"/>
      <c r="E120" s="999"/>
      <c r="F120" s="999"/>
      <c r="G120" s="999"/>
      <c r="H120" s="999"/>
      <c r="I120" s="999"/>
      <c r="J120" s="998"/>
      <c r="K120" s="999"/>
      <c r="L120" s="999"/>
      <c r="M120" s="999"/>
      <c r="N120" s="999"/>
      <c r="O120" s="999"/>
      <c r="P120" s="998"/>
      <c r="Q120" s="999"/>
      <c r="R120" s="999"/>
      <c r="S120" s="999"/>
      <c r="T120" s="999"/>
      <c r="U120" s="999"/>
    </row>
    <row r="121" spans="4:21" s="988" customFormat="1" x14ac:dyDescent="0.2">
      <c r="D121" s="998"/>
      <c r="E121" s="999"/>
      <c r="F121" s="999"/>
      <c r="G121" s="999"/>
      <c r="H121" s="999"/>
      <c r="I121" s="999"/>
      <c r="J121" s="998"/>
      <c r="K121" s="999"/>
      <c r="L121" s="999"/>
      <c r="M121" s="999"/>
      <c r="N121" s="999"/>
      <c r="O121" s="999"/>
      <c r="P121" s="998"/>
      <c r="Q121" s="999"/>
      <c r="R121" s="999"/>
      <c r="S121" s="999"/>
      <c r="T121" s="999"/>
      <c r="U121" s="999"/>
    </row>
    <row r="122" spans="4:21" s="988" customFormat="1" x14ac:dyDescent="0.2">
      <c r="D122" s="998"/>
      <c r="E122" s="999"/>
      <c r="F122" s="999"/>
      <c r="G122" s="999"/>
      <c r="H122" s="999"/>
      <c r="I122" s="999"/>
      <c r="J122" s="998"/>
      <c r="K122" s="999"/>
      <c r="L122" s="999"/>
      <c r="M122" s="999"/>
      <c r="N122" s="999"/>
      <c r="O122" s="999"/>
      <c r="P122" s="998"/>
      <c r="Q122" s="999"/>
      <c r="R122" s="999"/>
      <c r="S122" s="999"/>
      <c r="T122" s="999"/>
      <c r="U122" s="999"/>
    </row>
    <row r="123" spans="4:21" s="988" customFormat="1" x14ac:dyDescent="0.2">
      <c r="D123" s="998"/>
      <c r="E123" s="999"/>
      <c r="F123" s="999"/>
      <c r="G123" s="999"/>
      <c r="H123" s="999"/>
      <c r="I123" s="999"/>
      <c r="J123" s="998"/>
      <c r="K123" s="999"/>
      <c r="L123" s="999"/>
      <c r="M123" s="999"/>
      <c r="N123" s="999"/>
      <c r="O123" s="999"/>
      <c r="P123" s="998"/>
      <c r="Q123" s="999"/>
      <c r="R123" s="999"/>
      <c r="S123" s="999"/>
      <c r="T123" s="999"/>
      <c r="U123" s="999"/>
    </row>
    <row r="124" spans="4:21" s="988" customFormat="1" x14ac:dyDescent="0.2">
      <c r="D124" s="998"/>
      <c r="E124" s="999"/>
      <c r="F124" s="999"/>
      <c r="G124" s="999"/>
      <c r="H124" s="999"/>
      <c r="I124" s="999"/>
      <c r="J124" s="998"/>
      <c r="K124" s="999"/>
      <c r="L124" s="999"/>
      <c r="M124" s="999"/>
      <c r="N124" s="999"/>
      <c r="O124" s="999"/>
      <c r="P124" s="998"/>
      <c r="Q124" s="999"/>
      <c r="R124" s="999"/>
      <c r="S124" s="999"/>
      <c r="T124" s="999"/>
      <c r="U124" s="999"/>
    </row>
    <row r="125" spans="4:21" s="988" customFormat="1" x14ac:dyDescent="0.2">
      <c r="D125" s="998"/>
      <c r="E125" s="999"/>
      <c r="F125" s="999"/>
      <c r="G125" s="999"/>
      <c r="H125" s="999"/>
      <c r="I125" s="999"/>
      <c r="J125" s="998"/>
      <c r="K125" s="999"/>
      <c r="L125" s="999"/>
      <c r="M125" s="999"/>
      <c r="N125" s="999"/>
      <c r="O125" s="999"/>
      <c r="P125" s="998"/>
      <c r="Q125" s="999"/>
      <c r="R125" s="999"/>
      <c r="S125" s="999"/>
      <c r="T125" s="999"/>
      <c r="U125" s="999"/>
    </row>
    <row r="126" spans="4:21" s="988" customFormat="1" x14ac:dyDescent="0.2">
      <c r="D126" s="998"/>
      <c r="E126" s="999"/>
      <c r="F126" s="999"/>
      <c r="G126" s="999"/>
      <c r="H126" s="999"/>
      <c r="I126" s="999"/>
      <c r="J126" s="998"/>
      <c r="K126" s="999"/>
      <c r="L126" s="999"/>
      <c r="M126" s="999"/>
      <c r="N126" s="999"/>
      <c r="O126" s="999"/>
      <c r="P126" s="998"/>
      <c r="Q126" s="999"/>
      <c r="R126" s="999"/>
      <c r="S126" s="999"/>
      <c r="T126" s="999"/>
      <c r="U126" s="999"/>
    </row>
    <row r="127" spans="4:21" s="988" customFormat="1" x14ac:dyDescent="0.2">
      <c r="D127" s="998"/>
      <c r="E127" s="999"/>
      <c r="F127" s="999"/>
      <c r="G127" s="999"/>
      <c r="H127" s="999"/>
      <c r="I127" s="999"/>
      <c r="J127" s="998"/>
      <c r="K127" s="999"/>
      <c r="L127" s="999"/>
      <c r="M127" s="999"/>
      <c r="N127" s="999"/>
      <c r="O127" s="999"/>
      <c r="P127" s="998"/>
      <c r="Q127" s="999"/>
      <c r="R127" s="999"/>
      <c r="S127" s="999"/>
      <c r="T127" s="999"/>
      <c r="U127" s="999"/>
    </row>
    <row r="128" spans="4:21" s="988" customFormat="1" x14ac:dyDescent="0.2">
      <c r="D128" s="998"/>
      <c r="E128" s="999"/>
      <c r="F128" s="999"/>
      <c r="G128" s="999"/>
      <c r="H128" s="999"/>
      <c r="I128" s="999"/>
      <c r="J128" s="998"/>
      <c r="K128" s="999"/>
      <c r="L128" s="999"/>
      <c r="M128" s="999"/>
      <c r="N128" s="999"/>
      <c r="O128" s="999"/>
      <c r="P128" s="998"/>
      <c r="Q128" s="999"/>
      <c r="R128" s="999"/>
      <c r="S128" s="999"/>
      <c r="T128" s="999"/>
      <c r="U128" s="999"/>
    </row>
    <row r="129" spans="4:21" s="988" customFormat="1" x14ac:dyDescent="0.2">
      <c r="D129" s="998"/>
      <c r="E129" s="999"/>
      <c r="F129" s="999"/>
      <c r="G129" s="999"/>
      <c r="H129" s="999"/>
      <c r="I129" s="999"/>
      <c r="J129" s="998"/>
      <c r="K129" s="999"/>
      <c r="L129" s="999"/>
      <c r="M129" s="999"/>
      <c r="N129" s="999"/>
      <c r="O129" s="999"/>
      <c r="P129" s="998"/>
      <c r="Q129" s="999"/>
      <c r="R129" s="999"/>
      <c r="S129" s="999"/>
      <c r="T129" s="999"/>
      <c r="U129" s="999"/>
    </row>
    <row r="130" spans="4:21" s="988" customFormat="1" x14ac:dyDescent="0.2">
      <c r="D130" s="998"/>
      <c r="E130" s="999"/>
      <c r="F130" s="999"/>
      <c r="G130" s="999"/>
      <c r="H130" s="999"/>
      <c r="I130" s="999"/>
      <c r="J130" s="998"/>
      <c r="K130" s="999"/>
      <c r="L130" s="999"/>
      <c r="M130" s="999"/>
      <c r="N130" s="999"/>
      <c r="O130" s="999"/>
      <c r="P130" s="998"/>
      <c r="Q130" s="999"/>
      <c r="R130" s="999"/>
      <c r="S130" s="999"/>
      <c r="T130" s="999"/>
      <c r="U130" s="999"/>
    </row>
    <row r="131" spans="4:21" s="988" customFormat="1" x14ac:dyDescent="0.2">
      <c r="D131" s="998"/>
      <c r="E131" s="999"/>
      <c r="F131" s="999"/>
      <c r="G131" s="999"/>
      <c r="H131" s="999"/>
      <c r="I131" s="999"/>
      <c r="J131" s="998"/>
      <c r="K131" s="999"/>
      <c r="L131" s="999"/>
      <c r="M131" s="999"/>
      <c r="N131" s="999"/>
      <c r="O131" s="999"/>
      <c r="P131" s="998"/>
      <c r="Q131" s="999"/>
      <c r="R131" s="999"/>
      <c r="S131" s="999"/>
      <c r="T131" s="999"/>
      <c r="U131" s="999"/>
    </row>
    <row r="132" spans="4:21" s="988" customFormat="1" x14ac:dyDescent="0.2">
      <c r="D132" s="998"/>
      <c r="E132" s="999"/>
      <c r="F132" s="999"/>
      <c r="G132" s="999"/>
      <c r="H132" s="999"/>
      <c r="I132" s="999"/>
      <c r="J132" s="998"/>
      <c r="K132" s="999"/>
      <c r="L132" s="999"/>
      <c r="M132" s="999"/>
      <c r="N132" s="999"/>
      <c r="O132" s="999"/>
      <c r="P132" s="998"/>
      <c r="Q132" s="999"/>
      <c r="R132" s="999"/>
      <c r="S132" s="999"/>
      <c r="T132" s="999"/>
      <c r="U132" s="999"/>
    </row>
    <row r="133" spans="4:21" s="988" customFormat="1" x14ac:dyDescent="0.2">
      <c r="D133" s="998"/>
      <c r="E133" s="999"/>
      <c r="F133" s="999"/>
      <c r="G133" s="999"/>
      <c r="H133" s="999"/>
      <c r="I133" s="999"/>
      <c r="J133" s="998"/>
      <c r="K133" s="999"/>
      <c r="L133" s="999"/>
      <c r="M133" s="999"/>
      <c r="N133" s="999"/>
      <c r="O133" s="999"/>
      <c r="P133" s="998"/>
      <c r="Q133" s="999"/>
      <c r="R133" s="999"/>
      <c r="S133" s="999"/>
      <c r="T133" s="999"/>
      <c r="U133" s="999"/>
    </row>
    <row r="134" spans="4:21" s="988" customFormat="1" x14ac:dyDescent="0.2">
      <c r="D134" s="998"/>
      <c r="E134" s="999"/>
      <c r="F134" s="999"/>
      <c r="G134" s="999"/>
      <c r="H134" s="999"/>
      <c r="I134" s="999"/>
      <c r="J134" s="998"/>
      <c r="K134" s="999"/>
      <c r="L134" s="999"/>
      <c r="M134" s="999"/>
      <c r="N134" s="999"/>
      <c r="O134" s="999"/>
      <c r="P134" s="998"/>
      <c r="Q134" s="999"/>
      <c r="R134" s="999"/>
      <c r="S134" s="999"/>
      <c r="T134" s="999"/>
      <c r="U134" s="999"/>
    </row>
    <row r="135" spans="4:21" s="988" customFormat="1" x14ac:dyDescent="0.2">
      <c r="D135" s="998"/>
      <c r="E135" s="999"/>
      <c r="F135" s="999"/>
      <c r="G135" s="999"/>
      <c r="H135" s="999"/>
      <c r="I135" s="999"/>
      <c r="J135" s="998"/>
      <c r="K135" s="999"/>
      <c r="L135" s="999"/>
      <c r="M135" s="999"/>
      <c r="N135" s="999"/>
      <c r="O135" s="999"/>
      <c r="P135" s="998"/>
      <c r="Q135" s="999"/>
      <c r="R135" s="999"/>
      <c r="S135" s="999"/>
      <c r="T135" s="999"/>
      <c r="U135" s="999"/>
    </row>
    <row r="136" spans="4:21" s="988" customFormat="1" x14ac:dyDescent="0.2">
      <c r="D136" s="998"/>
      <c r="E136" s="999"/>
      <c r="F136" s="999"/>
      <c r="G136" s="999"/>
      <c r="H136" s="999"/>
      <c r="I136" s="999"/>
      <c r="J136" s="998"/>
      <c r="K136" s="999"/>
      <c r="L136" s="999"/>
      <c r="M136" s="999"/>
      <c r="N136" s="999"/>
      <c r="O136" s="999"/>
      <c r="P136" s="998"/>
      <c r="Q136" s="999"/>
      <c r="R136" s="999"/>
      <c r="S136" s="999"/>
      <c r="T136" s="999"/>
      <c r="U136" s="999"/>
    </row>
    <row r="137" spans="4:21" s="988" customFormat="1" x14ac:dyDescent="0.2">
      <c r="D137" s="998"/>
      <c r="E137" s="999"/>
      <c r="F137" s="999"/>
      <c r="G137" s="999"/>
      <c r="H137" s="999"/>
      <c r="I137" s="999"/>
      <c r="J137" s="998"/>
      <c r="K137" s="999"/>
      <c r="L137" s="999"/>
      <c r="M137" s="999"/>
      <c r="N137" s="999"/>
      <c r="O137" s="999"/>
      <c r="P137" s="998"/>
      <c r="Q137" s="999"/>
      <c r="R137" s="999"/>
      <c r="S137" s="999"/>
      <c r="T137" s="999"/>
      <c r="U137" s="999"/>
    </row>
    <row r="138" spans="4:21" s="988" customFormat="1" x14ac:dyDescent="0.2">
      <c r="D138" s="998"/>
      <c r="E138" s="999"/>
      <c r="F138" s="999"/>
      <c r="G138" s="999"/>
      <c r="H138" s="999"/>
      <c r="I138" s="999"/>
      <c r="J138" s="998"/>
      <c r="K138" s="999"/>
      <c r="L138" s="999"/>
      <c r="M138" s="999"/>
      <c r="N138" s="999"/>
      <c r="O138" s="999"/>
      <c r="P138" s="998"/>
      <c r="Q138" s="999"/>
      <c r="R138" s="999"/>
      <c r="S138" s="999"/>
      <c r="T138" s="999"/>
      <c r="U138" s="999"/>
    </row>
    <row r="139" spans="4:21" s="988" customFormat="1" x14ac:dyDescent="0.2">
      <c r="D139" s="998"/>
      <c r="E139" s="999"/>
      <c r="F139" s="999"/>
      <c r="G139" s="999"/>
      <c r="H139" s="999"/>
      <c r="I139" s="999"/>
      <c r="J139" s="998"/>
      <c r="K139" s="999"/>
      <c r="L139" s="999"/>
      <c r="M139" s="999"/>
      <c r="N139" s="999"/>
      <c r="O139" s="999"/>
      <c r="P139" s="998"/>
      <c r="Q139" s="999"/>
      <c r="R139" s="999"/>
      <c r="S139" s="999"/>
      <c r="T139" s="999"/>
      <c r="U139" s="999"/>
    </row>
    <row r="140" spans="4:21" s="988" customFormat="1" x14ac:dyDescent="0.2">
      <c r="D140" s="998"/>
      <c r="E140" s="999"/>
      <c r="F140" s="999"/>
      <c r="G140" s="999"/>
      <c r="H140" s="999"/>
      <c r="I140" s="999"/>
      <c r="J140" s="998"/>
      <c r="K140" s="999"/>
      <c r="L140" s="999"/>
      <c r="M140" s="999"/>
      <c r="N140" s="999"/>
      <c r="O140" s="999"/>
      <c r="P140" s="998"/>
      <c r="Q140" s="999"/>
      <c r="R140" s="999"/>
      <c r="S140" s="999"/>
      <c r="T140" s="999"/>
      <c r="U140" s="999"/>
    </row>
    <row r="141" spans="4:21" s="988" customFormat="1" x14ac:dyDescent="0.2">
      <c r="D141" s="998"/>
      <c r="E141" s="999"/>
      <c r="F141" s="999"/>
      <c r="G141" s="999"/>
      <c r="H141" s="999"/>
      <c r="I141" s="999"/>
      <c r="J141" s="998"/>
      <c r="K141" s="999"/>
      <c r="L141" s="999"/>
      <c r="M141" s="999"/>
      <c r="N141" s="999"/>
      <c r="O141" s="999"/>
      <c r="P141" s="998"/>
      <c r="Q141" s="999"/>
      <c r="R141" s="999"/>
      <c r="S141" s="999"/>
      <c r="T141" s="999"/>
      <c r="U141" s="999"/>
    </row>
    <row r="142" spans="4:21" s="988" customFormat="1" x14ac:dyDescent="0.2">
      <c r="D142" s="998"/>
      <c r="E142" s="999"/>
      <c r="F142" s="999"/>
      <c r="G142" s="999"/>
      <c r="H142" s="999"/>
      <c r="I142" s="999"/>
      <c r="J142" s="998"/>
      <c r="K142" s="999"/>
      <c r="L142" s="999"/>
      <c r="M142" s="999"/>
      <c r="N142" s="999"/>
      <c r="O142" s="999"/>
      <c r="P142" s="998"/>
      <c r="Q142" s="999"/>
      <c r="R142" s="999"/>
      <c r="S142" s="999"/>
      <c r="T142" s="999"/>
      <c r="U142" s="999"/>
    </row>
    <row r="143" spans="4:21" s="988" customFormat="1" x14ac:dyDescent="0.2">
      <c r="D143" s="998"/>
      <c r="E143" s="999"/>
      <c r="F143" s="999"/>
      <c r="G143" s="999"/>
      <c r="H143" s="999"/>
      <c r="I143" s="999"/>
      <c r="J143" s="998"/>
      <c r="K143" s="999"/>
      <c r="L143" s="999"/>
      <c r="M143" s="999"/>
      <c r="N143" s="999"/>
      <c r="O143" s="999"/>
      <c r="P143" s="998"/>
      <c r="Q143" s="999"/>
      <c r="R143" s="999"/>
      <c r="S143" s="999"/>
      <c r="T143" s="999"/>
      <c r="U143" s="999"/>
    </row>
    <row r="144" spans="4:21" s="988" customFormat="1" x14ac:dyDescent="0.2">
      <c r="D144" s="998"/>
      <c r="E144" s="999"/>
      <c r="F144" s="999"/>
      <c r="G144" s="999"/>
      <c r="H144" s="999"/>
      <c r="I144" s="999"/>
      <c r="J144" s="998"/>
      <c r="K144" s="999"/>
      <c r="L144" s="999"/>
      <c r="M144" s="999"/>
      <c r="N144" s="999"/>
      <c r="O144" s="999"/>
      <c r="P144" s="998"/>
      <c r="Q144" s="999"/>
      <c r="R144" s="999"/>
      <c r="S144" s="999"/>
      <c r="T144" s="999"/>
      <c r="U144" s="999"/>
    </row>
    <row r="145" spans="4:21" s="988" customFormat="1" x14ac:dyDescent="0.2">
      <c r="D145" s="998"/>
      <c r="E145" s="999"/>
      <c r="F145" s="999"/>
      <c r="G145" s="999"/>
      <c r="H145" s="999"/>
      <c r="I145" s="999"/>
      <c r="J145" s="998"/>
      <c r="K145" s="999"/>
      <c r="L145" s="999"/>
      <c r="M145" s="999"/>
      <c r="N145" s="999"/>
      <c r="O145" s="999"/>
      <c r="P145" s="998"/>
      <c r="Q145" s="999"/>
      <c r="R145" s="999"/>
      <c r="S145" s="999"/>
      <c r="T145" s="999"/>
      <c r="U145" s="999"/>
    </row>
    <row r="146" spans="4:21" s="988" customFormat="1" x14ac:dyDescent="0.2">
      <c r="D146" s="998"/>
      <c r="E146" s="999"/>
      <c r="F146" s="999"/>
      <c r="G146" s="999"/>
      <c r="H146" s="999"/>
      <c r="I146" s="999"/>
      <c r="J146" s="998"/>
      <c r="K146" s="999"/>
      <c r="L146" s="999"/>
      <c r="M146" s="999"/>
      <c r="N146" s="999"/>
      <c r="O146" s="999"/>
      <c r="P146" s="998"/>
      <c r="Q146" s="999"/>
      <c r="R146" s="999"/>
      <c r="S146" s="999"/>
      <c r="T146" s="999"/>
      <c r="U146" s="999"/>
    </row>
    <row r="147" spans="4:21" s="988" customFormat="1" x14ac:dyDescent="0.2">
      <c r="D147" s="998"/>
      <c r="E147" s="999"/>
      <c r="F147" s="999"/>
      <c r="G147" s="999"/>
      <c r="H147" s="999"/>
      <c r="I147" s="999"/>
      <c r="J147" s="998"/>
      <c r="K147" s="999"/>
      <c r="L147" s="999"/>
      <c r="M147" s="999"/>
      <c r="N147" s="999"/>
      <c r="O147" s="999"/>
      <c r="P147" s="998"/>
      <c r="Q147" s="999"/>
      <c r="R147" s="999"/>
      <c r="S147" s="999"/>
      <c r="T147" s="999"/>
      <c r="U147" s="999"/>
    </row>
    <row r="148" spans="4:21" s="988" customFormat="1" x14ac:dyDescent="0.2">
      <c r="D148" s="998"/>
      <c r="E148" s="999"/>
      <c r="F148" s="999"/>
      <c r="G148" s="999"/>
      <c r="H148" s="999"/>
      <c r="I148" s="999"/>
      <c r="J148" s="998"/>
      <c r="K148" s="999"/>
      <c r="L148" s="999"/>
      <c r="M148" s="999"/>
      <c r="N148" s="999"/>
      <c r="O148" s="999"/>
      <c r="P148" s="998"/>
      <c r="Q148" s="999"/>
      <c r="R148" s="999"/>
      <c r="S148" s="999"/>
      <c r="T148" s="999"/>
      <c r="U148" s="999"/>
    </row>
    <row r="149" spans="4:21" s="988" customFormat="1" x14ac:dyDescent="0.2">
      <c r="D149" s="998"/>
      <c r="E149" s="999"/>
      <c r="F149" s="999"/>
      <c r="G149" s="999"/>
      <c r="H149" s="999"/>
      <c r="I149" s="999"/>
      <c r="J149" s="998"/>
      <c r="K149" s="999"/>
      <c r="L149" s="999"/>
      <c r="M149" s="999"/>
      <c r="N149" s="999"/>
      <c r="O149" s="999"/>
      <c r="P149" s="998"/>
      <c r="Q149" s="999"/>
      <c r="R149" s="999"/>
      <c r="S149" s="999"/>
      <c r="T149" s="999"/>
      <c r="U149" s="999"/>
    </row>
    <row r="150" spans="4:21" s="988" customFormat="1" x14ac:dyDescent="0.2">
      <c r="D150" s="998"/>
      <c r="E150" s="999"/>
      <c r="F150" s="999"/>
      <c r="G150" s="999"/>
      <c r="H150" s="999"/>
      <c r="I150" s="999"/>
      <c r="J150" s="998"/>
      <c r="K150" s="999"/>
      <c r="L150" s="999"/>
      <c r="M150" s="999"/>
      <c r="N150" s="999"/>
      <c r="O150" s="999"/>
      <c r="P150" s="998"/>
      <c r="Q150" s="999"/>
      <c r="R150" s="999"/>
      <c r="S150" s="999"/>
      <c r="T150" s="999"/>
      <c r="U150" s="999"/>
    </row>
    <row r="151" spans="4:21" s="988" customFormat="1" x14ac:dyDescent="0.2">
      <c r="D151" s="998"/>
      <c r="E151" s="999"/>
      <c r="F151" s="999"/>
      <c r="G151" s="999"/>
      <c r="H151" s="999"/>
      <c r="I151" s="999"/>
      <c r="J151" s="998"/>
      <c r="K151" s="999"/>
      <c r="L151" s="999"/>
      <c r="M151" s="999"/>
      <c r="N151" s="999"/>
      <c r="O151" s="999"/>
      <c r="P151" s="998"/>
      <c r="Q151" s="999"/>
      <c r="R151" s="999"/>
      <c r="S151" s="999"/>
      <c r="T151" s="999"/>
      <c r="U151" s="999"/>
    </row>
    <row r="152" spans="4:21" s="988" customFormat="1" x14ac:dyDescent="0.2">
      <c r="D152" s="998"/>
      <c r="E152" s="999"/>
      <c r="F152" s="999"/>
      <c r="G152" s="999"/>
      <c r="H152" s="999"/>
      <c r="I152" s="999"/>
      <c r="J152" s="998"/>
      <c r="K152" s="999"/>
      <c r="L152" s="999"/>
      <c r="M152" s="999"/>
      <c r="N152" s="999"/>
      <c r="O152" s="999"/>
      <c r="P152" s="998"/>
      <c r="Q152" s="999"/>
      <c r="R152" s="999"/>
      <c r="S152" s="999"/>
      <c r="T152" s="999"/>
      <c r="U152" s="999"/>
    </row>
    <row r="153" spans="4:21" s="988" customFormat="1" x14ac:dyDescent="0.2">
      <c r="D153" s="998"/>
      <c r="E153" s="999"/>
      <c r="F153" s="999"/>
      <c r="G153" s="999"/>
      <c r="H153" s="999"/>
      <c r="I153" s="999"/>
      <c r="J153" s="998"/>
      <c r="K153" s="999"/>
      <c r="L153" s="999"/>
      <c r="M153" s="999"/>
      <c r="N153" s="999"/>
      <c r="O153" s="999"/>
      <c r="P153" s="998"/>
      <c r="Q153" s="999"/>
      <c r="R153" s="999"/>
      <c r="S153" s="999"/>
      <c r="T153" s="999"/>
      <c r="U153" s="999"/>
    </row>
    <row r="154" spans="4:21" s="988" customFormat="1" x14ac:dyDescent="0.2">
      <c r="D154" s="998"/>
      <c r="E154" s="999"/>
      <c r="F154" s="999"/>
      <c r="G154" s="999"/>
      <c r="H154" s="999"/>
      <c r="I154" s="999"/>
      <c r="J154" s="998"/>
      <c r="K154" s="999"/>
      <c r="L154" s="999"/>
      <c r="M154" s="999"/>
      <c r="N154" s="999"/>
      <c r="O154" s="999"/>
      <c r="P154" s="998"/>
      <c r="Q154" s="999"/>
      <c r="R154" s="999"/>
      <c r="S154" s="999"/>
      <c r="T154" s="999"/>
      <c r="U154" s="999"/>
    </row>
    <row r="155" spans="4:21" s="988" customFormat="1" x14ac:dyDescent="0.2">
      <c r="D155" s="998"/>
      <c r="E155" s="999"/>
      <c r="F155" s="999"/>
      <c r="G155" s="999"/>
      <c r="H155" s="999"/>
      <c r="I155" s="999"/>
      <c r="J155" s="998"/>
      <c r="K155" s="999"/>
      <c r="L155" s="999"/>
      <c r="M155" s="999"/>
      <c r="N155" s="999"/>
      <c r="O155" s="999"/>
      <c r="P155" s="998"/>
      <c r="Q155" s="999"/>
      <c r="R155" s="999"/>
      <c r="S155" s="999"/>
      <c r="T155" s="999"/>
      <c r="U155" s="999"/>
    </row>
    <row r="156" spans="4:21" s="988" customFormat="1" x14ac:dyDescent="0.2">
      <c r="D156" s="998"/>
      <c r="E156" s="999"/>
      <c r="F156" s="999"/>
      <c r="G156" s="999"/>
      <c r="H156" s="999"/>
      <c r="I156" s="999"/>
      <c r="J156" s="998"/>
      <c r="K156" s="999"/>
      <c r="L156" s="999"/>
      <c r="M156" s="999"/>
      <c r="N156" s="999"/>
      <c r="O156" s="999"/>
      <c r="P156" s="998"/>
      <c r="Q156" s="999"/>
      <c r="R156" s="999"/>
      <c r="S156" s="999"/>
      <c r="T156" s="999"/>
      <c r="U156" s="999"/>
    </row>
    <row r="157" spans="4:21" s="988" customFormat="1" x14ac:dyDescent="0.2">
      <c r="D157" s="998"/>
      <c r="E157" s="999"/>
      <c r="F157" s="999"/>
      <c r="G157" s="999"/>
      <c r="H157" s="999"/>
      <c r="I157" s="999"/>
      <c r="J157" s="998"/>
      <c r="K157" s="999"/>
      <c r="L157" s="999"/>
      <c r="M157" s="999"/>
      <c r="N157" s="999"/>
      <c r="O157" s="999"/>
      <c r="P157" s="998"/>
      <c r="Q157" s="999"/>
      <c r="R157" s="999"/>
      <c r="S157" s="999"/>
      <c r="T157" s="999"/>
      <c r="U157" s="999"/>
    </row>
    <row r="158" spans="4:21" s="988" customFormat="1" x14ac:dyDescent="0.2">
      <c r="D158" s="998"/>
      <c r="E158" s="999"/>
      <c r="F158" s="999"/>
      <c r="G158" s="999"/>
      <c r="H158" s="999"/>
      <c r="I158" s="999"/>
      <c r="J158" s="998"/>
      <c r="K158" s="999"/>
      <c r="L158" s="999"/>
      <c r="M158" s="999"/>
      <c r="N158" s="999"/>
      <c r="O158" s="999"/>
      <c r="P158" s="998"/>
      <c r="Q158" s="999"/>
      <c r="R158" s="999"/>
      <c r="S158" s="999"/>
      <c r="T158" s="999"/>
      <c r="U158" s="999"/>
    </row>
    <row r="159" spans="4:21" s="988" customFormat="1" x14ac:dyDescent="0.2">
      <c r="D159" s="998"/>
      <c r="E159" s="999"/>
      <c r="F159" s="999"/>
      <c r="G159" s="999"/>
      <c r="H159" s="999"/>
      <c r="I159" s="999"/>
      <c r="J159" s="998"/>
      <c r="K159" s="999"/>
      <c r="L159" s="999"/>
      <c r="M159" s="999"/>
      <c r="N159" s="999"/>
      <c r="O159" s="999"/>
      <c r="P159" s="998"/>
      <c r="Q159" s="999"/>
      <c r="R159" s="999"/>
      <c r="S159" s="999"/>
      <c r="T159" s="999"/>
      <c r="U159" s="999"/>
    </row>
    <row r="160" spans="4:21" s="988" customFormat="1" x14ac:dyDescent="0.2">
      <c r="D160" s="998"/>
      <c r="E160" s="999"/>
      <c r="F160" s="999"/>
      <c r="G160" s="999"/>
      <c r="H160" s="999"/>
      <c r="I160" s="999"/>
      <c r="J160" s="998"/>
      <c r="K160" s="999"/>
      <c r="L160" s="999"/>
      <c r="M160" s="999"/>
      <c r="N160" s="999"/>
      <c r="O160" s="999"/>
      <c r="P160" s="998"/>
      <c r="Q160" s="999"/>
      <c r="R160" s="999"/>
      <c r="S160" s="999"/>
      <c r="T160" s="999"/>
      <c r="U160" s="999"/>
    </row>
    <row r="161" spans="4:21" s="988" customFormat="1" x14ac:dyDescent="0.2">
      <c r="D161" s="998"/>
      <c r="E161" s="999"/>
      <c r="F161" s="999"/>
      <c r="G161" s="999"/>
      <c r="H161" s="999"/>
      <c r="I161" s="999"/>
      <c r="J161" s="998"/>
      <c r="K161" s="999"/>
      <c r="L161" s="999"/>
      <c r="M161" s="999"/>
      <c r="N161" s="999"/>
      <c r="O161" s="999"/>
      <c r="P161" s="998"/>
      <c r="Q161" s="999"/>
      <c r="R161" s="999"/>
      <c r="S161" s="999"/>
      <c r="T161" s="999"/>
      <c r="U161" s="999"/>
    </row>
    <row r="162" spans="4:21" s="988" customFormat="1" x14ac:dyDescent="0.2">
      <c r="D162" s="998"/>
      <c r="E162" s="999"/>
      <c r="F162" s="999"/>
      <c r="G162" s="999"/>
      <c r="H162" s="999"/>
      <c r="I162" s="999"/>
      <c r="J162" s="998"/>
      <c r="K162" s="999"/>
      <c r="L162" s="999"/>
      <c r="M162" s="999"/>
      <c r="N162" s="999"/>
      <c r="O162" s="999"/>
      <c r="P162" s="998"/>
      <c r="Q162" s="999"/>
      <c r="R162" s="999"/>
      <c r="S162" s="999"/>
      <c r="T162" s="999"/>
      <c r="U162" s="999"/>
    </row>
    <row r="163" spans="4:21" s="988" customFormat="1" x14ac:dyDescent="0.2">
      <c r="D163" s="998"/>
      <c r="E163" s="999"/>
      <c r="F163" s="999"/>
      <c r="G163" s="999"/>
      <c r="H163" s="999"/>
      <c r="I163" s="999"/>
      <c r="J163" s="998"/>
      <c r="K163" s="999"/>
      <c r="L163" s="999"/>
      <c r="M163" s="999"/>
      <c r="N163" s="999"/>
      <c r="O163" s="999"/>
      <c r="P163" s="998"/>
      <c r="Q163" s="999"/>
      <c r="R163" s="999"/>
      <c r="S163" s="999"/>
      <c r="T163" s="999"/>
      <c r="U163" s="999"/>
    </row>
    <row r="164" spans="4:21" s="988" customFormat="1" x14ac:dyDescent="0.2">
      <c r="D164" s="998"/>
      <c r="E164" s="999"/>
      <c r="F164" s="999"/>
      <c r="G164" s="999"/>
      <c r="H164" s="999"/>
      <c r="I164" s="999"/>
      <c r="J164" s="998"/>
      <c r="K164" s="999"/>
      <c r="L164" s="999"/>
      <c r="M164" s="999"/>
      <c r="N164" s="999"/>
      <c r="O164" s="999"/>
      <c r="P164" s="998"/>
      <c r="Q164" s="999"/>
      <c r="R164" s="999"/>
      <c r="S164" s="999"/>
      <c r="T164" s="999"/>
      <c r="U164" s="999"/>
    </row>
    <row r="165" spans="4:21" s="988" customFormat="1" x14ac:dyDescent="0.2">
      <c r="D165" s="998"/>
      <c r="E165" s="999"/>
      <c r="F165" s="999"/>
      <c r="G165" s="999"/>
      <c r="H165" s="999"/>
      <c r="I165" s="999"/>
      <c r="J165" s="998"/>
      <c r="K165" s="999"/>
      <c r="L165" s="999"/>
      <c r="M165" s="999"/>
      <c r="N165" s="999"/>
      <c r="O165" s="999"/>
      <c r="P165" s="998"/>
      <c r="Q165" s="999"/>
      <c r="R165" s="999"/>
      <c r="S165" s="999"/>
      <c r="T165" s="999"/>
      <c r="U165" s="999"/>
    </row>
    <row r="166" spans="4:21" s="988" customFormat="1" x14ac:dyDescent="0.2">
      <c r="D166" s="998"/>
      <c r="E166" s="999"/>
      <c r="F166" s="999"/>
      <c r="G166" s="999"/>
      <c r="H166" s="999"/>
      <c r="I166" s="999"/>
      <c r="J166" s="998"/>
      <c r="K166" s="999"/>
      <c r="L166" s="999"/>
      <c r="M166" s="999"/>
      <c r="N166" s="999"/>
      <c r="O166" s="999"/>
      <c r="P166" s="998"/>
      <c r="Q166" s="999"/>
      <c r="R166" s="999"/>
      <c r="S166" s="999"/>
      <c r="T166" s="999"/>
      <c r="U166" s="999"/>
    </row>
    <row r="167" spans="4:21" s="988" customFormat="1" x14ac:dyDescent="0.2">
      <c r="D167" s="998"/>
      <c r="E167" s="999"/>
      <c r="F167" s="999"/>
      <c r="G167" s="999"/>
      <c r="H167" s="999"/>
      <c r="I167" s="999"/>
      <c r="J167" s="998"/>
      <c r="K167" s="999"/>
      <c r="L167" s="999"/>
      <c r="M167" s="999"/>
      <c r="N167" s="999"/>
      <c r="O167" s="999"/>
      <c r="P167" s="998"/>
      <c r="Q167" s="999"/>
      <c r="R167" s="999"/>
      <c r="S167" s="999"/>
      <c r="T167" s="999"/>
      <c r="U167" s="999"/>
    </row>
    <row r="168" spans="4:21" s="988" customFormat="1" x14ac:dyDescent="0.2">
      <c r="D168" s="998"/>
      <c r="E168" s="999"/>
      <c r="F168" s="999"/>
      <c r="G168" s="999"/>
      <c r="H168" s="999"/>
      <c r="I168" s="999"/>
      <c r="J168" s="998"/>
      <c r="K168" s="999"/>
      <c r="L168" s="999"/>
      <c r="M168" s="999"/>
      <c r="N168" s="999"/>
      <c r="O168" s="999"/>
      <c r="P168" s="998"/>
      <c r="Q168" s="999"/>
      <c r="R168" s="999"/>
      <c r="S168" s="999"/>
      <c r="T168" s="999"/>
      <c r="U168" s="999"/>
    </row>
    <row r="169" spans="4:21" s="988" customFormat="1" x14ac:dyDescent="0.2">
      <c r="D169" s="998"/>
      <c r="E169" s="999"/>
      <c r="F169" s="999"/>
      <c r="G169" s="999"/>
      <c r="H169" s="999"/>
      <c r="I169" s="999"/>
      <c r="J169" s="998"/>
      <c r="K169" s="999"/>
      <c r="L169" s="999"/>
      <c r="M169" s="999"/>
      <c r="N169" s="999"/>
      <c r="O169" s="999"/>
      <c r="P169" s="998"/>
      <c r="Q169" s="999"/>
      <c r="R169" s="999"/>
      <c r="S169" s="999"/>
      <c r="T169" s="999"/>
      <c r="U169" s="999"/>
    </row>
    <row r="170" spans="4:21" s="988" customFormat="1" x14ac:dyDescent="0.2">
      <c r="D170" s="998"/>
      <c r="E170" s="999"/>
      <c r="F170" s="999"/>
      <c r="G170" s="999"/>
      <c r="H170" s="999"/>
      <c r="I170" s="999"/>
      <c r="J170" s="998"/>
      <c r="K170" s="999"/>
      <c r="L170" s="999"/>
      <c r="M170" s="999"/>
      <c r="N170" s="999"/>
      <c r="O170" s="999"/>
      <c r="P170" s="998"/>
      <c r="Q170" s="999"/>
      <c r="R170" s="999"/>
      <c r="S170" s="999"/>
      <c r="T170" s="999"/>
      <c r="U170" s="999"/>
    </row>
    <row r="171" spans="4:21" s="988" customFormat="1" x14ac:dyDescent="0.2">
      <c r="D171" s="998"/>
      <c r="E171" s="999"/>
      <c r="F171" s="999"/>
      <c r="G171" s="999"/>
      <c r="H171" s="999"/>
      <c r="I171" s="999"/>
      <c r="J171" s="998"/>
      <c r="K171" s="999"/>
      <c r="L171" s="999"/>
      <c r="M171" s="999"/>
      <c r="N171" s="999"/>
      <c r="O171" s="999"/>
      <c r="P171" s="998"/>
      <c r="Q171" s="999"/>
      <c r="R171" s="999"/>
      <c r="S171" s="999"/>
      <c r="T171" s="999"/>
      <c r="U171" s="999"/>
    </row>
    <row r="172" spans="4:21" s="988" customFormat="1" x14ac:dyDescent="0.2">
      <c r="D172" s="998"/>
      <c r="E172" s="999"/>
      <c r="F172" s="999"/>
      <c r="G172" s="999"/>
      <c r="H172" s="999"/>
      <c r="I172" s="999"/>
      <c r="J172" s="998"/>
      <c r="K172" s="999"/>
      <c r="L172" s="999"/>
      <c r="M172" s="999"/>
      <c r="N172" s="999"/>
      <c r="O172" s="999"/>
      <c r="P172" s="998"/>
      <c r="Q172" s="999"/>
      <c r="R172" s="999"/>
      <c r="S172" s="999"/>
      <c r="T172" s="999"/>
      <c r="U172" s="999"/>
    </row>
    <row r="173" spans="4:21" s="988" customFormat="1" x14ac:dyDescent="0.2">
      <c r="D173" s="998"/>
      <c r="E173" s="999"/>
      <c r="F173" s="999"/>
      <c r="G173" s="999"/>
      <c r="H173" s="999"/>
      <c r="I173" s="999"/>
      <c r="J173" s="998"/>
      <c r="K173" s="999"/>
      <c r="L173" s="999"/>
      <c r="M173" s="999"/>
      <c r="N173" s="999"/>
      <c r="O173" s="999"/>
      <c r="P173" s="998"/>
      <c r="Q173" s="999"/>
      <c r="R173" s="999"/>
      <c r="S173" s="999"/>
      <c r="T173" s="999"/>
      <c r="U173" s="999"/>
    </row>
    <row r="174" spans="4:21" s="988" customFormat="1" x14ac:dyDescent="0.2">
      <c r="D174" s="998"/>
      <c r="E174" s="999"/>
      <c r="F174" s="999"/>
      <c r="G174" s="999"/>
      <c r="H174" s="999"/>
      <c r="I174" s="999"/>
      <c r="J174" s="998"/>
      <c r="K174" s="999"/>
      <c r="L174" s="999"/>
      <c r="M174" s="999"/>
      <c r="N174" s="999"/>
      <c r="O174" s="999"/>
      <c r="P174" s="998"/>
      <c r="Q174" s="999"/>
      <c r="R174" s="999"/>
      <c r="S174" s="999"/>
      <c r="T174" s="999"/>
      <c r="U174" s="999"/>
    </row>
    <row r="175" spans="4:21" s="988" customFormat="1" x14ac:dyDescent="0.2">
      <c r="D175" s="998"/>
      <c r="E175" s="999"/>
      <c r="F175" s="999"/>
      <c r="G175" s="999"/>
      <c r="H175" s="999"/>
      <c r="I175" s="999"/>
      <c r="J175" s="998"/>
      <c r="K175" s="999"/>
      <c r="L175" s="999"/>
      <c r="M175" s="999"/>
      <c r="N175" s="999"/>
      <c r="O175" s="999"/>
      <c r="P175" s="998"/>
      <c r="Q175" s="999"/>
      <c r="R175" s="999"/>
      <c r="S175" s="999"/>
      <c r="T175" s="999"/>
      <c r="U175" s="999"/>
    </row>
    <row r="176" spans="4:21" s="988" customFormat="1" x14ac:dyDescent="0.2">
      <c r="D176" s="998"/>
      <c r="E176" s="999"/>
      <c r="F176" s="999"/>
      <c r="G176" s="999"/>
      <c r="H176" s="999"/>
      <c r="I176" s="999"/>
      <c r="J176" s="998"/>
      <c r="K176" s="999"/>
      <c r="L176" s="999"/>
      <c r="M176" s="999"/>
      <c r="N176" s="999"/>
      <c r="O176" s="999"/>
      <c r="P176" s="998"/>
      <c r="Q176" s="999"/>
      <c r="R176" s="999"/>
      <c r="S176" s="999"/>
      <c r="T176" s="999"/>
      <c r="U176" s="999"/>
    </row>
    <row r="177" spans="4:21" s="988" customFormat="1" x14ac:dyDescent="0.2">
      <c r="D177" s="998"/>
      <c r="E177" s="999"/>
      <c r="F177" s="999"/>
      <c r="G177" s="999"/>
      <c r="H177" s="999"/>
      <c r="I177" s="999"/>
      <c r="J177" s="998"/>
      <c r="K177" s="999"/>
      <c r="L177" s="999"/>
      <c r="M177" s="999"/>
      <c r="N177" s="999"/>
      <c r="O177" s="999"/>
      <c r="P177" s="998"/>
      <c r="Q177" s="999"/>
      <c r="R177" s="999"/>
      <c r="S177" s="999"/>
      <c r="T177" s="999"/>
      <c r="U177" s="999"/>
    </row>
    <row r="178" spans="4:21" s="988" customFormat="1" x14ac:dyDescent="0.2">
      <c r="D178" s="998"/>
      <c r="E178" s="999"/>
      <c r="F178" s="999"/>
      <c r="G178" s="999"/>
      <c r="H178" s="999"/>
      <c r="I178" s="999"/>
      <c r="J178" s="998"/>
      <c r="K178" s="999"/>
      <c r="L178" s="999"/>
      <c r="M178" s="999"/>
      <c r="N178" s="999"/>
      <c r="O178" s="999"/>
      <c r="P178" s="998"/>
      <c r="Q178" s="999"/>
      <c r="R178" s="999"/>
      <c r="S178" s="999"/>
      <c r="T178" s="999"/>
      <c r="U178" s="999"/>
    </row>
    <row r="179" spans="4:21" s="988" customFormat="1" x14ac:dyDescent="0.2">
      <c r="D179" s="998"/>
      <c r="E179" s="999"/>
      <c r="F179" s="999"/>
      <c r="G179" s="999"/>
      <c r="H179" s="999"/>
      <c r="I179" s="999"/>
      <c r="J179" s="998"/>
      <c r="K179" s="999"/>
      <c r="L179" s="999"/>
      <c r="M179" s="999"/>
      <c r="N179" s="999"/>
      <c r="O179" s="999"/>
      <c r="P179" s="998"/>
      <c r="Q179" s="999"/>
      <c r="R179" s="999"/>
      <c r="S179" s="999"/>
      <c r="T179" s="999"/>
      <c r="U179" s="999"/>
    </row>
    <row r="180" spans="4:21" s="988" customFormat="1" x14ac:dyDescent="0.2">
      <c r="D180" s="998"/>
      <c r="E180" s="999"/>
      <c r="F180" s="999"/>
      <c r="G180" s="999"/>
      <c r="H180" s="999"/>
      <c r="I180" s="999"/>
      <c r="J180" s="998"/>
      <c r="K180" s="999"/>
      <c r="L180" s="999"/>
      <c r="M180" s="999"/>
      <c r="N180" s="999"/>
      <c r="O180" s="999"/>
      <c r="P180" s="998"/>
      <c r="Q180" s="999"/>
      <c r="R180" s="999"/>
      <c r="S180" s="999"/>
      <c r="T180" s="999"/>
      <c r="U180" s="999"/>
    </row>
    <row r="181" spans="4:21" s="988" customFormat="1" x14ac:dyDescent="0.2">
      <c r="D181" s="998"/>
      <c r="E181" s="999"/>
      <c r="F181" s="999"/>
      <c r="G181" s="999"/>
      <c r="H181" s="999"/>
      <c r="I181" s="999"/>
      <c r="J181" s="998"/>
      <c r="K181" s="999"/>
      <c r="L181" s="999"/>
      <c r="M181" s="999"/>
      <c r="N181" s="999"/>
      <c r="O181" s="999"/>
      <c r="P181" s="998"/>
      <c r="Q181" s="999"/>
      <c r="R181" s="999"/>
      <c r="S181" s="999"/>
      <c r="T181" s="999"/>
      <c r="U181" s="999"/>
    </row>
    <row r="182" spans="4:21" s="988" customFormat="1" x14ac:dyDescent="0.2">
      <c r="D182" s="998"/>
      <c r="E182" s="999"/>
      <c r="F182" s="999"/>
      <c r="G182" s="999"/>
      <c r="H182" s="999"/>
      <c r="I182" s="999"/>
      <c r="J182" s="998"/>
      <c r="K182" s="999"/>
      <c r="L182" s="999"/>
      <c r="M182" s="999"/>
      <c r="N182" s="999"/>
      <c r="O182" s="999"/>
      <c r="P182" s="998"/>
      <c r="Q182" s="999"/>
      <c r="R182" s="999"/>
      <c r="S182" s="999"/>
      <c r="T182" s="999"/>
      <c r="U182" s="999"/>
    </row>
    <row r="183" spans="4:21" s="988" customFormat="1" x14ac:dyDescent="0.2">
      <c r="D183" s="998"/>
      <c r="E183" s="999"/>
      <c r="F183" s="999"/>
      <c r="G183" s="999"/>
      <c r="H183" s="999"/>
      <c r="I183" s="999"/>
      <c r="J183" s="998"/>
      <c r="K183" s="999"/>
      <c r="L183" s="999"/>
      <c r="M183" s="999"/>
      <c r="N183" s="999"/>
      <c r="O183" s="999"/>
      <c r="P183" s="998"/>
      <c r="Q183" s="999"/>
      <c r="R183" s="999"/>
      <c r="S183" s="999"/>
      <c r="T183" s="999"/>
      <c r="U183" s="999"/>
    </row>
    <row r="184" spans="4:21" s="988" customFormat="1" x14ac:dyDescent="0.2">
      <c r="D184" s="998"/>
      <c r="E184" s="999"/>
      <c r="F184" s="999"/>
      <c r="G184" s="999"/>
      <c r="H184" s="999"/>
      <c r="I184" s="999"/>
      <c r="J184" s="998"/>
      <c r="K184" s="999"/>
      <c r="L184" s="999"/>
      <c r="M184" s="999"/>
      <c r="N184" s="999"/>
      <c r="O184" s="999"/>
      <c r="P184" s="998"/>
      <c r="Q184" s="999"/>
      <c r="R184" s="999"/>
      <c r="S184" s="999"/>
      <c r="T184" s="999"/>
      <c r="U184" s="999"/>
    </row>
    <row r="185" spans="4:21" s="988" customFormat="1" x14ac:dyDescent="0.2">
      <c r="D185" s="998"/>
      <c r="E185" s="999"/>
      <c r="F185" s="999"/>
      <c r="G185" s="999"/>
      <c r="H185" s="999"/>
      <c r="I185" s="999"/>
      <c r="J185" s="998"/>
      <c r="K185" s="999"/>
      <c r="L185" s="999"/>
      <c r="M185" s="999"/>
      <c r="N185" s="999"/>
      <c r="O185" s="999"/>
      <c r="P185" s="998"/>
      <c r="Q185" s="999"/>
      <c r="R185" s="999"/>
      <c r="S185" s="999"/>
      <c r="T185" s="999"/>
      <c r="U185" s="999"/>
    </row>
    <row r="186" spans="4:21" s="988" customFormat="1" x14ac:dyDescent="0.2">
      <c r="D186" s="998"/>
      <c r="E186" s="999"/>
      <c r="F186" s="999"/>
      <c r="G186" s="999"/>
      <c r="H186" s="999"/>
      <c r="I186" s="999"/>
      <c r="J186" s="998"/>
      <c r="K186" s="999"/>
      <c r="L186" s="999"/>
      <c r="M186" s="999"/>
      <c r="N186" s="999"/>
      <c r="O186" s="999"/>
      <c r="P186" s="998"/>
      <c r="Q186" s="999"/>
      <c r="R186" s="999"/>
      <c r="S186" s="999"/>
      <c r="T186" s="999"/>
      <c r="U186" s="999"/>
    </row>
    <row r="187" spans="4:21" s="988" customFormat="1" x14ac:dyDescent="0.2">
      <c r="D187" s="998"/>
      <c r="E187" s="999"/>
      <c r="F187" s="999"/>
      <c r="G187" s="999"/>
      <c r="H187" s="999"/>
      <c r="I187" s="999"/>
      <c r="J187" s="998"/>
      <c r="K187" s="999"/>
      <c r="L187" s="999"/>
      <c r="M187" s="999"/>
      <c r="N187" s="999"/>
      <c r="O187" s="999"/>
      <c r="P187" s="998"/>
      <c r="Q187" s="999"/>
      <c r="R187" s="999"/>
      <c r="S187" s="999"/>
      <c r="T187" s="999"/>
      <c r="U187" s="999"/>
    </row>
    <row r="188" spans="4:21" s="988" customFormat="1" x14ac:dyDescent="0.2">
      <c r="D188" s="998"/>
      <c r="E188" s="999"/>
      <c r="F188" s="999"/>
      <c r="G188" s="999"/>
      <c r="H188" s="999"/>
      <c r="I188" s="999"/>
      <c r="J188" s="998"/>
      <c r="K188" s="999"/>
      <c r="L188" s="999"/>
      <c r="M188" s="999"/>
      <c r="N188" s="999"/>
      <c r="O188" s="999"/>
      <c r="P188" s="998"/>
      <c r="Q188" s="999"/>
      <c r="R188" s="999"/>
      <c r="S188" s="999"/>
      <c r="T188" s="999"/>
      <c r="U188" s="999"/>
    </row>
    <row r="189" spans="4:21" s="988" customFormat="1" x14ac:dyDescent="0.2">
      <c r="D189" s="998"/>
      <c r="E189" s="999"/>
      <c r="F189" s="999"/>
      <c r="G189" s="999"/>
      <c r="H189" s="999"/>
      <c r="I189" s="999"/>
      <c r="J189" s="998"/>
      <c r="K189" s="999"/>
      <c r="L189" s="999"/>
      <c r="M189" s="999"/>
      <c r="N189" s="999"/>
      <c r="O189" s="999"/>
      <c r="P189" s="998"/>
      <c r="Q189" s="999"/>
      <c r="R189" s="999"/>
      <c r="S189" s="999"/>
      <c r="T189" s="999"/>
      <c r="U189" s="999"/>
    </row>
    <row r="190" spans="4:21" s="988" customFormat="1" x14ac:dyDescent="0.2">
      <c r="D190" s="998"/>
      <c r="E190" s="999"/>
      <c r="F190" s="999"/>
      <c r="G190" s="999"/>
      <c r="H190" s="999"/>
      <c r="I190" s="999"/>
      <c r="J190" s="998"/>
      <c r="K190" s="999"/>
      <c r="L190" s="999"/>
      <c r="M190" s="999"/>
      <c r="N190" s="999"/>
      <c r="O190" s="999"/>
      <c r="P190" s="998"/>
      <c r="Q190" s="999"/>
      <c r="R190" s="999"/>
      <c r="S190" s="999"/>
      <c r="T190" s="999"/>
      <c r="U190" s="999"/>
    </row>
    <row r="191" spans="4:21" s="988" customFormat="1" x14ac:dyDescent="0.2">
      <c r="D191" s="998"/>
      <c r="E191" s="999"/>
      <c r="F191" s="999"/>
      <c r="G191" s="999"/>
      <c r="H191" s="999"/>
      <c r="I191" s="999"/>
      <c r="J191" s="998"/>
      <c r="K191" s="999"/>
      <c r="L191" s="999"/>
      <c r="M191" s="999"/>
      <c r="N191" s="999"/>
      <c r="O191" s="999"/>
      <c r="P191" s="998"/>
      <c r="Q191" s="999"/>
      <c r="R191" s="999"/>
      <c r="S191" s="999"/>
      <c r="T191" s="999"/>
      <c r="U191" s="999"/>
    </row>
    <row r="192" spans="4:21" s="988" customFormat="1" x14ac:dyDescent="0.2">
      <c r="D192" s="998"/>
      <c r="E192" s="999"/>
      <c r="F192" s="999"/>
      <c r="G192" s="999"/>
      <c r="H192" s="999"/>
      <c r="I192" s="999"/>
      <c r="J192" s="998"/>
      <c r="K192" s="999"/>
      <c r="L192" s="999"/>
      <c r="M192" s="999"/>
      <c r="N192" s="999"/>
      <c r="O192" s="999"/>
      <c r="P192" s="998"/>
      <c r="Q192" s="999"/>
      <c r="R192" s="999"/>
      <c r="S192" s="999"/>
      <c r="T192" s="999"/>
      <c r="U192" s="999"/>
    </row>
    <row r="193" spans="4:21" s="988" customFormat="1" x14ac:dyDescent="0.2">
      <c r="D193" s="998"/>
      <c r="E193" s="999"/>
      <c r="F193" s="999"/>
      <c r="G193" s="999"/>
      <c r="H193" s="999"/>
      <c r="I193" s="999"/>
      <c r="J193" s="998"/>
      <c r="K193" s="999"/>
      <c r="L193" s="999"/>
      <c r="M193" s="999"/>
      <c r="N193" s="999"/>
      <c r="O193" s="999"/>
      <c r="P193" s="998"/>
      <c r="Q193" s="999"/>
      <c r="R193" s="999"/>
      <c r="S193" s="999"/>
      <c r="T193" s="999"/>
      <c r="U193" s="999"/>
    </row>
    <row r="194" spans="4:21" s="988" customFormat="1" x14ac:dyDescent="0.2">
      <c r="D194" s="998"/>
      <c r="E194" s="999"/>
      <c r="F194" s="999"/>
      <c r="G194" s="999"/>
      <c r="H194" s="999"/>
      <c r="I194" s="999"/>
      <c r="J194" s="998"/>
      <c r="K194" s="999"/>
      <c r="L194" s="999"/>
      <c r="M194" s="999"/>
      <c r="N194" s="999"/>
      <c r="O194" s="999"/>
      <c r="P194" s="998"/>
      <c r="Q194" s="999"/>
      <c r="R194" s="999"/>
      <c r="S194" s="999"/>
      <c r="T194" s="999"/>
      <c r="U194" s="999"/>
    </row>
    <row r="195" spans="4:21" s="988" customFormat="1" x14ac:dyDescent="0.2">
      <c r="D195" s="998"/>
      <c r="E195" s="999"/>
      <c r="F195" s="999"/>
      <c r="G195" s="999"/>
      <c r="H195" s="999"/>
      <c r="I195" s="999"/>
      <c r="J195" s="998"/>
      <c r="K195" s="999"/>
      <c r="L195" s="999"/>
      <c r="M195" s="999"/>
      <c r="N195" s="999"/>
      <c r="O195" s="999"/>
      <c r="P195" s="998"/>
      <c r="Q195" s="999"/>
      <c r="R195" s="999"/>
      <c r="S195" s="999"/>
      <c r="T195" s="999"/>
      <c r="U195" s="999"/>
    </row>
    <row r="196" spans="4:21" s="988" customFormat="1" x14ac:dyDescent="0.2">
      <c r="D196" s="998"/>
      <c r="E196" s="999"/>
      <c r="F196" s="999"/>
      <c r="G196" s="999"/>
      <c r="H196" s="999"/>
      <c r="I196" s="999"/>
      <c r="J196" s="998"/>
      <c r="K196" s="999"/>
      <c r="L196" s="999"/>
      <c r="M196" s="999"/>
      <c r="N196" s="999"/>
      <c r="O196" s="999"/>
      <c r="P196" s="998"/>
      <c r="Q196" s="999"/>
      <c r="R196" s="999"/>
      <c r="S196" s="999"/>
      <c r="T196" s="999"/>
      <c r="U196" s="999"/>
    </row>
    <row r="197" spans="4:21" s="988" customFormat="1" x14ac:dyDescent="0.2">
      <c r="D197" s="998"/>
      <c r="E197" s="999"/>
      <c r="F197" s="999"/>
      <c r="G197" s="999"/>
      <c r="H197" s="999"/>
      <c r="I197" s="999"/>
      <c r="J197" s="998"/>
      <c r="K197" s="999"/>
      <c r="L197" s="999"/>
      <c r="M197" s="999"/>
      <c r="N197" s="999"/>
      <c r="O197" s="999"/>
      <c r="P197" s="998"/>
      <c r="Q197" s="999"/>
      <c r="R197" s="999"/>
      <c r="S197" s="999"/>
      <c r="T197" s="999"/>
      <c r="U197" s="999"/>
    </row>
    <row r="198" spans="4:21" s="988" customFormat="1" x14ac:dyDescent="0.2">
      <c r="D198" s="998"/>
      <c r="E198" s="999"/>
      <c r="F198" s="999"/>
      <c r="G198" s="999"/>
      <c r="H198" s="999"/>
      <c r="I198" s="999"/>
      <c r="J198" s="998"/>
      <c r="K198" s="999"/>
      <c r="L198" s="999"/>
      <c r="M198" s="999"/>
      <c r="N198" s="999"/>
      <c r="O198" s="999"/>
      <c r="P198" s="998"/>
      <c r="Q198" s="999"/>
      <c r="R198" s="999"/>
      <c r="S198" s="999"/>
      <c r="T198" s="999"/>
      <c r="U198" s="999"/>
    </row>
    <row r="199" spans="4:21" s="988" customFormat="1" x14ac:dyDescent="0.2">
      <c r="D199" s="998"/>
      <c r="E199" s="999"/>
      <c r="F199" s="999"/>
      <c r="G199" s="999"/>
      <c r="H199" s="999"/>
      <c r="I199" s="999"/>
      <c r="J199" s="998"/>
      <c r="K199" s="999"/>
      <c r="L199" s="999"/>
      <c r="M199" s="999"/>
      <c r="N199" s="999"/>
      <c r="O199" s="999"/>
      <c r="P199" s="998"/>
      <c r="Q199" s="999"/>
      <c r="R199" s="999"/>
      <c r="S199" s="999"/>
      <c r="T199" s="999"/>
      <c r="U199" s="999"/>
    </row>
    <row r="200" spans="4:21" s="988" customFormat="1" x14ac:dyDescent="0.2">
      <c r="D200" s="998"/>
      <c r="E200" s="999"/>
      <c r="F200" s="999"/>
      <c r="G200" s="999"/>
      <c r="H200" s="999"/>
      <c r="I200" s="999"/>
      <c r="J200" s="998"/>
      <c r="K200" s="999"/>
      <c r="L200" s="999"/>
      <c r="M200" s="999"/>
      <c r="N200" s="999"/>
      <c r="O200" s="999"/>
      <c r="P200" s="998"/>
      <c r="Q200" s="999"/>
      <c r="R200" s="999"/>
      <c r="S200" s="999"/>
      <c r="T200" s="999"/>
      <c r="U200" s="999"/>
    </row>
    <row r="201" spans="4:21" s="988" customFormat="1" x14ac:dyDescent="0.2">
      <c r="D201" s="998"/>
      <c r="E201" s="999"/>
      <c r="F201" s="999"/>
      <c r="G201" s="999"/>
      <c r="H201" s="999"/>
      <c r="I201" s="999"/>
      <c r="J201" s="998"/>
      <c r="K201" s="999"/>
      <c r="L201" s="999"/>
      <c r="M201" s="999"/>
      <c r="N201" s="999"/>
      <c r="O201" s="999"/>
      <c r="P201" s="998"/>
      <c r="Q201" s="999"/>
      <c r="R201" s="999"/>
      <c r="S201" s="999"/>
      <c r="T201" s="999"/>
      <c r="U201" s="999"/>
    </row>
    <row r="202" spans="4:21" s="988" customFormat="1" x14ac:dyDescent="0.2">
      <c r="D202" s="998"/>
      <c r="E202" s="999"/>
      <c r="F202" s="999"/>
      <c r="G202" s="999"/>
      <c r="H202" s="999"/>
      <c r="I202" s="999"/>
      <c r="J202" s="998"/>
      <c r="K202" s="999"/>
      <c r="L202" s="999"/>
      <c r="M202" s="999"/>
      <c r="N202" s="999"/>
      <c r="O202" s="999"/>
      <c r="P202" s="998"/>
      <c r="Q202" s="999"/>
      <c r="R202" s="999"/>
      <c r="S202" s="999"/>
      <c r="T202" s="999"/>
      <c r="U202" s="999"/>
    </row>
    <row r="203" spans="4:21" s="988" customFormat="1" x14ac:dyDescent="0.2">
      <c r="D203" s="998"/>
      <c r="E203" s="999"/>
      <c r="F203" s="999"/>
      <c r="G203" s="999"/>
      <c r="H203" s="999"/>
      <c r="I203" s="999"/>
      <c r="J203" s="998"/>
      <c r="K203" s="999"/>
      <c r="L203" s="999"/>
      <c r="M203" s="999"/>
      <c r="N203" s="999"/>
      <c r="O203" s="999"/>
      <c r="P203" s="998"/>
      <c r="Q203" s="999"/>
      <c r="R203" s="999"/>
      <c r="S203" s="999"/>
      <c r="T203" s="999"/>
      <c r="U203" s="999"/>
    </row>
    <row r="204" spans="4:21" s="988" customFormat="1" x14ac:dyDescent="0.2">
      <c r="D204" s="998"/>
      <c r="E204" s="999"/>
      <c r="F204" s="999"/>
      <c r="G204" s="999"/>
      <c r="H204" s="999"/>
      <c r="I204" s="999"/>
      <c r="J204" s="998"/>
      <c r="K204" s="999"/>
      <c r="L204" s="999"/>
      <c r="M204" s="999"/>
      <c r="N204" s="999"/>
      <c r="O204" s="999"/>
      <c r="P204" s="998"/>
      <c r="Q204" s="999"/>
      <c r="R204" s="999"/>
      <c r="S204" s="999"/>
      <c r="T204" s="999"/>
      <c r="U204" s="999"/>
    </row>
    <row r="205" spans="4:21" s="988" customFormat="1" x14ac:dyDescent="0.2">
      <c r="D205" s="998"/>
      <c r="E205" s="999"/>
      <c r="F205" s="999"/>
      <c r="G205" s="999"/>
      <c r="H205" s="999"/>
      <c r="I205" s="999"/>
      <c r="J205" s="998"/>
      <c r="K205" s="999"/>
      <c r="L205" s="999"/>
      <c r="M205" s="999"/>
      <c r="N205" s="999"/>
      <c r="O205" s="999"/>
      <c r="P205" s="998"/>
      <c r="Q205" s="999"/>
      <c r="R205" s="999"/>
      <c r="S205" s="999"/>
      <c r="T205" s="999"/>
      <c r="U205" s="999"/>
    </row>
    <row r="206" spans="4:21" s="988" customFormat="1" x14ac:dyDescent="0.2">
      <c r="D206" s="998"/>
      <c r="E206" s="999"/>
      <c r="F206" s="999"/>
      <c r="G206" s="999"/>
      <c r="H206" s="999"/>
      <c r="I206" s="999"/>
      <c r="J206" s="998"/>
      <c r="K206" s="999"/>
      <c r="L206" s="999"/>
      <c r="M206" s="999"/>
      <c r="N206" s="999"/>
      <c r="O206" s="999"/>
      <c r="P206" s="998"/>
      <c r="Q206" s="999"/>
      <c r="R206" s="999"/>
      <c r="S206" s="999"/>
      <c r="T206" s="999"/>
      <c r="U206" s="999"/>
    </row>
    <row r="207" spans="4:21" s="988" customFormat="1" x14ac:dyDescent="0.2">
      <c r="D207" s="998"/>
      <c r="E207" s="999"/>
      <c r="F207" s="999"/>
      <c r="G207" s="999"/>
      <c r="H207" s="999"/>
      <c r="I207" s="999"/>
      <c r="J207" s="998"/>
      <c r="K207" s="999"/>
      <c r="L207" s="999"/>
      <c r="M207" s="999"/>
      <c r="N207" s="999"/>
      <c r="O207" s="999"/>
      <c r="P207" s="998"/>
      <c r="Q207" s="999"/>
      <c r="R207" s="999"/>
      <c r="S207" s="999"/>
      <c r="T207" s="999"/>
      <c r="U207" s="999"/>
    </row>
    <row r="208" spans="4:21" s="988" customFormat="1" x14ac:dyDescent="0.2">
      <c r="D208" s="998"/>
      <c r="E208" s="999"/>
      <c r="F208" s="999"/>
      <c r="G208" s="999"/>
      <c r="H208" s="999"/>
      <c r="I208" s="999"/>
      <c r="J208" s="998"/>
      <c r="K208" s="999"/>
      <c r="L208" s="999"/>
      <c r="M208" s="999"/>
      <c r="N208" s="999"/>
      <c r="O208" s="999"/>
      <c r="P208" s="998"/>
      <c r="Q208" s="999"/>
      <c r="R208" s="999"/>
      <c r="S208" s="999"/>
      <c r="T208" s="999"/>
      <c r="U208" s="999"/>
    </row>
    <row r="209" spans="4:21" s="988" customFormat="1" x14ac:dyDescent="0.2">
      <c r="D209" s="998"/>
      <c r="E209" s="999"/>
      <c r="F209" s="999"/>
      <c r="G209" s="999"/>
      <c r="H209" s="999"/>
      <c r="I209" s="999"/>
      <c r="J209" s="998"/>
      <c r="K209" s="999"/>
      <c r="L209" s="999"/>
      <c r="M209" s="999"/>
      <c r="N209" s="999"/>
      <c r="O209" s="999"/>
      <c r="P209" s="998"/>
      <c r="Q209" s="999"/>
      <c r="R209" s="999"/>
      <c r="S209" s="999"/>
      <c r="T209" s="999"/>
      <c r="U209" s="999"/>
    </row>
    <row r="210" spans="4:21" s="988" customFormat="1" x14ac:dyDescent="0.2">
      <c r="D210" s="998"/>
      <c r="E210" s="999"/>
      <c r="F210" s="999"/>
      <c r="G210" s="999"/>
      <c r="H210" s="999"/>
      <c r="I210" s="999"/>
      <c r="J210" s="998"/>
      <c r="K210" s="999"/>
      <c r="L210" s="999"/>
      <c r="M210" s="999"/>
      <c r="N210" s="999"/>
      <c r="O210" s="999"/>
      <c r="P210" s="998"/>
      <c r="Q210" s="999"/>
      <c r="R210" s="999"/>
      <c r="S210" s="999"/>
      <c r="T210" s="999"/>
      <c r="U210" s="999"/>
    </row>
    <row r="211" spans="4:21" s="988" customFormat="1" x14ac:dyDescent="0.2">
      <c r="D211" s="998"/>
      <c r="E211" s="999"/>
      <c r="F211" s="999"/>
      <c r="G211" s="999"/>
      <c r="H211" s="999"/>
      <c r="I211" s="999"/>
      <c r="J211" s="998"/>
      <c r="K211" s="999"/>
      <c r="L211" s="999"/>
      <c r="M211" s="999"/>
      <c r="N211" s="999"/>
      <c r="O211" s="999"/>
      <c r="P211" s="998"/>
      <c r="Q211" s="999"/>
      <c r="R211" s="999"/>
      <c r="S211" s="999"/>
      <c r="T211" s="999"/>
      <c r="U211" s="999"/>
    </row>
    <row r="212" spans="4:21" s="988" customFormat="1" x14ac:dyDescent="0.2">
      <c r="D212" s="998"/>
      <c r="E212" s="999"/>
      <c r="F212" s="999"/>
      <c r="G212" s="999"/>
      <c r="H212" s="999"/>
      <c r="I212" s="999"/>
      <c r="J212" s="998"/>
      <c r="K212" s="999"/>
      <c r="L212" s="999"/>
      <c r="M212" s="999"/>
      <c r="N212" s="999"/>
      <c r="O212" s="999"/>
      <c r="P212" s="998"/>
      <c r="Q212" s="999"/>
      <c r="R212" s="999"/>
      <c r="S212" s="999"/>
      <c r="T212" s="999"/>
      <c r="U212" s="999"/>
    </row>
    <row r="213" spans="4:21" s="988" customFormat="1" x14ac:dyDescent="0.2">
      <c r="D213" s="998"/>
      <c r="E213" s="999"/>
      <c r="F213" s="999"/>
      <c r="G213" s="999"/>
      <c r="H213" s="999"/>
      <c r="I213" s="999"/>
      <c r="J213" s="998"/>
      <c r="K213" s="999"/>
      <c r="L213" s="999"/>
      <c r="M213" s="999"/>
      <c r="N213" s="999"/>
      <c r="O213" s="999"/>
      <c r="P213" s="998"/>
      <c r="Q213" s="999"/>
      <c r="R213" s="999"/>
      <c r="S213" s="999"/>
      <c r="T213" s="999"/>
      <c r="U213" s="999"/>
    </row>
    <row r="214" spans="4:21" s="988" customFormat="1" x14ac:dyDescent="0.2">
      <c r="D214" s="998"/>
      <c r="E214" s="999"/>
      <c r="F214" s="999"/>
      <c r="G214" s="999"/>
      <c r="H214" s="999"/>
      <c r="I214" s="999"/>
      <c r="J214" s="998"/>
      <c r="K214" s="999"/>
      <c r="L214" s="999"/>
      <c r="M214" s="999"/>
      <c r="N214" s="999"/>
      <c r="O214" s="999"/>
      <c r="P214" s="998"/>
      <c r="Q214" s="999"/>
      <c r="R214" s="999"/>
      <c r="S214" s="999"/>
      <c r="T214" s="999"/>
      <c r="U214" s="999"/>
    </row>
    <row r="215" spans="4:21" s="988" customFormat="1" x14ac:dyDescent="0.2">
      <c r="D215" s="998"/>
      <c r="E215" s="999"/>
      <c r="F215" s="999"/>
      <c r="G215" s="999"/>
      <c r="H215" s="999"/>
      <c r="I215" s="999"/>
      <c r="J215" s="998"/>
      <c r="K215" s="999"/>
      <c r="L215" s="999"/>
      <c r="M215" s="999"/>
      <c r="N215" s="999"/>
      <c r="O215" s="999"/>
      <c r="P215" s="998"/>
      <c r="Q215" s="999"/>
      <c r="R215" s="999"/>
      <c r="S215" s="999"/>
      <c r="T215" s="999"/>
      <c r="U215" s="999"/>
    </row>
    <row r="216" spans="4:21" s="988" customFormat="1" x14ac:dyDescent="0.2">
      <c r="D216" s="998"/>
      <c r="E216" s="999"/>
      <c r="F216" s="999"/>
      <c r="G216" s="999"/>
      <c r="H216" s="999"/>
      <c r="I216" s="999"/>
      <c r="J216" s="998"/>
      <c r="K216" s="999"/>
      <c r="L216" s="999"/>
      <c r="M216" s="999"/>
      <c r="N216" s="999"/>
      <c r="O216" s="999"/>
      <c r="P216" s="998"/>
      <c r="Q216" s="999"/>
      <c r="R216" s="999"/>
      <c r="S216" s="999"/>
      <c r="T216" s="999"/>
      <c r="U216" s="999"/>
    </row>
    <row r="217" spans="4:21" s="988" customFormat="1" x14ac:dyDescent="0.2">
      <c r="D217" s="998"/>
      <c r="E217" s="999"/>
      <c r="F217" s="999"/>
      <c r="G217" s="999"/>
      <c r="H217" s="999"/>
      <c r="I217" s="999"/>
      <c r="J217" s="998"/>
      <c r="K217" s="999"/>
      <c r="L217" s="999"/>
      <c r="M217" s="999"/>
      <c r="N217" s="999"/>
      <c r="O217" s="999"/>
      <c r="P217" s="998"/>
      <c r="Q217" s="999"/>
      <c r="R217" s="999"/>
      <c r="S217" s="999"/>
      <c r="T217" s="999"/>
      <c r="U217" s="999"/>
    </row>
    <row r="218" spans="4:21" s="988" customFormat="1" x14ac:dyDescent="0.2">
      <c r="D218" s="998"/>
      <c r="E218" s="999"/>
      <c r="F218" s="999"/>
      <c r="G218" s="999"/>
      <c r="H218" s="999"/>
      <c r="I218" s="999"/>
      <c r="J218" s="998"/>
      <c r="K218" s="999"/>
      <c r="L218" s="999"/>
      <c r="M218" s="999"/>
      <c r="N218" s="999"/>
      <c r="O218" s="999"/>
      <c r="P218" s="998"/>
      <c r="Q218" s="999"/>
      <c r="R218" s="999"/>
      <c r="S218" s="999"/>
      <c r="T218" s="999"/>
      <c r="U218" s="999"/>
    </row>
    <row r="219" spans="4:21" s="988" customFormat="1" x14ac:dyDescent="0.2">
      <c r="D219" s="998"/>
      <c r="E219" s="999"/>
      <c r="F219" s="999"/>
      <c r="G219" s="999"/>
      <c r="H219" s="999"/>
      <c r="I219" s="999"/>
      <c r="J219" s="998"/>
      <c r="K219" s="999"/>
      <c r="L219" s="999"/>
      <c r="M219" s="999"/>
      <c r="N219" s="999"/>
      <c r="O219" s="999"/>
      <c r="P219" s="998"/>
      <c r="Q219" s="999"/>
      <c r="R219" s="999"/>
      <c r="S219" s="999"/>
      <c r="T219" s="999"/>
      <c r="U219" s="999"/>
    </row>
    <row r="220" spans="4:21" s="988" customFormat="1" x14ac:dyDescent="0.2">
      <c r="D220" s="998"/>
      <c r="E220" s="999"/>
      <c r="F220" s="999"/>
      <c r="G220" s="999"/>
      <c r="H220" s="999"/>
      <c r="I220" s="999"/>
      <c r="J220" s="998"/>
      <c r="K220" s="999"/>
      <c r="L220" s="999"/>
      <c r="M220" s="999"/>
      <c r="N220" s="999"/>
      <c r="O220" s="999"/>
      <c r="P220" s="998"/>
      <c r="Q220" s="999"/>
      <c r="R220" s="999"/>
      <c r="S220" s="999"/>
      <c r="T220" s="999"/>
      <c r="U220" s="999"/>
    </row>
    <row r="221" spans="4:21" s="988" customFormat="1" x14ac:dyDescent="0.2">
      <c r="D221" s="998"/>
      <c r="E221" s="999"/>
      <c r="F221" s="999"/>
      <c r="G221" s="999"/>
      <c r="H221" s="999"/>
      <c r="I221" s="999"/>
      <c r="J221" s="998"/>
      <c r="K221" s="999"/>
      <c r="L221" s="999"/>
      <c r="M221" s="999"/>
      <c r="N221" s="999"/>
      <c r="O221" s="999"/>
      <c r="P221" s="998"/>
      <c r="Q221" s="999"/>
      <c r="R221" s="999"/>
      <c r="S221" s="999"/>
      <c r="T221" s="999"/>
      <c r="U221" s="999"/>
    </row>
    <row r="222" spans="4:21" s="988" customFormat="1" x14ac:dyDescent="0.2">
      <c r="D222" s="998"/>
      <c r="E222" s="999"/>
      <c r="F222" s="999"/>
      <c r="G222" s="999"/>
      <c r="H222" s="999"/>
      <c r="I222" s="999"/>
      <c r="J222" s="998"/>
      <c r="K222" s="999"/>
      <c r="L222" s="999"/>
      <c r="M222" s="999"/>
      <c r="N222" s="999"/>
      <c r="O222" s="999"/>
      <c r="P222" s="998"/>
      <c r="Q222" s="999"/>
      <c r="R222" s="999"/>
      <c r="S222" s="999"/>
      <c r="T222" s="999"/>
      <c r="U222" s="999"/>
    </row>
    <row r="223" spans="4:21" s="988" customFormat="1" x14ac:dyDescent="0.2">
      <c r="D223" s="998"/>
      <c r="E223" s="999"/>
      <c r="F223" s="999"/>
      <c r="G223" s="999"/>
      <c r="H223" s="999"/>
      <c r="I223" s="999"/>
      <c r="J223" s="998"/>
      <c r="K223" s="999"/>
      <c r="L223" s="999"/>
      <c r="M223" s="999"/>
      <c r="N223" s="999"/>
      <c r="O223" s="999"/>
      <c r="P223" s="998"/>
      <c r="Q223" s="999"/>
      <c r="R223" s="999"/>
      <c r="S223" s="999"/>
      <c r="T223" s="999"/>
      <c r="U223" s="999"/>
    </row>
    <row r="224" spans="4:21" s="988" customFormat="1" x14ac:dyDescent="0.2">
      <c r="D224" s="998"/>
      <c r="E224" s="999"/>
      <c r="F224" s="999"/>
      <c r="G224" s="999"/>
      <c r="H224" s="999"/>
      <c r="I224" s="999"/>
      <c r="J224" s="998"/>
      <c r="K224" s="999"/>
      <c r="L224" s="999"/>
      <c r="M224" s="999"/>
      <c r="N224" s="999"/>
      <c r="O224" s="999"/>
      <c r="P224" s="998"/>
      <c r="Q224" s="999"/>
      <c r="R224" s="999"/>
      <c r="S224" s="999"/>
      <c r="T224" s="999"/>
      <c r="U224" s="999"/>
    </row>
    <row r="225" spans="4:21" s="988" customFormat="1" x14ac:dyDescent="0.2">
      <c r="D225" s="998"/>
      <c r="E225" s="999"/>
      <c r="F225" s="999"/>
      <c r="G225" s="999"/>
      <c r="H225" s="999"/>
      <c r="I225" s="999"/>
      <c r="J225" s="998"/>
      <c r="K225" s="999"/>
      <c r="L225" s="999"/>
      <c r="M225" s="999"/>
      <c r="N225" s="999"/>
      <c r="O225" s="999"/>
      <c r="P225" s="998"/>
      <c r="Q225" s="999"/>
      <c r="R225" s="999"/>
      <c r="S225" s="999"/>
      <c r="T225" s="999"/>
      <c r="U225" s="999"/>
    </row>
    <row r="226" spans="4:21" s="988" customFormat="1" x14ac:dyDescent="0.2">
      <c r="D226" s="998"/>
      <c r="E226" s="999"/>
      <c r="F226" s="999"/>
      <c r="G226" s="999"/>
      <c r="H226" s="999"/>
      <c r="I226" s="999"/>
      <c r="J226" s="998"/>
      <c r="K226" s="999"/>
      <c r="L226" s="999"/>
      <c r="M226" s="999"/>
      <c r="N226" s="999"/>
      <c r="O226" s="999"/>
      <c r="P226" s="998"/>
      <c r="Q226" s="999"/>
      <c r="R226" s="999"/>
      <c r="S226" s="999"/>
      <c r="T226" s="999"/>
      <c r="U226" s="999"/>
    </row>
    <row r="227" spans="4:21" s="988" customFormat="1" x14ac:dyDescent="0.2">
      <c r="D227" s="998"/>
      <c r="E227" s="999"/>
      <c r="F227" s="999"/>
      <c r="G227" s="999"/>
      <c r="H227" s="999"/>
      <c r="I227" s="999"/>
      <c r="J227" s="998"/>
      <c r="K227" s="999"/>
      <c r="L227" s="999"/>
      <c r="M227" s="999"/>
      <c r="N227" s="999"/>
      <c r="O227" s="999"/>
      <c r="P227" s="998"/>
      <c r="Q227" s="999"/>
      <c r="R227" s="999"/>
      <c r="S227" s="999"/>
      <c r="T227" s="999"/>
      <c r="U227" s="999"/>
    </row>
    <row r="228" spans="4:21" s="988" customFormat="1" x14ac:dyDescent="0.2">
      <c r="D228" s="998"/>
      <c r="E228" s="999"/>
      <c r="F228" s="999"/>
      <c r="G228" s="999"/>
      <c r="H228" s="999"/>
      <c r="I228" s="999"/>
      <c r="J228" s="998"/>
      <c r="K228" s="999"/>
      <c r="L228" s="999"/>
      <c r="M228" s="999"/>
      <c r="N228" s="999"/>
      <c r="O228" s="999"/>
      <c r="P228" s="998"/>
      <c r="Q228" s="999"/>
      <c r="R228" s="999"/>
      <c r="S228" s="999"/>
      <c r="T228" s="999"/>
      <c r="U228" s="999"/>
    </row>
    <row r="229" spans="4:21" s="988" customFormat="1" x14ac:dyDescent="0.2">
      <c r="D229" s="998"/>
      <c r="E229" s="999"/>
      <c r="F229" s="999"/>
      <c r="G229" s="999"/>
      <c r="H229" s="999"/>
      <c r="I229" s="999"/>
      <c r="J229" s="998"/>
      <c r="K229" s="999"/>
      <c r="L229" s="999"/>
      <c r="M229" s="999"/>
      <c r="N229" s="999"/>
      <c r="O229" s="999"/>
      <c r="P229" s="998"/>
      <c r="Q229" s="999"/>
      <c r="R229" s="999"/>
      <c r="S229" s="999"/>
      <c r="T229" s="999"/>
      <c r="U229" s="999"/>
    </row>
    <row r="230" spans="4:21" s="988" customFormat="1" x14ac:dyDescent="0.2">
      <c r="D230" s="998"/>
      <c r="E230" s="999"/>
      <c r="F230" s="999"/>
      <c r="G230" s="999"/>
      <c r="H230" s="999"/>
      <c r="I230" s="999"/>
      <c r="J230" s="998"/>
      <c r="K230" s="999"/>
      <c r="L230" s="999"/>
      <c r="M230" s="999"/>
      <c r="N230" s="999"/>
      <c r="O230" s="999"/>
      <c r="P230" s="998"/>
      <c r="Q230" s="999"/>
      <c r="R230" s="999"/>
      <c r="S230" s="999"/>
      <c r="T230" s="999"/>
      <c r="U230" s="999"/>
    </row>
    <row r="231" spans="4:21" s="988" customFormat="1" x14ac:dyDescent="0.2">
      <c r="D231" s="998"/>
      <c r="E231" s="999"/>
      <c r="F231" s="999"/>
      <c r="G231" s="999"/>
      <c r="H231" s="999"/>
      <c r="I231" s="999"/>
      <c r="J231" s="998"/>
      <c r="K231" s="999"/>
      <c r="L231" s="999"/>
      <c r="M231" s="999"/>
      <c r="N231" s="999"/>
      <c r="O231" s="999"/>
      <c r="P231" s="998"/>
      <c r="Q231" s="999"/>
      <c r="R231" s="999"/>
      <c r="S231" s="999"/>
      <c r="T231" s="999"/>
      <c r="U231" s="999"/>
    </row>
    <row r="232" spans="4:21" s="988" customFormat="1" x14ac:dyDescent="0.2">
      <c r="D232" s="998"/>
      <c r="E232" s="999"/>
      <c r="F232" s="999"/>
      <c r="G232" s="999"/>
      <c r="H232" s="999"/>
      <c r="I232" s="999"/>
      <c r="J232" s="998"/>
      <c r="K232" s="999"/>
      <c r="L232" s="999"/>
      <c r="M232" s="999"/>
      <c r="N232" s="999"/>
      <c r="O232" s="999"/>
      <c r="P232" s="998"/>
      <c r="Q232" s="999"/>
      <c r="R232" s="999"/>
      <c r="S232" s="999"/>
      <c r="T232" s="999"/>
      <c r="U232" s="999"/>
    </row>
    <row r="233" spans="4:21" s="988" customFormat="1" x14ac:dyDescent="0.2">
      <c r="D233" s="998"/>
      <c r="E233" s="999"/>
      <c r="F233" s="999"/>
      <c r="G233" s="999"/>
      <c r="H233" s="999"/>
      <c r="I233" s="999"/>
      <c r="J233" s="998"/>
      <c r="K233" s="999"/>
      <c r="L233" s="999"/>
      <c r="M233" s="999"/>
      <c r="N233" s="999"/>
      <c r="O233" s="999"/>
      <c r="P233" s="998"/>
      <c r="Q233" s="999"/>
      <c r="R233" s="999"/>
      <c r="S233" s="999"/>
      <c r="T233" s="999"/>
      <c r="U233" s="999"/>
    </row>
    <row r="234" spans="4:21" s="988" customFormat="1" x14ac:dyDescent="0.2">
      <c r="D234" s="998"/>
      <c r="E234" s="999"/>
      <c r="F234" s="999"/>
      <c r="G234" s="999"/>
      <c r="H234" s="999"/>
      <c r="I234" s="999"/>
      <c r="J234" s="998"/>
      <c r="K234" s="999"/>
      <c r="L234" s="999"/>
      <c r="M234" s="999"/>
      <c r="N234" s="999"/>
      <c r="O234" s="999"/>
      <c r="P234" s="998"/>
      <c r="Q234" s="999"/>
      <c r="R234" s="999"/>
      <c r="S234" s="999"/>
      <c r="T234" s="999"/>
      <c r="U234" s="999"/>
    </row>
    <row r="235" spans="4:21" s="988" customFormat="1" x14ac:dyDescent="0.2">
      <c r="D235" s="998"/>
      <c r="E235" s="999"/>
      <c r="F235" s="999"/>
      <c r="G235" s="999"/>
      <c r="H235" s="999"/>
      <c r="I235" s="999"/>
      <c r="J235" s="998"/>
      <c r="K235" s="999"/>
      <c r="L235" s="999"/>
      <c r="M235" s="999"/>
      <c r="N235" s="999"/>
      <c r="O235" s="999"/>
      <c r="P235" s="998"/>
      <c r="Q235" s="999"/>
      <c r="R235" s="999"/>
      <c r="S235" s="999"/>
      <c r="T235" s="999"/>
      <c r="U235" s="999"/>
    </row>
    <row r="236" spans="4:21" s="988" customFormat="1" x14ac:dyDescent="0.2">
      <c r="D236" s="998"/>
      <c r="E236" s="999"/>
      <c r="F236" s="999"/>
      <c r="G236" s="999"/>
      <c r="H236" s="999"/>
      <c r="I236" s="999"/>
      <c r="J236" s="998"/>
      <c r="K236" s="999"/>
      <c r="L236" s="999"/>
      <c r="M236" s="999"/>
      <c r="N236" s="999"/>
      <c r="O236" s="999"/>
      <c r="P236" s="998"/>
      <c r="Q236" s="999"/>
      <c r="R236" s="999"/>
      <c r="S236" s="999"/>
      <c r="T236" s="999"/>
      <c r="U236" s="999"/>
    </row>
    <row r="237" spans="4:21" s="988" customFormat="1" x14ac:dyDescent="0.2">
      <c r="D237" s="998"/>
      <c r="E237" s="999"/>
      <c r="F237" s="999"/>
      <c r="G237" s="999"/>
      <c r="H237" s="999"/>
      <c r="I237" s="999"/>
      <c r="J237" s="998"/>
      <c r="K237" s="999"/>
      <c r="L237" s="999"/>
      <c r="M237" s="999"/>
      <c r="N237" s="999"/>
      <c r="O237" s="999"/>
      <c r="P237" s="998"/>
      <c r="Q237" s="999"/>
      <c r="R237" s="999"/>
      <c r="S237" s="999"/>
      <c r="T237" s="999"/>
      <c r="U237" s="999"/>
    </row>
    <row r="238" spans="4:21" s="988" customFormat="1" x14ac:dyDescent="0.2">
      <c r="D238" s="998"/>
      <c r="E238" s="999"/>
      <c r="F238" s="999"/>
      <c r="G238" s="999"/>
      <c r="H238" s="999"/>
      <c r="I238" s="999"/>
      <c r="J238" s="998"/>
      <c r="K238" s="999"/>
      <c r="L238" s="999"/>
      <c r="M238" s="999"/>
      <c r="N238" s="999"/>
      <c r="O238" s="999"/>
      <c r="P238" s="998"/>
      <c r="Q238" s="999"/>
      <c r="R238" s="999"/>
      <c r="S238" s="999"/>
      <c r="T238" s="999"/>
      <c r="U238" s="999"/>
    </row>
    <row r="239" spans="4:21" s="988" customFormat="1" x14ac:dyDescent="0.2">
      <c r="D239" s="998"/>
      <c r="E239" s="999"/>
      <c r="F239" s="999"/>
      <c r="G239" s="999"/>
      <c r="H239" s="999"/>
      <c r="I239" s="999"/>
      <c r="J239" s="998"/>
      <c r="K239" s="999"/>
      <c r="L239" s="999"/>
      <c r="M239" s="999"/>
      <c r="N239" s="999"/>
      <c r="O239" s="999"/>
      <c r="P239" s="998"/>
      <c r="Q239" s="999"/>
      <c r="R239" s="999"/>
      <c r="S239" s="999"/>
      <c r="T239" s="999"/>
      <c r="U239" s="999"/>
    </row>
    <row r="240" spans="4:21" s="988" customFormat="1" x14ac:dyDescent="0.2">
      <c r="D240" s="998"/>
      <c r="E240" s="999"/>
      <c r="F240" s="999"/>
      <c r="G240" s="999"/>
      <c r="H240" s="999"/>
      <c r="I240" s="999"/>
      <c r="J240" s="998"/>
      <c r="K240" s="999"/>
      <c r="L240" s="999"/>
      <c r="M240" s="999"/>
      <c r="N240" s="999"/>
      <c r="O240" s="999"/>
      <c r="P240" s="998"/>
      <c r="Q240" s="999"/>
      <c r="R240" s="999"/>
      <c r="S240" s="999"/>
      <c r="T240" s="999"/>
      <c r="U240" s="999"/>
    </row>
    <row r="241" spans="4:21" s="988" customFormat="1" x14ac:dyDescent="0.2">
      <c r="D241" s="998"/>
      <c r="E241" s="999"/>
      <c r="F241" s="999"/>
      <c r="G241" s="999"/>
      <c r="H241" s="999"/>
      <c r="I241" s="999"/>
      <c r="J241" s="998"/>
      <c r="K241" s="999"/>
      <c r="L241" s="999"/>
      <c r="M241" s="999"/>
      <c r="N241" s="999"/>
      <c r="O241" s="999"/>
      <c r="P241" s="998"/>
      <c r="Q241" s="999"/>
      <c r="R241" s="999"/>
      <c r="S241" s="999"/>
      <c r="T241" s="999"/>
      <c r="U241" s="999"/>
    </row>
    <row r="242" spans="4:21" s="988" customFormat="1" x14ac:dyDescent="0.2">
      <c r="D242" s="998"/>
      <c r="E242" s="999"/>
      <c r="F242" s="999"/>
      <c r="G242" s="999"/>
      <c r="H242" s="999"/>
      <c r="I242" s="999"/>
      <c r="J242" s="998"/>
      <c r="K242" s="999"/>
      <c r="L242" s="999"/>
      <c r="M242" s="999"/>
      <c r="N242" s="999"/>
      <c r="O242" s="999"/>
      <c r="P242" s="998"/>
      <c r="Q242" s="999"/>
      <c r="R242" s="999"/>
      <c r="S242" s="999"/>
      <c r="T242" s="999"/>
      <c r="U242" s="999"/>
    </row>
    <row r="243" spans="4:21" s="988" customFormat="1" x14ac:dyDescent="0.2">
      <c r="D243" s="998"/>
      <c r="E243" s="999"/>
      <c r="F243" s="999"/>
      <c r="G243" s="999"/>
      <c r="H243" s="999"/>
      <c r="I243" s="999"/>
      <c r="J243" s="998"/>
      <c r="K243" s="999"/>
      <c r="L243" s="999"/>
      <c r="M243" s="999"/>
      <c r="N243" s="999"/>
      <c r="O243" s="999"/>
      <c r="P243" s="998"/>
      <c r="Q243" s="999"/>
      <c r="R243" s="999"/>
      <c r="S243" s="999"/>
      <c r="T243" s="999"/>
      <c r="U243" s="999"/>
    </row>
    <row r="244" spans="4:21" s="988" customFormat="1" x14ac:dyDescent="0.2">
      <c r="D244" s="998"/>
      <c r="E244" s="999"/>
      <c r="F244" s="999"/>
      <c r="G244" s="999"/>
      <c r="H244" s="999"/>
      <c r="I244" s="999"/>
      <c r="J244" s="998"/>
      <c r="K244" s="999"/>
      <c r="L244" s="999"/>
      <c r="M244" s="999"/>
      <c r="N244" s="999"/>
      <c r="O244" s="999"/>
      <c r="P244" s="998"/>
      <c r="Q244" s="999"/>
      <c r="R244" s="999"/>
      <c r="S244" s="999"/>
      <c r="T244" s="999"/>
      <c r="U244" s="999"/>
    </row>
    <row r="245" spans="4:21" s="988" customFormat="1" x14ac:dyDescent="0.2">
      <c r="D245" s="998"/>
      <c r="E245" s="999"/>
      <c r="F245" s="999"/>
      <c r="G245" s="999"/>
      <c r="H245" s="999"/>
      <c r="I245" s="999"/>
      <c r="J245" s="998"/>
      <c r="K245" s="999"/>
      <c r="L245" s="999"/>
      <c r="M245" s="999"/>
      <c r="N245" s="999"/>
      <c r="O245" s="999"/>
      <c r="P245" s="998"/>
      <c r="Q245" s="999"/>
      <c r="R245" s="999"/>
      <c r="S245" s="999"/>
      <c r="T245" s="999"/>
      <c r="U245" s="999"/>
    </row>
    <row r="246" spans="4:21" s="988" customFormat="1" x14ac:dyDescent="0.2">
      <c r="D246" s="998"/>
      <c r="E246" s="999"/>
      <c r="F246" s="999"/>
      <c r="G246" s="999"/>
      <c r="H246" s="999"/>
      <c r="I246" s="999"/>
      <c r="J246" s="998"/>
      <c r="K246" s="999"/>
      <c r="L246" s="999"/>
      <c r="M246" s="999"/>
      <c r="N246" s="999"/>
      <c r="O246" s="999"/>
      <c r="P246" s="998"/>
      <c r="Q246" s="999"/>
      <c r="R246" s="999"/>
      <c r="S246" s="999"/>
      <c r="T246" s="999"/>
      <c r="U246" s="999"/>
    </row>
    <row r="247" spans="4:21" s="988" customFormat="1" x14ac:dyDescent="0.2">
      <c r="D247" s="998"/>
      <c r="E247" s="999"/>
      <c r="F247" s="999"/>
      <c r="G247" s="999"/>
      <c r="H247" s="999"/>
      <c r="I247" s="999"/>
      <c r="J247" s="998"/>
      <c r="K247" s="999"/>
      <c r="L247" s="999"/>
      <c r="M247" s="999"/>
      <c r="N247" s="999"/>
      <c r="O247" s="999"/>
      <c r="P247" s="998"/>
      <c r="Q247" s="999"/>
      <c r="R247" s="999"/>
      <c r="S247" s="999"/>
      <c r="T247" s="999"/>
      <c r="U247" s="999"/>
    </row>
    <row r="248" spans="4:21" s="988" customFormat="1" x14ac:dyDescent="0.2">
      <c r="D248" s="998"/>
      <c r="E248" s="999"/>
      <c r="F248" s="999"/>
      <c r="G248" s="999"/>
      <c r="H248" s="999"/>
      <c r="I248" s="999"/>
      <c r="J248" s="998"/>
      <c r="K248" s="999"/>
      <c r="L248" s="999"/>
      <c r="M248" s="999"/>
      <c r="N248" s="999"/>
      <c r="O248" s="999"/>
      <c r="P248" s="998"/>
      <c r="Q248" s="999"/>
      <c r="R248" s="999"/>
      <c r="S248" s="999"/>
      <c r="T248" s="999"/>
      <c r="U248" s="999"/>
    </row>
    <row r="249" spans="4:21" s="988" customFormat="1" x14ac:dyDescent="0.2">
      <c r="D249" s="998"/>
      <c r="E249" s="999"/>
      <c r="F249" s="999"/>
      <c r="G249" s="999"/>
      <c r="H249" s="999"/>
      <c r="I249" s="999"/>
      <c r="J249" s="998"/>
      <c r="K249" s="999"/>
      <c r="L249" s="999"/>
      <c r="M249" s="999"/>
      <c r="N249" s="999"/>
      <c r="O249" s="999"/>
      <c r="P249" s="998"/>
      <c r="Q249" s="999"/>
      <c r="R249" s="999"/>
      <c r="S249" s="999"/>
      <c r="T249" s="999"/>
      <c r="U249" s="999"/>
    </row>
    <row r="250" spans="4:21" s="988" customFormat="1" x14ac:dyDescent="0.2">
      <c r="D250" s="998"/>
      <c r="E250" s="999"/>
      <c r="F250" s="999"/>
      <c r="G250" s="999"/>
      <c r="H250" s="999"/>
      <c r="I250" s="999"/>
      <c r="J250" s="998"/>
      <c r="K250" s="999"/>
      <c r="L250" s="999"/>
      <c r="M250" s="999"/>
      <c r="N250" s="999"/>
      <c r="O250" s="999"/>
      <c r="P250" s="998"/>
      <c r="Q250" s="999"/>
      <c r="R250" s="999"/>
      <c r="S250" s="999"/>
      <c r="T250" s="999"/>
      <c r="U250" s="999"/>
    </row>
    <row r="251" spans="4:21" s="988" customFormat="1" x14ac:dyDescent="0.2">
      <c r="D251" s="998"/>
      <c r="E251" s="999"/>
      <c r="F251" s="999"/>
      <c r="G251" s="999"/>
      <c r="H251" s="999"/>
      <c r="I251" s="999"/>
      <c r="J251" s="998"/>
      <c r="K251" s="999"/>
      <c r="L251" s="999"/>
      <c r="M251" s="999"/>
      <c r="N251" s="999"/>
      <c r="O251" s="999"/>
      <c r="P251" s="998"/>
      <c r="Q251" s="999"/>
      <c r="R251" s="999"/>
      <c r="S251" s="999"/>
      <c r="T251" s="999"/>
      <c r="U251" s="999"/>
    </row>
    <row r="252" spans="4:21" s="988" customFormat="1" x14ac:dyDescent="0.2">
      <c r="D252" s="998"/>
      <c r="E252" s="999"/>
      <c r="F252" s="999"/>
      <c r="G252" s="999"/>
      <c r="H252" s="999"/>
      <c r="I252" s="999"/>
      <c r="J252" s="998"/>
      <c r="K252" s="999"/>
      <c r="L252" s="999"/>
      <c r="M252" s="999"/>
      <c r="N252" s="999"/>
      <c r="O252" s="999"/>
      <c r="P252" s="998"/>
      <c r="Q252" s="999"/>
      <c r="R252" s="999"/>
      <c r="S252" s="999"/>
      <c r="T252" s="999"/>
      <c r="U252" s="999"/>
    </row>
    <row r="253" spans="4:21" s="988" customFormat="1" x14ac:dyDescent="0.2">
      <c r="D253" s="998"/>
      <c r="E253" s="999"/>
      <c r="F253" s="999"/>
      <c r="G253" s="999"/>
      <c r="H253" s="999"/>
      <c r="I253" s="999"/>
      <c r="J253" s="998"/>
      <c r="K253" s="999"/>
      <c r="L253" s="999"/>
      <c r="M253" s="999"/>
      <c r="N253" s="999"/>
      <c r="O253" s="999"/>
      <c r="P253" s="998"/>
      <c r="Q253" s="999"/>
      <c r="R253" s="999"/>
      <c r="S253" s="999"/>
      <c r="T253" s="999"/>
      <c r="U253" s="999"/>
    </row>
    <row r="254" spans="4:21" s="988" customFormat="1" x14ac:dyDescent="0.2">
      <c r="D254" s="998"/>
      <c r="E254" s="999"/>
      <c r="F254" s="999"/>
      <c r="G254" s="999"/>
      <c r="H254" s="999"/>
      <c r="I254" s="999"/>
      <c r="J254" s="998"/>
      <c r="K254" s="999"/>
      <c r="L254" s="999"/>
      <c r="M254" s="999"/>
      <c r="N254" s="999"/>
      <c r="O254" s="999"/>
      <c r="P254" s="998"/>
      <c r="Q254" s="999"/>
      <c r="R254" s="999"/>
      <c r="S254" s="999"/>
      <c r="T254" s="999"/>
      <c r="U254" s="999"/>
    </row>
    <row r="255" spans="4:21" s="988" customFormat="1" x14ac:dyDescent="0.2">
      <c r="D255" s="998"/>
      <c r="E255" s="999"/>
      <c r="F255" s="999"/>
      <c r="G255" s="999"/>
      <c r="H255" s="999"/>
      <c r="I255" s="999"/>
      <c r="J255" s="998"/>
      <c r="K255" s="999"/>
      <c r="L255" s="999"/>
      <c r="M255" s="999"/>
      <c r="N255" s="999"/>
      <c r="O255" s="999"/>
      <c r="P255" s="998"/>
      <c r="Q255" s="999"/>
      <c r="R255" s="999"/>
      <c r="S255" s="999"/>
      <c r="T255" s="999"/>
      <c r="U255" s="999"/>
    </row>
    <row r="256" spans="4:21" s="988" customFormat="1" x14ac:dyDescent="0.2">
      <c r="D256" s="998"/>
      <c r="E256" s="999"/>
      <c r="F256" s="999"/>
      <c r="G256" s="999"/>
      <c r="H256" s="999"/>
      <c r="I256" s="999"/>
      <c r="J256" s="998"/>
      <c r="K256" s="999"/>
      <c r="L256" s="999"/>
      <c r="M256" s="999"/>
      <c r="N256" s="999"/>
      <c r="O256" s="999"/>
      <c r="P256" s="998"/>
      <c r="Q256" s="999"/>
      <c r="R256" s="999"/>
      <c r="S256" s="999"/>
      <c r="T256" s="999"/>
      <c r="U256" s="999"/>
    </row>
    <row r="257" spans="4:21" s="988" customFormat="1" x14ac:dyDescent="0.2">
      <c r="D257" s="998"/>
      <c r="E257" s="999"/>
      <c r="F257" s="999"/>
      <c r="G257" s="999"/>
      <c r="H257" s="999"/>
      <c r="I257" s="999"/>
      <c r="J257" s="998"/>
      <c r="K257" s="999"/>
      <c r="L257" s="999"/>
      <c r="M257" s="999"/>
      <c r="N257" s="999"/>
      <c r="O257" s="999"/>
      <c r="P257" s="998"/>
      <c r="Q257" s="999"/>
      <c r="R257" s="999"/>
      <c r="S257" s="999"/>
      <c r="T257" s="999"/>
      <c r="U257" s="999"/>
    </row>
    <row r="258" spans="4:21" s="988" customFormat="1" x14ac:dyDescent="0.2">
      <c r="D258" s="998"/>
      <c r="E258" s="999"/>
      <c r="F258" s="999"/>
      <c r="G258" s="999"/>
      <c r="H258" s="999"/>
      <c r="I258" s="999"/>
      <c r="J258" s="998"/>
      <c r="K258" s="999"/>
      <c r="L258" s="999"/>
      <c r="M258" s="999"/>
      <c r="N258" s="999"/>
      <c r="O258" s="999"/>
      <c r="P258" s="998"/>
      <c r="Q258" s="999"/>
      <c r="R258" s="999"/>
      <c r="S258" s="999"/>
      <c r="T258" s="999"/>
      <c r="U258" s="999"/>
    </row>
    <row r="259" spans="4:21" s="988" customFormat="1" x14ac:dyDescent="0.2">
      <c r="D259" s="998"/>
      <c r="E259" s="999"/>
      <c r="F259" s="999"/>
      <c r="G259" s="999"/>
      <c r="H259" s="999"/>
      <c r="I259" s="999"/>
      <c r="J259" s="998"/>
      <c r="K259" s="999"/>
      <c r="L259" s="999"/>
      <c r="M259" s="999"/>
      <c r="N259" s="999"/>
      <c r="O259" s="999"/>
      <c r="P259" s="998"/>
      <c r="Q259" s="999"/>
      <c r="R259" s="999"/>
      <c r="S259" s="999"/>
      <c r="T259" s="999"/>
      <c r="U259" s="999"/>
    </row>
    <row r="260" spans="4:21" s="988" customFormat="1" x14ac:dyDescent="0.2">
      <c r="D260" s="998"/>
      <c r="E260" s="999"/>
      <c r="F260" s="999"/>
      <c r="G260" s="999"/>
      <c r="H260" s="999"/>
      <c r="I260" s="999"/>
      <c r="J260" s="998"/>
      <c r="K260" s="999"/>
      <c r="L260" s="999"/>
      <c r="M260" s="999"/>
      <c r="N260" s="999"/>
      <c r="O260" s="999"/>
      <c r="P260" s="998"/>
      <c r="Q260" s="999"/>
      <c r="R260" s="999"/>
      <c r="S260" s="999"/>
      <c r="T260" s="999"/>
      <c r="U260" s="999"/>
    </row>
    <row r="261" spans="4:21" s="988" customFormat="1" x14ac:dyDescent="0.2">
      <c r="D261" s="998"/>
      <c r="E261" s="999"/>
      <c r="F261" s="999"/>
      <c r="G261" s="999"/>
      <c r="H261" s="999"/>
      <c r="I261" s="999"/>
      <c r="J261" s="998"/>
      <c r="K261" s="999"/>
      <c r="L261" s="999"/>
      <c r="M261" s="999"/>
      <c r="N261" s="999"/>
      <c r="O261" s="999"/>
      <c r="P261" s="998"/>
      <c r="Q261" s="999"/>
      <c r="R261" s="999"/>
      <c r="S261" s="999"/>
      <c r="T261" s="999"/>
      <c r="U261" s="999"/>
    </row>
    <row r="262" spans="4:21" s="988" customFormat="1" x14ac:dyDescent="0.2">
      <c r="D262" s="998"/>
      <c r="E262" s="999"/>
      <c r="F262" s="999"/>
      <c r="G262" s="999"/>
      <c r="H262" s="999"/>
      <c r="I262" s="999"/>
      <c r="J262" s="998"/>
      <c r="K262" s="999"/>
      <c r="L262" s="999"/>
      <c r="M262" s="999"/>
      <c r="N262" s="999"/>
      <c r="O262" s="999"/>
      <c r="P262" s="998"/>
      <c r="Q262" s="999"/>
      <c r="R262" s="999"/>
      <c r="S262" s="999"/>
      <c r="T262" s="999"/>
      <c r="U262" s="999"/>
    </row>
    <row r="263" spans="4:21" s="988" customFormat="1" x14ac:dyDescent="0.2">
      <c r="D263" s="998"/>
      <c r="E263" s="999"/>
      <c r="F263" s="999"/>
      <c r="G263" s="999"/>
      <c r="H263" s="999"/>
      <c r="I263" s="999"/>
      <c r="J263" s="998"/>
      <c r="K263" s="999"/>
      <c r="L263" s="999"/>
      <c r="M263" s="999"/>
      <c r="N263" s="999"/>
      <c r="O263" s="999"/>
      <c r="P263" s="998"/>
      <c r="Q263" s="999"/>
      <c r="R263" s="999"/>
      <c r="S263" s="999"/>
      <c r="T263" s="999"/>
      <c r="U263" s="999"/>
    </row>
    <row r="264" spans="4:21" s="988" customFormat="1" x14ac:dyDescent="0.2">
      <c r="D264" s="998"/>
      <c r="E264" s="999"/>
      <c r="F264" s="999"/>
      <c r="G264" s="999"/>
      <c r="H264" s="999"/>
      <c r="I264" s="999"/>
      <c r="J264" s="998"/>
      <c r="K264" s="999"/>
      <c r="L264" s="999"/>
      <c r="M264" s="999"/>
      <c r="N264" s="999"/>
      <c r="O264" s="999"/>
      <c r="P264" s="998"/>
      <c r="Q264" s="999"/>
      <c r="R264" s="999"/>
      <c r="S264" s="999"/>
      <c r="T264" s="999"/>
      <c r="U264" s="999"/>
    </row>
    <row r="265" spans="4:21" s="988" customFormat="1" x14ac:dyDescent="0.2">
      <c r="D265" s="998"/>
      <c r="E265" s="999"/>
      <c r="F265" s="999"/>
      <c r="G265" s="999"/>
      <c r="H265" s="999"/>
      <c r="I265" s="999"/>
      <c r="J265" s="998"/>
      <c r="K265" s="999"/>
      <c r="L265" s="999"/>
      <c r="M265" s="999"/>
      <c r="N265" s="999"/>
      <c r="O265" s="999"/>
      <c r="P265" s="998"/>
      <c r="Q265" s="999"/>
      <c r="R265" s="999"/>
      <c r="S265" s="999"/>
      <c r="T265" s="999"/>
      <c r="U265" s="999"/>
    </row>
    <row r="266" spans="4:21" s="988" customFormat="1" x14ac:dyDescent="0.2">
      <c r="D266" s="998"/>
      <c r="E266" s="999"/>
      <c r="F266" s="999"/>
      <c r="G266" s="999"/>
      <c r="H266" s="999"/>
      <c r="I266" s="999"/>
      <c r="J266" s="998"/>
      <c r="K266" s="999"/>
      <c r="L266" s="999"/>
      <c r="M266" s="999"/>
      <c r="N266" s="999"/>
      <c r="O266" s="999"/>
      <c r="P266" s="998"/>
      <c r="Q266" s="999"/>
      <c r="R266" s="999"/>
      <c r="S266" s="999"/>
      <c r="T266" s="999"/>
      <c r="U266" s="999"/>
    </row>
  </sheetData>
  <sheetProtection formatCells="0" formatColumns="0" formatRows="0" selectLockedCells="1"/>
  <mergeCells count="14">
    <mergeCell ref="C51:U51"/>
    <mergeCell ref="A7:B10"/>
    <mergeCell ref="Q8:U8"/>
    <mergeCell ref="D11:I11"/>
    <mergeCell ref="J11:O11"/>
    <mergeCell ref="P11:U11"/>
    <mergeCell ref="J7:O7"/>
    <mergeCell ref="P7:U7"/>
    <mergeCell ref="D8:D10"/>
    <mergeCell ref="E8:I8"/>
    <mergeCell ref="J8:J10"/>
    <mergeCell ref="K8:O8"/>
    <mergeCell ref="P8:P10"/>
    <mergeCell ref="D7:I7"/>
  </mergeCells>
  <printOptions horizontalCentered="1"/>
  <pageMargins left="0.51181102362204722" right="0.31496062992125984" top="0.78740157480314965" bottom="0.78740157480314965" header="0.31496062992125984" footer="0.31496062992125984"/>
  <pageSetup paperSize="9" scale="58" firstPageNumber="74" fitToHeight="9999" orientation="landscape" useFirstPageNumber="1" r:id="rId1"/>
  <headerFooter>
    <oddFooter>&amp;L&amp;"Arial,Kurzíva"Zastupitelstvo Olomouckého kraje 16-12-2019
7. - Rozpočet Olomouckého kraje 2020 - návrh rozpočtu
Příloha č. 3c): Příspěvkové organizace zřizované Olomouckým krajem&amp;R&amp;"-,Kurzíva"Strana &amp;P (Celkem 140)</oddFooter>
  </headerFooter>
  <rowBreaks count="1" manualBreakCount="1">
    <brk id="29" max="2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DM659"/>
  <sheetViews>
    <sheetView topLeftCell="C1" zoomScaleNormal="100" zoomScaleSheetLayoutView="90" workbookViewId="0">
      <selection activeCell="J6" sqref="J6:O7"/>
    </sheetView>
  </sheetViews>
  <sheetFormatPr defaultRowHeight="12.75" x14ac:dyDescent="0.2"/>
  <cols>
    <col min="1" max="1" width="14.140625" style="1" hidden="1" customWidth="1"/>
    <col min="2" max="2" width="7" style="1" hidden="1" customWidth="1"/>
    <col min="3" max="3" width="50.5703125" style="1" customWidth="1"/>
    <col min="4" max="4" width="15.7109375" style="5" customWidth="1"/>
    <col min="5" max="9" width="11.7109375" style="1" customWidth="1"/>
    <col min="10" max="10" width="10.7109375" style="5" hidden="1" customWidth="1"/>
    <col min="11" max="15" width="10.7109375" style="1" hidden="1" customWidth="1"/>
    <col min="16" max="16" width="15.7109375" style="5" customWidth="1"/>
    <col min="17" max="21" width="11.7109375" style="1" customWidth="1"/>
    <col min="22" max="22" width="9.7109375" style="1" hidden="1" customWidth="1"/>
    <col min="23" max="23" width="7.85546875" style="1" hidden="1" customWidth="1"/>
    <col min="24" max="24" width="9.7109375" style="1" hidden="1" customWidth="1"/>
    <col min="25" max="117" width="9.140625" style="705"/>
    <col min="118" max="16384" width="9.140625" style="1"/>
  </cols>
  <sheetData>
    <row r="1" spans="1:117" ht="20.25" x14ac:dyDescent="0.3">
      <c r="C1" s="894" t="s">
        <v>9</v>
      </c>
      <c r="D1" s="907"/>
      <c r="E1" s="705"/>
      <c r="F1" s="896"/>
      <c r="G1" s="896"/>
      <c r="H1" s="896"/>
      <c r="I1" s="896"/>
      <c r="J1" s="907"/>
      <c r="K1" s="896"/>
      <c r="L1" s="705"/>
      <c r="M1" s="705"/>
      <c r="N1" s="705"/>
      <c r="O1" s="705"/>
      <c r="P1" s="1116" t="s">
        <v>19</v>
      </c>
      <c r="Q1" s="1117"/>
      <c r="R1" s="1117"/>
      <c r="S1" s="1117"/>
      <c r="T1" s="1117"/>
      <c r="U1" s="1117"/>
    </row>
    <row r="2" spans="1:117" ht="15" x14ac:dyDescent="0.2">
      <c r="C2" s="897" t="s">
        <v>134</v>
      </c>
      <c r="D2" s="909"/>
      <c r="E2" s="705"/>
      <c r="F2" s="705"/>
      <c r="G2" s="705"/>
      <c r="H2" s="705"/>
      <c r="I2" s="705"/>
      <c r="J2" s="907"/>
      <c r="K2" s="705"/>
      <c r="L2" s="705"/>
      <c r="M2" s="705"/>
      <c r="N2" s="705"/>
      <c r="O2" s="705"/>
      <c r="P2" s="907"/>
      <c r="Q2" s="705"/>
      <c r="R2" s="705"/>
      <c r="S2" s="705"/>
      <c r="T2" s="705"/>
      <c r="U2" s="705"/>
    </row>
    <row r="3" spans="1:117" ht="15" x14ac:dyDescent="0.2">
      <c r="A3" s="705"/>
      <c r="B3" s="705"/>
      <c r="C3" s="898" t="s">
        <v>100</v>
      </c>
      <c r="D3" s="909"/>
      <c r="E3" s="705"/>
      <c r="F3" s="705"/>
      <c r="G3" s="705"/>
      <c r="H3" s="705"/>
      <c r="I3" s="705"/>
      <c r="J3" s="907"/>
      <c r="K3" s="705"/>
      <c r="L3" s="705"/>
      <c r="M3" s="705"/>
      <c r="N3" s="705"/>
      <c r="O3" s="705"/>
      <c r="P3" s="907"/>
      <c r="Q3" s="705"/>
      <c r="R3" s="705"/>
      <c r="S3" s="705"/>
      <c r="T3" s="705"/>
      <c r="U3" s="705"/>
    </row>
    <row r="4" spans="1:117" ht="15.75" x14ac:dyDescent="0.25">
      <c r="A4" s="705"/>
      <c r="B4" s="705"/>
      <c r="C4" s="900" t="s">
        <v>471</v>
      </c>
      <c r="D4" s="907"/>
      <c r="E4" s="705"/>
      <c r="F4" s="705"/>
      <c r="G4" s="705"/>
      <c r="H4" s="705"/>
      <c r="I4" s="705"/>
      <c r="J4" s="907"/>
      <c r="K4" s="705"/>
      <c r="L4" s="705"/>
      <c r="M4" s="705"/>
      <c r="N4" s="705"/>
      <c r="O4" s="705"/>
      <c r="P4" s="907"/>
      <c r="Q4" s="705"/>
      <c r="R4" s="705"/>
      <c r="S4" s="705"/>
      <c r="T4" s="705"/>
      <c r="U4" s="705"/>
    </row>
    <row r="5" spans="1:117" ht="6" customHeight="1" x14ac:dyDescent="0.2">
      <c r="A5" s="705"/>
      <c r="B5" s="705"/>
      <c r="C5" s="910"/>
      <c r="D5" s="907"/>
      <c r="E5" s="705"/>
      <c r="F5" s="705"/>
      <c r="G5" s="705"/>
      <c r="H5" s="705"/>
      <c r="I5" s="705"/>
      <c r="J5" s="907"/>
      <c r="K5" s="705"/>
      <c r="L5" s="705"/>
      <c r="M5" s="705"/>
      <c r="N5" s="705"/>
      <c r="O5" s="705"/>
      <c r="P5" s="907"/>
      <c r="Q5" s="705"/>
      <c r="R5" s="705"/>
      <c r="S5" s="705"/>
      <c r="T5" s="705"/>
      <c r="U5" s="705"/>
    </row>
    <row r="6" spans="1:117" ht="13.5" thickBot="1" x14ac:dyDescent="0.25">
      <c r="A6" s="705"/>
      <c r="B6" s="705"/>
      <c r="C6" s="705"/>
      <c r="D6" s="911"/>
      <c r="E6" s="911"/>
      <c r="F6" s="911"/>
      <c r="G6" s="911"/>
      <c r="H6" s="911"/>
      <c r="I6" s="911"/>
      <c r="J6" s="912"/>
      <c r="K6" s="903"/>
      <c r="L6" s="903"/>
      <c r="M6" s="903"/>
      <c r="N6" s="903"/>
      <c r="O6" s="903"/>
      <c r="P6" s="1118" t="s">
        <v>17</v>
      </c>
      <c r="Q6" s="1119"/>
      <c r="R6" s="1119"/>
      <c r="S6" s="1119"/>
      <c r="T6" s="1119"/>
      <c r="U6" s="1119"/>
      <c r="V6" s="43"/>
      <c r="X6" s="1" t="s">
        <v>17</v>
      </c>
    </row>
    <row r="7" spans="1:117" ht="16.5" thickTop="1" thickBot="1" x14ac:dyDescent="0.3">
      <c r="A7" s="1133" t="s">
        <v>20</v>
      </c>
      <c r="B7" s="1134"/>
      <c r="C7" s="1142" t="s">
        <v>21</v>
      </c>
      <c r="D7" s="1114" t="s">
        <v>477</v>
      </c>
      <c r="E7" s="1114"/>
      <c r="F7" s="1114"/>
      <c r="G7" s="1114"/>
      <c r="H7" s="1114"/>
      <c r="I7" s="1115"/>
      <c r="J7" s="1105" t="s">
        <v>175</v>
      </c>
      <c r="K7" s="1106"/>
      <c r="L7" s="1106"/>
      <c r="M7" s="1106"/>
      <c r="N7" s="1106"/>
      <c r="O7" s="1107"/>
      <c r="P7" s="1105" t="s">
        <v>478</v>
      </c>
      <c r="Q7" s="1106"/>
      <c r="R7" s="1106"/>
      <c r="S7" s="1106"/>
      <c r="T7" s="1108"/>
      <c r="U7" s="1109"/>
      <c r="V7" s="1120" t="s">
        <v>46</v>
      </c>
      <c r="W7" s="1120"/>
      <c r="X7" s="1121"/>
      <c r="Y7" s="705" t="s">
        <v>42</v>
      </c>
    </row>
    <row r="8" spans="1:117" ht="14.45" customHeight="1" thickTop="1" thickBot="1" x14ac:dyDescent="0.25">
      <c r="A8" s="1135"/>
      <c r="B8" s="1136"/>
      <c r="C8" s="1143"/>
      <c r="D8" s="1145" t="s">
        <v>22</v>
      </c>
      <c r="E8" s="1097" t="s">
        <v>23</v>
      </c>
      <c r="F8" s="1126"/>
      <c r="G8" s="1126"/>
      <c r="H8" s="1126"/>
      <c r="I8" s="1127"/>
      <c r="J8" s="1110" t="s">
        <v>22</v>
      </c>
      <c r="K8" s="1097" t="s">
        <v>23</v>
      </c>
      <c r="L8" s="1126"/>
      <c r="M8" s="1126"/>
      <c r="N8" s="1126"/>
      <c r="O8" s="1126"/>
      <c r="P8" s="1110" t="s">
        <v>22</v>
      </c>
      <c r="Q8" s="1097" t="s">
        <v>23</v>
      </c>
      <c r="R8" s="1126"/>
      <c r="S8" s="1126"/>
      <c r="T8" s="1126"/>
      <c r="U8" s="1127"/>
      <c r="V8" s="1130" t="s">
        <v>45</v>
      </c>
      <c r="W8" s="1124" t="s">
        <v>23</v>
      </c>
      <c r="X8" s="1125"/>
      <c r="Y8" s="705" t="s">
        <v>42</v>
      </c>
    </row>
    <row r="9" spans="1:117" ht="51.75" customHeight="1" x14ac:dyDescent="0.2">
      <c r="A9" s="1135"/>
      <c r="B9" s="1136"/>
      <c r="C9" s="1143"/>
      <c r="D9" s="1146"/>
      <c r="E9" s="276" t="s">
        <v>24</v>
      </c>
      <c r="F9" s="294" t="s">
        <v>25</v>
      </c>
      <c r="G9" s="294" t="s">
        <v>27</v>
      </c>
      <c r="H9" s="761" t="s">
        <v>28</v>
      </c>
      <c r="I9" s="656" t="s">
        <v>26</v>
      </c>
      <c r="J9" s="1111"/>
      <c r="K9" s="276" t="s">
        <v>24</v>
      </c>
      <c r="L9" s="294" t="s">
        <v>25</v>
      </c>
      <c r="M9" s="277" t="s">
        <v>27</v>
      </c>
      <c r="N9" s="272" t="s">
        <v>28</v>
      </c>
      <c r="O9" s="408" t="s">
        <v>26</v>
      </c>
      <c r="P9" s="1111"/>
      <c r="Q9" s="276" t="s">
        <v>24</v>
      </c>
      <c r="R9" s="294" t="s">
        <v>25</v>
      </c>
      <c r="S9" s="294" t="s">
        <v>27</v>
      </c>
      <c r="T9" s="761" t="s">
        <v>28</v>
      </c>
      <c r="U9" s="656" t="s">
        <v>26</v>
      </c>
      <c r="V9" s="1131"/>
      <c r="W9" s="1128" t="s">
        <v>44</v>
      </c>
      <c r="X9" s="1122" t="s">
        <v>43</v>
      </c>
      <c r="Y9" s="705" t="s">
        <v>42</v>
      </c>
    </row>
    <row r="10" spans="1:117" ht="16.5" customHeight="1" thickBot="1" x14ac:dyDescent="0.25">
      <c r="A10" s="1137"/>
      <c r="B10" s="1138"/>
      <c r="C10" s="1144"/>
      <c r="D10" s="1147"/>
      <c r="E10" s="293" t="s">
        <v>121</v>
      </c>
      <c r="F10" s="72" t="s">
        <v>122</v>
      </c>
      <c r="G10" s="72" t="s">
        <v>123</v>
      </c>
      <c r="H10" s="888" t="s">
        <v>125</v>
      </c>
      <c r="I10" s="295" t="s">
        <v>124</v>
      </c>
      <c r="J10" s="1112"/>
      <c r="K10" s="293" t="s">
        <v>121</v>
      </c>
      <c r="L10" s="72" t="s">
        <v>122</v>
      </c>
      <c r="M10" s="73" t="s">
        <v>123</v>
      </c>
      <c r="N10" s="40" t="s">
        <v>125</v>
      </c>
      <c r="O10" s="72" t="s">
        <v>124</v>
      </c>
      <c r="P10" s="1112"/>
      <c r="Q10" s="293" t="s">
        <v>121</v>
      </c>
      <c r="R10" s="72" t="s">
        <v>122</v>
      </c>
      <c r="S10" s="889" t="s">
        <v>123</v>
      </c>
      <c r="T10" s="888" t="s">
        <v>125</v>
      </c>
      <c r="U10" s="295" t="s">
        <v>124</v>
      </c>
      <c r="V10" s="1132"/>
      <c r="W10" s="1129"/>
      <c r="X10" s="1123"/>
      <c r="Y10" s="705" t="s">
        <v>42</v>
      </c>
    </row>
    <row r="11" spans="1:117" ht="19.5" customHeight="1" thickTop="1" thickBot="1" x14ac:dyDescent="0.3">
      <c r="A11" s="801" t="s">
        <v>176</v>
      </c>
      <c r="B11" s="1001" t="s">
        <v>30</v>
      </c>
      <c r="C11" s="873"/>
      <c r="D11" s="1100" t="s">
        <v>35</v>
      </c>
      <c r="E11" s="1103"/>
      <c r="F11" s="1103"/>
      <c r="G11" s="1103"/>
      <c r="H11" s="1103"/>
      <c r="I11" s="1104"/>
      <c r="J11" s="1141" t="s">
        <v>35</v>
      </c>
      <c r="K11" s="1103"/>
      <c r="L11" s="1103"/>
      <c r="M11" s="1103"/>
      <c r="N11" s="1103"/>
      <c r="O11" s="1103"/>
      <c r="P11" s="1141" t="s">
        <v>35</v>
      </c>
      <c r="Q11" s="1103"/>
      <c r="R11" s="1103"/>
      <c r="S11" s="1103"/>
      <c r="T11" s="1103"/>
      <c r="U11" s="1104"/>
      <c r="V11" s="308"/>
      <c r="W11" s="461"/>
      <c r="X11" s="462"/>
    </row>
    <row r="12" spans="1:117" s="27" customFormat="1" ht="30" customHeight="1" thickTop="1" x14ac:dyDescent="0.2">
      <c r="A12" s="783" t="s">
        <v>290</v>
      </c>
      <c r="B12" s="798" t="s">
        <v>180</v>
      </c>
      <c r="C12" s="572" t="s">
        <v>389</v>
      </c>
      <c r="D12" s="715">
        <f>SUM(E12:I12)</f>
        <v>3566</v>
      </c>
      <c r="E12" s="677">
        <v>2836</v>
      </c>
      <c r="F12" s="678"/>
      <c r="G12" s="678">
        <v>730</v>
      </c>
      <c r="H12" s="678"/>
      <c r="I12" s="679"/>
      <c r="J12" s="716">
        <f>SUM(K12:O12)</f>
        <v>3372</v>
      </c>
      <c r="K12" s="677">
        <v>2856</v>
      </c>
      <c r="L12" s="678">
        <v>0</v>
      </c>
      <c r="M12" s="678">
        <v>356</v>
      </c>
      <c r="N12" s="678">
        <v>160</v>
      </c>
      <c r="O12" s="679">
        <v>0</v>
      </c>
      <c r="P12" s="716">
        <f>SUM(Q12:U12)</f>
        <v>3579</v>
      </c>
      <c r="Q12" s="677">
        <v>2836</v>
      </c>
      <c r="R12" s="678"/>
      <c r="S12" s="678">
        <v>743</v>
      </c>
      <c r="T12" s="678"/>
      <c r="U12" s="679"/>
      <c r="V12" s="463">
        <f t="shared" ref="V12:V20" si="0">+P12/D12</f>
        <v>1.0036455412226584</v>
      </c>
      <c r="W12" s="430">
        <f t="shared" ref="W12:W20" si="1">+Q12/E12</f>
        <v>1</v>
      </c>
      <c r="X12" s="432" t="e">
        <f>R12/F12</f>
        <v>#DIV/0!</v>
      </c>
      <c r="Y12" s="880"/>
      <c r="Z12" s="413"/>
      <c r="AA12" s="413"/>
      <c r="AB12" s="413"/>
      <c r="AC12" s="413"/>
      <c r="AD12" s="413"/>
      <c r="AE12" s="413"/>
      <c r="AF12" s="413"/>
      <c r="AG12" s="413"/>
      <c r="AH12" s="413"/>
      <c r="AI12" s="413"/>
      <c r="AJ12" s="413"/>
      <c r="AK12" s="413"/>
      <c r="AL12" s="413"/>
      <c r="AM12" s="413"/>
      <c r="AN12" s="413"/>
      <c r="AO12" s="413"/>
      <c r="AP12" s="413"/>
      <c r="AQ12" s="413"/>
      <c r="AR12" s="413"/>
      <c r="AS12" s="413"/>
      <c r="AT12" s="413"/>
      <c r="AU12" s="413"/>
      <c r="AV12" s="413"/>
      <c r="AW12" s="413"/>
      <c r="AX12" s="413"/>
      <c r="AY12" s="413"/>
      <c r="AZ12" s="413"/>
      <c r="BA12" s="413"/>
      <c r="BB12" s="413"/>
      <c r="BC12" s="413"/>
      <c r="BD12" s="413"/>
      <c r="BE12" s="413"/>
      <c r="BF12" s="413"/>
      <c r="BG12" s="413"/>
      <c r="BH12" s="413"/>
      <c r="BI12" s="413"/>
      <c r="BJ12" s="413"/>
      <c r="BK12" s="413"/>
      <c r="BL12" s="413"/>
      <c r="BM12" s="413"/>
      <c r="BN12" s="413"/>
      <c r="BO12" s="413"/>
      <c r="BP12" s="413"/>
      <c r="BQ12" s="413"/>
      <c r="BR12" s="413"/>
      <c r="BS12" s="413"/>
      <c r="BT12" s="413"/>
      <c r="BU12" s="413"/>
      <c r="BV12" s="413"/>
      <c r="BW12" s="413"/>
      <c r="BX12" s="413"/>
      <c r="BY12" s="413"/>
      <c r="BZ12" s="413"/>
      <c r="CA12" s="413"/>
      <c r="CB12" s="413"/>
      <c r="CC12" s="413"/>
      <c r="CD12" s="413"/>
      <c r="CE12" s="413"/>
      <c r="CF12" s="413"/>
      <c r="CG12" s="413"/>
      <c r="CH12" s="413"/>
      <c r="CI12" s="413"/>
      <c r="CJ12" s="413"/>
      <c r="CK12" s="413"/>
      <c r="CL12" s="413"/>
      <c r="CM12" s="413"/>
      <c r="CN12" s="413"/>
      <c r="CO12" s="413"/>
      <c r="CP12" s="413"/>
      <c r="CQ12" s="413"/>
      <c r="CR12" s="413"/>
      <c r="CS12" s="413"/>
      <c r="CT12" s="413"/>
      <c r="CU12" s="413"/>
      <c r="CV12" s="413"/>
      <c r="CW12" s="413"/>
      <c r="CX12" s="413"/>
      <c r="CY12" s="413"/>
      <c r="CZ12" s="413"/>
      <c r="DA12" s="413"/>
      <c r="DB12" s="413"/>
      <c r="DC12" s="413"/>
      <c r="DD12" s="413"/>
      <c r="DE12" s="413"/>
      <c r="DF12" s="413"/>
      <c r="DG12" s="413"/>
      <c r="DH12" s="413"/>
      <c r="DI12" s="413"/>
      <c r="DJ12" s="413"/>
      <c r="DK12" s="413"/>
      <c r="DL12" s="413"/>
      <c r="DM12" s="413"/>
    </row>
    <row r="13" spans="1:117" s="27" customFormat="1" ht="30" customHeight="1" x14ac:dyDescent="0.2">
      <c r="A13" s="785" t="s">
        <v>291</v>
      </c>
      <c r="B13" s="799" t="s">
        <v>187</v>
      </c>
      <c r="C13" s="572" t="s">
        <v>306</v>
      </c>
      <c r="D13" s="715">
        <f t="shared" ref="D13:D24" si="2">SUM(E13:I13)</f>
        <v>4340</v>
      </c>
      <c r="E13" s="680">
        <v>3606</v>
      </c>
      <c r="F13" s="681"/>
      <c r="G13" s="681">
        <v>734</v>
      </c>
      <c r="H13" s="681"/>
      <c r="I13" s="682"/>
      <c r="J13" s="715">
        <f t="shared" ref="J13:J23" si="3">SUM(K13:O13)</f>
        <v>4453</v>
      </c>
      <c r="K13" s="680">
        <v>3602</v>
      </c>
      <c r="L13" s="681">
        <v>52</v>
      </c>
      <c r="M13" s="681">
        <v>799</v>
      </c>
      <c r="N13" s="681">
        <v>0</v>
      </c>
      <c r="O13" s="682">
        <v>0</v>
      </c>
      <c r="P13" s="715">
        <f t="shared" ref="P13:P24" si="4">SUM(Q13:U13)</f>
        <v>4581</v>
      </c>
      <c r="Q13" s="680">
        <v>3774</v>
      </c>
      <c r="R13" s="681"/>
      <c r="S13" s="681">
        <v>807</v>
      </c>
      <c r="T13" s="681"/>
      <c r="U13" s="682"/>
      <c r="V13" s="463">
        <f t="shared" si="0"/>
        <v>1.0555299539170506</v>
      </c>
      <c r="W13" s="430">
        <f t="shared" si="1"/>
        <v>1.0465890183028286</v>
      </c>
      <c r="X13" s="432" t="e">
        <f>+R13/#REF!</f>
        <v>#REF!</v>
      </c>
      <c r="Y13" s="880"/>
      <c r="Z13" s="413"/>
      <c r="AA13" s="413"/>
      <c r="AB13" s="413"/>
      <c r="AC13" s="413"/>
      <c r="AD13" s="413"/>
      <c r="AE13" s="413"/>
      <c r="AF13" s="413"/>
      <c r="AG13" s="413"/>
      <c r="AH13" s="413"/>
      <c r="AI13" s="413"/>
      <c r="AJ13" s="413"/>
      <c r="AK13" s="413"/>
      <c r="AL13" s="413"/>
      <c r="AM13" s="413"/>
      <c r="AN13" s="413"/>
      <c r="AO13" s="413"/>
      <c r="AP13" s="413"/>
      <c r="AQ13" s="413"/>
      <c r="AR13" s="413"/>
      <c r="AS13" s="413"/>
      <c r="AT13" s="413"/>
      <c r="AU13" s="413"/>
      <c r="AV13" s="413"/>
      <c r="AW13" s="413"/>
      <c r="AX13" s="413"/>
      <c r="AY13" s="413"/>
      <c r="AZ13" s="413"/>
      <c r="BA13" s="413"/>
      <c r="BB13" s="413"/>
      <c r="BC13" s="413"/>
      <c r="BD13" s="413"/>
      <c r="BE13" s="413"/>
      <c r="BF13" s="413"/>
      <c r="BG13" s="413"/>
      <c r="BH13" s="413"/>
      <c r="BI13" s="413"/>
      <c r="BJ13" s="413"/>
      <c r="BK13" s="413"/>
      <c r="BL13" s="413"/>
      <c r="BM13" s="413"/>
      <c r="BN13" s="413"/>
      <c r="BO13" s="413"/>
      <c r="BP13" s="413"/>
      <c r="BQ13" s="413"/>
      <c r="BR13" s="413"/>
      <c r="BS13" s="413"/>
      <c r="BT13" s="413"/>
      <c r="BU13" s="413"/>
      <c r="BV13" s="413"/>
      <c r="BW13" s="413"/>
      <c r="BX13" s="413"/>
      <c r="BY13" s="413"/>
      <c r="BZ13" s="413"/>
      <c r="CA13" s="413"/>
      <c r="CB13" s="413"/>
      <c r="CC13" s="413"/>
      <c r="CD13" s="413"/>
      <c r="CE13" s="413"/>
      <c r="CF13" s="413"/>
      <c r="CG13" s="413"/>
      <c r="CH13" s="413"/>
      <c r="CI13" s="413"/>
      <c r="CJ13" s="413"/>
      <c r="CK13" s="413"/>
      <c r="CL13" s="413"/>
      <c r="CM13" s="413"/>
      <c r="CN13" s="413"/>
      <c r="CO13" s="413"/>
      <c r="CP13" s="413"/>
      <c r="CQ13" s="413"/>
      <c r="CR13" s="413"/>
      <c r="CS13" s="413"/>
      <c r="CT13" s="413"/>
      <c r="CU13" s="413"/>
      <c r="CV13" s="413"/>
      <c r="CW13" s="413"/>
      <c r="CX13" s="413"/>
      <c r="CY13" s="413"/>
      <c r="CZ13" s="413"/>
      <c r="DA13" s="413"/>
      <c r="DB13" s="413"/>
      <c r="DC13" s="413"/>
      <c r="DD13" s="413"/>
      <c r="DE13" s="413"/>
      <c r="DF13" s="413"/>
      <c r="DG13" s="413"/>
      <c r="DH13" s="413"/>
      <c r="DI13" s="413"/>
      <c r="DJ13" s="413"/>
      <c r="DK13" s="413"/>
      <c r="DL13" s="413"/>
      <c r="DM13" s="413"/>
    </row>
    <row r="14" spans="1:117" s="27" customFormat="1" ht="30" customHeight="1" x14ac:dyDescent="0.2">
      <c r="A14" s="785" t="s">
        <v>292</v>
      </c>
      <c r="B14" s="799" t="s">
        <v>189</v>
      </c>
      <c r="C14" s="572" t="s">
        <v>390</v>
      </c>
      <c r="D14" s="715">
        <f t="shared" si="2"/>
        <v>3731</v>
      </c>
      <c r="E14" s="680">
        <v>3020</v>
      </c>
      <c r="F14" s="681"/>
      <c r="G14" s="681">
        <v>711</v>
      </c>
      <c r="H14" s="681"/>
      <c r="I14" s="682"/>
      <c r="J14" s="715">
        <f t="shared" si="3"/>
        <v>3652</v>
      </c>
      <c r="K14" s="680">
        <v>3020</v>
      </c>
      <c r="L14" s="681">
        <v>0</v>
      </c>
      <c r="M14" s="681">
        <v>632</v>
      </c>
      <c r="N14" s="681">
        <v>0</v>
      </c>
      <c r="O14" s="682">
        <v>0</v>
      </c>
      <c r="P14" s="715">
        <f t="shared" si="4"/>
        <v>3794</v>
      </c>
      <c r="Q14" s="680">
        <v>3020</v>
      </c>
      <c r="R14" s="681"/>
      <c r="S14" s="681">
        <v>774</v>
      </c>
      <c r="T14" s="681"/>
      <c r="U14" s="682"/>
      <c r="V14" s="463">
        <f t="shared" si="0"/>
        <v>1.0168855534709194</v>
      </c>
      <c r="W14" s="430">
        <f t="shared" si="1"/>
        <v>1</v>
      </c>
      <c r="X14" s="464" t="e">
        <f>+R14/#REF!</f>
        <v>#REF!</v>
      </c>
      <c r="Y14" s="880"/>
      <c r="Z14" s="413"/>
      <c r="AA14" s="413"/>
      <c r="AB14" s="413"/>
      <c r="AC14" s="413"/>
      <c r="AD14" s="413"/>
      <c r="AE14" s="413"/>
      <c r="AF14" s="413"/>
      <c r="AG14" s="413"/>
      <c r="AH14" s="413"/>
      <c r="AI14" s="413"/>
      <c r="AJ14" s="413"/>
      <c r="AK14" s="413"/>
      <c r="AL14" s="413"/>
      <c r="AM14" s="413"/>
      <c r="AN14" s="413"/>
      <c r="AO14" s="413"/>
      <c r="AP14" s="413"/>
      <c r="AQ14" s="413"/>
      <c r="AR14" s="413"/>
      <c r="AS14" s="413"/>
      <c r="AT14" s="413"/>
      <c r="AU14" s="413"/>
      <c r="AV14" s="413"/>
      <c r="AW14" s="413"/>
      <c r="AX14" s="413"/>
      <c r="AY14" s="413"/>
      <c r="AZ14" s="413"/>
      <c r="BA14" s="413"/>
      <c r="BB14" s="413"/>
      <c r="BC14" s="413"/>
      <c r="BD14" s="413"/>
      <c r="BE14" s="413"/>
      <c r="BF14" s="413"/>
      <c r="BG14" s="413"/>
      <c r="BH14" s="413"/>
      <c r="BI14" s="413"/>
      <c r="BJ14" s="413"/>
      <c r="BK14" s="413"/>
      <c r="BL14" s="413"/>
      <c r="BM14" s="413"/>
      <c r="BN14" s="413"/>
      <c r="BO14" s="413"/>
      <c r="BP14" s="413"/>
      <c r="BQ14" s="413"/>
      <c r="BR14" s="413"/>
      <c r="BS14" s="413"/>
      <c r="BT14" s="413"/>
      <c r="BU14" s="413"/>
      <c r="BV14" s="413"/>
      <c r="BW14" s="413"/>
      <c r="BX14" s="413"/>
      <c r="BY14" s="413"/>
      <c r="BZ14" s="413"/>
      <c r="CA14" s="413"/>
      <c r="CB14" s="413"/>
      <c r="CC14" s="413"/>
      <c r="CD14" s="413"/>
      <c r="CE14" s="413"/>
      <c r="CF14" s="413"/>
      <c r="CG14" s="413"/>
      <c r="CH14" s="413"/>
      <c r="CI14" s="413"/>
      <c r="CJ14" s="413"/>
      <c r="CK14" s="413"/>
      <c r="CL14" s="413"/>
      <c r="CM14" s="413"/>
      <c r="CN14" s="413"/>
      <c r="CO14" s="413"/>
      <c r="CP14" s="413"/>
      <c r="CQ14" s="413"/>
      <c r="CR14" s="413"/>
      <c r="CS14" s="413"/>
      <c r="CT14" s="413"/>
      <c r="CU14" s="413"/>
      <c r="CV14" s="413"/>
      <c r="CW14" s="413"/>
      <c r="CX14" s="413"/>
      <c r="CY14" s="413"/>
      <c r="CZ14" s="413"/>
      <c r="DA14" s="413"/>
      <c r="DB14" s="413"/>
      <c r="DC14" s="413"/>
      <c r="DD14" s="413"/>
      <c r="DE14" s="413"/>
      <c r="DF14" s="413"/>
      <c r="DG14" s="413"/>
      <c r="DH14" s="413"/>
      <c r="DI14" s="413"/>
      <c r="DJ14" s="413"/>
      <c r="DK14" s="413"/>
      <c r="DL14" s="413"/>
      <c r="DM14" s="413"/>
    </row>
    <row r="15" spans="1:117" s="27" customFormat="1" ht="30" customHeight="1" x14ac:dyDescent="0.2">
      <c r="A15" s="785" t="s">
        <v>293</v>
      </c>
      <c r="B15" s="799" t="s">
        <v>196</v>
      </c>
      <c r="C15" s="572" t="s">
        <v>391</v>
      </c>
      <c r="D15" s="715">
        <f t="shared" si="2"/>
        <v>3500</v>
      </c>
      <c r="E15" s="680">
        <v>2932</v>
      </c>
      <c r="F15" s="681"/>
      <c r="G15" s="681">
        <v>568</v>
      </c>
      <c r="H15" s="681"/>
      <c r="I15" s="682"/>
      <c r="J15" s="715">
        <f t="shared" si="3"/>
        <v>3524</v>
      </c>
      <c r="K15" s="680">
        <v>2932</v>
      </c>
      <c r="L15" s="681">
        <v>0</v>
      </c>
      <c r="M15" s="681">
        <v>592</v>
      </c>
      <c r="N15" s="681">
        <v>0</v>
      </c>
      <c r="O15" s="682">
        <v>0</v>
      </c>
      <c r="P15" s="715">
        <f t="shared" si="4"/>
        <v>3473</v>
      </c>
      <c r="Q15" s="680">
        <v>2932</v>
      </c>
      <c r="R15" s="681"/>
      <c r="S15" s="681">
        <v>541</v>
      </c>
      <c r="T15" s="681"/>
      <c r="U15" s="682"/>
      <c r="V15" s="463">
        <f t="shared" si="0"/>
        <v>0.99228571428571433</v>
      </c>
      <c r="W15" s="430">
        <f t="shared" si="1"/>
        <v>1</v>
      </c>
      <c r="X15" s="464" t="e">
        <f>+R15/#REF!</f>
        <v>#REF!</v>
      </c>
      <c r="Y15" s="880"/>
      <c r="Z15" s="413"/>
      <c r="AA15" s="413"/>
      <c r="AB15" s="413"/>
      <c r="AC15" s="413"/>
      <c r="AD15" s="413"/>
      <c r="AE15" s="413"/>
      <c r="AF15" s="413"/>
      <c r="AG15" s="413"/>
      <c r="AH15" s="413"/>
      <c r="AI15" s="413"/>
      <c r="AJ15" s="413"/>
      <c r="AK15" s="413"/>
      <c r="AL15" s="413"/>
      <c r="AM15" s="413"/>
      <c r="AN15" s="413"/>
      <c r="AO15" s="413"/>
      <c r="AP15" s="413"/>
      <c r="AQ15" s="413"/>
      <c r="AR15" s="413"/>
      <c r="AS15" s="413"/>
      <c r="AT15" s="413"/>
      <c r="AU15" s="413"/>
      <c r="AV15" s="413"/>
      <c r="AW15" s="413"/>
      <c r="AX15" s="413"/>
      <c r="AY15" s="413"/>
      <c r="AZ15" s="413"/>
      <c r="BA15" s="413"/>
      <c r="BB15" s="413"/>
      <c r="BC15" s="413"/>
      <c r="BD15" s="413"/>
      <c r="BE15" s="413"/>
      <c r="BF15" s="413"/>
      <c r="BG15" s="413"/>
      <c r="BH15" s="413"/>
      <c r="BI15" s="413"/>
      <c r="BJ15" s="413"/>
      <c r="BK15" s="413"/>
      <c r="BL15" s="413"/>
      <c r="BM15" s="413"/>
      <c r="BN15" s="413"/>
      <c r="BO15" s="413"/>
      <c r="BP15" s="413"/>
      <c r="BQ15" s="413"/>
      <c r="BR15" s="413"/>
      <c r="BS15" s="413"/>
      <c r="BT15" s="413"/>
      <c r="BU15" s="413"/>
      <c r="BV15" s="413"/>
      <c r="BW15" s="413"/>
      <c r="BX15" s="413"/>
      <c r="BY15" s="413"/>
      <c r="BZ15" s="413"/>
      <c r="CA15" s="413"/>
      <c r="CB15" s="413"/>
      <c r="CC15" s="413"/>
      <c r="CD15" s="413"/>
      <c r="CE15" s="413"/>
      <c r="CF15" s="413"/>
      <c r="CG15" s="413"/>
      <c r="CH15" s="413"/>
      <c r="CI15" s="413"/>
      <c r="CJ15" s="413"/>
      <c r="CK15" s="413"/>
      <c r="CL15" s="413"/>
      <c r="CM15" s="413"/>
      <c r="CN15" s="413"/>
      <c r="CO15" s="413"/>
      <c r="CP15" s="413"/>
      <c r="CQ15" s="413"/>
      <c r="CR15" s="413"/>
      <c r="CS15" s="413"/>
      <c r="CT15" s="413"/>
      <c r="CU15" s="413"/>
      <c r="CV15" s="413"/>
      <c r="CW15" s="413"/>
      <c r="CX15" s="413"/>
      <c r="CY15" s="413"/>
      <c r="CZ15" s="413"/>
      <c r="DA15" s="413"/>
      <c r="DB15" s="413"/>
      <c r="DC15" s="413"/>
      <c r="DD15" s="413"/>
      <c r="DE15" s="413"/>
      <c r="DF15" s="413"/>
      <c r="DG15" s="413"/>
      <c r="DH15" s="413"/>
      <c r="DI15" s="413"/>
      <c r="DJ15" s="413"/>
      <c r="DK15" s="413"/>
      <c r="DL15" s="413"/>
      <c r="DM15" s="413"/>
    </row>
    <row r="16" spans="1:117" s="27" customFormat="1" ht="42" customHeight="1" x14ac:dyDescent="0.2">
      <c r="A16" s="785" t="s">
        <v>294</v>
      </c>
      <c r="B16" s="799" t="s">
        <v>199</v>
      </c>
      <c r="C16" s="572" t="s">
        <v>392</v>
      </c>
      <c r="D16" s="715">
        <f t="shared" si="2"/>
        <v>4609</v>
      </c>
      <c r="E16" s="680">
        <v>4311</v>
      </c>
      <c r="F16" s="681"/>
      <c r="G16" s="681">
        <v>298</v>
      </c>
      <c r="H16" s="681"/>
      <c r="I16" s="682"/>
      <c r="J16" s="715">
        <f t="shared" si="3"/>
        <v>4621</v>
      </c>
      <c r="K16" s="680">
        <v>4311</v>
      </c>
      <c r="L16" s="681">
        <v>0</v>
      </c>
      <c r="M16" s="681">
        <v>310</v>
      </c>
      <c r="N16" s="681">
        <v>0</v>
      </c>
      <c r="O16" s="682">
        <v>0</v>
      </c>
      <c r="P16" s="715">
        <f t="shared" si="4"/>
        <v>4609</v>
      </c>
      <c r="Q16" s="680">
        <v>4311</v>
      </c>
      <c r="R16" s="681"/>
      <c r="S16" s="681">
        <v>298</v>
      </c>
      <c r="T16" s="681"/>
      <c r="U16" s="682"/>
      <c r="V16" s="463">
        <f t="shared" si="0"/>
        <v>1</v>
      </c>
      <c r="W16" s="430">
        <f t="shared" si="1"/>
        <v>1</v>
      </c>
      <c r="X16" s="464" t="e">
        <f>+R16/#REF!</f>
        <v>#REF!</v>
      </c>
      <c r="Y16" s="880"/>
      <c r="Z16" s="413"/>
      <c r="AA16" s="413"/>
      <c r="AB16" s="413"/>
      <c r="AC16" s="413"/>
      <c r="AD16" s="413"/>
      <c r="AE16" s="413"/>
      <c r="AF16" s="413"/>
      <c r="AG16" s="413"/>
      <c r="AH16" s="413"/>
      <c r="AI16" s="413"/>
      <c r="AJ16" s="413"/>
      <c r="AK16" s="413"/>
      <c r="AL16" s="413"/>
      <c r="AM16" s="413"/>
      <c r="AN16" s="413"/>
      <c r="AO16" s="413"/>
      <c r="AP16" s="413"/>
      <c r="AQ16" s="413"/>
      <c r="AR16" s="413"/>
      <c r="AS16" s="413"/>
      <c r="AT16" s="413"/>
      <c r="AU16" s="413"/>
      <c r="AV16" s="413"/>
      <c r="AW16" s="413"/>
      <c r="AX16" s="413"/>
      <c r="AY16" s="413"/>
      <c r="AZ16" s="413"/>
      <c r="BA16" s="413"/>
      <c r="BB16" s="413"/>
      <c r="BC16" s="413"/>
      <c r="BD16" s="413"/>
      <c r="BE16" s="413"/>
      <c r="BF16" s="413"/>
      <c r="BG16" s="413"/>
      <c r="BH16" s="413"/>
      <c r="BI16" s="413"/>
      <c r="BJ16" s="413"/>
      <c r="BK16" s="413"/>
      <c r="BL16" s="413"/>
      <c r="BM16" s="413"/>
      <c r="BN16" s="413"/>
      <c r="BO16" s="413"/>
      <c r="BP16" s="413"/>
      <c r="BQ16" s="413"/>
      <c r="BR16" s="413"/>
      <c r="BS16" s="413"/>
      <c r="BT16" s="413"/>
      <c r="BU16" s="413"/>
      <c r="BV16" s="413"/>
      <c r="BW16" s="413"/>
      <c r="BX16" s="413"/>
      <c r="BY16" s="413"/>
      <c r="BZ16" s="413"/>
      <c r="CA16" s="413"/>
      <c r="CB16" s="413"/>
      <c r="CC16" s="413"/>
      <c r="CD16" s="413"/>
      <c r="CE16" s="413"/>
      <c r="CF16" s="413"/>
      <c r="CG16" s="413"/>
      <c r="CH16" s="413"/>
      <c r="CI16" s="413"/>
      <c r="CJ16" s="413"/>
      <c r="CK16" s="413"/>
      <c r="CL16" s="413"/>
      <c r="CM16" s="413"/>
      <c r="CN16" s="413"/>
      <c r="CO16" s="413"/>
      <c r="CP16" s="413"/>
      <c r="CQ16" s="413"/>
      <c r="CR16" s="413"/>
      <c r="CS16" s="413"/>
      <c r="CT16" s="413"/>
      <c r="CU16" s="413"/>
      <c r="CV16" s="413"/>
      <c r="CW16" s="413"/>
      <c r="CX16" s="413"/>
      <c r="CY16" s="413"/>
      <c r="CZ16" s="413"/>
      <c r="DA16" s="413"/>
      <c r="DB16" s="413"/>
      <c r="DC16" s="413"/>
      <c r="DD16" s="413"/>
      <c r="DE16" s="413"/>
      <c r="DF16" s="413"/>
      <c r="DG16" s="413"/>
      <c r="DH16" s="413"/>
      <c r="DI16" s="413"/>
      <c r="DJ16" s="413"/>
      <c r="DK16" s="413"/>
      <c r="DL16" s="413"/>
      <c r="DM16" s="413"/>
    </row>
    <row r="17" spans="1:117" s="27" customFormat="1" ht="30" customHeight="1" x14ac:dyDescent="0.2">
      <c r="A17" s="785" t="s">
        <v>295</v>
      </c>
      <c r="B17" s="799" t="s">
        <v>199</v>
      </c>
      <c r="C17" s="572" t="s">
        <v>393</v>
      </c>
      <c r="D17" s="715">
        <f t="shared" si="2"/>
        <v>8142</v>
      </c>
      <c r="E17" s="680">
        <v>6013</v>
      </c>
      <c r="F17" s="681">
        <v>59</v>
      </c>
      <c r="G17" s="681">
        <v>2070</v>
      </c>
      <c r="H17" s="681"/>
      <c r="I17" s="682"/>
      <c r="J17" s="715">
        <f t="shared" si="3"/>
        <v>7854</v>
      </c>
      <c r="K17" s="680">
        <v>6018</v>
      </c>
      <c r="L17" s="681">
        <v>54</v>
      </c>
      <c r="M17" s="681">
        <v>1782</v>
      </c>
      <c r="N17" s="681">
        <v>0</v>
      </c>
      <c r="O17" s="682">
        <v>0</v>
      </c>
      <c r="P17" s="715">
        <f t="shared" si="4"/>
        <v>8652</v>
      </c>
      <c r="Q17" s="680">
        <v>6013</v>
      </c>
      <c r="R17" s="681">
        <v>59</v>
      </c>
      <c r="S17" s="681">
        <v>2580</v>
      </c>
      <c r="T17" s="681"/>
      <c r="U17" s="682"/>
      <c r="V17" s="463">
        <f t="shared" si="0"/>
        <v>1.0626381724392042</v>
      </c>
      <c r="W17" s="430">
        <f t="shared" si="1"/>
        <v>1</v>
      </c>
      <c r="X17" s="432" t="e">
        <f>+R17/#REF!</f>
        <v>#REF!</v>
      </c>
      <c r="Y17" s="880"/>
      <c r="Z17" s="413"/>
      <c r="AA17" s="413"/>
      <c r="AB17" s="413"/>
      <c r="AC17" s="413"/>
      <c r="AD17" s="413"/>
      <c r="AE17" s="413"/>
      <c r="AF17" s="413"/>
      <c r="AG17" s="413"/>
      <c r="AH17" s="413"/>
      <c r="AI17" s="413"/>
      <c r="AJ17" s="413"/>
      <c r="AK17" s="413"/>
      <c r="AL17" s="413"/>
      <c r="AM17" s="413"/>
      <c r="AN17" s="413"/>
      <c r="AO17" s="413"/>
      <c r="AP17" s="413"/>
      <c r="AQ17" s="413"/>
      <c r="AR17" s="413"/>
      <c r="AS17" s="413"/>
      <c r="AT17" s="413"/>
      <c r="AU17" s="413"/>
      <c r="AV17" s="413"/>
      <c r="AW17" s="413"/>
      <c r="AX17" s="413"/>
      <c r="AY17" s="413"/>
      <c r="AZ17" s="413"/>
      <c r="BA17" s="413"/>
      <c r="BB17" s="413"/>
      <c r="BC17" s="413"/>
      <c r="BD17" s="413"/>
      <c r="BE17" s="413"/>
      <c r="BF17" s="413"/>
      <c r="BG17" s="413"/>
      <c r="BH17" s="413"/>
      <c r="BI17" s="413"/>
      <c r="BJ17" s="413"/>
      <c r="BK17" s="413"/>
      <c r="BL17" s="413"/>
      <c r="BM17" s="413"/>
      <c r="BN17" s="413"/>
      <c r="BO17" s="413"/>
      <c r="BP17" s="413"/>
      <c r="BQ17" s="413"/>
      <c r="BR17" s="413"/>
      <c r="BS17" s="413"/>
      <c r="BT17" s="413"/>
      <c r="BU17" s="413"/>
      <c r="BV17" s="413"/>
      <c r="BW17" s="413"/>
      <c r="BX17" s="413"/>
      <c r="BY17" s="413"/>
      <c r="BZ17" s="413"/>
      <c r="CA17" s="413"/>
      <c r="CB17" s="413"/>
      <c r="CC17" s="413"/>
      <c r="CD17" s="413"/>
      <c r="CE17" s="413"/>
      <c r="CF17" s="413"/>
      <c r="CG17" s="413"/>
      <c r="CH17" s="413"/>
      <c r="CI17" s="413"/>
      <c r="CJ17" s="413"/>
      <c r="CK17" s="413"/>
      <c r="CL17" s="413"/>
      <c r="CM17" s="413"/>
      <c r="CN17" s="413"/>
      <c r="CO17" s="413"/>
      <c r="CP17" s="413"/>
      <c r="CQ17" s="413"/>
      <c r="CR17" s="413"/>
      <c r="CS17" s="413"/>
      <c r="CT17" s="413"/>
      <c r="CU17" s="413"/>
      <c r="CV17" s="413"/>
      <c r="CW17" s="413"/>
      <c r="CX17" s="413"/>
      <c r="CY17" s="413"/>
      <c r="CZ17" s="413"/>
      <c r="DA17" s="413"/>
      <c r="DB17" s="413"/>
      <c r="DC17" s="413"/>
      <c r="DD17" s="413"/>
      <c r="DE17" s="413"/>
      <c r="DF17" s="413"/>
      <c r="DG17" s="413"/>
      <c r="DH17" s="413"/>
      <c r="DI17" s="413"/>
      <c r="DJ17" s="413"/>
      <c r="DK17" s="413"/>
      <c r="DL17" s="413"/>
      <c r="DM17" s="413"/>
    </row>
    <row r="18" spans="1:117" s="27" customFormat="1" ht="30" customHeight="1" x14ac:dyDescent="0.2">
      <c r="A18" s="785" t="s">
        <v>296</v>
      </c>
      <c r="B18" s="799" t="s">
        <v>196</v>
      </c>
      <c r="C18" s="572" t="s">
        <v>394</v>
      </c>
      <c r="D18" s="715">
        <f t="shared" si="2"/>
        <v>1207</v>
      </c>
      <c r="E18" s="680">
        <v>1099</v>
      </c>
      <c r="F18" s="681"/>
      <c r="G18" s="681">
        <v>108</v>
      </c>
      <c r="H18" s="681"/>
      <c r="I18" s="682"/>
      <c r="J18" s="715">
        <f t="shared" si="3"/>
        <v>1116</v>
      </c>
      <c r="K18" s="680">
        <v>1049</v>
      </c>
      <c r="L18" s="681">
        <v>0</v>
      </c>
      <c r="M18" s="681">
        <v>67</v>
      </c>
      <c r="N18" s="681">
        <v>0</v>
      </c>
      <c r="O18" s="682">
        <v>0</v>
      </c>
      <c r="P18" s="715">
        <f t="shared" si="4"/>
        <v>1363</v>
      </c>
      <c r="Q18" s="680">
        <v>1249</v>
      </c>
      <c r="R18" s="681"/>
      <c r="S18" s="681">
        <v>114</v>
      </c>
      <c r="T18" s="681"/>
      <c r="U18" s="682"/>
      <c r="V18" s="463">
        <f t="shared" si="0"/>
        <v>1.1292460646230322</v>
      </c>
      <c r="W18" s="430">
        <f t="shared" si="1"/>
        <v>1.1364877161055504</v>
      </c>
      <c r="X18" s="432" t="e">
        <f>+R18/#REF!</f>
        <v>#REF!</v>
      </c>
      <c r="Y18" s="880"/>
      <c r="Z18" s="413"/>
      <c r="AA18" s="413"/>
      <c r="AB18" s="413"/>
      <c r="AC18" s="413"/>
      <c r="AD18" s="413"/>
      <c r="AE18" s="413"/>
      <c r="AF18" s="413"/>
      <c r="AG18" s="413"/>
      <c r="AH18" s="413"/>
      <c r="AI18" s="413"/>
      <c r="AJ18" s="413"/>
      <c r="AK18" s="413"/>
      <c r="AL18" s="413"/>
      <c r="AM18" s="413"/>
      <c r="AN18" s="413"/>
      <c r="AO18" s="413"/>
      <c r="AP18" s="413"/>
      <c r="AQ18" s="413"/>
      <c r="AR18" s="413"/>
      <c r="AS18" s="413"/>
      <c r="AT18" s="413"/>
      <c r="AU18" s="413"/>
      <c r="AV18" s="413"/>
      <c r="AW18" s="413"/>
      <c r="AX18" s="413"/>
      <c r="AY18" s="413"/>
      <c r="AZ18" s="413"/>
      <c r="BA18" s="413"/>
      <c r="BB18" s="413"/>
      <c r="BC18" s="413"/>
      <c r="BD18" s="413"/>
      <c r="BE18" s="413"/>
      <c r="BF18" s="413"/>
      <c r="BG18" s="413"/>
      <c r="BH18" s="413"/>
      <c r="BI18" s="413"/>
      <c r="BJ18" s="413"/>
      <c r="BK18" s="413"/>
      <c r="BL18" s="413"/>
      <c r="BM18" s="413"/>
      <c r="BN18" s="413"/>
      <c r="BO18" s="413"/>
      <c r="BP18" s="413"/>
      <c r="BQ18" s="413"/>
      <c r="BR18" s="413"/>
      <c r="BS18" s="413"/>
      <c r="BT18" s="413"/>
      <c r="BU18" s="413"/>
      <c r="BV18" s="413"/>
      <c r="BW18" s="413"/>
      <c r="BX18" s="413"/>
      <c r="BY18" s="413"/>
      <c r="BZ18" s="413"/>
      <c r="CA18" s="413"/>
      <c r="CB18" s="413"/>
      <c r="CC18" s="413"/>
      <c r="CD18" s="413"/>
      <c r="CE18" s="413"/>
      <c r="CF18" s="413"/>
      <c r="CG18" s="413"/>
      <c r="CH18" s="413"/>
      <c r="CI18" s="413"/>
      <c r="CJ18" s="413"/>
      <c r="CK18" s="413"/>
      <c r="CL18" s="413"/>
      <c r="CM18" s="413"/>
      <c r="CN18" s="413"/>
      <c r="CO18" s="413"/>
      <c r="CP18" s="413"/>
      <c r="CQ18" s="413"/>
      <c r="CR18" s="413"/>
      <c r="CS18" s="413"/>
      <c r="CT18" s="413"/>
      <c r="CU18" s="413"/>
      <c r="CV18" s="413"/>
      <c r="CW18" s="413"/>
      <c r="CX18" s="413"/>
      <c r="CY18" s="413"/>
      <c r="CZ18" s="413"/>
      <c r="DA18" s="413"/>
      <c r="DB18" s="413"/>
      <c r="DC18" s="413"/>
      <c r="DD18" s="413"/>
      <c r="DE18" s="413"/>
      <c r="DF18" s="413"/>
      <c r="DG18" s="413"/>
      <c r="DH18" s="413"/>
      <c r="DI18" s="413"/>
      <c r="DJ18" s="413"/>
      <c r="DK18" s="413"/>
      <c r="DL18" s="413"/>
      <c r="DM18" s="413"/>
    </row>
    <row r="19" spans="1:117" s="27" customFormat="1" ht="30" customHeight="1" x14ac:dyDescent="0.2">
      <c r="A19" s="785" t="s">
        <v>297</v>
      </c>
      <c r="B19" s="799" t="s">
        <v>196</v>
      </c>
      <c r="C19" s="572" t="s">
        <v>395</v>
      </c>
      <c r="D19" s="715">
        <f t="shared" si="2"/>
        <v>1381</v>
      </c>
      <c r="E19" s="680">
        <v>1356</v>
      </c>
      <c r="F19" s="681"/>
      <c r="G19" s="681">
        <v>25</v>
      </c>
      <c r="H19" s="681"/>
      <c r="I19" s="682"/>
      <c r="J19" s="715">
        <f t="shared" si="3"/>
        <v>1400</v>
      </c>
      <c r="K19" s="680">
        <v>1356</v>
      </c>
      <c r="L19" s="681">
        <v>0</v>
      </c>
      <c r="M19" s="681">
        <v>44</v>
      </c>
      <c r="N19" s="681">
        <v>0</v>
      </c>
      <c r="O19" s="682">
        <v>0</v>
      </c>
      <c r="P19" s="715">
        <f t="shared" si="4"/>
        <v>1403</v>
      </c>
      <c r="Q19" s="680">
        <v>1356</v>
      </c>
      <c r="R19" s="681"/>
      <c r="S19" s="681">
        <v>47</v>
      </c>
      <c r="T19" s="681"/>
      <c r="U19" s="682"/>
      <c r="V19" s="463">
        <f t="shared" si="0"/>
        <v>1.0159304851556843</v>
      </c>
      <c r="W19" s="430">
        <f t="shared" si="1"/>
        <v>1</v>
      </c>
      <c r="X19" s="432" t="e">
        <f>+R19/#REF!</f>
        <v>#REF!</v>
      </c>
      <c r="Y19" s="880"/>
      <c r="Z19" s="413"/>
      <c r="AA19" s="413"/>
      <c r="AB19" s="413"/>
      <c r="AC19" s="413"/>
      <c r="AD19" s="413"/>
      <c r="AE19" s="413"/>
      <c r="AF19" s="413"/>
      <c r="AG19" s="413"/>
      <c r="AH19" s="413"/>
      <c r="AI19" s="413"/>
      <c r="AJ19" s="413"/>
      <c r="AK19" s="413"/>
      <c r="AL19" s="413"/>
      <c r="AM19" s="413"/>
      <c r="AN19" s="413"/>
      <c r="AO19" s="413"/>
      <c r="AP19" s="413"/>
      <c r="AQ19" s="413"/>
      <c r="AR19" s="413"/>
      <c r="AS19" s="413"/>
      <c r="AT19" s="413"/>
      <c r="AU19" s="413"/>
      <c r="AV19" s="413"/>
      <c r="AW19" s="413"/>
      <c r="AX19" s="413"/>
      <c r="AY19" s="413"/>
      <c r="AZ19" s="413"/>
      <c r="BA19" s="413"/>
      <c r="BB19" s="413"/>
      <c r="BC19" s="413"/>
      <c r="BD19" s="413"/>
      <c r="BE19" s="413"/>
      <c r="BF19" s="413"/>
      <c r="BG19" s="413"/>
      <c r="BH19" s="413"/>
      <c r="BI19" s="413"/>
      <c r="BJ19" s="413"/>
      <c r="BK19" s="413"/>
      <c r="BL19" s="413"/>
      <c r="BM19" s="413"/>
      <c r="BN19" s="413"/>
      <c r="BO19" s="413"/>
      <c r="BP19" s="413"/>
      <c r="BQ19" s="413"/>
      <c r="BR19" s="413"/>
      <c r="BS19" s="413"/>
      <c r="BT19" s="413"/>
      <c r="BU19" s="413"/>
      <c r="BV19" s="413"/>
      <c r="BW19" s="413"/>
      <c r="BX19" s="413"/>
      <c r="BY19" s="413"/>
      <c r="BZ19" s="413"/>
      <c r="CA19" s="413"/>
      <c r="CB19" s="413"/>
      <c r="CC19" s="413"/>
      <c r="CD19" s="413"/>
      <c r="CE19" s="413"/>
      <c r="CF19" s="413"/>
      <c r="CG19" s="413"/>
      <c r="CH19" s="413"/>
      <c r="CI19" s="413"/>
      <c r="CJ19" s="413"/>
      <c r="CK19" s="413"/>
      <c r="CL19" s="413"/>
      <c r="CM19" s="413"/>
      <c r="CN19" s="413"/>
      <c r="CO19" s="413"/>
      <c r="CP19" s="413"/>
      <c r="CQ19" s="413"/>
      <c r="CR19" s="413"/>
      <c r="CS19" s="413"/>
      <c r="CT19" s="413"/>
      <c r="CU19" s="413"/>
      <c r="CV19" s="413"/>
      <c r="CW19" s="413"/>
      <c r="CX19" s="413"/>
      <c r="CY19" s="413"/>
      <c r="CZ19" s="413"/>
      <c r="DA19" s="413"/>
      <c r="DB19" s="413"/>
      <c r="DC19" s="413"/>
      <c r="DD19" s="413"/>
      <c r="DE19" s="413"/>
      <c r="DF19" s="413"/>
      <c r="DG19" s="413"/>
      <c r="DH19" s="413"/>
      <c r="DI19" s="413"/>
      <c r="DJ19" s="413"/>
      <c r="DK19" s="413"/>
      <c r="DL19" s="413"/>
      <c r="DM19" s="413"/>
    </row>
    <row r="20" spans="1:117" s="27" customFormat="1" ht="30" customHeight="1" x14ac:dyDescent="0.2">
      <c r="A20" s="785" t="s">
        <v>298</v>
      </c>
      <c r="B20" s="799" t="s">
        <v>199</v>
      </c>
      <c r="C20" s="572" t="s">
        <v>307</v>
      </c>
      <c r="D20" s="715">
        <f t="shared" si="2"/>
        <v>3027</v>
      </c>
      <c r="E20" s="680">
        <v>2789</v>
      </c>
      <c r="F20" s="681"/>
      <c r="G20" s="681">
        <v>238</v>
      </c>
      <c r="H20" s="681"/>
      <c r="I20" s="682"/>
      <c r="J20" s="715">
        <f t="shared" si="3"/>
        <v>3024</v>
      </c>
      <c r="K20" s="680">
        <v>2789</v>
      </c>
      <c r="L20" s="681">
        <v>0</v>
      </c>
      <c r="M20" s="681">
        <v>235</v>
      </c>
      <c r="N20" s="681">
        <v>0</v>
      </c>
      <c r="O20" s="682">
        <v>0</v>
      </c>
      <c r="P20" s="715">
        <f t="shared" si="4"/>
        <v>3027</v>
      </c>
      <c r="Q20" s="680">
        <v>2789</v>
      </c>
      <c r="R20" s="681"/>
      <c r="S20" s="681">
        <v>238</v>
      </c>
      <c r="T20" s="681"/>
      <c r="U20" s="682"/>
      <c r="V20" s="463">
        <f t="shared" si="0"/>
        <v>1</v>
      </c>
      <c r="W20" s="430">
        <f t="shared" si="1"/>
        <v>1</v>
      </c>
      <c r="X20" s="432" t="e">
        <f>+R20/#REF!</f>
        <v>#REF!</v>
      </c>
      <c r="Y20" s="880"/>
      <c r="Z20" s="413"/>
      <c r="AA20" s="413"/>
      <c r="AB20" s="413"/>
      <c r="AC20" s="413"/>
      <c r="AD20" s="413"/>
      <c r="AE20" s="413"/>
      <c r="AF20" s="413"/>
      <c r="AG20" s="413"/>
      <c r="AH20" s="413"/>
      <c r="AI20" s="413"/>
      <c r="AJ20" s="413"/>
      <c r="AK20" s="413"/>
      <c r="AL20" s="413"/>
      <c r="AM20" s="413"/>
      <c r="AN20" s="413"/>
      <c r="AO20" s="413"/>
      <c r="AP20" s="413"/>
      <c r="AQ20" s="413"/>
      <c r="AR20" s="413"/>
      <c r="AS20" s="413"/>
      <c r="AT20" s="413"/>
      <c r="AU20" s="413"/>
      <c r="AV20" s="413"/>
      <c r="AW20" s="413"/>
      <c r="AX20" s="413"/>
      <c r="AY20" s="413"/>
      <c r="AZ20" s="413"/>
      <c r="BA20" s="413"/>
      <c r="BB20" s="413"/>
      <c r="BC20" s="413"/>
      <c r="BD20" s="413"/>
      <c r="BE20" s="413"/>
      <c r="BF20" s="413"/>
      <c r="BG20" s="413"/>
      <c r="BH20" s="413"/>
      <c r="BI20" s="413"/>
      <c r="BJ20" s="413"/>
      <c r="BK20" s="413"/>
      <c r="BL20" s="413"/>
      <c r="BM20" s="413"/>
      <c r="BN20" s="413"/>
      <c r="BO20" s="413"/>
      <c r="BP20" s="413"/>
      <c r="BQ20" s="413"/>
      <c r="BR20" s="413"/>
      <c r="BS20" s="413"/>
      <c r="BT20" s="413"/>
      <c r="BU20" s="413"/>
      <c r="BV20" s="413"/>
      <c r="BW20" s="413"/>
      <c r="BX20" s="413"/>
      <c r="BY20" s="413"/>
      <c r="BZ20" s="413"/>
      <c r="CA20" s="413"/>
      <c r="CB20" s="413"/>
      <c r="CC20" s="413"/>
      <c r="CD20" s="413"/>
      <c r="CE20" s="413"/>
      <c r="CF20" s="413"/>
      <c r="CG20" s="413"/>
      <c r="CH20" s="413"/>
      <c r="CI20" s="413"/>
      <c r="CJ20" s="413"/>
      <c r="CK20" s="413"/>
      <c r="CL20" s="413"/>
      <c r="CM20" s="413"/>
      <c r="CN20" s="413"/>
      <c r="CO20" s="413"/>
      <c r="CP20" s="413"/>
      <c r="CQ20" s="413"/>
      <c r="CR20" s="413"/>
      <c r="CS20" s="413"/>
      <c r="CT20" s="413"/>
      <c r="CU20" s="413"/>
      <c r="CV20" s="413"/>
      <c r="CW20" s="413"/>
      <c r="CX20" s="413"/>
      <c r="CY20" s="413"/>
      <c r="CZ20" s="413"/>
      <c r="DA20" s="413"/>
      <c r="DB20" s="413"/>
      <c r="DC20" s="413"/>
      <c r="DD20" s="413"/>
      <c r="DE20" s="413"/>
      <c r="DF20" s="413"/>
      <c r="DG20" s="413"/>
      <c r="DH20" s="413"/>
      <c r="DI20" s="413"/>
      <c r="DJ20" s="413"/>
      <c r="DK20" s="413"/>
      <c r="DL20" s="413"/>
      <c r="DM20" s="413"/>
    </row>
    <row r="21" spans="1:117" s="27" customFormat="1" ht="30" customHeight="1" x14ac:dyDescent="0.2">
      <c r="A21" s="785" t="s">
        <v>299</v>
      </c>
      <c r="B21" s="799" t="s">
        <v>213</v>
      </c>
      <c r="C21" s="572" t="s">
        <v>396</v>
      </c>
      <c r="D21" s="715">
        <f t="shared" si="2"/>
        <v>50</v>
      </c>
      <c r="E21" s="680">
        <v>45</v>
      </c>
      <c r="F21" s="681"/>
      <c r="G21" s="681">
        <v>5</v>
      </c>
      <c r="H21" s="681"/>
      <c r="I21" s="682"/>
      <c r="J21" s="715">
        <f t="shared" si="3"/>
        <v>50</v>
      </c>
      <c r="K21" s="680">
        <v>45</v>
      </c>
      <c r="L21" s="681">
        <v>0</v>
      </c>
      <c r="M21" s="681">
        <v>5</v>
      </c>
      <c r="N21" s="681">
        <v>0</v>
      </c>
      <c r="O21" s="682">
        <v>0</v>
      </c>
      <c r="P21" s="715">
        <f t="shared" si="4"/>
        <v>50</v>
      </c>
      <c r="Q21" s="680">
        <v>45</v>
      </c>
      <c r="R21" s="681"/>
      <c r="S21" s="681">
        <v>5</v>
      </c>
      <c r="T21" s="681"/>
      <c r="U21" s="682"/>
      <c r="V21" s="463">
        <f t="shared" ref="V21:W25" si="5">+P21/D21</f>
        <v>1</v>
      </c>
      <c r="W21" s="430">
        <f t="shared" si="5"/>
        <v>1</v>
      </c>
      <c r="X21" s="432" t="e">
        <f>+R21/#REF!</f>
        <v>#REF!</v>
      </c>
      <c r="Y21" s="880"/>
      <c r="Z21" s="413"/>
      <c r="AA21" s="413"/>
      <c r="AB21" s="413"/>
      <c r="AC21" s="413"/>
      <c r="AD21" s="413"/>
      <c r="AE21" s="413"/>
      <c r="AF21" s="413"/>
      <c r="AG21" s="413"/>
      <c r="AH21" s="413"/>
      <c r="AI21" s="413"/>
      <c r="AJ21" s="413"/>
      <c r="AK21" s="413"/>
      <c r="AL21" s="413"/>
      <c r="AM21" s="413"/>
      <c r="AN21" s="413"/>
      <c r="AO21" s="413"/>
      <c r="AP21" s="413"/>
      <c r="AQ21" s="413"/>
      <c r="AR21" s="413"/>
      <c r="AS21" s="413"/>
      <c r="AT21" s="413"/>
      <c r="AU21" s="413"/>
      <c r="AV21" s="413"/>
      <c r="AW21" s="413"/>
      <c r="AX21" s="413"/>
      <c r="AY21" s="413"/>
      <c r="AZ21" s="413"/>
      <c r="BA21" s="413"/>
      <c r="BB21" s="413"/>
      <c r="BC21" s="413"/>
      <c r="BD21" s="413"/>
      <c r="BE21" s="413"/>
      <c r="BF21" s="413"/>
      <c r="BG21" s="413"/>
      <c r="BH21" s="413"/>
      <c r="BI21" s="413"/>
      <c r="BJ21" s="413"/>
      <c r="BK21" s="413"/>
      <c r="BL21" s="413"/>
      <c r="BM21" s="413"/>
      <c r="BN21" s="413"/>
      <c r="BO21" s="413"/>
      <c r="BP21" s="413"/>
      <c r="BQ21" s="413"/>
      <c r="BR21" s="413"/>
      <c r="BS21" s="413"/>
      <c r="BT21" s="413"/>
      <c r="BU21" s="413"/>
      <c r="BV21" s="413"/>
      <c r="BW21" s="413"/>
      <c r="BX21" s="413"/>
      <c r="BY21" s="413"/>
      <c r="BZ21" s="413"/>
      <c r="CA21" s="413"/>
      <c r="CB21" s="413"/>
      <c r="CC21" s="413"/>
      <c r="CD21" s="413"/>
      <c r="CE21" s="413"/>
      <c r="CF21" s="413"/>
      <c r="CG21" s="413"/>
      <c r="CH21" s="413"/>
      <c r="CI21" s="413"/>
      <c r="CJ21" s="413"/>
      <c r="CK21" s="413"/>
      <c r="CL21" s="413"/>
      <c r="CM21" s="413"/>
      <c r="CN21" s="413"/>
      <c r="CO21" s="413"/>
      <c r="CP21" s="413"/>
      <c r="CQ21" s="413"/>
      <c r="CR21" s="413"/>
      <c r="CS21" s="413"/>
      <c r="CT21" s="413"/>
      <c r="CU21" s="413"/>
      <c r="CV21" s="413"/>
      <c r="CW21" s="413"/>
      <c r="CX21" s="413"/>
      <c r="CY21" s="413"/>
      <c r="CZ21" s="413"/>
      <c r="DA21" s="413"/>
      <c r="DB21" s="413"/>
      <c r="DC21" s="413"/>
      <c r="DD21" s="413"/>
      <c r="DE21" s="413"/>
      <c r="DF21" s="413"/>
      <c r="DG21" s="413"/>
      <c r="DH21" s="413"/>
      <c r="DI21" s="413"/>
      <c r="DJ21" s="413"/>
      <c r="DK21" s="413"/>
      <c r="DL21" s="413"/>
      <c r="DM21" s="413"/>
    </row>
    <row r="22" spans="1:117" s="27" customFormat="1" ht="30" hidden="1" customHeight="1" x14ac:dyDescent="0.2">
      <c r="A22" s="785" t="s">
        <v>300</v>
      </c>
      <c r="B22" s="799" t="s">
        <v>187</v>
      </c>
      <c r="C22" s="572" t="s">
        <v>444</v>
      </c>
      <c r="D22" s="869">
        <f t="shared" si="2"/>
        <v>0</v>
      </c>
      <c r="E22" s="870">
        <f>1060-1060</f>
        <v>0</v>
      </c>
      <c r="F22" s="699"/>
      <c r="G22" s="699">
        <f>211-211</f>
        <v>0</v>
      </c>
      <c r="H22" s="699"/>
      <c r="I22" s="700"/>
      <c r="J22" s="869">
        <f t="shared" si="3"/>
        <v>1271</v>
      </c>
      <c r="K22" s="870">
        <v>1060</v>
      </c>
      <c r="L22" s="699">
        <v>0</v>
      </c>
      <c r="M22" s="699">
        <v>211</v>
      </c>
      <c r="N22" s="699">
        <v>0</v>
      </c>
      <c r="O22" s="700">
        <v>0</v>
      </c>
      <c r="P22" s="869">
        <f t="shared" si="4"/>
        <v>0</v>
      </c>
      <c r="Q22" s="870"/>
      <c r="R22" s="699"/>
      <c r="S22" s="699"/>
      <c r="T22" s="699"/>
      <c r="U22" s="700"/>
      <c r="V22" s="463" t="e">
        <f t="shared" si="5"/>
        <v>#DIV/0!</v>
      </c>
      <c r="W22" s="430" t="e">
        <f t="shared" si="5"/>
        <v>#DIV/0!</v>
      </c>
      <c r="X22" s="432" t="e">
        <f>+R22/#REF!</f>
        <v>#REF!</v>
      </c>
      <c r="Y22" s="880"/>
      <c r="Z22" s="413"/>
      <c r="AA22" s="413"/>
      <c r="AB22" s="413"/>
      <c r="AC22" s="413"/>
      <c r="AD22" s="413"/>
      <c r="AE22" s="413"/>
      <c r="AF22" s="413"/>
      <c r="AG22" s="413"/>
      <c r="AH22" s="413"/>
      <c r="AI22" s="413"/>
      <c r="AJ22" s="413"/>
      <c r="AK22" s="413"/>
      <c r="AL22" s="413"/>
      <c r="AM22" s="413"/>
      <c r="AN22" s="413"/>
      <c r="AO22" s="413"/>
      <c r="AP22" s="413"/>
      <c r="AQ22" s="413"/>
      <c r="AR22" s="413"/>
      <c r="AS22" s="413"/>
      <c r="AT22" s="413"/>
      <c r="AU22" s="413"/>
      <c r="AV22" s="413"/>
      <c r="AW22" s="413"/>
      <c r="AX22" s="413"/>
      <c r="AY22" s="413"/>
      <c r="AZ22" s="413"/>
      <c r="BA22" s="413"/>
      <c r="BB22" s="413"/>
      <c r="BC22" s="413"/>
      <c r="BD22" s="413"/>
      <c r="BE22" s="413"/>
      <c r="BF22" s="413"/>
      <c r="BG22" s="413"/>
      <c r="BH22" s="413"/>
      <c r="BI22" s="413"/>
      <c r="BJ22" s="413"/>
      <c r="BK22" s="413"/>
      <c r="BL22" s="413"/>
      <c r="BM22" s="413"/>
      <c r="BN22" s="413"/>
      <c r="BO22" s="413"/>
      <c r="BP22" s="413"/>
      <c r="BQ22" s="413"/>
      <c r="BR22" s="413"/>
      <c r="BS22" s="413"/>
      <c r="BT22" s="413"/>
      <c r="BU22" s="413"/>
      <c r="BV22" s="413"/>
      <c r="BW22" s="413"/>
      <c r="BX22" s="413"/>
      <c r="BY22" s="413"/>
      <c r="BZ22" s="413"/>
      <c r="CA22" s="413"/>
      <c r="CB22" s="413"/>
      <c r="CC22" s="413"/>
      <c r="CD22" s="413"/>
      <c r="CE22" s="413"/>
      <c r="CF22" s="413"/>
      <c r="CG22" s="413"/>
      <c r="CH22" s="413"/>
      <c r="CI22" s="413"/>
      <c r="CJ22" s="413"/>
      <c r="CK22" s="413"/>
      <c r="CL22" s="413"/>
      <c r="CM22" s="413"/>
      <c r="CN22" s="413"/>
      <c r="CO22" s="413"/>
      <c r="CP22" s="413"/>
      <c r="CQ22" s="413"/>
      <c r="CR22" s="413"/>
      <c r="CS22" s="413"/>
      <c r="CT22" s="413"/>
      <c r="CU22" s="413"/>
      <c r="CV22" s="413"/>
      <c r="CW22" s="413"/>
      <c r="CX22" s="413"/>
      <c r="CY22" s="413"/>
      <c r="CZ22" s="413"/>
      <c r="DA22" s="413"/>
      <c r="DB22" s="413"/>
      <c r="DC22" s="413"/>
      <c r="DD22" s="413"/>
      <c r="DE22" s="413"/>
      <c r="DF22" s="413"/>
      <c r="DG22" s="413"/>
      <c r="DH22" s="413"/>
      <c r="DI22" s="413"/>
      <c r="DJ22" s="413"/>
      <c r="DK22" s="413"/>
      <c r="DL22" s="413"/>
      <c r="DM22" s="413"/>
    </row>
    <row r="23" spans="1:117" s="27" customFormat="1" ht="30" customHeight="1" thickBot="1" x14ac:dyDescent="0.25">
      <c r="A23" s="785" t="s">
        <v>301</v>
      </c>
      <c r="B23" s="799" t="s">
        <v>187</v>
      </c>
      <c r="C23" s="572" t="s">
        <v>442</v>
      </c>
      <c r="D23" s="869">
        <f t="shared" si="2"/>
        <v>2963</v>
      </c>
      <c r="E23" s="870">
        <v>2636</v>
      </c>
      <c r="F23" s="699"/>
      <c r="G23" s="699">
        <v>327</v>
      </c>
      <c r="H23" s="699"/>
      <c r="I23" s="700"/>
      <c r="J23" s="869">
        <f t="shared" si="3"/>
        <v>1629</v>
      </c>
      <c r="K23" s="870">
        <v>1600</v>
      </c>
      <c r="L23" s="699">
        <v>0</v>
      </c>
      <c r="M23" s="699">
        <v>29</v>
      </c>
      <c r="N23" s="699">
        <v>0</v>
      </c>
      <c r="O23" s="700">
        <v>0</v>
      </c>
      <c r="P23" s="869">
        <f t="shared" si="4"/>
        <v>3130</v>
      </c>
      <c r="Q23" s="870">
        <v>2776</v>
      </c>
      <c r="R23" s="699"/>
      <c r="S23" s="699">
        <v>354</v>
      </c>
      <c r="T23" s="699"/>
      <c r="U23" s="700"/>
      <c r="V23" s="463">
        <f t="shared" si="5"/>
        <v>1.0563617954775566</v>
      </c>
      <c r="W23" s="430">
        <f t="shared" si="5"/>
        <v>1.0531107738998482</v>
      </c>
      <c r="X23" s="432" t="e">
        <f>+R23/#REF!</f>
        <v>#REF!</v>
      </c>
      <c r="Y23" s="880"/>
      <c r="Z23" s="413"/>
      <c r="AA23" s="413"/>
      <c r="AB23" s="413"/>
      <c r="AC23" s="413"/>
      <c r="AD23" s="413"/>
      <c r="AE23" s="413"/>
      <c r="AF23" s="413"/>
      <c r="AG23" s="413"/>
      <c r="AH23" s="413"/>
      <c r="AI23" s="413"/>
      <c r="AJ23" s="413"/>
      <c r="AK23" s="413"/>
      <c r="AL23" s="413"/>
      <c r="AM23" s="413"/>
      <c r="AN23" s="413"/>
      <c r="AO23" s="413"/>
      <c r="AP23" s="413"/>
      <c r="AQ23" s="413"/>
      <c r="AR23" s="413"/>
      <c r="AS23" s="413"/>
      <c r="AT23" s="413"/>
      <c r="AU23" s="413"/>
      <c r="AV23" s="413"/>
      <c r="AW23" s="413"/>
      <c r="AX23" s="413"/>
      <c r="AY23" s="413"/>
      <c r="AZ23" s="413"/>
      <c r="BA23" s="413"/>
      <c r="BB23" s="413"/>
      <c r="BC23" s="413"/>
      <c r="BD23" s="413"/>
      <c r="BE23" s="413"/>
      <c r="BF23" s="413"/>
      <c r="BG23" s="413"/>
      <c r="BH23" s="413"/>
      <c r="BI23" s="413"/>
      <c r="BJ23" s="413"/>
      <c r="BK23" s="413"/>
      <c r="BL23" s="413"/>
      <c r="BM23" s="413"/>
      <c r="BN23" s="413"/>
      <c r="BO23" s="413"/>
      <c r="BP23" s="413"/>
      <c r="BQ23" s="413"/>
      <c r="BR23" s="413"/>
      <c r="BS23" s="413"/>
      <c r="BT23" s="413"/>
      <c r="BU23" s="413"/>
      <c r="BV23" s="413"/>
      <c r="BW23" s="413"/>
      <c r="BX23" s="413"/>
      <c r="BY23" s="413"/>
      <c r="BZ23" s="413"/>
      <c r="CA23" s="413"/>
      <c r="CB23" s="413"/>
      <c r="CC23" s="413"/>
      <c r="CD23" s="413"/>
      <c r="CE23" s="413"/>
      <c r="CF23" s="413"/>
      <c r="CG23" s="413"/>
      <c r="CH23" s="413"/>
      <c r="CI23" s="413"/>
      <c r="CJ23" s="413"/>
      <c r="CK23" s="413"/>
      <c r="CL23" s="413"/>
      <c r="CM23" s="413"/>
      <c r="CN23" s="413"/>
      <c r="CO23" s="413"/>
      <c r="CP23" s="413"/>
      <c r="CQ23" s="413"/>
      <c r="CR23" s="413"/>
      <c r="CS23" s="413"/>
      <c r="CT23" s="413"/>
      <c r="CU23" s="413"/>
      <c r="CV23" s="413"/>
      <c r="CW23" s="413"/>
      <c r="CX23" s="413"/>
      <c r="CY23" s="413"/>
      <c r="CZ23" s="413"/>
      <c r="DA23" s="413"/>
      <c r="DB23" s="413"/>
      <c r="DC23" s="413"/>
      <c r="DD23" s="413"/>
      <c r="DE23" s="413"/>
      <c r="DF23" s="413"/>
      <c r="DG23" s="413"/>
      <c r="DH23" s="413"/>
      <c r="DI23" s="413"/>
      <c r="DJ23" s="413"/>
      <c r="DK23" s="413"/>
      <c r="DL23" s="413"/>
      <c r="DM23" s="413"/>
    </row>
    <row r="24" spans="1:117" s="27" customFormat="1" ht="44.25" hidden="1" customHeight="1" thickBot="1" x14ac:dyDescent="0.25">
      <c r="A24" s="787" t="s">
        <v>302</v>
      </c>
      <c r="B24" s="800" t="s">
        <v>303</v>
      </c>
      <c r="C24" s="572" t="s">
        <v>443</v>
      </c>
      <c r="D24" s="717">
        <f t="shared" si="2"/>
        <v>0</v>
      </c>
      <c r="E24" s="674"/>
      <c r="F24" s="675"/>
      <c r="G24" s="675"/>
      <c r="H24" s="675"/>
      <c r="I24" s="676"/>
      <c r="J24" s="717">
        <f>SUM(K24:O24)</f>
        <v>1743</v>
      </c>
      <c r="K24" s="674">
        <v>523</v>
      </c>
      <c r="L24" s="675">
        <v>896</v>
      </c>
      <c r="M24" s="675">
        <v>140</v>
      </c>
      <c r="N24" s="675">
        <v>184</v>
      </c>
      <c r="O24" s="676">
        <v>0</v>
      </c>
      <c r="P24" s="717">
        <f t="shared" si="4"/>
        <v>0</v>
      </c>
      <c r="Q24" s="674"/>
      <c r="R24" s="675"/>
      <c r="S24" s="675"/>
      <c r="T24" s="675"/>
      <c r="U24" s="676"/>
      <c r="V24" s="463" t="e">
        <f t="shared" si="5"/>
        <v>#DIV/0!</v>
      </c>
      <c r="W24" s="430" t="e">
        <f t="shared" si="5"/>
        <v>#DIV/0!</v>
      </c>
      <c r="X24" s="432" t="e">
        <f>+R24/#REF!</f>
        <v>#REF!</v>
      </c>
      <c r="Y24" s="880"/>
      <c r="Z24" s="413"/>
      <c r="AA24" s="413"/>
      <c r="AB24" s="413"/>
      <c r="AC24" s="413"/>
      <c r="AD24" s="413"/>
      <c r="AE24" s="413"/>
      <c r="AF24" s="413"/>
      <c r="AG24" s="413"/>
      <c r="AH24" s="413"/>
      <c r="AI24" s="413"/>
      <c r="AJ24" s="413"/>
      <c r="AK24" s="413"/>
      <c r="AL24" s="413"/>
      <c r="AM24" s="413"/>
      <c r="AN24" s="413"/>
      <c r="AO24" s="413"/>
      <c r="AP24" s="413"/>
      <c r="AQ24" s="413"/>
      <c r="AR24" s="413"/>
      <c r="AS24" s="413"/>
      <c r="AT24" s="413"/>
      <c r="AU24" s="413"/>
      <c r="AV24" s="413"/>
      <c r="AW24" s="413"/>
      <c r="AX24" s="413"/>
      <c r="AY24" s="413"/>
      <c r="AZ24" s="413"/>
      <c r="BA24" s="413"/>
      <c r="BB24" s="413"/>
      <c r="BC24" s="413"/>
      <c r="BD24" s="413"/>
      <c r="BE24" s="413"/>
      <c r="BF24" s="413"/>
      <c r="BG24" s="413"/>
      <c r="BH24" s="413"/>
      <c r="BI24" s="413"/>
      <c r="BJ24" s="413"/>
      <c r="BK24" s="413"/>
      <c r="BL24" s="413"/>
      <c r="BM24" s="413"/>
      <c r="BN24" s="413"/>
      <c r="BO24" s="413"/>
      <c r="BP24" s="413"/>
      <c r="BQ24" s="413"/>
      <c r="BR24" s="413"/>
      <c r="BS24" s="413"/>
      <c r="BT24" s="413"/>
      <c r="BU24" s="413"/>
      <c r="BV24" s="413"/>
      <c r="BW24" s="413"/>
      <c r="BX24" s="413"/>
      <c r="BY24" s="413"/>
      <c r="BZ24" s="413"/>
      <c r="CA24" s="413"/>
      <c r="CB24" s="413"/>
      <c r="CC24" s="413"/>
      <c r="CD24" s="413"/>
      <c r="CE24" s="413"/>
      <c r="CF24" s="413"/>
      <c r="CG24" s="413"/>
      <c r="CH24" s="413"/>
      <c r="CI24" s="413"/>
      <c r="CJ24" s="413"/>
      <c r="CK24" s="413"/>
      <c r="CL24" s="413"/>
      <c r="CM24" s="413"/>
      <c r="CN24" s="413"/>
      <c r="CO24" s="413"/>
      <c r="CP24" s="413"/>
      <c r="CQ24" s="413"/>
      <c r="CR24" s="413"/>
      <c r="CS24" s="413"/>
      <c r="CT24" s="413"/>
      <c r="CU24" s="413"/>
      <c r="CV24" s="413"/>
      <c r="CW24" s="413"/>
      <c r="CX24" s="413"/>
      <c r="CY24" s="413"/>
      <c r="CZ24" s="413"/>
      <c r="DA24" s="413"/>
      <c r="DB24" s="413"/>
      <c r="DC24" s="413"/>
      <c r="DD24" s="413"/>
      <c r="DE24" s="413"/>
      <c r="DF24" s="413"/>
      <c r="DG24" s="413"/>
      <c r="DH24" s="413"/>
      <c r="DI24" s="413"/>
      <c r="DJ24" s="413"/>
      <c r="DK24" s="413"/>
      <c r="DL24" s="413"/>
      <c r="DM24" s="413"/>
    </row>
    <row r="25" spans="1:117" s="436" customFormat="1" ht="30" customHeight="1" thickBot="1" x14ac:dyDescent="0.3">
      <c r="A25" s="793"/>
      <c r="B25" s="794"/>
      <c r="C25" s="469" t="s">
        <v>41</v>
      </c>
      <c r="D25" s="470">
        <f>SUM(D12:D24)</f>
        <v>36516</v>
      </c>
      <c r="E25" s="471">
        <f t="shared" ref="E25:U25" si="6">SUM(E12:E24)</f>
        <v>30643</v>
      </c>
      <c r="F25" s="472">
        <f t="shared" si="6"/>
        <v>59</v>
      </c>
      <c r="G25" s="472">
        <f t="shared" si="6"/>
        <v>5814</v>
      </c>
      <c r="H25" s="472">
        <f t="shared" si="6"/>
        <v>0</v>
      </c>
      <c r="I25" s="473">
        <f t="shared" si="6"/>
        <v>0</v>
      </c>
      <c r="J25" s="470">
        <f t="shared" si="6"/>
        <v>37709</v>
      </c>
      <c r="K25" s="471">
        <f t="shared" si="6"/>
        <v>31161</v>
      </c>
      <c r="L25" s="472">
        <f t="shared" si="6"/>
        <v>1002</v>
      </c>
      <c r="M25" s="472">
        <f t="shared" si="6"/>
        <v>5202</v>
      </c>
      <c r="N25" s="472">
        <f t="shared" si="6"/>
        <v>344</v>
      </c>
      <c r="O25" s="473">
        <f t="shared" si="6"/>
        <v>0</v>
      </c>
      <c r="P25" s="470">
        <f t="shared" si="6"/>
        <v>37661</v>
      </c>
      <c r="Q25" s="471">
        <f t="shared" si="6"/>
        <v>31101</v>
      </c>
      <c r="R25" s="472">
        <f t="shared" si="6"/>
        <v>59</v>
      </c>
      <c r="S25" s="472">
        <f t="shared" si="6"/>
        <v>6501</v>
      </c>
      <c r="T25" s="472">
        <f t="shared" si="6"/>
        <v>0</v>
      </c>
      <c r="U25" s="474">
        <f t="shared" si="6"/>
        <v>0</v>
      </c>
      <c r="V25" s="466">
        <f t="shared" si="5"/>
        <v>1.0313561178661408</v>
      </c>
      <c r="W25" s="467">
        <f t="shared" si="5"/>
        <v>1.0149463172665862</v>
      </c>
      <c r="X25" s="468" t="e">
        <f>+R25/#REF!</f>
        <v>#REF!</v>
      </c>
      <c r="Y25" s="413"/>
      <c r="Z25" s="413"/>
      <c r="AA25" s="413"/>
      <c r="AB25" s="413"/>
      <c r="AC25" s="413"/>
      <c r="AD25" s="413"/>
      <c r="AE25" s="413"/>
      <c r="AF25" s="413"/>
      <c r="AG25" s="413"/>
      <c r="AH25" s="413"/>
      <c r="AI25" s="413"/>
      <c r="AJ25" s="413"/>
      <c r="AK25" s="413"/>
      <c r="AL25" s="413"/>
      <c r="AM25" s="413"/>
      <c r="AN25" s="413"/>
      <c r="AO25" s="413"/>
      <c r="AP25" s="413"/>
      <c r="AQ25" s="413"/>
      <c r="AR25" s="413"/>
      <c r="AS25" s="413"/>
      <c r="AT25" s="413"/>
      <c r="AU25" s="413"/>
      <c r="AV25" s="413"/>
      <c r="AW25" s="413"/>
      <c r="AX25" s="413"/>
      <c r="AY25" s="413"/>
      <c r="AZ25" s="413"/>
      <c r="BA25" s="413"/>
      <c r="BB25" s="413"/>
      <c r="BC25" s="413"/>
      <c r="BD25" s="413"/>
      <c r="BE25" s="413"/>
      <c r="BF25" s="413"/>
      <c r="BG25" s="413"/>
      <c r="BH25" s="413"/>
      <c r="BI25" s="413"/>
      <c r="BJ25" s="413"/>
      <c r="BK25" s="413"/>
      <c r="BL25" s="413"/>
      <c r="BM25" s="413"/>
      <c r="BN25" s="413"/>
      <c r="BO25" s="413"/>
      <c r="BP25" s="413"/>
      <c r="BQ25" s="413"/>
      <c r="BR25" s="413"/>
      <c r="BS25" s="413"/>
      <c r="BT25" s="413"/>
      <c r="BU25" s="413"/>
      <c r="BV25" s="413"/>
      <c r="BW25" s="413"/>
      <c r="BX25" s="413"/>
      <c r="BY25" s="413"/>
      <c r="BZ25" s="413"/>
      <c r="CA25" s="413"/>
      <c r="CB25" s="413"/>
      <c r="CC25" s="413"/>
      <c r="CD25" s="413"/>
      <c r="CE25" s="413"/>
      <c r="CF25" s="413"/>
      <c r="CG25" s="413"/>
      <c r="CH25" s="413"/>
      <c r="CI25" s="413"/>
      <c r="CJ25" s="413"/>
      <c r="CK25" s="413"/>
      <c r="CL25" s="413"/>
      <c r="CM25" s="413"/>
      <c r="CN25" s="413"/>
      <c r="CO25" s="413"/>
      <c r="CP25" s="413"/>
      <c r="CQ25" s="413"/>
      <c r="CR25" s="413"/>
      <c r="CS25" s="413"/>
      <c r="CT25" s="413"/>
      <c r="CU25" s="413"/>
      <c r="CV25" s="413"/>
      <c r="CW25" s="413"/>
      <c r="CX25" s="413"/>
      <c r="CY25" s="413"/>
      <c r="CZ25" s="413"/>
      <c r="DA25" s="413"/>
      <c r="DB25" s="413"/>
      <c r="DC25" s="413"/>
      <c r="DD25" s="413"/>
      <c r="DE25" s="413"/>
      <c r="DF25" s="413"/>
      <c r="DG25" s="413"/>
      <c r="DH25" s="413"/>
      <c r="DI25" s="413"/>
      <c r="DJ25" s="413"/>
      <c r="DK25" s="413"/>
      <c r="DL25" s="413"/>
      <c r="DM25" s="413"/>
    </row>
    <row r="26" spans="1:117" ht="14.25" hidden="1" thickTop="1" thickBot="1" x14ac:dyDescent="0.25">
      <c r="D26" s="465"/>
      <c r="J26" s="452"/>
    </row>
    <row r="27" spans="1:117" x14ac:dyDescent="0.2">
      <c r="C27" s="705"/>
      <c r="D27" s="906"/>
      <c r="E27" s="705"/>
      <c r="F27" s="705"/>
      <c r="G27" s="705"/>
      <c r="H27" s="705"/>
      <c r="I27" s="705"/>
      <c r="J27" s="922"/>
      <c r="K27" s="705"/>
      <c r="L27" s="705"/>
      <c r="M27" s="705"/>
      <c r="N27" s="705"/>
      <c r="O27" s="705"/>
      <c r="P27" s="906"/>
      <c r="Q27" s="705"/>
      <c r="R27" s="705"/>
      <c r="S27" s="705"/>
      <c r="T27" s="705"/>
      <c r="U27" s="705"/>
    </row>
    <row r="28" spans="1:117" x14ac:dyDescent="0.2">
      <c r="C28" s="907"/>
      <c r="D28" s="705"/>
      <c r="E28" s="705"/>
      <c r="F28" s="705"/>
      <c r="G28" s="908"/>
      <c r="H28" s="908"/>
      <c r="I28" s="908"/>
      <c r="J28" s="908"/>
      <c r="K28" s="908"/>
      <c r="L28" s="908"/>
      <c r="M28" s="908"/>
      <c r="N28" s="908"/>
      <c r="O28" s="908"/>
      <c r="P28" s="908"/>
      <c r="Q28" s="908"/>
      <c r="R28" s="908"/>
      <c r="S28" s="908"/>
      <c r="T28" s="908"/>
      <c r="U28" s="908"/>
      <c r="V28" s="48"/>
      <c r="W28" s="48"/>
      <c r="X28" s="48"/>
      <c r="Y28" s="908"/>
      <c r="Z28" s="908"/>
      <c r="AA28" s="908"/>
      <c r="AB28" s="908"/>
      <c r="AC28" s="908"/>
      <c r="AD28" s="908"/>
      <c r="AE28" s="908"/>
      <c r="AF28" s="908"/>
      <c r="AG28" s="908"/>
      <c r="AH28" s="908"/>
      <c r="AI28" s="908"/>
      <c r="AJ28" s="908"/>
    </row>
    <row r="29" spans="1:117" ht="29.25" customHeight="1" x14ac:dyDescent="0.25">
      <c r="C29" s="1139"/>
      <c r="D29" s="1140"/>
      <c r="E29" s="1140"/>
      <c r="F29" s="1140"/>
      <c r="G29" s="1140"/>
      <c r="H29" s="1140"/>
      <c r="I29" s="1140"/>
      <c r="J29" s="1140"/>
      <c r="K29" s="1140"/>
      <c r="L29" s="1140"/>
      <c r="M29" s="1140"/>
      <c r="N29" s="1140"/>
      <c r="O29" s="1140"/>
      <c r="P29" s="1140"/>
      <c r="Q29" s="1140"/>
      <c r="R29" s="1140"/>
      <c r="S29" s="1140"/>
      <c r="T29" s="1140"/>
      <c r="U29" s="1140"/>
      <c r="V29" s="48"/>
      <c r="W29" s="48"/>
      <c r="X29" s="48"/>
      <c r="Y29" s="908"/>
      <c r="Z29" s="908"/>
      <c r="AA29" s="908"/>
      <c r="AB29" s="908"/>
      <c r="AC29" s="908"/>
      <c r="AD29" s="908"/>
      <c r="AE29" s="908"/>
      <c r="AF29" s="908"/>
      <c r="AG29" s="908"/>
      <c r="AH29" s="908"/>
      <c r="AI29" s="908"/>
      <c r="AJ29" s="908"/>
    </row>
    <row r="30" spans="1:117" s="705" customFormat="1" ht="30" customHeight="1" x14ac:dyDescent="0.25">
      <c r="C30" s="1139"/>
      <c r="D30" s="1140"/>
      <c r="E30" s="1140"/>
      <c r="F30" s="1140"/>
      <c r="G30" s="1140"/>
      <c r="H30" s="1140"/>
      <c r="I30" s="1140"/>
      <c r="J30" s="1140"/>
      <c r="K30" s="1140"/>
      <c r="L30" s="1140"/>
      <c r="M30" s="1140"/>
      <c r="N30" s="1140"/>
      <c r="O30" s="1140"/>
      <c r="P30" s="1140"/>
      <c r="Q30" s="1140"/>
      <c r="R30" s="1140"/>
      <c r="S30" s="1140"/>
      <c r="T30" s="1140"/>
      <c r="U30" s="1140"/>
      <c r="V30" s="908"/>
      <c r="W30" s="908"/>
      <c r="X30" s="908"/>
      <c r="Y30" s="908"/>
      <c r="Z30" s="908"/>
      <c r="AA30" s="908"/>
      <c r="AB30" s="908"/>
      <c r="AC30" s="908"/>
      <c r="AD30" s="908"/>
      <c r="AE30" s="908"/>
      <c r="AF30" s="908"/>
      <c r="AG30" s="908"/>
      <c r="AH30" s="908"/>
      <c r="AI30" s="908"/>
      <c r="AJ30" s="908"/>
    </row>
    <row r="31" spans="1:117" s="705" customFormat="1" x14ac:dyDescent="0.2">
      <c r="D31" s="907"/>
      <c r="J31" s="907"/>
      <c r="P31" s="907"/>
    </row>
    <row r="32" spans="1:117" s="705" customFormat="1" x14ac:dyDescent="0.2">
      <c r="D32" s="907"/>
      <c r="J32" s="907"/>
      <c r="P32" s="907"/>
    </row>
    <row r="33" spans="4:16" s="705" customFormat="1" x14ac:dyDescent="0.2">
      <c r="D33" s="907"/>
      <c r="J33" s="907"/>
      <c r="P33" s="907"/>
    </row>
    <row r="34" spans="4:16" s="705" customFormat="1" x14ac:dyDescent="0.2">
      <c r="D34" s="907"/>
      <c r="J34" s="907"/>
      <c r="P34" s="907"/>
    </row>
    <row r="35" spans="4:16" s="705" customFormat="1" x14ac:dyDescent="0.2">
      <c r="D35" s="907"/>
      <c r="J35" s="907"/>
      <c r="P35" s="907"/>
    </row>
    <row r="36" spans="4:16" s="705" customFormat="1" x14ac:dyDescent="0.2">
      <c r="D36" s="907"/>
      <c r="J36" s="907"/>
      <c r="P36" s="907"/>
    </row>
    <row r="37" spans="4:16" s="705" customFormat="1" x14ac:dyDescent="0.2">
      <c r="D37" s="907"/>
      <c r="J37" s="907"/>
      <c r="P37" s="907"/>
    </row>
    <row r="38" spans="4:16" s="705" customFormat="1" x14ac:dyDescent="0.2">
      <c r="D38" s="907"/>
      <c r="J38" s="907"/>
      <c r="P38" s="907"/>
    </row>
    <row r="39" spans="4:16" s="705" customFormat="1" x14ac:dyDescent="0.2">
      <c r="D39" s="907"/>
      <c r="J39" s="907"/>
      <c r="P39" s="907"/>
    </row>
    <row r="40" spans="4:16" s="705" customFormat="1" x14ac:dyDescent="0.2">
      <c r="D40" s="907"/>
      <c r="J40" s="907"/>
      <c r="P40" s="907"/>
    </row>
    <row r="41" spans="4:16" s="705" customFormat="1" x14ac:dyDescent="0.2">
      <c r="D41" s="907"/>
      <c r="J41" s="907"/>
      <c r="P41" s="907"/>
    </row>
    <row r="42" spans="4:16" s="705" customFormat="1" x14ac:dyDescent="0.2">
      <c r="D42" s="907"/>
      <c r="J42" s="907"/>
      <c r="P42" s="907"/>
    </row>
    <row r="43" spans="4:16" s="705" customFormat="1" x14ac:dyDescent="0.2">
      <c r="D43" s="907"/>
      <c r="J43" s="907"/>
      <c r="P43" s="907"/>
    </row>
    <row r="44" spans="4:16" s="705" customFormat="1" x14ac:dyDescent="0.2">
      <c r="D44" s="907"/>
      <c r="J44" s="907"/>
      <c r="P44" s="907"/>
    </row>
    <row r="45" spans="4:16" s="705" customFormat="1" x14ac:dyDescent="0.2">
      <c r="D45" s="907"/>
      <c r="J45" s="907"/>
      <c r="P45" s="907"/>
    </row>
    <row r="46" spans="4:16" s="705" customFormat="1" x14ac:dyDescent="0.2">
      <c r="D46" s="907"/>
      <c r="J46" s="907"/>
      <c r="P46" s="907"/>
    </row>
    <row r="47" spans="4:16" s="705" customFormat="1" x14ac:dyDescent="0.2">
      <c r="D47" s="907"/>
      <c r="J47" s="907"/>
      <c r="P47" s="907"/>
    </row>
    <row r="48" spans="4:16" s="705" customFormat="1" x14ac:dyDescent="0.2">
      <c r="D48" s="907"/>
      <c r="J48" s="907"/>
      <c r="P48" s="907"/>
    </row>
    <row r="49" spans="4:16" s="705" customFormat="1" x14ac:dyDescent="0.2">
      <c r="D49" s="907"/>
      <c r="J49" s="907"/>
      <c r="P49" s="907"/>
    </row>
    <row r="50" spans="4:16" s="705" customFormat="1" x14ac:dyDescent="0.2">
      <c r="D50" s="907"/>
      <c r="J50" s="907"/>
      <c r="P50" s="907"/>
    </row>
    <row r="51" spans="4:16" s="705" customFormat="1" x14ac:dyDescent="0.2">
      <c r="D51" s="907"/>
      <c r="J51" s="907"/>
      <c r="P51" s="907"/>
    </row>
    <row r="52" spans="4:16" s="705" customFormat="1" x14ac:dyDescent="0.2">
      <c r="D52" s="907"/>
      <c r="J52" s="907"/>
      <c r="P52" s="907"/>
    </row>
    <row r="53" spans="4:16" s="705" customFormat="1" x14ac:dyDescent="0.2">
      <c r="D53" s="907"/>
      <c r="J53" s="907"/>
      <c r="P53" s="907"/>
    </row>
    <row r="54" spans="4:16" s="705" customFormat="1" x14ac:dyDescent="0.2">
      <c r="D54" s="907"/>
      <c r="J54" s="907"/>
      <c r="P54" s="907"/>
    </row>
    <row r="55" spans="4:16" s="705" customFormat="1" x14ac:dyDescent="0.2">
      <c r="D55" s="907"/>
      <c r="J55" s="907"/>
      <c r="P55" s="907"/>
    </row>
    <row r="56" spans="4:16" s="705" customFormat="1" x14ac:dyDescent="0.2">
      <c r="D56" s="907"/>
      <c r="J56" s="907"/>
      <c r="P56" s="907"/>
    </row>
    <row r="57" spans="4:16" s="705" customFormat="1" x14ac:dyDescent="0.2">
      <c r="D57" s="907"/>
      <c r="J57" s="907"/>
      <c r="P57" s="907"/>
    </row>
    <row r="58" spans="4:16" s="705" customFormat="1" x14ac:dyDescent="0.2">
      <c r="D58" s="907"/>
      <c r="J58" s="907"/>
      <c r="P58" s="907"/>
    </row>
    <row r="59" spans="4:16" s="705" customFormat="1" x14ac:dyDescent="0.2">
      <c r="D59" s="907"/>
      <c r="J59" s="907"/>
      <c r="P59" s="907"/>
    </row>
    <row r="60" spans="4:16" s="705" customFormat="1" x14ac:dyDescent="0.2">
      <c r="D60" s="907"/>
      <c r="J60" s="907"/>
      <c r="P60" s="907"/>
    </row>
    <row r="61" spans="4:16" s="705" customFormat="1" x14ac:dyDescent="0.2">
      <c r="D61" s="907"/>
      <c r="J61" s="907"/>
      <c r="P61" s="907"/>
    </row>
    <row r="62" spans="4:16" s="705" customFormat="1" x14ac:dyDescent="0.2">
      <c r="D62" s="907"/>
      <c r="J62" s="907"/>
      <c r="P62" s="907"/>
    </row>
    <row r="63" spans="4:16" s="705" customFormat="1" x14ac:dyDescent="0.2">
      <c r="D63" s="907"/>
      <c r="J63" s="907"/>
      <c r="P63" s="907"/>
    </row>
    <row r="64" spans="4:16" s="705" customFormat="1" x14ac:dyDescent="0.2">
      <c r="D64" s="907"/>
      <c r="J64" s="907"/>
      <c r="P64" s="907"/>
    </row>
    <row r="65" spans="4:16" s="705" customFormat="1" x14ac:dyDescent="0.2">
      <c r="D65" s="907"/>
      <c r="J65" s="907"/>
      <c r="P65" s="907"/>
    </row>
    <row r="66" spans="4:16" s="705" customFormat="1" x14ac:dyDescent="0.2">
      <c r="D66" s="907"/>
      <c r="J66" s="907"/>
      <c r="P66" s="907"/>
    </row>
    <row r="67" spans="4:16" s="705" customFormat="1" x14ac:dyDescent="0.2">
      <c r="D67" s="907"/>
      <c r="J67" s="907"/>
      <c r="P67" s="907"/>
    </row>
    <row r="68" spans="4:16" s="705" customFormat="1" x14ac:dyDescent="0.2">
      <c r="D68" s="907"/>
      <c r="J68" s="907"/>
      <c r="P68" s="907"/>
    </row>
    <row r="69" spans="4:16" s="705" customFormat="1" x14ac:dyDescent="0.2">
      <c r="D69" s="907"/>
      <c r="J69" s="907"/>
      <c r="P69" s="907"/>
    </row>
    <row r="70" spans="4:16" s="705" customFormat="1" x14ac:dyDescent="0.2">
      <c r="D70" s="907"/>
      <c r="J70" s="907"/>
      <c r="P70" s="907"/>
    </row>
    <row r="71" spans="4:16" s="705" customFormat="1" x14ac:dyDescent="0.2">
      <c r="D71" s="907"/>
      <c r="J71" s="907"/>
      <c r="P71" s="907"/>
    </row>
    <row r="72" spans="4:16" s="705" customFormat="1" x14ac:dyDescent="0.2">
      <c r="D72" s="907"/>
      <c r="J72" s="907"/>
      <c r="P72" s="907"/>
    </row>
    <row r="73" spans="4:16" s="705" customFormat="1" x14ac:dyDescent="0.2">
      <c r="D73" s="907"/>
      <c r="J73" s="907"/>
      <c r="P73" s="907"/>
    </row>
    <row r="74" spans="4:16" s="705" customFormat="1" x14ac:dyDescent="0.2">
      <c r="D74" s="907"/>
      <c r="J74" s="907"/>
      <c r="P74" s="907"/>
    </row>
    <row r="75" spans="4:16" s="705" customFormat="1" x14ac:dyDescent="0.2">
      <c r="D75" s="907"/>
      <c r="J75" s="907"/>
      <c r="P75" s="907"/>
    </row>
    <row r="76" spans="4:16" s="705" customFormat="1" x14ac:dyDescent="0.2">
      <c r="D76" s="907"/>
      <c r="J76" s="907"/>
      <c r="P76" s="907"/>
    </row>
    <row r="77" spans="4:16" s="705" customFormat="1" x14ac:dyDescent="0.2">
      <c r="D77" s="907"/>
      <c r="J77" s="907"/>
      <c r="P77" s="907"/>
    </row>
    <row r="78" spans="4:16" s="705" customFormat="1" x14ac:dyDescent="0.2">
      <c r="D78" s="907"/>
      <c r="J78" s="907"/>
      <c r="P78" s="907"/>
    </row>
    <row r="79" spans="4:16" s="705" customFormat="1" x14ac:dyDescent="0.2">
      <c r="D79" s="907"/>
      <c r="J79" s="907"/>
      <c r="P79" s="907"/>
    </row>
    <row r="80" spans="4:16" s="705" customFormat="1" x14ac:dyDescent="0.2">
      <c r="D80" s="907"/>
      <c r="J80" s="907"/>
      <c r="P80" s="907"/>
    </row>
    <row r="81" spans="4:16" s="705" customFormat="1" x14ac:dyDescent="0.2">
      <c r="D81" s="907"/>
      <c r="J81" s="907"/>
      <c r="P81" s="907"/>
    </row>
    <row r="82" spans="4:16" s="705" customFormat="1" x14ac:dyDescent="0.2">
      <c r="D82" s="907"/>
      <c r="J82" s="907"/>
      <c r="P82" s="907"/>
    </row>
    <row r="83" spans="4:16" s="705" customFormat="1" x14ac:dyDescent="0.2">
      <c r="D83" s="907"/>
      <c r="J83" s="907"/>
      <c r="P83" s="907"/>
    </row>
    <row r="84" spans="4:16" s="705" customFormat="1" x14ac:dyDescent="0.2">
      <c r="D84" s="907"/>
      <c r="J84" s="907"/>
      <c r="P84" s="907"/>
    </row>
    <row r="85" spans="4:16" s="705" customFormat="1" x14ac:dyDescent="0.2">
      <c r="D85" s="907"/>
      <c r="J85" s="907"/>
      <c r="P85" s="907"/>
    </row>
    <row r="86" spans="4:16" s="705" customFormat="1" x14ac:dyDescent="0.2">
      <c r="D86" s="907"/>
      <c r="J86" s="907"/>
      <c r="P86" s="907"/>
    </row>
    <row r="87" spans="4:16" s="705" customFormat="1" x14ac:dyDescent="0.2">
      <c r="D87" s="907"/>
      <c r="J87" s="907"/>
      <c r="P87" s="907"/>
    </row>
    <row r="88" spans="4:16" s="705" customFormat="1" x14ac:dyDescent="0.2">
      <c r="D88" s="907"/>
      <c r="J88" s="907"/>
      <c r="P88" s="907"/>
    </row>
    <row r="89" spans="4:16" s="705" customFormat="1" x14ac:dyDescent="0.2">
      <c r="D89" s="907"/>
      <c r="J89" s="907"/>
      <c r="P89" s="907"/>
    </row>
    <row r="90" spans="4:16" s="705" customFormat="1" x14ac:dyDescent="0.2">
      <c r="D90" s="907"/>
      <c r="J90" s="907"/>
      <c r="P90" s="907"/>
    </row>
    <row r="91" spans="4:16" s="705" customFormat="1" x14ac:dyDescent="0.2">
      <c r="D91" s="907"/>
      <c r="J91" s="907"/>
      <c r="P91" s="907"/>
    </row>
    <row r="92" spans="4:16" s="705" customFormat="1" x14ac:dyDescent="0.2">
      <c r="D92" s="907"/>
      <c r="J92" s="907"/>
      <c r="P92" s="907"/>
    </row>
    <row r="93" spans="4:16" s="705" customFormat="1" x14ac:dyDescent="0.2">
      <c r="D93" s="907"/>
      <c r="J93" s="907"/>
      <c r="P93" s="907"/>
    </row>
    <row r="94" spans="4:16" s="705" customFormat="1" x14ac:dyDescent="0.2">
      <c r="D94" s="907"/>
      <c r="J94" s="907"/>
      <c r="P94" s="907"/>
    </row>
    <row r="95" spans="4:16" s="705" customFormat="1" x14ac:dyDescent="0.2">
      <c r="D95" s="907"/>
      <c r="J95" s="907"/>
      <c r="P95" s="907"/>
    </row>
    <row r="96" spans="4:16" s="705" customFormat="1" x14ac:dyDescent="0.2">
      <c r="D96" s="907"/>
      <c r="J96" s="907"/>
      <c r="P96" s="907"/>
    </row>
    <row r="97" spans="4:16" s="705" customFormat="1" x14ac:dyDescent="0.2">
      <c r="D97" s="907"/>
      <c r="J97" s="907"/>
      <c r="P97" s="907"/>
    </row>
    <row r="98" spans="4:16" s="705" customFormat="1" x14ac:dyDescent="0.2">
      <c r="D98" s="907"/>
      <c r="J98" s="907"/>
      <c r="P98" s="907"/>
    </row>
    <row r="99" spans="4:16" s="705" customFormat="1" x14ac:dyDescent="0.2">
      <c r="D99" s="907"/>
      <c r="J99" s="907"/>
      <c r="P99" s="907"/>
    </row>
    <row r="100" spans="4:16" s="705" customFormat="1" x14ac:dyDescent="0.2">
      <c r="D100" s="907"/>
      <c r="J100" s="907"/>
      <c r="P100" s="907"/>
    </row>
    <row r="101" spans="4:16" s="705" customFormat="1" x14ac:dyDescent="0.2">
      <c r="D101" s="907"/>
      <c r="J101" s="907"/>
      <c r="P101" s="907"/>
    </row>
    <row r="102" spans="4:16" s="705" customFormat="1" x14ac:dyDescent="0.2">
      <c r="D102" s="907"/>
      <c r="J102" s="907"/>
      <c r="P102" s="907"/>
    </row>
    <row r="103" spans="4:16" s="705" customFormat="1" x14ac:dyDescent="0.2">
      <c r="D103" s="907"/>
      <c r="J103" s="907"/>
      <c r="P103" s="907"/>
    </row>
    <row r="104" spans="4:16" s="705" customFormat="1" x14ac:dyDescent="0.2">
      <c r="D104" s="907"/>
      <c r="J104" s="907"/>
      <c r="P104" s="907"/>
    </row>
    <row r="105" spans="4:16" s="705" customFormat="1" x14ac:dyDescent="0.2">
      <c r="D105" s="907"/>
      <c r="J105" s="907"/>
      <c r="P105" s="907"/>
    </row>
    <row r="106" spans="4:16" s="705" customFormat="1" x14ac:dyDescent="0.2">
      <c r="D106" s="907"/>
      <c r="J106" s="907"/>
      <c r="P106" s="907"/>
    </row>
    <row r="107" spans="4:16" s="705" customFormat="1" x14ac:dyDescent="0.2">
      <c r="D107" s="907"/>
      <c r="J107" s="907"/>
      <c r="P107" s="907"/>
    </row>
    <row r="108" spans="4:16" s="705" customFormat="1" x14ac:dyDescent="0.2">
      <c r="D108" s="907"/>
      <c r="J108" s="907"/>
      <c r="P108" s="907"/>
    </row>
    <row r="109" spans="4:16" s="705" customFormat="1" x14ac:dyDescent="0.2">
      <c r="D109" s="907"/>
      <c r="J109" s="907"/>
      <c r="P109" s="907"/>
    </row>
    <row r="110" spans="4:16" s="705" customFormat="1" x14ac:dyDescent="0.2">
      <c r="D110" s="907"/>
      <c r="J110" s="907"/>
      <c r="P110" s="907"/>
    </row>
    <row r="111" spans="4:16" s="705" customFormat="1" x14ac:dyDescent="0.2">
      <c r="D111" s="907"/>
      <c r="J111" s="907"/>
      <c r="P111" s="907"/>
    </row>
    <row r="112" spans="4:16" s="705" customFormat="1" x14ac:dyDescent="0.2">
      <c r="D112" s="907"/>
      <c r="J112" s="907"/>
      <c r="P112" s="907"/>
    </row>
    <row r="113" spans="4:16" s="705" customFormat="1" x14ac:dyDescent="0.2">
      <c r="D113" s="907"/>
      <c r="J113" s="907"/>
      <c r="P113" s="907"/>
    </row>
    <row r="114" spans="4:16" s="705" customFormat="1" x14ac:dyDescent="0.2">
      <c r="D114" s="907"/>
      <c r="J114" s="907"/>
      <c r="P114" s="907"/>
    </row>
    <row r="115" spans="4:16" s="705" customFormat="1" x14ac:dyDescent="0.2">
      <c r="D115" s="907"/>
      <c r="J115" s="907"/>
      <c r="P115" s="907"/>
    </row>
    <row r="116" spans="4:16" s="705" customFormat="1" x14ac:dyDescent="0.2">
      <c r="D116" s="907"/>
      <c r="J116" s="907"/>
      <c r="P116" s="907"/>
    </row>
    <row r="117" spans="4:16" s="705" customFormat="1" x14ac:dyDescent="0.2">
      <c r="D117" s="907"/>
      <c r="J117" s="907"/>
      <c r="P117" s="907"/>
    </row>
    <row r="118" spans="4:16" s="705" customFormat="1" x14ac:dyDescent="0.2">
      <c r="D118" s="907"/>
      <c r="J118" s="907"/>
      <c r="P118" s="907"/>
    </row>
    <row r="119" spans="4:16" s="705" customFormat="1" x14ac:dyDescent="0.2">
      <c r="D119" s="907"/>
      <c r="J119" s="907"/>
      <c r="P119" s="907"/>
    </row>
    <row r="120" spans="4:16" s="705" customFormat="1" x14ac:dyDescent="0.2">
      <c r="D120" s="907"/>
      <c r="J120" s="907"/>
      <c r="P120" s="907"/>
    </row>
    <row r="121" spans="4:16" s="705" customFormat="1" x14ac:dyDescent="0.2">
      <c r="D121" s="907"/>
      <c r="J121" s="907"/>
      <c r="P121" s="907"/>
    </row>
    <row r="122" spans="4:16" s="705" customFormat="1" x14ac:dyDescent="0.2">
      <c r="D122" s="907"/>
      <c r="J122" s="907"/>
      <c r="P122" s="907"/>
    </row>
    <row r="123" spans="4:16" s="705" customFormat="1" x14ac:dyDescent="0.2">
      <c r="D123" s="907"/>
      <c r="J123" s="907"/>
      <c r="P123" s="907"/>
    </row>
    <row r="124" spans="4:16" s="705" customFormat="1" x14ac:dyDescent="0.2">
      <c r="D124" s="907"/>
      <c r="J124" s="907"/>
      <c r="P124" s="907"/>
    </row>
    <row r="125" spans="4:16" s="705" customFormat="1" x14ac:dyDescent="0.2">
      <c r="D125" s="907"/>
      <c r="J125" s="907"/>
      <c r="P125" s="907"/>
    </row>
    <row r="126" spans="4:16" s="705" customFormat="1" x14ac:dyDescent="0.2">
      <c r="D126" s="907"/>
      <c r="J126" s="907"/>
      <c r="P126" s="907"/>
    </row>
    <row r="127" spans="4:16" s="705" customFormat="1" x14ac:dyDescent="0.2">
      <c r="D127" s="907"/>
      <c r="J127" s="907"/>
      <c r="P127" s="907"/>
    </row>
    <row r="128" spans="4:16" s="705" customFormat="1" x14ac:dyDescent="0.2">
      <c r="D128" s="907"/>
      <c r="J128" s="907"/>
      <c r="P128" s="907"/>
    </row>
    <row r="129" spans="4:16" s="705" customFormat="1" x14ac:dyDescent="0.2">
      <c r="D129" s="907"/>
      <c r="J129" s="907"/>
      <c r="P129" s="907"/>
    </row>
    <row r="130" spans="4:16" s="705" customFormat="1" x14ac:dyDescent="0.2">
      <c r="D130" s="907"/>
      <c r="J130" s="907"/>
      <c r="P130" s="907"/>
    </row>
    <row r="131" spans="4:16" s="705" customFormat="1" x14ac:dyDescent="0.2">
      <c r="D131" s="907"/>
      <c r="J131" s="907"/>
      <c r="P131" s="907"/>
    </row>
    <row r="132" spans="4:16" s="705" customFormat="1" x14ac:dyDescent="0.2">
      <c r="D132" s="907"/>
      <c r="J132" s="907"/>
      <c r="P132" s="907"/>
    </row>
    <row r="133" spans="4:16" s="705" customFormat="1" x14ac:dyDescent="0.2">
      <c r="D133" s="907"/>
      <c r="J133" s="907"/>
      <c r="P133" s="907"/>
    </row>
    <row r="134" spans="4:16" s="705" customFormat="1" x14ac:dyDescent="0.2">
      <c r="D134" s="907"/>
      <c r="J134" s="907"/>
      <c r="P134" s="907"/>
    </row>
    <row r="135" spans="4:16" s="705" customFormat="1" x14ac:dyDescent="0.2">
      <c r="D135" s="907"/>
      <c r="J135" s="907"/>
      <c r="P135" s="907"/>
    </row>
    <row r="136" spans="4:16" s="705" customFormat="1" x14ac:dyDescent="0.2">
      <c r="D136" s="907"/>
      <c r="J136" s="907"/>
      <c r="P136" s="907"/>
    </row>
    <row r="137" spans="4:16" s="705" customFormat="1" x14ac:dyDescent="0.2">
      <c r="D137" s="907"/>
      <c r="J137" s="907"/>
      <c r="P137" s="907"/>
    </row>
    <row r="138" spans="4:16" s="705" customFormat="1" x14ac:dyDescent="0.2">
      <c r="D138" s="907"/>
      <c r="J138" s="907"/>
      <c r="P138" s="907"/>
    </row>
    <row r="139" spans="4:16" s="705" customFormat="1" x14ac:dyDescent="0.2">
      <c r="D139" s="907"/>
      <c r="J139" s="907"/>
      <c r="P139" s="907"/>
    </row>
    <row r="140" spans="4:16" s="705" customFormat="1" x14ac:dyDescent="0.2">
      <c r="D140" s="907"/>
      <c r="J140" s="907"/>
      <c r="P140" s="907"/>
    </row>
    <row r="141" spans="4:16" s="705" customFormat="1" x14ac:dyDescent="0.2">
      <c r="D141" s="907"/>
      <c r="J141" s="907"/>
      <c r="P141" s="907"/>
    </row>
    <row r="142" spans="4:16" s="705" customFormat="1" x14ac:dyDescent="0.2">
      <c r="D142" s="907"/>
      <c r="J142" s="907"/>
      <c r="P142" s="907"/>
    </row>
    <row r="143" spans="4:16" s="705" customFormat="1" x14ac:dyDescent="0.2">
      <c r="D143" s="907"/>
      <c r="J143" s="907"/>
      <c r="P143" s="907"/>
    </row>
    <row r="144" spans="4:16" s="705" customFormat="1" x14ac:dyDescent="0.2">
      <c r="D144" s="907"/>
      <c r="J144" s="907"/>
      <c r="P144" s="907"/>
    </row>
    <row r="145" spans="4:16" s="705" customFormat="1" x14ac:dyDescent="0.2">
      <c r="D145" s="907"/>
      <c r="J145" s="907"/>
      <c r="P145" s="907"/>
    </row>
    <row r="146" spans="4:16" s="705" customFormat="1" x14ac:dyDescent="0.2">
      <c r="D146" s="907"/>
      <c r="J146" s="907"/>
      <c r="P146" s="907"/>
    </row>
    <row r="147" spans="4:16" s="705" customFormat="1" x14ac:dyDescent="0.2">
      <c r="D147" s="907"/>
      <c r="J147" s="907"/>
      <c r="P147" s="907"/>
    </row>
    <row r="148" spans="4:16" s="705" customFormat="1" x14ac:dyDescent="0.2">
      <c r="D148" s="907"/>
      <c r="J148" s="907"/>
      <c r="P148" s="907"/>
    </row>
    <row r="149" spans="4:16" s="705" customFormat="1" x14ac:dyDescent="0.2">
      <c r="D149" s="907"/>
      <c r="J149" s="907"/>
      <c r="P149" s="907"/>
    </row>
    <row r="150" spans="4:16" s="705" customFormat="1" x14ac:dyDescent="0.2">
      <c r="D150" s="907"/>
      <c r="J150" s="907"/>
      <c r="P150" s="907"/>
    </row>
    <row r="151" spans="4:16" s="705" customFormat="1" x14ac:dyDescent="0.2">
      <c r="D151" s="907"/>
      <c r="J151" s="907"/>
      <c r="P151" s="907"/>
    </row>
    <row r="152" spans="4:16" s="705" customFormat="1" x14ac:dyDescent="0.2">
      <c r="D152" s="907"/>
      <c r="J152" s="907"/>
      <c r="P152" s="907"/>
    </row>
    <row r="153" spans="4:16" s="705" customFormat="1" x14ac:dyDescent="0.2">
      <c r="D153" s="907"/>
      <c r="J153" s="907"/>
      <c r="P153" s="907"/>
    </row>
    <row r="154" spans="4:16" s="705" customFormat="1" x14ac:dyDescent="0.2">
      <c r="D154" s="907"/>
      <c r="J154" s="907"/>
      <c r="P154" s="907"/>
    </row>
    <row r="155" spans="4:16" s="705" customFormat="1" x14ac:dyDescent="0.2">
      <c r="D155" s="907"/>
      <c r="J155" s="907"/>
      <c r="P155" s="907"/>
    </row>
    <row r="156" spans="4:16" s="705" customFormat="1" x14ac:dyDescent="0.2">
      <c r="D156" s="907"/>
      <c r="J156" s="907"/>
      <c r="P156" s="907"/>
    </row>
    <row r="157" spans="4:16" s="705" customFormat="1" x14ac:dyDescent="0.2">
      <c r="D157" s="907"/>
      <c r="J157" s="907"/>
      <c r="P157" s="907"/>
    </row>
    <row r="158" spans="4:16" s="705" customFormat="1" x14ac:dyDescent="0.2">
      <c r="D158" s="907"/>
      <c r="J158" s="907"/>
      <c r="P158" s="907"/>
    </row>
    <row r="159" spans="4:16" s="705" customFormat="1" x14ac:dyDescent="0.2">
      <c r="D159" s="907"/>
      <c r="J159" s="907"/>
      <c r="P159" s="907"/>
    </row>
    <row r="160" spans="4:16" s="705" customFormat="1" x14ac:dyDescent="0.2">
      <c r="D160" s="907"/>
      <c r="J160" s="907"/>
      <c r="P160" s="907"/>
    </row>
    <row r="161" spans="4:16" s="705" customFormat="1" x14ac:dyDescent="0.2">
      <c r="D161" s="907"/>
      <c r="J161" s="907"/>
      <c r="P161" s="907"/>
    </row>
    <row r="162" spans="4:16" s="705" customFormat="1" x14ac:dyDescent="0.2">
      <c r="D162" s="907"/>
      <c r="J162" s="907"/>
      <c r="P162" s="907"/>
    </row>
    <row r="163" spans="4:16" s="705" customFormat="1" x14ac:dyDescent="0.2">
      <c r="D163" s="907"/>
      <c r="J163" s="907"/>
      <c r="P163" s="907"/>
    </row>
    <row r="164" spans="4:16" s="705" customFormat="1" x14ac:dyDescent="0.2">
      <c r="D164" s="907"/>
      <c r="J164" s="907"/>
      <c r="P164" s="907"/>
    </row>
    <row r="165" spans="4:16" s="705" customFormat="1" x14ac:dyDescent="0.2">
      <c r="D165" s="907"/>
      <c r="J165" s="907"/>
      <c r="P165" s="907"/>
    </row>
    <row r="166" spans="4:16" s="705" customFormat="1" x14ac:dyDescent="0.2">
      <c r="D166" s="907"/>
      <c r="J166" s="907"/>
      <c r="P166" s="907"/>
    </row>
    <row r="167" spans="4:16" s="705" customFormat="1" x14ac:dyDescent="0.2">
      <c r="D167" s="907"/>
      <c r="J167" s="907"/>
      <c r="P167" s="907"/>
    </row>
    <row r="168" spans="4:16" s="705" customFormat="1" x14ac:dyDescent="0.2">
      <c r="D168" s="907"/>
      <c r="J168" s="907"/>
      <c r="P168" s="907"/>
    </row>
    <row r="169" spans="4:16" s="705" customFormat="1" x14ac:dyDescent="0.2">
      <c r="D169" s="907"/>
      <c r="J169" s="907"/>
      <c r="P169" s="907"/>
    </row>
    <row r="170" spans="4:16" s="705" customFormat="1" x14ac:dyDescent="0.2">
      <c r="D170" s="907"/>
      <c r="J170" s="907"/>
      <c r="P170" s="907"/>
    </row>
    <row r="171" spans="4:16" s="705" customFormat="1" x14ac:dyDescent="0.2">
      <c r="D171" s="907"/>
      <c r="J171" s="907"/>
      <c r="P171" s="907"/>
    </row>
    <row r="172" spans="4:16" s="705" customFormat="1" x14ac:dyDescent="0.2">
      <c r="D172" s="907"/>
      <c r="J172" s="907"/>
      <c r="P172" s="907"/>
    </row>
    <row r="173" spans="4:16" s="705" customFormat="1" x14ac:dyDescent="0.2">
      <c r="D173" s="907"/>
      <c r="J173" s="907"/>
      <c r="P173" s="907"/>
    </row>
    <row r="174" spans="4:16" s="705" customFormat="1" x14ac:dyDescent="0.2">
      <c r="D174" s="907"/>
      <c r="J174" s="907"/>
      <c r="P174" s="907"/>
    </row>
    <row r="175" spans="4:16" s="705" customFormat="1" x14ac:dyDescent="0.2">
      <c r="D175" s="907"/>
      <c r="J175" s="907"/>
      <c r="P175" s="907"/>
    </row>
    <row r="176" spans="4:16" s="705" customFormat="1" x14ac:dyDescent="0.2">
      <c r="D176" s="907"/>
      <c r="J176" s="907"/>
      <c r="P176" s="907"/>
    </row>
    <row r="177" spans="4:16" s="705" customFormat="1" x14ac:dyDescent="0.2">
      <c r="D177" s="907"/>
      <c r="J177" s="907"/>
      <c r="P177" s="907"/>
    </row>
    <row r="178" spans="4:16" s="705" customFormat="1" x14ac:dyDescent="0.2">
      <c r="D178" s="907"/>
      <c r="J178" s="907"/>
      <c r="P178" s="907"/>
    </row>
    <row r="179" spans="4:16" s="705" customFormat="1" x14ac:dyDescent="0.2">
      <c r="D179" s="907"/>
      <c r="J179" s="907"/>
      <c r="P179" s="907"/>
    </row>
    <row r="180" spans="4:16" s="705" customFormat="1" x14ac:dyDescent="0.2">
      <c r="D180" s="907"/>
      <c r="J180" s="907"/>
      <c r="P180" s="907"/>
    </row>
    <row r="181" spans="4:16" s="705" customFormat="1" x14ac:dyDescent="0.2">
      <c r="D181" s="907"/>
      <c r="J181" s="907"/>
      <c r="P181" s="907"/>
    </row>
    <row r="182" spans="4:16" s="705" customFormat="1" x14ac:dyDescent="0.2">
      <c r="D182" s="907"/>
      <c r="J182" s="907"/>
      <c r="P182" s="907"/>
    </row>
    <row r="183" spans="4:16" s="705" customFormat="1" x14ac:dyDescent="0.2">
      <c r="D183" s="907"/>
      <c r="J183" s="907"/>
      <c r="P183" s="907"/>
    </row>
    <row r="184" spans="4:16" s="705" customFormat="1" x14ac:dyDescent="0.2">
      <c r="D184" s="907"/>
      <c r="J184" s="907"/>
      <c r="P184" s="907"/>
    </row>
    <row r="185" spans="4:16" s="705" customFormat="1" x14ac:dyDescent="0.2">
      <c r="D185" s="907"/>
      <c r="J185" s="907"/>
      <c r="P185" s="907"/>
    </row>
    <row r="186" spans="4:16" s="705" customFormat="1" x14ac:dyDescent="0.2">
      <c r="D186" s="907"/>
      <c r="J186" s="907"/>
      <c r="P186" s="907"/>
    </row>
    <row r="187" spans="4:16" s="705" customFormat="1" x14ac:dyDescent="0.2">
      <c r="D187" s="907"/>
      <c r="J187" s="907"/>
      <c r="P187" s="907"/>
    </row>
    <row r="188" spans="4:16" s="705" customFormat="1" x14ac:dyDescent="0.2">
      <c r="D188" s="907"/>
      <c r="J188" s="907"/>
      <c r="P188" s="907"/>
    </row>
    <row r="189" spans="4:16" s="705" customFormat="1" x14ac:dyDescent="0.2">
      <c r="D189" s="907"/>
      <c r="J189" s="907"/>
      <c r="P189" s="907"/>
    </row>
    <row r="190" spans="4:16" s="705" customFormat="1" x14ac:dyDescent="0.2">
      <c r="D190" s="907"/>
      <c r="J190" s="907"/>
      <c r="P190" s="907"/>
    </row>
    <row r="191" spans="4:16" s="705" customFormat="1" x14ac:dyDescent="0.2">
      <c r="D191" s="907"/>
      <c r="J191" s="907"/>
      <c r="P191" s="907"/>
    </row>
    <row r="192" spans="4:16" s="705" customFormat="1" x14ac:dyDescent="0.2">
      <c r="D192" s="907"/>
      <c r="J192" s="907"/>
      <c r="P192" s="907"/>
    </row>
    <row r="193" spans="4:16" s="705" customFormat="1" x14ac:dyDescent="0.2">
      <c r="D193" s="907"/>
      <c r="J193" s="907"/>
      <c r="P193" s="907"/>
    </row>
    <row r="194" spans="4:16" s="705" customFormat="1" x14ac:dyDescent="0.2">
      <c r="D194" s="907"/>
      <c r="J194" s="907"/>
      <c r="P194" s="907"/>
    </row>
    <row r="195" spans="4:16" s="705" customFormat="1" x14ac:dyDescent="0.2">
      <c r="D195" s="907"/>
      <c r="J195" s="907"/>
      <c r="P195" s="907"/>
    </row>
    <row r="196" spans="4:16" s="705" customFormat="1" x14ac:dyDescent="0.2">
      <c r="D196" s="907"/>
      <c r="J196" s="907"/>
      <c r="P196" s="907"/>
    </row>
    <row r="197" spans="4:16" s="705" customFormat="1" x14ac:dyDescent="0.2">
      <c r="D197" s="907"/>
      <c r="J197" s="907"/>
      <c r="P197" s="907"/>
    </row>
    <row r="198" spans="4:16" s="705" customFormat="1" x14ac:dyDescent="0.2">
      <c r="D198" s="907"/>
      <c r="J198" s="907"/>
      <c r="P198" s="907"/>
    </row>
    <row r="199" spans="4:16" s="705" customFormat="1" x14ac:dyDescent="0.2">
      <c r="D199" s="907"/>
      <c r="J199" s="907"/>
      <c r="P199" s="907"/>
    </row>
    <row r="200" spans="4:16" s="705" customFormat="1" x14ac:dyDescent="0.2">
      <c r="D200" s="907"/>
      <c r="J200" s="907"/>
      <c r="P200" s="907"/>
    </row>
    <row r="201" spans="4:16" s="705" customFormat="1" x14ac:dyDescent="0.2">
      <c r="D201" s="907"/>
      <c r="J201" s="907"/>
      <c r="P201" s="907"/>
    </row>
    <row r="202" spans="4:16" s="705" customFormat="1" x14ac:dyDescent="0.2">
      <c r="D202" s="907"/>
      <c r="J202" s="907"/>
      <c r="P202" s="907"/>
    </row>
    <row r="203" spans="4:16" s="705" customFormat="1" x14ac:dyDescent="0.2">
      <c r="D203" s="907"/>
      <c r="J203" s="907"/>
      <c r="P203" s="907"/>
    </row>
    <row r="204" spans="4:16" s="705" customFormat="1" x14ac:dyDescent="0.2">
      <c r="D204" s="907"/>
      <c r="J204" s="907"/>
      <c r="P204" s="907"/>
    </row>
    <row r="205" spans="4:16" s="705" customFormat="1" x14ac:dyDescent="0.2">
      <c r="D205" s="907"/>
      <c r="J205" s="907"/>
      <c r="P205" s="907"/>
    </row>
    <row r="206" spans="4:16" s="705" customFormat="1" x14ac:dyDescent="0.2">
      <c r="D206" s="907"/>
      <c r="J206" s="907"/>
      <c r="P206" s="907"/>
    </row>
    <row r="207" spans="4:16" s="705" customFormat="1" x14ac:dyDescent="0.2">
      <c r="D207" s="907"/>
      <c r="J207" s="907"/>
      <c r="P207" s="907"/>
    </row>
    <row r="208" spans="4:16" s="705" customFormat="1" x14ac:dyDescent="0.2">
      <c r="D208" s="907"/>
      <c r="J208" s="907"/>
      <c r="P208" s="907"/>
    </row>
    <row r="209" spans="4:16" s="705" customFormat="1" x14ac:dyDescent="0.2">
      <c r="D209" s="907"/>
      <c r="J209" s="907"/>
      <c r="P209" s="907"/>
    </row>
    <row r="210" spans="4:16" s="705" customFormat="1" x14ac:dyDescent="0.2">
      <c r="D210" s="907"/>
      <c r="J210" s="907"/>
      <c r="P210" s="907"/>
    </row>
    <row r="211" spans="4:16" s="705" customFormat="1" x14ac:dyDescent="0.2">
      <c r="D211" s="907"/>
      <c r="J211" s="907"/>
      <c r="P211" s="907"/>
    </row>
    <row r="212" spans="4:16" s="705" customFormat="1" x14ac:dyDescent="0.2">
      <c r="D212" s="907"/>
      <c r="J212" s="907"/>
      <c r="P212" s="907"/>
    </row>
    <row r="213" spans="4:16" s="705" customFormat="1" x14ac:dyDescent="0.2">
      <c r="D213" s="907"/>
      <c r="J213" s="907"/>
      <c r="P213" s="907"/>
    </row>
    <row r="214" spans="4:16" s="705" customFormat="1" x14ac:dyDescent="0.2">
      <c r="D214" s="907"/>
      <c r="J214" s="907"/>
      <c r="P214" s="907"/>
    </row>
    <row r="215" spans="4:16" s="705" customFormat="1" x14ac:dyDescent="0.2">
      <c r="D215" s="907"/>
      <c r="J215" s="907"/>
      <c r="P215" s="907"/>
    </row>
    <row r="216" spans="4:16" s="705" customFormat="1" x14ac:dyDescent="0.2">
      <c r="D216" s="907"/>
      <c r="J216" s="907"/>
      <c r="P216" s="907"/>
    </row>
    <row r="217" spans="4:16" s="705" customFormat="1" x14ac:dyDescent="0.2">
      <c r="D217" s="907"/>
      <c r="J217" s="907"/>
      <c r="P217" s="907"/>
    </row>
    <row r="218" spans="4:16" s="705" customFormat="1" x14ac:dyDescent="0.2">
      <c r="D218" s="907"/>
      <c r="J218" s="907"/>
      <c r="P218" s="907"/>
    </row>
    <row r="219" spans="4:16" s="705" customFormat="1" x14ac:dyDescent="0.2">
      <c r="D219" s="907"/>
      <c r="J219" s="907"/>
      <c r="P219" s="907"/>
    </row>
    <row r="220" spans="4:16" s="705" customFormat="1" x14ac:dyDescent="0.2">
      <c r="D220" s="907"/>
      <c r="J220" s="907"/>
      <c r="P220" s="907"/>
    </row>
    <row r="221" spans="4:16" s="705" customFormat="1" x14ac:dyDescent="0.2">
      <c r="D221" s="907"/>
      <c r="J221" s="907"/>
      <c r="P221" s="907"/>
    </row>
    <row r="222" spans="4:16" s="705" customFormat="1" x14ac:dyDescent="0.2">
      <c r="D222" s="907"/>
      <c r="J222" s="907"/>
      <c r="P222" s="907"/>
    </row>
    <row r="223" spans="4:16" s="705" customFormat="1" x14ac:dyDescent="0.2">
      <c r="D223" s="907"/>
      <c r="J223" s="907"/>
      <c r="P223" s="907"/>
    </row>
    <row r="224" spans="4:16" s="705" customFormat="1" x14ac:dyDescent="0.2">
      <c r="D224" s="907"/>
      <c r="J224" s="907"/>
      <c r="P224" s="907"/>
    </row>
    <row r="225" spans="4:16" s="705" customFormat="1" x14ac:dyDescent="0.2">
      <c r="D225" s="907"/>
      <c r="J225" s="907"/>
      <c r="P225" s="907"/>
    </row>
    <row r="226" spans="4:16" s="705" customFormat="1" x14ac:dyDescent="0.2">
      <c r="D226" s="907"/>
      <c r="J226" s="907"/>
      <c r="P226" s="907"/>
    </row>
    <row r="227" spans="4:16" s="705" customFormat="1" x14ac:dyDescent="0.2">
      <c r="D227" s="907"/>
      <c r="J227" s="907"/>
      <c r="P227" s="907"/>
    </row>
    <row r="228" spans="4:16" s="705" customFormat="1" x14ac:dyDescent="0.2">
      <c r="D228" s="907"/>
      <c r="J228" s="907"/>
      <c r="P228" s="907"/>
    </row>
    <row r="229" spans="4:16" s="705" customFormat="1" x14ac:dyDescent="0.2">
      <c r="D229" s="907"/>
      <c r="J229" s="907"/>
      <c r="P229" s="907"/>
    </row>
    <row r="230" spans="4:16" s="705" customFormat="1" x14ac:dyDescent="0.2">
      <c r="D230" s="907"/>
      <c r="J230" s="907"/>
      <c r="P230" s="907"/>
    </row>
    <row r="231" spans="4:16" s="705" customFormat="1" x14ac:dyDescent="0.2">
      <c r="D231" s="907"/>
      <c r="J231" s="907"/>
      <c r="P231" s="907"/>
    </row>
    <row r="232" spans="4:16" s="705" customFormat="1" x14ac:dyDescent="0.2">
      <c r="D232" s="907"/>
      <c r="J232" s="907"/>
      <c r="P232" s="907"/>
    </row>
    <row r="233" spans="4:16" s="705" customFormat="1" x14ac:dyDescent="0.2">
      <c r="D233" s="907"/>
      <c r="J233" s="907"/>
      <c r="P233" s="907"/>
    </row>
    <row r="234" spans="4:16" s="705" customFormat="1" x14ac:dyDescent="0.2">
      <c r="D234" s="907"/>
      <c r="J234" s="907"/>
      <c r="P234" s="907"/>
    </row>
    <row r="235" spans="4:16" s="705" customFormat="1" x14ac:dyDescent="0.2">
      <c r="D235" s="907"/>
      <c r="J235" s="907"/>
      <c r="P235" s="907"/>
    </row>
    <row r="236" spans="4:16" s="705" customFormat="1" x14ac:dyDescent="0.2">
      <c r="D236" s="907"/>
      <c r="J236" s="907"/>
      <c r="P236" s="907"/>
    </row>
    <row r="237" spans="4:16" s="705" customFormat="1" x14ac:dyDescent="0.2">
      <c r="D237" s="907"/>
      <c r="J237" s="907"/>
      <c r="P237" s="907"/>
    </row>
    <row r="238" spans="4:16" s="705" customFormat="1" x14ac:dyDescent="0.2">
      <c r="D238" s="907"/>
      <c r="J238" s="907"/>
      <c r="P238" s="907"/>
    </row>
    <row r="239" spans="4:16" s="705" customFormat="1" x14ac:dyDescent="0.2">
      <c r="D239" s="907"/>
      <c r="J239" s="907"/>
      <c r="P239" s="907"/>
    </row>
    <row r="240" spans="4:16" s="705" customFormat="1" x14ac:dyDescent="0.2">
      <c r="D240" s="907"/>
      <c r="J240" s="907"/>
      <c r="P240" s="907"/>
    </row>
    <row r="241" spans="4:16" s="705" customFormat="1" x14ac:dyDescent="0.2">
      <c r="D241" s="907"/>
      <c r="J241" s="907"/>
      <c r="P241" s="907"/>
    </row>
    <row r="242" spans="4:16" s="705" customFormat="1" x14ac:dyDescent="0.2">
      <c r="D242" s="907"/>
      <c r="J242" s="907"/>
      <c r="P242" s="907"/>
    </row>
    <row r="243" spans="4:16" s="705" customFormat="1" x14ac:dyDescent="0.2">
      <c r="D243" s="907"/>
      <c r="J243" s="907"/>
      <c r="P243" s="907"/>
    </row>
    <row r="244" spans="4:16" s="705" customFormat="1" x14ac:dyDescent="0.2">
      <c r="D244" s="907"/>
      <c r="J244" s="907"/>
      <c r="P244" s="907"/>
    </row>
    <row r="245" spans="4:16" s="705" customFormat="1" x14ac:dyDescent="0.2">
      <c r="D245" s="907"/>
      <c r="J245" s="907"/>
      <c r="P245" s="907"/>
    </row>
    <row r="246" spans="4:16" s="705" customFormat="1" x14ac:dyDescent="0.2">
      <c r="D246" s="907"/>
      <c r="J246" s="907"/>
      <c r="P246" s="907"/>
    </row>
    <row r="247" spans="4:16" s="705" customFormat="1" x14ac:dyDescent="0.2">
      <c r="D247" s="907"/>
      <c r="J247" s="907"/>
      <c r="P247" s="907"/>
    </row>
    <row r="248" spans="4:16" s="705" customFormat="1" x14ac:dyDescent="0.2">
      <c r="D248" s="907"/>
      <c r="J248" s="907"/>
      <c r="P248" s="907"/>
    </row>
    <row r="249" spans="4:16" s="705" customFormat="1" x14ac:dyDescent="0.2">
      <c r="D249" s="907"/>
      <c r="J249" s="907"/>
      <c r="P249" s="907"/>
    </row>
    <row r="250" spans="4:16" s="705" customFormat="1" x14ac:dyDescent="0.2">
      <c r="D250" s="907"/>
      <c r="J250" s="907"/>
      <c r="P250" s="907"/>
    </row>
    <row r="251" spans="4:16" s="705" customFormat="1" x14ac:dyDescent="0.2">
      <c r="D251" s="907"/>
      <c r="J251" s="907"/>
      <c r="P251" s="907"/>
    </row>
    <row r="252" spans="4:16" s="705" customFormat="1" x14ac:dyDescent="0.2">
      <c r="D252" s="907"/>
      <c r="J252" s="907"/>
      <c r="P252" s="907"/>
    </row>
    <row r="253" spans="4:16" s="705" customFormat="1" x14ac:dyDescent="0.2">
      <c r="D253" s="907"/>
      <c r="J253" s="907"/>
      <c r="P253" s="907"/>
    </row>
    <row r="254" spans="4:16" s="705" customFormat="1" x14ac:dyDescent="0.2">
      <c r="D254" s="907"/>
      <c r="J254" s="907"/>
      <c r="P254" s="907"/>
    </row>
    <row r="255" spans="4:16" s="705" customFormat="1" x14ac:dyDescent="0.2">
      <c r="D255" s="907"/>
      <c r="J255" s="907"/>
      <c r="P255" s="907"/>
    </row>
    <row r="256" spans="4:16" s="705" customFormat="1" x14ac:dyDescent="0.2">
      <c r="D256" s="907"/>
      <c r="J256" s="907"/>
      <c r="P256" s="907"/>
    </row>
    <row r="257" spans="4:16" s="705" customFormat="1" x14ac:dyDescent="0.2">
      <c r="D257" s="907"/>
      <c r="J257" s="907"/>
      <c r="P257" s="907"/>
    </row>
    <row r="258" spans="4:16" s="705" customFormat="1" x14ac:dyDescent="0.2">
      <c r="D258" s="907"/>
      <c r="J258" s="907"/>
      <c r="P258" s="907"/>
    </row>
    <row r="259" spans="4:16" s="705" customFormat="1" x14ac:dyDescent="0.2">
      <c r="D259" s="907"/>
      <c r="J259" s="907"/>
      <c r="P259" s="907"/>
    </row>
    <row r="260" spans="4:16" s="705" customFormat="1" x14ac:dyDescent="0.2">
      <c r="D260" s="907"/>
      <c r="J260" s="907"/>
      <c r="P260" s="907"/>
    </row>
    <row r="261" spans="4:16" s="705" customFormat="1" x14ac:dyDescent="0.2">
      <c r="D261" s="907"/>
      <c r="J261" s="907"/>
      <c r="P261" s="907"/>
    </row>
    <row r="262" spans="4:16" s="705" customFormat="1" x14ac:dyDescent="0.2">
      <c r="D262" s="907"/>
      <c r="J262" s="907"/>
      <c r="P262" s="907"/>
    </row>
    <row r="263" spans="4:16" s="705" customFormat="1" x14ac:dyDescent="0.2">
      <c r="D263" s="907"/>
      <c r="J263" s="907"/>
      <c r="P263" s="907"/>
    </row>
    <row r="264" spans="4:16" s="705" customFormat="1" x14ac:dyDescent="0.2">
      <c r="D264" s="907"/>
      <c r="J264" s="907"/>
      <c r="P264" s="907"/>
    </row>
    <row r="265" spans="4:16" s="705" customFormat="1" x14ac:dyDescent="0.2">
      <c r="D265" s="907"/>
      <c r="J265" s="907"/>
      <c r="P265" s="907"/>
    </row>
    <row r="266" spans="4:16" s="705" customFormat="1" x14ac:dyDescent="0.2">
      <c r="D266" s="907"/>
      <c r="J266" s="907"/>
      <c r="P266" s="907"/>
    </row>
    <row r="267" spans="4:16" s="705" customFormat="1" x14ac:dyDescent="0.2">
      <c r="D267" s="907"/>
      <c r="J267" s="907"/>
      <c r="P267" s="907"/>
    </row>
    <row r="268" spans="4:16" s="705" customFormat="1" x14ac:dyDescent="0.2">
      <c r="D268" s="907"/>
      <c r="J268" s="907"/>
      <c r="P268" s="907"/>
    </row>
    <row r="269" spans="4:16" s="705" customFormat="1" x14ac:dyDescent="0.2">
      <c r="D269" s="907"/>
      <c r="J269" s="907"/>
      <c r="P269" s="907"/>
    </row>
    <row r="270" spans="4:16" s="705" customFormat="1" x14ac:dyDescent="0.2">
      <c r="D270" s="907"/>
      <c r="J270" s="907"/>
      <c r="P270" s="907"/>
    </row>
    <row r="271" spans="4:16" s="705" customFormat="1" x14ac:dyDescent="0.2">
      <c r="D271" s="907"/>
      <c r="J271" s="907"/>
      <c r="P271" s="907"/>
    </row>
    <row r="272" spans="4:16" s="705" customFormat="1" x14ac:dyDescent="0.2">
      <c r="D272" s="907"/>
      <c r="J272" s="907"/>
      <c r="P272" s="907"/>
    </row>
    <row r="273" spans="4:16" s="705" customFormat="1" x14ac:dyDescent="0.2">
      <c r="D273" s="907"/>
      <c r="J273" s="907"/>
      <c r="P273" s="907"/>
    </row>
    <row r="274" spans="4:16" s="705" customFormat="1" x14ac:dyDescent="0.2">
      <c r="D274" s="907"/>
      <c r="J274" s="907"/>
      <c r="P274" s="907"/>
    </row>
    <row r="275" spans="4:16" s="705" customFormat="1" x14ac:dyDescent="0.2">
      <c r="D275" s="907"/>
      <c r="J275" s="907"/>
      <c r="P275" s="907"/>
    </row>
    <row r="276" spans="4:16" s="705" customFormat="1" x14ac:dyDescent="0.2">
      <c r="D276" s="907"/>
      <c r="J276" s="907"/>
      <c r="P276" s="907"/>
    </row>
    <row r="277" spans="4:16" s="705" customFormat="1" x14ac:dyDescent="0.2">
      <c r="D277" s="907"/>
      <c r="J277" s="907"/>
      <c r="P277" s="907"/>
    </row>
    <row r="278" spans="4:16" s="705" customFormat="1" x14ac:dyDescent="0.2">
      <c r="D278" s="907"/>
      <c r="J278" s="907"/>
      <c r="P278" s="907"/>
    </row>
    <row r="279" spans="4:16" s="705" customFormat="1" x14ac:dyDescent="0.2">
      <c r="D279" s="907"/>
      <c r="J279" s="907"/>
      <c r="P279" s="907"/>
    </row>
    <row r="280" spans="4:16" s="705" customFormat="1" x14ac:dyDescent="0.2">
      <c r="D280" s="907"/>
      <c r="J280" s="907"/>
      <c r="P280" s="907"/>
    </row>
    <row r="281" spans="4:16" s="705" customFormat="1" x14ac:dyDescent="0.2">
      <c r="D281" s="907"/>
      <c r="J281" s="907"/>
      <c r="P281" s="907"/>
    </row>
    <row r="282" spans="4:16" s="705" customFormat="1" x14ac:dyDescent="0.2">
      <c r="D282" s="907"/>
      <c r="J282" s="907"/>
      <c r="P282" s="907"/>
    </row>
    <row r="283" spans="4:16" s="705" customFormat="1" x14ac:dyDescent="0.2">
      <c r="D283" s="907"/>
      <c r="J283" s="907"/>
      <c r="P283" s="907"/>
    </row>
    <row r="284" spans="4:16" s="705" customFormat="1" x14ac:dyDescent="0.2">
      <c r="D284" s="907"/>
      <c r="J284" s="907"/>
      <c r="P284" s="907"/>
    </row>
    <row r="285" spans="4:16" s="705" customFormat="1" x14ac:dyDescent="0.2">
      <c r="D285" s="907"/>
      <c r="J285" s="907"/>
      <c r="P285" s="907"/>
    </row>
    <row r="286" spans="4:16" s="705" customFormat="1" x14ac:dyDescent="0.2">
      <c r="D286" s="907"/>
      <c r="J286" s="907"/>
      <c r="P286" s="907"/>
    </row>
    <row r="287" spans="4:16" s="705" customFormat="1" x14ac:dyDescent="0.2">
      <c r="D287" s="907"/>
      <c r="J287" s="907"/>
      <c r="P287" s="907"/>
    </row>
    <row r="288" spans="4:16" s="705" customFormat="1" x14ac:dyDescent="0.2">
      <c r="D288" s="907"/>
      <c r="J288" s="907"/>
      <c r="P288" s="907"/>
    </row>
    <row r="289" spans="4:16" s="705" customFormat="1" x14ac:dyDescent="0.2">
      <c r="D289" s="907"/>
      <c r="J289" s="907"/>
      <c r="P289" s="907"/>
    </row>
    <row r="290" spans="4:16" s="705" customFormat="1" x14ac:dyDescent="0.2">
      <c r="D290" s="907"/>
      <c r="J290" s="907"/>
      <c r="P290" s="907"/>
    </row>
    <row r="291" spans="4:16" s="705" customFormat="1" x14ac:dyDescent="0.2">
      <c r="D291" s="907"/>
      <c r="J291" s="907"/>
      <c r="P291" s="907"/>
    </row>
    <row r="292" spans="4:16" s="705" customFormat="1" x14ac:dyDescent="0.2">
      <c r="D292" s="907"/>
      <c r="J292" s="907"/>
      <c r="P292" s="907"/>
    </row>
    <row r="293" spans="4:16" s="705" customFormat="1" x14ac:dyDescent="0.2">
      <c r="D293" s="907"/>
      <c r="J293" s="907"/>
      <c r="P293" s="907"/>
    </row>
    <row r="294" spans="4:16" s="705" customFormat="1" x14ac:dyDescent="0.2">
      <c r="D294" s="907"/>
      <c r="J294" s="907"/>
      <c r="P294" s="907"/>
    </row>
    <row r="295" spans="4:16" s="705" customFormat="1" x14ac:dyDescent="0.2">
      <c r="D295" s="907"/>
      <c r="J295" s="907"/>
      <c r="P295" s="907"/>
    </row>
    <row r="296" spans="4:16" s="705" customFormat="1" x14ac:dyDescent="0.2">
      <c r="D296" s="907"/>
      <c r="J296" s="907"/>
      <c r="P296" s="907"/>
    </row>
    <row r="297" spans="4:16" s="705" customFormat="1" x14ac:dyDescent="0.2">
      <c r="D297" s="907"/>
      <c r="J297" s="907"/>
      <c r="P297" s="907"/>
    </row>
    <row r="298" spans="4:16" s="705" customFormat="1" x14ac:dyDescent="0.2">
      <c r="D298" s="907"/>
      <c r="J298" s="907"/>
      <c r="P298" s="907"/>
    </row>
    <row r="299" spans="4:16" s="705" customFormat="1" x14ac:dyDescent="0.2">
      <c r="D299" s="907"/>
      <c r="J299" s="907"/>
      <c r="P299" s="907"/>
    </row>
    <row r="300" spans="4:16" s="705" customFormat="1" x14ac:dyDescent="0.2">
      <c r="D300" s="907"/>
      <c r="J300" s="907"/>
      <c r="P300" s="907"/>
    </row>
    <row r="301" spans="4:16" s="705" customFormat="1" x14ac:dyDescent="0.2">
      <c r="D301" s="907"/>
      <c r="J301" s="907"/>
      <c r="P301" s="907"/>
    </row>
    <row r="302" spans="4:16" s="705" customFormat="1" x14ac:dyDescent="0.2">
      <c r="D302" s="907"/>
      <c r="J302" s="907"/>
      <c r="P302" s="907"/>
    </row>
    <row r="303" spans="4:16" s="705" customFormat="1" x14ac:dyDescent="0.2">
      <c r="D303" s="907"/>
      <c r="J303" s="907"/>
      <c r="P303" s="907"/>
    </row>
    <row r="304" spans="4:16" s="705" customFormat="1" x14ac:dyDescent="0.2">
      <c r="D304" s="907"/>
      <c r="J304" s="907"/>
      <c r="P304" s="907"/>
    </row>
    <row r="305" spans="4:16" s="705" customFormat="1" x14ac:dyDescent="0.2">
      <c r="D305" s="907"/>
      <c r="J305" s="907"/>
      <c r="P305" s="907"/>
    </row>
    <row r="306" spans="4:16" s="705" customFormat="1" x14ac:dyDescent="0.2">
      <c r="D306" s="907"/>
      <c r="J306" s="907"/>
      <c r="P306" s="907"/>
    </row>
    <row r="307" spans="4:16" s="705" customFormat="1" x14ac:dyDescent="0.2">
      <c r="D307" s="907"/>
      <c r="J307" s="907"/>
      <c r="P307" s="907"/>
    </row>
    <row r="308" spans="4:16" s="705" customFormat="1" x14ac:dyDescent="0.2">
      <c r="D308" s="907"/>
      <c r="J308" s="907"/>
      <c r="P308" s="907"/>
    </row>
    <row r="309" spans="4:16" s="705" customFormat="1" x14ac:dyDescent="0.2">
      <c r="D309" s="907"/>
      <c r="J309" s="907"/>
      <c r="P309" s="907"/>
    </row>
    <row r="310" spans="4:16" s="705" customFormat="1" x14ac:dyDescent="0.2">
      <c r="D310" s="907"/>
      <c r="J310" s="907"/>
      <c r="P310" s="907"/>
    </row>
    <row r="311" spans="4:16" s="705" customFormat="1" x14ac:dyDescent="0.2">
      <c r="D311" s="907"/>
      <c r="J311" s="907"/>
      <c r="P311" s="907"/>
    </row>
    <row r="312" spans="4:16" s="705" customFormat="1" x14ac:dyDescent="0.2">
      <c r="D312" s="907"/>
      <c r="J312" s="907"/>
      <c r="P312" s="907"/>
    </row>
    <row r="313" spans="4:16" s="705" customFormat="1" x14ac:dyDescent="0.2">
      <c r="D313" s="907"/>
      <c r="J313" s="907"/>
      <c r="P313" s="907"/>
    </row>
    <row r="314" spans="4:16" s="705" customFormat="1" x14ac:dyDescent="0.2">
      <c r="D314" s="907"/>
      <c r="J314" s="907"/>
      <c r="P314" s="907"/>
    </row>
    <row r="315" spans="4:16" s="705" customFormat="1" x14ac:dyDescent="0.2">
      <c r="D315" s="907"/>
      <c r="J315" s="907"/>
      <c r="P315" s="907"/>
    </row>
    <row r="316" spans="4:16" s="705" customFormat="1" x14ac:dyDescent="0.2">
      <c r="D316" s="907"/>
      <c r="J316" s="907"/>
      <c r="P316" s="907"/>
    </row>
    <row r="317" spans="4:16" s="705" customFormat="1" x14ac:dyDescent="0.2">
      <c r="D317" s="907"/>
      <c r="J317" s="907"/>
      <c r="P317" s="907"/>
    </row>
    <row r="318" spans="4:16" s="705" customFormat="1" x14ac:dyDescent="0.2">
      <c r="D318" s="907"/>
      <c r="J318" s="907"/>
      <c r="P318" s="907"/>
    </row>
    <row r="319" spans="4:16" s="705" customFormat="1" x14ac:dyDescent="0.2">
      <c r="D319" s="907"/>
      <c r="J319" s="907"/>
      <c r="P319" s="907"/>
    </row>
    <row r="320" spans="4:16" s="705" customFormat="1" x14ac:dyDescent="0.2">
      <c r="D320" s="907"/>
      <c r="J320" s="907"/>
      <c r="P320" s="907"/>
    </row>
    <row r="321" spans="4:16" s="705" customFormat="1" x14ac:dyDescent="0.2">
      <c r="D321" s="907"/>
      <c r="J321" s="907"/>
      <c r="P321" s="907"/>
    </row>
    <row r="322" spans="4:16" s="705" customFormat="1" x14ac:dyDescent="0.2">
      <c r="D322" s="907"/>
      <c r="J322" s="907"/>
      <c r="P322" s="907"/>
    </row>
    <row r="323" spans="4:16" s="705" customFormat="1" x14ac:dyDescent="0.2">
      <c r="D323" s="907"/>
      <c r="J323" s="907"/>
      <c r="P323" s="907"/>
    </row>
    <row r="324" spans="4:16" s="705" customFormat="1" x14ac:dyDescent="0.2">
      <c r="D324" s="907"/>
      <c r="J324" s="907"/>
      <c r="P324" s="907"/>
    </row>
    <row r="325" spans="4:16" s="705" customFormat="1" x14ac:dyDescent="0.2">
      <c r="D325" s="907"/>
      <c r="J325" s="907"/>
      <c r="P325" s="907"/>
    </row>
    <row r="326" spans="4:16" s="705" customFormat="1" x14ac:dyDescent="0.2">
      <c r="D326" s="907"/>
      <c r="J326" s="907"/>
      <c r="P326" s="907"/>
    </row>
    <row r="327" spans="4:16" s="705" customFormat="1" x14ac:dyDescent="0.2">
      <c r="D327" s="907"/>
      <c r="J327" s="907"/>
      <c r="P327" s="907"/>
    </row>
    <row r="328" spans="4:16" s="705" customFormat="1" x14ac:dyDescent="0.2">
      <c r="D328" s="907"/>
      <c r="J328" s="907"/>
      <c r="P328" s="907"/>
    </row>
    <row r="329" spans="4:16" s="705" customFormat="1" x14ac:dyDescent="0.2">
      <c r="D329" s="907"/>
      <c r="J329" s="907"/>
      <c r="P329" s="907"/>
    </row>
    <row r="330" spans="4:16" s="705" customFormat="1" x14ac:dyDescent="0.2">
      <c r="D330" s="907"/>
      <c r="J330" s="907"/>
      <c r="P330" s="907"/>
    </row>
    <row r="331" spans="4:16" s="705" customFormat="1" x14ac:dyDescent="0.2">
      <c r="D331" s="907"/>
      <c r="J331" s="907"/>
      <c r="P331" s="907"/>
    </row>
    <row r="332" spans="4:16" s="705" customFormat="1" x14ac:dyDescent="0.2">
      <c r="D332" s="907"/>
      <c r="J332" s="907"/>
      <c r="P332" s="907"/>
    </row>
    <row r="333" spans="4:16" s="705" customFormat="1" x14ac:dyDescent="0.2">
      <c r="D333" s="907"/>
      <c r="J333" s="907"/>
      <c r="P333" s="907"/>
    </row>
    <row r="334" spans="4:16" s="705" customFormat="1" x14ac:dyDescent="0.2">
      <c r="D334" s="907"/>
      <c r="J334" s="907"/>
      <c r="P334" s="907"/>
    </row>
    <row r="335" spans="4:16" s="705" customFormat="1" x14ac:dyDescent="0.2">
      <c r="D335" s="907"/>
      <c r="J335" s="907"/>
      <c r="P335" s="907"/>
    </row>
    <row r="336" spans="4:16" s="705" customFormat="1" x14ac:dyDescent="0.2">
      <c r="D336" s="907"/>
      <c r="J336" s="907"/>
      <c r="P336" s="907"/>
    </row>
    <row r="337" spans="4:16" s="705" customFormat="1" x14ac:dyDescent="0.2">
      <c r="D337" s="907"/>
      <c r="J337" s="907"/>
      <c r="P337" s="907"/>
    </row>
    <row r="338" spans="4:16" s="705" customFormat="1" x14ac:dyDescent="0.2">
      <c r="D338" s="907"/>
      <c r="J338" s="907"/>
      <c r="P338" s="907"/>
    </row>
    <row r="339" spans="4:16" s="705" customFormat="1" x14ac:dyDescent="0.2">
      <c r="D339" s="907"/>
      <c r="J339" s="907"/>
      <c r="P339" s="907"/>
    </row>
    <row r="340" spans="4:16" s="705" customFormat="1" x14ac:dyDescent="0.2">
      <c r="D340" s="907"/>
      <c r="J340" s="907"/>
      <c r="P340" s="907"/>
    </row>
    <row r="341" spans="4:16" s="705" customFormat="1" x14ac:dyDescent="0.2">
      <c r="D341" s="907"/>
      <c r="J341" s="907"/>
      <c r="P341" s="907"/>
    </row>
    <row r="342" spans="4:16" s="705" customFormat="1" x14ac:dyDescent="0.2">
      <c r="D342" s="907"/>
      <c r="J342" s="907"/>
      <c r="P342" s="907"/>
    </row>
    <row r="343" spans="4:16" s="705" customFormat="1" x14ac:dyDescent="0.2">
      <c r="D343" s="907"/>
      <c r="J343" s="907"/>
      <c r="P343" s="907"/>
    </row>
    <row r="344" spans="4:16" s="705" customFormat="1" x14ac:dyDescent="0.2">
      <c r="D344" s="907"/>
      <c r="J344" s="907"/>
      <c r="P344" s="907"/>
    </row>
    <row r="345" spans="4:16" s="705" customFormat="1" x14ac:dyDescent="0.2">
      <c r="D345" s="907"/>
      <c r="J345" s="907"/>
      <c r="P345" s="907"/>
    </row>
    <row r="346" spans="4:16" s="705" customFormat="1" x14ac:dyDescent="0.2">
      <c r="D346" s="907"/>
      <c r="J346" s="907"/>
      <c r="P346" s="907"/>
    </row>
    <row r="347" spans="4:16" s="705" customFormat="1" x14ac:dyDescent="0.2">
      <c r="D347" s="907"/>
      <c r="J347" s="907"/>
      <c r="P347" s="907"/>
    </row>
    <row r="348" spans="4:16" s="705" customFormat="1" x14ac:dyDescent="0.2">
      <c r="D348" s="907"/>
      <c r="J348" s="907"/>
      <c r="P348" s="907"/>
    </row>
    <row r="349" spans="4:16" s="705" customFormat="1" x14ac:dyDescent="0.2">
      <c r="D349" s="907"/>
      <c r="J349" s="907"/>
      <c r="P349" s="907"/>
    </row>
    <row r="350" spans="4:16" s="705" customFormat="1" x14ac:dyDescent="0.2">
      <c r="D350" s="907"/>
      <c r="J350" s="907"/>
      <c r="P350" s="907"/>
    </row>
    <row r="351" spans="4:16" s="705" customFormat="1" x14ac:dyDescent="0.2">
      <c r="D351" s="907"/>
      <c r="J351" s="907"/>
      <c r="P351" s="907"/>
    </row>
    <row r="352" spans="4:16" s="705" customFormat="1" x14ac:dyDescent="0.2">
      <c r="D352" s="907"/>
      <c r="J352" s="907"/>
      <c r="P352" s="907"/>
    </row>
    <row r="353" spans="4:16" s="705" customFormat="1" x14ac:dyDescent="0.2">
      <c r="D353" s="907"/>
      <c r="J353" s="907"/>
      <c r="P353" s="907"/>
    </row>
    <row r="354" spans="4:16" s="705" customFormat="1" x14ac:dyDescent="0.2">
      <c r="D354" s="907"/>
      <c r="J354" s="907"/>
      <c r="P354" s="907"/>
    </row>
    <row r="355" spans="4:16" s="705" customFormat="1" x14ac:dyDescent="0.2">
      <c r="D355" s="907"/>
      <c r="J355" s="907"/>
      <c r="P355" s="907"/>
    </row>
    <row r="356" spans="4:16" s="705" customFormat="1" x14ac:dyDescent="0.2">
      <c r="D356" s="907"/>
      <c r="J356" s="907"/>
      <c r="P356" s="907"/>
    </row>
    <row r="357" spans="4:16" s="705" customFormat="1" x14ac:dyDescent="0.2">
      <c r="D357" s="907"/>
      <c r="J357" s="907"/>
      <c r="P357" s="907"/>
    </row>
    <row r="358" spans="4:16" s="705" customFormat="1" x14ac:dyDescent="0.2">
      <c r="D358" s="907"/>
      <c r="J358" s="907"/>
      <c r="P358" s="907"/>
    </row>
    <row r="359" spans="4:16" s="705" customFormat="1" x14ac:dyDescent="0.2">
      <c r="D359" s="907"/>
      <c r="J359" s="907"/>
      <c r="P359" s="907"/>
    </row>
    <row r="360" spans="4:16" s="705" customFormat="1" x14ac:dyDescent="0.2">
      <c r="D360" s="907"/>
      <c r="J360" s="907"/>
      <c r="P360" s="907"/>
    </row>
    <row r="361" spans="4:16" s="705" customFormat="1" x14ac:dyDescent="0.2">
      <c r="D361" s="907"/>
      <c r="J361" s="907"/>
      <c r="P361" s="907"/>
    </row>
    <row r="362" spans="4:16" s="705" customFormat="1" x14ac:dyDescent="0.2">
      <c r="D362" s="907"/>
      <c r="J362" s="907"/>
      <c r="P362" s="907"/>
    </row>
    <row r="363" spans="4:16" s="705" customFormat="1" x14ac:dyDescent="0.2">
      <c r="D363" s="907"/>
      <c r="J363" s="907"/>
      <c r="P363" s="907"/>
    </row>
    <row r="364" spans="4:16" s="705" customFormat="1" x14ac:dyDescent="0.2">
      <c r="D364" s="907"/>
      <c r="J364" s="907"/>
      <c r="P364" s="907"/>
    </row>
    <row r="365" spans="4:16" s="705" customFormat="1" x14ac:dyDescent="0.2">
      <c r="D365" s="907"/>
      <c r="J365" s="907"/>
      <c r="P365" s="907"/>
    </row>
    <row r="366" spans="4:16" s="705" customFormat="1" x14ac:dyDescent="0.2">
      <c r="D366" s="907"/>
      <c r="J366" s="907"/>
      <c r="P366" s="907"/>
    </row>
    <row r="367" spans="4:16" s="705" customFormat="1" x14ac:dyDescent="0.2">
      <c r="D367" s="907"/>
      <c r="J367" s="907"/>
      <c r="P367" s="907"/>
    </row>
    <row r="368" spans="4:16" s="705" customFormat="1" x14ac:dyDescent="0.2">
      <c r="D368" s="907"/>
      <c r="J368" s="907"/>
      <c r="P368" s="907"/>
    </row>
    <row r="369" spans="4:16" s="705" customFormat="1" x14ac:dyDescent="0.2">
      <c r="D369" s="907"/>
      <c r="J369" s="907"/>
      <c r="P369" s="907"/>
    </row>
    <row r="370" spans="4:16" s="705" customFormat="1" x14ac:dyDescent="0.2">
      <c r="D370" s="907"/>
      <c r="J370" s="907"/>
      <c r="P370" s="907"/>
    </row>
    <row r="371" spans="4:16" s="705" customFormat="1" x14ac:dyDescent="0.2">
      <c r="D371" s="907"/>
      <c r="J371" s="907"/>
      <c r="P371" s="907"/>
    </row>
    <row r="372" spans="4:16" s="705" customFormat="1" x14ac:dyDescent="0.2">
      <c r="D372" s="907"/>
      <c r="J372" s="907"/>
      <c r="P372" s="907"/>
    </row>
    <row r="373" spans="4:16" s="705" customFormat="1" x14ac:dyDescent="0.2">
      <c r="D373" s="907"/>
      <c r="J373" s="907"/>
      <c r="P373" s="907"/>
    </row>
    <row r="374" spans="4:16" s="705" customFormat="1" x14ac:dyDescent="0.2">
      <c r="D374" s="907"/>
      <c r="J374" s="907"/>
      <c r="P374" s="907"/>
    </row>
    <row r="375" spans="4:16" s="705" customFormat="1" x14ac:dyDescent="0.2">
      <c r="D375" s="907"/>
      <c r="J375" s="907"/>
      <c r="P375" s="907"/>
    </row>
    <row r="376" spans="4:16" s="705" customFormat="1" x14ac:dyDescent="0.2">
      <c r="D376" s="907"/>
      <c r="J376" s="907"/>
      <c r="P376" s="907"/>
    </row>
    <row r="377" spans="4:16" s="705" customFormat="1" x14ac:dyDescent="0.2">
      <c r="D377" s="907"/>
      <c r="J377" s="907"/>
      <c r="P377" s="907"/>
    </row>
    <row r="378" spans="4:16" s="705" customFormat="1" x14ac:dyDescent="0.2">
      <c r="D378" s="907"/>
      <c r="J378" s="907"/>
      <c r="P378" s="907"/>
    </row>
    <row r="379" spans="4:16" s="705" customFormat="1" x14ac:dyDescent="0.2">
      <c r="D379" s="907"/>
      <c r="J379" s="907"/>
      <c r="P379" s="907"/>
    </row>
    <row r="380" spans="4:16" s="705" customFormat="1" x14ac:dyDescent="0.2">
      <c r="D380" s="907"/>
      <c r="J380" s="907"/>
      <c r="P380" s="907"/>
    </row>
    <row r="381" spans="4:16" s="705" customFormat="1" x14ac:dyDescent="0.2">
      <c r="D381" s="907"/>
      <c r="J381" s="907"/>
      <c r="P381" s="907"/>
    </row>
    <row r="382" spans="4:16" s="705" customFormat="1" x14ac:dyDescent="0.2">
      <c r="D382" s="907"/>
      <c r="J382" s="907"/>
      <c r="P382" s="907"/>
    </row>
    <row r="383" spans="4:16" s="705" customFormat="1" x14ac:dyDescent="0.2">
      <c r="D383" s="907"/>
      <c r="J383" s="907"/>
      <c r="P383" s="907"/>
    </row>
    <row r="384" spans="4:16" s="705" customFormat="1" x14ac:dyDescent="0.2">
      <c r="D384" s="907"/>
      <c r="J384" s="907"/>
      <c r="P384" s="907"/>
    </row>
    <row r="385" spans="4:16" s="705" customFormat="1" x14ac:dyDescent="0.2">
      <c r="D385" s="907"/>
      <c r="J385" s="907"/>
      <c r="P385" s="907"/>
    </row>
    <row r="386" spans="4:16" s="705" customFormat="1" x14ac:dyDescent="0.2">
      <c r="D386" s="907"/>
      <c r="J386" s="907"/>
      <c r="P386" s="907"/>
    </row>
    <row r="387" spans="4:16" s="705" customFormat="1" x14ac:dyDescent="0.2">
      <c r="D387" s="907"/>
      <c r="J387" s="907"/>
      <c r="P387" s="907"/>
    </row>
    <row r="388" spans="4:16" s="705" customFormat="1" x14ac:dyDescent="0.2">
      <c r="D388" s="907"/>
      <c r="J388" s="907"/>
      <c r="P388" s="907"/>
    </row>
    <row r="389" spans="4:16" s="705" customFormat="1" x14ac:dyDescent="0.2">
      <c r="D389" s="907"/>
      <c r="J389" s="907"/>
      <c r="P389" s="907"/>
    </row>
    <row r="390" spans="4:16" s="705" customFormat="1" x14ac:dyDescent="0.2">
      <c r="D390" s="907"/>
      <c r="J390" s="907"/>
      <c r="P390" s="907"/>
    </row>
    <row r="391" spans="4:16" s="705" customFormat="1" x14ac:dyDescent="0.2">
      <c r="D391" s="907"/>
      <c r="J391" s="907"/>
      <c r="P391" s="907"/>
    </row>
    <row r="392" spans="4:16" s="705" customFormat="1" x14ac:dyDescent="0.2">
      <c r="D392" s="907"/>
      <c r="J392" s="907"/>
      <c r="P392" s="907"/>
    </row>
    <row r="393" spans="4:16" s="705" customFormat="1" x14ac:dyDescent="0.2">
      <c r="D393" s="907"/>
      <c r="J393" s="907"/>
      <c r="P393" s="907"/>
    </row>
    <row r="394" spans="4:16" s="705" customFormat="1" x14ac:dyDescent="0.2">
      <c r="D394" s="907"/>
      <c r="J394" s="907"/>
      <c r="P394" s="907"/>
    </row>
    <row r="395" spans="4:16" s="705" customFormat="1" x14ac:dyDescent="0.2">
      <c r="D395" s="907"/>
      <c r="J395" s="907"/>
      <c r="P395" s="907"/>
    </row>
    <row r="396" spans="4:16" s="705" customFormat="1" x14ac:dyDescent="0.2">
      <c r="D396" s="907"/>
      <c r="J396" s="907"/>
      <c r="P396" s="907"/>
    </row>
    <row r="397" spans="4:16" s="705" customFormat="1" x14ac:dyDescent="0.2">
      <c r="D397" s="907"/>
      <c r="J397" s="907"/>
      <c r="P397" s="907"/>
    </row>
    <row r="398" spans="4:16" s="705" customFormat="1" x14ac:dyDescent="0.2">
      <c r="D398" s="907"/>
      <c r="J398" s="907"/>
      <c r="P398" s="907"/>
    </row>
    <row r="399" spans="4:16" s="705" customFormat="1" x14ac:dyDescent="0.2">
      <c r="D399" s="907"/>
      <c r="J399" s="907"/>
      <c r="P399" s="907"/>
    </row>
    <row r="400" spans="4:16" s="705" customFormat="1" x14ac:dyDescent="0.2">
      <c r="D400" s="907"/>
      <c r="J400" s="907"/>
      <c r="P400" s="907"/>
    </row>
    <row r="401" spans="4:16" s="705" customFormat="1" x14ac:dyDescent="0.2">
      <c r="D401" s="907"/>
      <c r="J401" s="907"/>
      <c r="P401" s="907"/>
    </row>
    <row r="402" spans="4:16" s="705" customFormat="1" x14ac:dyDescent="0.2">
      <c r="D402" s="907"/>
      <c r="J402" s="907"/>
      <c r="P402" s="907"/>
    </row>
    <row r="403" spans="4:16" s="705" customFormat="1" x14ac:dyDescent="0.2">
      <c r="D403" s="907"/>
      <c r="J403" s="907"/>
      <c r="P403" s="907"/>
    </row>
    <row r="404" spans="4:16" s="705" customFormat="1" x14ac:dyDescent="0.2">
      <c r="D404" s="907"/>
      <c r="J404" s="907"/>
      <c r="P404" s="907"/>
    </row>
    <row r="405" spans="4:16" s="705" customFormat="1" x14ac:dyDescent="0.2">
      <c r="D405" s="907"/>
      <c r="J405" s="907"/>
      <c r="P405" s="907"/>
    </row>
    <row r="406" spans="4:16" s="705" customFormat="1" x14ac:dyDescent="0.2">
      <c r="D406" s="907"/>
      <c r="J406" s="907"/>
      <c r="P406" s="907"/>
    </row>
    <row r="407" spans="4:16" s="705" customFormat="1" x14ac:dyDescent="0.2">
      <c r="D407" s="907"/>
      <c r="J407" s="907"/>
      <c r="P407" s="907"/>
    </row>
    <row r="408" spans="4:16" s="705" customFormat="1" x14ac:dyDescent="0.2">
      <c r="D408" s="907"/>
      <c r="J408" s="907"/>
      <c r="P408" s="907"/>
    </row>
    <row r="409" spans="4:16" s="705" customFormat="1" x14ac:dyDescent="0.2">
      <c r="D409" s="907"/>
      <c r="J409" s="907"/>
      <c r="P409" s="907"/>
    </row>
    <row r="410" spans="4:16" s="705" customFormat="1" x14ac:dyDescent="0.2">
      <c r="D410" s="907"/>
      <c r="J410" s="907"/>
      <c r="P410" s="907"/>
    </row>
    <row r="411" spans="4:16" s="705" customFormat="1" x14ac:dyDescent="0.2">
      <c r="D411" s="907"/>
      <c r="J411" s="907"/>
      <c r="P411" s="907"/>
    </row>
    <row r="412" spans="4:16" s="705" customFormat="1" x14ac:dyDescent="0.2">
      <c r="D412" s="907"/>
      <c r="J412" s="907"/>
      <c r="P412" s="907"/>
    </row>
    <row r="413" spans="4:16" s="705" customFormat="1" x14ac:dyDescent="0.2">
      <c r="D413" s="907"/>
      <c r="J413" s="907"/>
      <c r="P413" s="907"/>
    </row>
    <row r="414" spans="4:16" s="705" customFormat="1" x14ac:dyDescent="0.2">
      <c r="D414" s="907"/>
      <c r="J414" s="907"/>
      <c r="P414" s="907"/>
    </row>
    <row r="415" spans="4:16" s="705" customFormat="1" x14ac:dyDescent="0.2">
      <c r="D415" s="907"/>
      <c r="J415" s="907"/>
      <c r="P415" s="907"/>
    </row>
    <row r="416" spans="4:16" s="705" customFormat="1" x14ac:dyDescent="0.2">
      <c r="D416" s="907"/>
      <c r="J416" s="907"/>
      <c r="P416" s="907"/>
    </row>
    <row r="417" spans="4:16" s="705" customFormat="1" x14ac:dyDescent="0.2">
      <c r="D417" s="907"/>
      <c r="J417" s="907"/>
      <c r="P417" s="907"/>
    </row>
    <row r="418" spans="4:16" s="705" customFormat="1" x14ac:dyDescent="0.2">
      <c r="D418" s="907"/>
      <c r="J418" s="907"/>
      <c r="P418" s="907"/>
    </row>
    <row r="419" spans="4:16" s="705" customFormat="1" x14ac:dyDescent="0.2">
      <c r="D419" s="907"/>
      <c r="J419" s="907"/>
      <c r="P419" s="907"/>
    </row>
    <row r="420" spans="4:16" s="705" customFormat="1" x14ac:dyDescent="0.2">
      <c r="D420" s="907"/>
      <c r="J420" s="907"/>
      <c r="P420" s="907"/>
    </row>
    <row r="421" spans="4:16" s="705" customFormat="1" x14ac:dyDescent="0.2">
      <c r="D421" s="907"/>
      <c r="J421" s="907"/>
      <c r="P421" s="907"/>
    </row>
    <row r="422" spans="4:16" s="705" customFormat="1" x14ac:dyDescent="0.2">
      <c r="D422" s="907"/>
      <c r="J422" s="907"/>
      <c r="P422" s="907"/>
    </row>
    <row r="423" spans="4:16" s="705" customFormat="1" x14ac:dyDescent="0.2">
      <c r="D423" s="907"/>
      <c r="J423" s="907"/>
      <c r="P423" s="907"/>
    </row>
    <row r="424" spans="4:16" s="705" customFormat="1" x14ac:dyDescent="0.2">
      <c r="D424" s="907"/>
      <c r="J424" s="907"/>
      <c r="P424" s="907"/>
    </row>
    <row r="425" spans="4:16" s="705" customFormat="1" x14ac:dyDescent="0.2">
      <c r="D425" s="907"/>
      <c r="J425" s="907"/>
      <c r="P425" s="907"/>
    </row>
    <row r="426" spans="4:16" s="705" customFormat="1" x14ac:dyDescent="0.2">
      <c r="D426" s="907"/>
      <c r="J426" s="907"/>
      <c r="P426" s="907"/>
    </row>
    <row r="427" spans="4:16" s="705" customFormat="1" x14ac:dyDescent="0.2">
      <c r="D427" s="907"/>
      <c r="J427" s="907"/>
      <c r="P427" s="907"/>
    </row>
    <row r="428" spans="4:16" s="705" customFormat="1" x14ac:dyDescent="0.2">
      <c r="D428" s="907"/>
      <c r="J428" s="907"/>
      <c r="P428" s="907"/>
    </row>
    <row r="429" spans="4:16" s="705" customFormat="1" x14ac:dyDescent="0.2">
      <c r="D429" s="907"/>
      <c r="J429" s="907"/>
      <c r="P429" s="907"/>
    </row>
    <row r="430" spans="4:16" s="705" customFormat="1" x14ac:dyDescent="0.2">
      <c r="D430" s="907"/>
      <c r="J430" s="907"/>
      <c r="P430" s="907"/>
    </row>
    <row r="431" spans="4:16" s="705" customFormat="1" x14ac:dyDescent="0.2">
      <c r="D431" s="907"/>
      <c r="J431" s="907"/>
      <c r="P431" s="907"/>
    </row>
    <row r="432" spans="4:16" s="705" customFormat="1" x14ac:dyDescent="0.2">
      <c r="D432" s="907"/>
      <c r="J432" s="907"/>
      <c r="P432" s="907"/>
    </row>
    <row r="433" spans="4:16" s="705" customFormat="1" x14ac:dyDescent="0.2">
      <c r="D433" s="907"/>
      <c r="J433" s="907"/>
      <c r="P433" s="907"/>
    </row>
    <row r="434" spans="4:16" s="705" customFormat="1" x14ac:dyDescent="0.2">
      <c r="D434" s="907"/>
      <c r="J434" s="907"/>
      <c r="P434" s="907"/>
    </row>
    <row r="435" spans="4:16" s="705" customFormat="1" x14ac:dyDescent="0.2">
      <c r="D435" s="907"/>
      <c r="J435" s="907"/>
      <c r="P435" s="907"/>
    </row>
    <row r="436" spans="4:16" s="705" customFormat="1" x14ac:dyDescent="0.2">
      <c r="D436" s="907"/>
      <c r="J436" s="907"/>
      <c r="P436" s="907"/>
    </row>
    <row r="437" spans="4:16" s="705" customFormat="1" x14ac:dyDescent="0.2">
      <c r="D437" s="907"/>
      <c r="J437" s="907"/>
      <c r="P437" s="907"/>
    </row>
    <row r="438" spans="4:16" s="705" customFormat="1" x14ac:dyDescent="0.2">
      <c r="D438" s="907"/>
      <c r="J438" s="907"/>
      <c r="P438" s="907"/>
    </row>
    <row r="439" spans="4:16" s="705" customFormat="1" x14ac:dyDescent="0.2">
      <c r="D439" s="907"/>
      <c r="J439" s="907"/>
      <c r="P439" s="907"/>
    </row>
    <row r="440" spans="4:16" s="705" customFormat="1" x14ac:dyDescent="0.2">
      <c r="D440" s="907"/>
      <c r="J440" s="907"/>
      <c r="P440" s="907"/>
    </row>
    <row r="441" spans="4:16" s="705" customFormat="1" x14ac:dyDescent="0.2">
      <c r="D441" s="907"/>
      <c r="J441" s="907"/>
      <c r="P441" s="907"/>
    </row>
    <row r="442" spans="4:16" s="705" customFormat="1" x14ac:dyDescent="0.2">
      <c r="D442" s="907"/>
      <c r="J442" s="907"/>
      <c r="P442" s="907"/>
    </row>
    <row r="443" spans="4:16" s="705" customFormat="1" x14ac:dyDescent="0.2">
      <c r="D443" s="907"/>
      <c r="J443" s="907"/>
      <c r="P443" s="907"/>
    </row>
    <row r="444" spans="4:16" s="705" customFormat="1" x14ac:dyDescent="0.2">
      <c r="D444" s="907"/>
      <c r="J444" s="907"/>
      <c r="P444" s="907"/>
    </row>
    <row r="445" spans="4:16" s="705" customFormat="1" x14ac:dyDescent="0.2">
      <c r="D445" s="907"/>
      <c r="J445" s="907"/>
      <c r="P445" s="907"/>
    </row>
    <row r="446" spans="4:16" s="705" customFormat="1" x14ac:dyDescent="0.2">
      <c r="D446" s="907"/>
      <c r="J446" s="907"/>
      <c r="P446" s="907"/>
    </row>
    <row r="447" spans="4:16" s="705" customFormat="1" x14ac:dyDescent="0.2">
      <c r="D447" s="907"/>
      <c r="J447" s="907"/>
      <c r="P447" s="907"/>
    </row>
    <row r="448" spans="4:16" s="705" customFormat="1" x14ac:dyDescent="0.2">
      <c r="D448" s="907"/>
      <c r="J448" s="907"/>
      <c r="P448" s="907"/>
    </row>
    <row r="449" spans="4:16" s="705" customFormat="1" x14ac:dyDescent="0.2">
      <c r="D449" s="907"/>
      <c r="J449" s="907"/>
      <c r="P449" s="907"/>
    </row>
    <row r="450" spans="4:16" s="705" customFormat="1" x14ac:dyDescent="0.2">
      <c r="D450" s="907"/>
      <c r="J450" s="907"/>
      <c r="P450" s="907"/>
    </row>
    <row r="451" spans="4:16" s="705" customFormat="1" x14ac:dyDescent="0.2">
      <c r="D451" s="907"/>
      <c r="J451" s="907"/>
      <c r="P451" s="907"/>
    </row>
    <row r="452" spans="4:16" s="705" customFormat="1" x14ac:dyDescent="0.2">
      <c r="D452" s="907"/>
      <c r="J452" s="907"/>
      <c r="P452" s="907"/>
    </row>
    <row r="453" spans="4:16" s="705" customFormat="1" x14ac:dyDescent="0.2">
      <c r="D453" s="907"/>
      <c r="J453" s="907"/>
      <c r="P453" s="907"/>
    </row>
    <row r="454" spans="4:16" s="705" customFormat="1" x14ac:dyDescent="0.2">
      <c r="D454" s="907"/>
      <c r="J454" s="907"/>
      <c r="P454" s="907"/>
    </row>
    <row r="455" spans="4:16" s="705" customFormat="1" x14ac:dyDescent="0.2">
      <c r="D455" s="907"/>
      <c r="J455" s="907"/>
      <c r="P455" s="907"/>
    </row>
    <row r="456" spans="4:16" s="705" customFormat="1" x14ac:dyDescent="0.2">
      <c r="D456" s="907"/>
      <c r="J456" s="907"/>
      <c r="P456" s="907"/>
    </row>
    <row r="457" spans="4:16" s="705" customFormat="1" x14ac:dyDescent="0.2">
      <c r="D457" s="907"/>
      <c r="J457" s="907"/>
      <c r="P457" s="907"/>
    </row>
    <row r="458" spans="4:16" s="705" customFormat="1" x14ac:dyDescent="0.2">
      <c r="D458" s="907"/>
      <c r="J458" s="907"/>
      <c r="P458" s="907"/>
    </row>
    <row r="459" spans="4:16" s="705" customFormat="1" x14ac:dyDescent="0.2">
      <c r="D459" s="907"/>
      <c r="J459" s="907"/>
      <c r="P459" s="907"/>
    </row>
    <row r="460" spans="4:16" s="705" customFormat="1" x14ac:dyDescent="0.2">
      <c r="D460" s="907"/>
      <c r="J460" s="907"/>
      <c r="P460" s="907"/>
    </row>
    <row r="461" spans="4:16" s="705" customFormat="1" x14ac:dyDescent="0.2">
      <c r="D461" s="907"/>
      <c r="J461" s="907"/>
      <c r="P461" s="907"/>
    </row>
    <row r="462" spans="4:16" s="705" customFormat="1" x14ac:dyDescent="0.2">
      <c r="D462" s="907"/>
      <c r="J462" s="907"/>
      <c r="P462" s="907"/>
    </row>
    <row r="463" spans="4:16" s="705" customFormat="1" x14ac:dyDescent="0.2">
      <c r="D463" s="907"/>
      <c r="J463" s="907"/>
      <c r="P463" s="907"/>
    </row>
    <row r="464" spans="4:16" s="705" customFormat="1" x14ac:dyDescent="0.2">
      <c r="D464" s="907"/>
      <c r="J464" s="907"/>
      <c r="P464" s="907"/>
    </row>
    <row r="465" spans="4:16" s="705" customFormat="1" x14ac:dyDescent="0.2">
      <c r="D465" s="907"/>
      <c r="J465" s="907"/>
      <c r="P465" s="907"/>
    </row>
    <row r="466" spans="4:16" s="705" customFormat="1" x14ac:dyDescent="0.2">
      <c r="D466" s="907"/>
      <c r="J466" s="907"/>
      <c r="P466" s="907"/>
    </row>
    <row r="467" spans="4:16" s="705" customFormat="1" x14ac:dyDescent="0.2">
      <c r="D467" s="907"/>
      <c r="J467" s="907"/>
      <c r="P467" s="907"/>
    </row>
    <row r="468" spans="4:16" s="705" customFormat="1" x14ac:dyDescent="0.2">
      <c r="D468" s="907"/>
      <c r="J468" s="907"/>
      <c r="P468" s="907"/>
    </row>
    <row r="469" spans="4:16" s="705" customFormat="1" x14ac:dyDescent="0.2">
      <c r="D469" s="907"/>
      <c r="J469" s="907"/>
      <c r="P469" s="907"/>
    </row>
    <row r="470" spans="4:16" s="705" customFormat="1" x14ac:dyDescent="0.2">
      <c r="D470" s="907"/>
      <c r="J470" s="907"/>
      <c r="P470" s="907"/>
    </row>
    <row r="471" spans="4:16" s="705" customFormat="1" x14ac:dyDescent="0.2">
      <c r="D471" s="907"/>
      <c r="J471" s="907"/>
      <c r="P471" s="907"/>
    </row>
    <row r="472" spans="4:16" s="705" customFormat="1" x14ac:dyDescent="0.2">
      <c r="D472" s="907"/>
      <c r="J472" s="907"/>
      <c r="P472" s="907"/>
    </row>
    <row r="473" spans="4:16" s="705" customFormat="1" x14ac:dyDescent="0.2">
      <c r="D473" s="907"/>
      <c r="J473" s="907"/>
      <c r="P473" s="907"/>
    </row>
    <row r="474" spans="4:16" s="705" customFormat="1" x14ac:dyDescent="0.2">
      <c r="D474" s="907"/>
      <c r="J474" s="907"/>
      <c r="P474" s="907"/>
    </row>
    <row r="475" spans="4:16" s="705" customFormat="1" x14ac:dyDescent="0.2">
      <c r="D475" s="907"/>
      <c r="J475" s="907"/>
      <c r="P475" s="907"/>
    </row>
    <row r="476" spans="4:16" s="705" customFormat="1" x14ac:dyDescent="0.2">
      <c r="D476" s="907"/>
      <c r="J476" s="907"/>
      <c r="P476" s="907"/>
    </row>
    <row r="477" spans="4:16" s="705" customFormat="1" x14ac:dyDescent="0.2">
      <c r="D477" s="907"/>
      <c r="J477" s="907"/>
      <c r="P477" s="907"/>
    </row>
    <row r="478" spans="4:16" s="705" customFormat="1" x14ac:dyDescent="0.2">
      <c r="D478" s="907"/>
      <c r="J478" s="907"/>
      <c r="P478" s="907"/>
    </row>
    <row r="479" spans="4:16" s="705" customFormat="1" x14ac:dyDescent="0.2">
      <c r="D479" s="907"/>
      <c r="J479" s="907"/>
      <c r="P479" s="907"/>
    </row>
    <row r="480" spans="4:16" s="705" customFormat="1" x14ac:dyDescent="0.2">
      <c r="D480" s="907"/>
      <c r="J480" s="907"/>
      <c r="P480" s="907"/>
    </row>
    <row r="481" spans="4:16" s="705" customFormat="1" x14ac:dyDescent="0.2">
      <c r="D481" s="907"/>
      <c r="J481" s="907"/>
      <c r="P481" s="907"/>
    </row>
    <row r="482" spans="4:16" s="705" customFormat="1" x14ac:dyDescent="0.2">
      <c r="D482" s="907"/>
      <c r="J482" s="907"/>
      <c r="P482" s="907"/>
    </row>
    <row r="483" spans="4:16" s="705" customFormat="1" x14ac:dyDescent="0.2">
      <c r="D483" s="907"/>
      <c r="J483" s="907"/>
      <c r="P483" s="907"/>
    </row>
    <row r="484" spans="4:16" s="705" customFormat="1" x14ac:dyDescent="0.2">
      <c r="D484" s="907"/>
      <c r="J484" s="907"/>
      <c r="P484" s="907"/>
    </row>
    <row r="485" spans="4:16" s="705" customFormat="1" x14ac:dyDescent="0.2">
      <c r="D485" s="907"/>
      <c r="J485" s="907"/>
      <c r="P485" s="907"/>
    </row>
    <row r="486" spans="4:16" s="705" customFormat="1" x14ac:dyDescent="0.2">
      <c r="D486" s="907"/>
      <c r="J486" s="907"/>
      <c r="P486" s="907"/>
    </row>
    <row r="487" spans="4:16" s="705" customFormat="1" x14ac:dyDescent="0.2">
      <c r="D487" s="907"/>
      <c r="J487" s="907"/>
      <c r="P487" s="907"/>
    </row>
    <row r="488" spans="4:16" s="705" customFormat="1" x14ac:dyDescent="0.2">
      <c r="D488" s="907"/>
      <c r="J488" s="907"/>
      <c r="P488" s="907"/>
    </row>
    <row r="489" spans="4:16" s="705" customFormat="1" x14ac:dyDescent="0.2">
      <c r="D489" s="907"/>
      <c r="J489" s="907"/>
      <c r="P489" s="907"/>
    </row>
    <row r="490" spans="4:16" s="705" customFormat="1" x14ac:dyDescent="0.2">
      <c r="D490" s="907"/>
      <c r="J490" s="907"/>
      <c r="P490" s="907"/>
    </row>
    <row r="491" spans="4:16" s="705" customFormat="1" x14ac:dyDescent="0.2">
      <c r="D491" s="907"/>
      <c r="J491" s="907"/>
      <c r="P491" s="907"/>
    </row>
    <row r="492" spans="4:16" s="705" customFormat="1" x14ac:dyDescent="0.2">
      <c r="D492" s="907"/>
      <c r="J492" s="907"/>
      <c r="P492" s="907"/>
    </row>
    <row r="493" spans="4:16" s="705" customFormat="1" x14ac:dyDescent="0.2">
      <c r="D493" s="907"/>
      <c r="J493" s="907"/>
      <c r="P493" s="907"/>
    </row>
    <row r="494" spans="4:16" s="705" customFormat="1" x14ac:dyDescent="0.2">
      <c r="D494" s="907"/>
      <c r="J494" s="907"/>
      <c r="P494" s="907"/>
    </row>
    <row r="495" spans="4:16" s="705" customFormat="1" x14ac:dyDescent="0.2">
      <c r="D495" s="907"/>
      <c r="J495" s="907"/>
      <c r="P495" s="907"/>
    </row>
    <row r="496" spans="4:16" s="705" customFormat="1" x14ac:dyDescent="0.2">
      <c r="D496" s="907"/>
      <c r="J496" s="907"/>
      <c r="P496" s="907"/>
    </row>
    <row r="497" spans="4:16" s="705" customFormat="1" x14ac:dyDescent="0.2">
      <c r="D497" s="907"/>
      <c r="J497" s="907"/>
      <c r="P497" s="907"/>
    </row>
    <row r="498" spans="4:16" s="705" customFormat="1" x14ac:dyDescent="0.2">
      <c r="D498" s="907"/>
      <c r="J498" s="907"/>
      <c r="P498" s="907"/>
    </row>
    <row r="499" spans="4:16" s="705" customFormat="1" x14ac:dyDescent="0.2">
      <c r="D499" s="907"/>
      <c r="J499" s="907"/>
      <c r="P499" s="907"/>
    </row>
    <row r="500" spans="4:16" s="705" customFormat="1" x14ac:dyDescent="0.2">
      <c r="D500" s="907"/>
      <c r="J500" s="907"/>
      <c r="P500" s="907"/>
    </row>
    <row r="501" spans="4:16" s="705" customFormat="1" x14ac:dyDescent="0.2">
      <c r="D501" s="907"/>
      <c r="J501" s="907"/>
      <c r="P501" s="907"/>
    </row>
    <row r="502" spans="4:16" s="705" customFormat="1" x14ac:dyDescent="0.2">
      <c r="D502" s="907"/>
      <c r="J502" s="907"/>
      <c r="P502" s="907"/>
    </row>
    <row r="503" spans="4:16" s="705" customFormat="1" x14ac:dyDescent="0.2">
      <c r="D503" s="907"/>
      <c r="J503" s="907"/>
      <c r="P503" s="907"/>
    </row>
    <row r="504" spans="4:16" s="705" customFormat="1" x14ac:dyDescent="0.2">
      <c r="D504" s="907"/>
      <c r="J504" s="907"/>
      <c r="P504" s="907"/>
    </row>
    <row r="505" spans="4:16" s="705" customFormat="1" x14ac:dyDescent="0.2">
      <c r="D505" s="907"/>
      <c r="J505" s="907"/>
      <c r="P505" s="907"/>
    </row>
    <row r="506" spans="4:16" s="705" customFormat="1" x14ac:dyDescent="0.2">
      <c r="D506" s="907"/>
      <c r="J506" s="907"/>
      <c r="P506" s="907"/>
    </row>
    <row r="507" spans="4:16" s="705" customFormat="1" x14ac:dyDescent="0.2">
      <c r="D507" s="907"/>
      <c r="J507" s="907"/>
      <c r="P507" s="907"/>
    </row>
    <row r="508" spans="4:16" s="705" customFormat="1" x14ac:dyDescent="0.2">
      <c r="D508" s="907"/>
      <c r="J508" s="907"/>
      <c r="P508" s="907"/>
    </row>
    <row r="509" spans="4:16" s="705" customFormat="1" x14ac:dyDescent="0.2">
      <c r="D509" s="907"/>
      <c r="J509" s="907"/>
      <c r="P509" s="907"/>
    </row>
    <row r="510" spans="4:16" s="705" customFormat="1" x14ac:dyDescent="0.2">
      <c r="D510" s="907"/>
      <c r="J510" s="907"/>
      <c r="P510" s="907"/>
    </row>
    <row r="511" spans="4:16" s="705" customFormat="1" x14ac:dyDescent="0.2">
      <c r="D511" s="907"/>
      <c r="J511" s="907"/>
      <c r="P511" s="907"/>
    </row>
    <row r="512" spans="4:16" s="705" customFormat="1" x14ac:dyDescent="0.2">
      <c r="D512" s="907"/>
      <c r="J512" s="907"/>
      <c r="P512" s="907"/>
    </row>
    <row r="513" spans="4:16" s="705" customFormat="1" x14ac:dyDescent="0.2">
      <c r="D513" s="907"/>
      <c r="J513" s="907"/>
      <c r="P513" s="907"/>
    </row>
    <row r="514" spans="4:16" s="705" customFormat="1" x14ac:dyDescent="0.2">
      <c r="D514" s="907"/>
      <c r="J514" s="907"/>
      <c r="P514" s="907"/>
    </row>
    <row r="515" spans="4:16" s="705" customFormat="1" x14ac:dyDescent="0.2">
      <c r="D515" s="907"/>
      <c r="J515" s="907"/>
      <c r="P515" s="907"/>
    </row>
    <row r="516" spans="4:16" s="705" customFormat="1" x14ac:dyDescent="0.2">
      <c r="D516" s="907"/>
      <c r="J516" s="907"/>
      <c r="P516" s="907"/>
    </row>
    <row r="517" spans="4:16" s="705" customFormat="1" x14ac:dyDescent="0.2">
      <c r="D517" s="907"/>
      <c r="J517" s="907"/>
      <c r="P517" s="907"/>
    </row>
    <row r="518" spans="4:16" s="705" customFormat="1" x14ac:dyDescent="0.2">
      <c r="D518" s="907"/>
      <c r="J518" s="907"/>
      <c r="P518" s="907"/>
    </row>
    <row r="519" spans="4:16" s="705" customFormat="1" x14ac:dyDescent="0.2">
      <c r="D519" s="907"/>
      <c r="J519" s="907"/>
      <c r="P519" s="907"/>
    </row>
    <row r="520" spans="4:16" s="705" customFormat="1" x14ac:dyDescent="0.2">
      <c r="D520" s="907"/>
      <c r="J520" s="907"/>
      <c r="P520" s="907"/>
    </row>
    <row r="521" spans="4:16" s="705" customFormat="1" x14ac:dyDescent="0.2">
      <c r="D521" s="907"/>
      <c r="J521" s="907"/>
      <c r="P521" s="907"/>
    </row>
    <row r="522" spans="4:16" s="705" customFormat="1" x14ac:dyDescent="0.2">
      <c r="D522" s="907"/>
      <c r="J522" s="907"/>
      <c r="P522" s="907"/>
    </row>
    <row r="523" spans="4:16" s="705" customFormat="1" x14ac:dyDescent="0.2">
      <c r="D523" s="907"/>
      <c r="J523" s="907"/>
      <c r="P523" s="907"/>
    </row>
    <row r="524" spans="4:16" s="705" customFormat="1" x14ac:dyDescent="0.2">
      <c r="D524" s="907"/>
      <c r="J524" s="907"/>
      <c r="P524" s="907"/>
    </row>
    <row r="525" spans="4:16" s="705" customFormat="1" x14ac:dyDescent="0.2">
      <c r="D525" s="907"/>
      <c r="J525" s="907"/>
      <c r="P525" s="907"/>
    </row>
    <row r="526" spans="4:16" s="705" customFormat="1" x14ac:dyDescent="0.2">
      <c r="D526" s="907"/>
      <c r="J526" s="907"/>
      <c r="P526" s="907"/>
    </row>
    <row r="527" spans="4:16" s="705" customFormat="1" x14ac:dyDescent="0.2">
      <c r="D527" s="907"/>
      <c r="J527" s="907"/>
      <c r="P527" s="907"/>
    </row>
    <row r="528" spans="4:16" s="705" customFormat="1" x14ac:dyDescent="0.2">
      <c r="D528" s="907"/>
      <c r="J528" s="907"/>
      <c r="P528" s="907"/>
    </row>
    <row r="529" spans="4:16" s="705" customFormat="1" x14ac:dyDescent="0.2">
      <c r="D529" s="907"/>
      <c r="J529" s="907"/>
      <c r="P529" s="907"/>
    </row>
    <row r="530" spans="4:16" s="705" customFormat="1" x14ac:dyDescent="0.2">
      <c r="D530" s="907"/>
      <c r="J530" s="907"/>
      <c r="P530" s="907"/>
    </row>
    <row r="531" spans="4:16" s="705" customFormat="1" x14ac:dyDescent="0.2">
      <c r="D531" s="907"/>
      <c r="J531" s="907"/>
      <c r="P531" s="907"/>
    </row>
    <row r="532" spans="4:16" s="705" customFormat="1" x14ac:dyDescent="0.2">
      <c r="D532" s="907"/>
      <c r="J532" s="907"/>
      <c r="P532" s="907"/>
    </row>
    <row r="533" spans="4:16" s="705" customFormat="1" x14ac:dyDescent="0.2">
      <c r="D533" s="907"/>
      <c r="J533" s="907"/>
      <c r="P533" s="907"/>
    </row>
    <row r="534" spans="4:16" s="705" customFormat="1" x14ac:dyDescent="0.2">
      <c r="D534" s="907"/>
      <c r="J534" s="907"/>
      <c r="P534" s="907"/>
    </row>
    <row r="535" spans="4:16" s="705" customFormat="1" x14ac:dyDescent="0.2">
      <c r="D535" s="907"/>
      <c r="J535" s="907"/>
      <c r="P535" s="907"/>
    </row>
    <row r="536" spans="4:16" s="705" customFormat="1" x14ac:dyDescent="0.2">
      <c r="D536" s="907"/>
      <c r="J536" s="907"/>
      <c r="P536" s="907"/>
    </row>
    <row r="537" spans="4:16" s="705" customFormat="1" x14ac:dyDescent="0.2">
      <c r="D537" s="907"/>
      <c r="J537" s="907"/>
      <c r="P537" s="907"/>
    </row>
    <row r="538" spans="4:16" s="705" customFormat="1" x14ac:dyDescent="0.2">
      <c r="D538" s="907"/>
      <c r="J538" s="907"/>
      <c r="P538" s="907"/>
    </row>
    <row r="539" spans="4:16" s="705" customFormat="1" x14ac:dyDescent="0.2">
      <c r="D539" s="907"/>
      <c r="J539" s="907"/>
      <c r="P539" s="907"/>
    </row>
    <row r="540" spans="4:16" s="705" customFormat="1" x14ac:dyDescent="0.2">
      <c r="D540" s="907"/>
      <c r="J540" s="907"/>
      <c r="P540" s="907"/>
    </row>
    <row r="541" spans="4:16" s="705" customFormat="1" x14ac:dyDescent="0.2">
      <c r="D541" s="907"/>
      <c r="J541" s="907"/>
      <c r="P541" s="907"/>
    </row>
    <row r="542" spans="4:16" s="705" customFormat="1" x14ac:dyDescent="0.2">
      <c r="D542" s="907"/>
      <c r="J542" s="907"/>
      <c r="P542" s="907"/>
    </row>
    <row r="543" spans="4:16" s="705" customFormat="1" x14ac:dyDescent="0.2">
      <c r="D543" s="907"/>
      <c r="J543" s="907"/>
      <c r="P543" s="907"/>
    </row>
    <row r="544" spans="4:16" s="705" customFormat="1" x14ac:dyDescent="0.2">
      <c r="D544" s="907"/>
      <c r="J544" s="907"/>
      <c r="P544" s="907"/>
    </row>
    <row r="545" spans="4:16" s="705" customFormat="1" x14ac:dyDescent="0.2">
      <c r="D545" s="907"/>
      <c r="J545" s="907"/>
      <c r="P545" s="907"/>
    </row>
    <row r="546" spans="4:16" s="705" customFormat="1" x14ac:dyDescent="0.2">
      <c r="D546" s="907"/>
      <c r="J546" s="907"/>
      <c r="P546" s="907"/>
    </row>
    <row r="547" spans="4:16" s="705" customFormat="1" x14ac:dyDescent="0.2">
      <c r="D547" s="907"/>
      <c r="J547" s="907"/>
      <c r="P547" s="907"/>
    </row>
    <row r="548" spans="4:16" s="705" customFormat="1" x14ac:dyDescent="0.2">
      <c r="D548" s="907"/>
      <c r="J548" s="907"/>
      <c r="P548" s="907"/>
    </row>
    <row r="549" spans="4:16" s="705" customFormat="1" x14ac:dyDescent="0.2">
      <c r="D549" s="907"/>
      <c r="J549" s="907"/>
      <c r="P549" s="907"/>
    </row>
    <row r="550" spans="4:16" s="705" customFormat="1" x14ac:dyDescent="0.2">
      <c r="D550" s="907"/>
      <c r="J550" s="907"/>
      <c r="P550" s="907"/>
    </row>
    <row r="551" spans="4:16" s="705" customFormat="1" x14ac:dyDescent="0.2">
      <c r="D551" s="907"/>
      <c r="J551" s="907"/>
      <c r="P551" s="907"/>
    </row>
    <row r="552" spans="4:16" s="705" customFormat="1" x14ac:dyDescent="0.2">
      <c r="D552" s="907"/>
      <c r="J552" s="907"/>
      <c r="P552" s="907"/>
    </row>
    <row r="553" spans="4:16" s="705" customFormat="1" x14ac:dyDescent="0.2">
      <c r="D553" s="907"/>
      <c r="J553" s="907"/>
      <c r="P553" s="907"/>
    </row>
    <row r="554" spans="4:16" s="705" customFormat="1" x14ac:dyDescent="0.2">
      <c r="D554" s="907"/>
      <c r="J554" s="907"/>
      <c r="P554" s="907"/>
    </row>
    <row r="555" spans="4:16" s="705" customFormat="1" x14ac:dyDescent="0.2">
      <c r="D555" s="907"/>
      <c r="J555" s="907"/>
      <c r="P555" s="907"/>
    </row>
    <row r="556" spans="4:16" s="705" customFormat="1" x14ac:dyDescent="0.2">
      <c r="D556" s="907"/>
      <c r="J556" s="907"/>
      <c r="P556" s="907"/>
    </row>
    <row r="557" spans="4:16" s="705" customFormat="1" x14ac:dyDescent="0.2">
      <c r="D557" s="907"/>
      <c r="J557" s="907"/>
      <c r="P557" s="907"/>
    </row>
    <row r="558" spans="4:16" s="705" customFormat="1" x14ac:dyDescent="0.2">
      <c r="D558" s="907"/>
      <c r="J558" s="907"/>
      <c r="P558" s="907"/>
    </row>
    <row r="559" spans="4:16" s="705" customFormat="1" x14ac:dyDescent="0.2">
      <c r="D559" s="907"/>
      <c r="J559" s="907"/>
      <c r="P559" s="907"/>
    </row>
    <row r="560" spans="4:16" s="705" customFormat="1" x14ac:dyDescent="0.2">
      <c r="D560" s="907"/>
      <c r="J560" s="907"/>
      <c r="P560" s="907"/>
    </row>
    <row r="561" spans="4:16" s="705" customFormat="1" x14ac:dyDescent="0.2">
      <c r="D561" s="907"/>
      <c r="J561" s="907"/>
      <c r="P561" s="907"/>
    </row>
    <row r="562" spans="4:16" s="705" customFormat="1" x14ac:dyDescent="0.2">
      <c r="D562" s="907"/>
      <c r="J562" s="907"/>
      <c r="P562" s="907"/>
    </row>
    <row r="563" spans="4:16" s="705" customFormat="1" x14ac:dyDescent="0.2">
      <c r="D563" s="907"/>
      <c r="J563" s="907"/>
      <c r="P563" s="907"/>
    </row>
    <row r="564" spans="4:16" s="705" customFormat="1" x14ac:dyDescent="0.2">
      <c r="D564" s="907"/>
      <c r="J564" s="907"/>
      <c r="P564" s="907"/>
    </row>
    <row r="565" spans="4:16" s="705" customFormat="1" x14ac:dyDescent="0.2">
      <c r="D565" s="907"/>
      <c r="J565" s="907"/>
      <c r="P565" s="907"/>
    </row>
    <row r="566" spans="4:16" s="705" customFormat="1" x14ac:dyDescent="0.2">
      <c r="D566" s="907"/>
      <c r="J566" s="907"/>
      <c r="P566" s="907"/>
    </row>
    <row r="567" spans="4:16" s="705" customFormat="1" x14ac:dyDescent="0.2">
      <c r="D567" s="907"/>
      <c r="J567" s="907"/>
      <c r="P567" s="907"/>
    </row>
    <row r="568" spans="4:16" s="705" customFormat="1" x14ac:dyDescent="0.2">
      <c r="D568" s="907"/>
      <c r="J568" s="907"/>
      <c r="P568" s="907"/>
    </row>
    <row r="569" spans="4:16" s="705" customFormat="1" x14ac:dyDescent="0.2">
      <c r="D569" s="907"/>
      <c r="J569" s="907"/>
      <c r="P569" s="907"/>
    </row>
    <row r="570" spans="4:16" s="705" customFormat="1" x14ac:dyDescent="0.2">
      <c r="D570" s="907"/>
      <c r="J570" s="907"/>
      <c r="P570" s="907"/>
    </row>
    <row r="571" spans="4:16" s="705" customFormat="1" x14ac:dyDescent="0.2">
      <c r="D571" s="907"/>
      <c r="J571" s="907"/>
      <c r="P571" s="907"/>
    </row>
    <row r="572" spans="4:16" s="705" customFormat="1" x14ac:dyDescent="0.2">
      <c r="D572" s="907"/>
      <c r="J572" s="907"/>
      <c r="P572" s="907"/>
    </row>
    <row r="573" spans="4:16" s="705" customFormat="1" x14ac:dyDescent="0.2">
      <c r="D573" s="907"/>
      <c r="J573" s="907"/>
      <c r="P573" s="907"/>
    </row>
    <row r="574" spans="4:16" s="705" customFormat="1" x14ac:dyDescent="0.2">
      <c r="D574" s="907"/>
      <c r="J574" s="907"/>
      <c r="P574" s="907"/>
    </row>
    <row r="575" spans="4:16" s="705" customFormat="1" x14ac:dyDescent="0.2">
      <c r="D575" s="907"/>
      <c r="J575" s="907"/>
      <c r="P575" s="907"/>
    </row>
    <row r="576" spans="4:16" s="705" customFormat="1" x14ac:dyDescent="0.2">
      <c r="D576" s="907"/>
      <c r="J576" s="907"/>
      <c r="P576" s="907"/>
    </row>
    <row r="577" spans="4:16" s="705" customFormat="1" x14ac:dyDescent="0.2">
      <c r="D577" s="907"/>
      <c r="J577" s="907"/>
      <c r="P577" s="907"/>
    </row>
    <row r="578" spans="4:16" s="705" customFormat="1" x14ac:dyDescent="0.2">
      <c r="D578" s="907"/>
      <c r="J578" s="907"/>
      <c r="P578" s="907"/>
    </row>
    <row r="579" spans="4:16" s="705" customFormat="1" x14ac:dyDescent="0.2">
      <c r="D579" s="907"/>
      <c r="J579" s="907"/>
      <c r="P579" s="907"/>
    </row>
    <row r="580" spans="4:16" s="705" customFormat="1" x14ac:dyDescent="0.2">
      <c r="D580" s="907"/>
      <c r="J580" s="907"/>
      <c r="P580" s="907"/>
    </row>
    <row r="581" spans="4:16" s="705" customFormat="1" x14ac:dyDescent="0.2">
      <c r="D581" s="907"/>
      <c r="J581" s="907"/>
      <c r="P581" s="907"/>
    </row>
    <row r="582" spans="4:16" s="705" customFormat="1" x14ac:dyDescent="0.2">
      <c r="D582" s="907"/>
      <c r="J582" s="907"/>
      <c r="P582" s="907"/>
    </row>
    <row r="583" spans="4:16" s="705" customFormat="1" x14ac:dyDescent="0.2">
      <c r="D583" s="907"/>
      <c r="J583" s="907"/>
      <c r="P583" s="907"/>
    </row>
    <row r="584" spans="4:16" s="705" customFormat="1" x14ac:dyDescent="0.2">
      <c r="D584" s="907"/>
      <c r="J584" s="907"/>
      <c r="P584" s="907"/>
    </row>
    <row r="585" spans="4:16" s="705" customFormat="1" x14ac:dyDescent="0.2">
      <c r="D585" s="907"/>
      <c r="J585" s="907"/>
      <c r="P585" s="907"/>
    </row>
    <row r="586" spans="4:16" s="705" customFormat="1" x14ac:dyDescent="0.2">
      <c r="D586" s="907"/>
      <c r="J586" s="907"/>
      <c r="P586" s="907"/>
    </row>
    <row r="587" spans="4:16" s="705" customFormat="1" x14ac:dyDescent="0.2">
      <c r="D587" s="907"/>
      <c r="J587" s="907"/>
      <c r="P587" s="907"/>
    </row>
    <row r="588" spans="4:16" s="705" customFormat="1" x14ac:dyDescent="0.2">
      <c r="D588" s="907"/>
      <c r="J588" s="907"/>
      <c r="P588" s="907"/>
    </row>
    <row r="589" spans="4:16" s="705" customFormat="1" x14ac:dyDescent="0.2">
      <c r="D589" s="907"/>
      <c r="J589" s="907"/>
      <c r="P589" s="907"/>
    </row>
    <row r="590" spans="4:16" s="705" customFormat="1" x14ac:dyDescent="0.2">
      <c r="D590" s="907"/>
      <c r="J590" s="907"/>
      <c r="P590" s="907"/>
    </row>
    <row r="591" spans="4:16" s="705" customFormat="1" x14ac:dyDescent="0.2">
      <c r="D591" s="907"/>
      <c r="J591" s="907"/>
      <c r="P591" s="907"/>
    </row>
    <row r="592" spans="4:16" s="705" customFormat="1" x14ac:dyDescent="0.2">
      <c r="D592" s="907"/>
      <c r="J592" s="907"/>
      <c r="P592" s="907"/>
    </row>
    <row r="593" spans="4:16" s="705" customFormat="1" x14ac:dyDescent="0.2">
      <c r="D593" s="907"/>
      <c r="J593" s="907"/>
      <c r="P593" s="907"/>
    </row>
    <row r="594" spans="4:16" s="705" customFormat="1" x14ac:dyDescent="0.2">
      <c r="D594" s="907"/>
      <c r="J594" s="907"/>
      <c r="P594" s="907"/>
    </row>
    <row r="595" spans="4:16" s="705" customFormat="1" x14ac:dyDescent="0.2">
      <c r="D595" s="907"/>
      <c r="J595" s="907"/>
      <c r="P595" s="907"/>
    </row>
    <row r="596" spans="4:16" s="705" customFormat="1" x14ac:dyDescent="0.2">
      <c r="D596" s="907"/>
      <c r="J596" s="907"/>
      <c r="P596" s="907"/>
    </row>
    <row r="597" spans="4:16" s="705" customFormat="1" x14ac:dyDescent="0.2">
      <c r="D597" s="907"/>
      <c r="J597" s="907"/>
      <c r="P597" s="907"/>
    </row>
    <row r="598" spans="4:16" s="705" customFormat="1" x14ac:dyDescent="0.2">
      <c r="D598" s="907"/>
      <c r="J598" s="907"/>
      <c r="P598" s="907"/>
    </row>
    <row r="599" spans="4:16" s="705" customFormat="1" x14ac:dyDescent="0.2">
      <c r="D599" s="907"/>
      <c r="J599" s="907"/>
      <c r="P599" s="907"/>
    </row>
    <row r="600" spans="4:16" s="705" customFormat="1" x14ac:dyDescent="0.2">
      <c r="D600" s="907"/>
      <c r="J600" s="907"/>
      <c r="P600" s="907"/>
    </row>
    <row r="601" spans="4:16" s="705" customFormat="1" x14ac:dyDescent="0.2">
      <c r="D601" s="907"/>
      <c r="J601" s="907"/>
      <c r="P601" s="907"/>
    </row>
    <row r="602" spans="4:16" s="705" customFormat="1" x14ac:dyDescent="0.2">
      <c r="D602" s="907"/>
      <c r="J602" s="907"/>
      <c r="P602" s="907"/>
    </row>
    <row r="603" spans="4:16" s="705" customFormat="1" x14ac:dyDescent="0.2">
      <c r="D603" s="907"/>
      <c r="J603" s="907"/>
      <c r="P603" s="907"/>
    </row>
    <row r="604" spans="4:16" s="705" customFormat="1" x14ac:dyDescent="0.2">
      <c r="D604" s="907"/>
      <c r="J604" s="907"/>
      <c r="P604" s="907"/>
    </row>
    <row r="605" spans="4:16" s="705" customFormat="1" x14ac:dyDescent="0.2">
      <c r="D605" s="907"/>
      <c r="J605" s="907"/>
      <c r="P605" s="907"/>
    </row>
    <row r="606" spans="4:16" s="705" customFormat="1" x14ac:dyDescent="0.2">
      <c r="D606" s="907"/>
      <c r="J606" s="907"/>
      <c r="P606" s="907"/>
    </row>
    <row r="607" spans="4:16" s="705" customFormat="1" x14ac:dyDescent="0.2">
      <c r="D607" s="907"/>
      <c r="J607" s="907"/>
      <c r="P607" s="907"/>
    </row>
    <row r="608" spans="4:16" s="705" customFormat="1" x14ac:dyDescent="0.2">
      <c r="D608" s="907"/>
      <c r="J608" s="907"/>
      <c r="P608" s="907"/>
    </row>
    <row r="609" spans="4:16" s="705" customFormat="1" x14ac:dyDescent="0.2">
      <c r="D609" s="907"/>
      <c r="J609" s="907"/>
      <c r="P609" s="907"/>
    </row>
    <row r="610" spans="4:16" s="705" customFormat="1" x14ac:dyDescent="0.2">
      <c r="D610" s="907"/>
      <c r="J610" s="907"/>
      <c r="P610" s="907"/>
    </row>
    <row r="611" spans="4:16" s="705" customFormat="1" x14ac:dyDescent="0.2">
      <c r="D611" s="907"/>
      <c r="J611" s="907"/>
      <c r="P611" s="907"/>
    </row>
    <row r="612" spans="4:16" s="705" customFormat="1" x14ac:dyDescent="0.2">
      <c r="D612" s="907"/>
      <c r="J612" s="907"/>
      <c r="P612" s="907"/>
    </row>
    <row r="613" spans="4:16" s="705" customFormat="1" x14ac:dyDescent="0.2">
      <c r="D613" s="907"/>
      <c r="J613" s="907"/>
      <c r="P613" s="907"/>
    </row>
    <row r="614" spans="4:16" s="705" customFormat="1" x14ac:dyDescent="0.2">
      <c r="D614" s="907"/>
      <c r="J614" s="907"/>
      <c r="P614" s="907"/>
    </row>
    <row r="615" spans="4:16" s="705" customFormat="1" x14ac:dyDescent="0.2">
      <c r="D615" s="907"/>
      <c r="J615" s="907"/>
      <c r="P615" s="907"/>
    </row>
    <row r="616" spans="4:16" s="705" customFormat="1" x14ac:dyDescent="0.2">
      <c r="D616" s="907"/>
      <c r="J616" s="907"/>
      <c r="P616" s="907"/>
    </row>
    <row r="617" spans="4:16" s="705" customFormat="1" x14ac:dyDescent="0.2">
      <c r="D617" s="907"/>
      <c r="J617" s="907"/>
      <c r="P617" s="907"/>
    </row>
    <row r="618" spans="4:16" s="705" customFormat="1" x14ac:dyDescent="0.2">
      <c r="D618" s="907"/>
      <c r="J618" s="907"/>
      <c r="P618" s="907"/>
    </row>
    <row r="619" spans="4:16" s="705" customFormat="1" x14ac:dyDescent="0.2">
      <c r="D619" s="907"/>
      <c r="J619" s="907"/>
      <c r="P619" s="907"/>
    </row>
    <row r="620" spans="4:16" s="705" customFormat="1" x14ac:dyDescent="0.2">
      <c r="D620" s="907"/>
      <c r="J620" s="907"/>
      <c r="P620" s="907"/>
    </row>
    <row r="621" spans="4:16" s="705" customFormat="1" x14ac:dyDescent="0.2">
      <c r="D621" s="907"/>
      <c r="J621" s="907"/>
      <c r="P621" s="907"/>
    </row>
    <row r="622" spans="4:16" s="705" customFormat="1" x14ac:dyDescent="0.2">
      <c r="D622" s="907"/>
      <c r="J622" s="907"/>
      <c r="P622" s="907"/>
    </row>
    <row r="623" spans="4:16" s="705" customFormat="1" x14ac:dyDescent="0.2">
      <c r="D623" s="907"/>
      <c r="J623" s="907"/>
      <c r="P623" s="907"/>
    </row>
    <row r="624" spans="4:16" s="705" customFormat="1" x14ac:dyDescent="0.2">
      <c r="D624" s="907"/>
      <c r="J624" s="907"/>
      <c r="P624" s="907"/>
    </row>
    <row r="625" spans="4:16" s="705" customFormat="1" x14ac:dyDescent="0.2">
      <c r="D625" s="907"/>
      <c r="J625" s="907"/>
      <c r="P625" s="907"/>
    </row>
    <row r="626" spans="4:16" s="705" customFormat="1" x14ac:dyDescent="0.2">
      <c r="D626" s="907"/>
      <c r="J626" s="907"/>
      <c r="P626" s="907"/>
    </row>
    <row r="627" spans="4:16" s="705" customFormat="1" x14ac:dyDescent="0.2">
      <c r="D627" s="907"/>
      <c r="J627" s="907"/>
      <c r="P627" s="907"/>
    </row>
    <row r="628" spans="4:16" s="705" customFormat="1" x14ac:dyDescent="0.2">
      <c r="D628" s="907"/>
      <c r="J628" s="907"/>
      <c r="P628" s="907"/>
    </row>
    <row r="629" spans="4:16" s="705" customFormat="1" x14ac:dyDescent="0.2">
      <c r="D629" s="907"/>
      <c r="J629" s="907"/>
      <c r="P629" s="907"/>
    </row>
    <row r="630" spans="4:16" s="705" customFormat="1" x14ac:dyDescent="0.2">
      <c r="D630" s="907"/>
      <c r="J630" s="907"/>
      <c r="P630" s="907"/>
    </row>
    <row r="631" spans="4:16" s="705" customFormat="1" x14ac:dyDescent="0.2">
      <c r="D631" s="907"/>
      <c r="J631" s="907"/>
      <c r="P631" s="907"/>
    </row>
    <row r="632" spans="4:16" s="705" customFormat="1" x14ac:dyDescent="0.2">
      <c r="D632" s="907"/>
      <c r="J632" s="907"/>
      <c r="P632" s="907"/>
    </row>
    <row r="633" spans="4:16" s="705" customFormat="1" x14ac:dyDescent="0.2">
      <c r="D633" s="907"/>
      <c r="J633" s="907"/>
      <c r="P633" s="907"/>
    </row>
    <row r="634" spans="4:16" s="705" customFormat="1" x14ac:dyDescent="0.2">
      <c r="D634" s="907"/>
      <c r="J634" s="907"/>
      <c r="P634" s="907"/>
    </row>
    <row r="635" spans="4:16" s="705" customFormat="1" x14ac:dyDescent="0.2">
      <c r="D635" s="907"/>
      <c r="J635" s="907"/>
      <c r="P635" s="907"/>
    </row>
    <row r="636" spans="4:16" s="705" customFormat="1" x14ac:dyDescent="0.2">
      <c r="D636" s="907"/>
      <c r="J636" s="907"/>
      <c r="P636" s="907"/>
    </row>
    <row r="637" spans="4:16" s="705" customFormat="1" x14ac:dyDescent="0.2">
      <c r="D637" s="907"/>
      <c r="J637" s="907"/>
      <c r="P637" s="907"/>
    </row>
    <row r="638" spans="4:16" s="705" customFormat="1" x14ac:dyDescent="0.2">
      <c r="D638" s="907"/>
      <c r="J638" s="907"/>
      <c r="P638" s="907"/>
    </row>
    <row r="639" spans="4:16" s="705" customFormat="1" x14ac:dyDescent="0.2">
      <c r="D639" s="907"/>
      <c r="J639" s="907"/>
      <c r="P639" s="907"/>
    </row>
    <row r="640" spans="4:16" s="705" customFormat="1" x14ac:dyDescent="0.2">
      <c r="D640" s="907"/>
      <c r="J640" s="907"/>
      <c r="P640" s="907"/>
    </row>
    <row r="641" spans="4:16" s="705" customFormat="1" x14ac:dyDescent="0.2">
      <c r="D641" s="907"/>
      <c r="J641" s="907"/>
      <c r="P641" s="907"/>
    </row>
    <row r="642" spans="4:16" s="705" customFormat="1" x14ac:dyDescent="0.2">
      <c r="D642" s="907"/>
      <c r="J642" s="907"/>
      <c r="P642" s="907"/>
    </row>
    <row r="643" spans="4:16" s="705" customFormat="1" x14ac:dyDescent="0.2">
      <c r="D643" s="907"/>
      <c r="J643" s="907"/>
      <c r="P643" s="907"/>
    </row>
    <row r="644" spans="4:16" s="705" customFormat="1" x14ac:dyDescent="0.2">
      <c r="D644" s="907"/>
      <c r="J644" s="907"/>
      <c r="P644" s="907"/>
    </row>
    <row r="645" spans="4:16" s="705" customFormat="1" x14ac:dyDescent="0.2">
      <c r="D645" s="907"/>
      <c r="J645" s="907"/>
      <c r="P645" s="907"/>
    </row>
    <row r="646" spans="4:16" s="705" customFormat="1" x14ac:dyDescent="0.2">
      <c r="D646" s="907"/>
      <c r="J646" s="907"/>
      <c r="P646" s="907"/>
    </row>
    <row r="647" spans="4:16" s="705" customFormat="1" x14ac:dyDescent="0.2">
      <c r="D647" s="907"/>
      <c r="J647" s="907"/>
      <c r="P647" s="907"/>
    </row>
    <row r="648" spans="4:16" s="705" customFormat="1" x14ac:dyDescent="0.2">
      <c r="D648" s="907"/>
      <c r="J648" s="907"/>
      <c r="P648" s="907"/>
    </row>
    <row r="649" spans="4:16" s="705" customFormat="1" x14ac:dyDescent="0.2">
      <c r="D649" s="907"/>
      <c r="J649" s="907"/>
      <c r="P649" s="907"/>
    </row>
    <row r="650" spans="4:16" s="705" customFormat="1" x14ac:dyDescent="0.2">
      <c r="D650" s="907"/>
      <c r="J650" s="907"/>
      <c r="P650" s="907"/>
    </row>
    <row r="651" spans="4:16" s="705" customFormat="1" x14ac:dyDescent="0.2">
      <c r="D651" s="907"/>
      <c r="J651" s="907"/>
      <c r="P651" s="907"/>
    </row>
    <row r="652" spans="4:16" s="705" customFormat="1" x14ac:dyDescent="0.2">
      <c r="D652" s="907"/>
      <c r="J652" s="907"/>
      <c r="P652" s="907"/>
    </row>
    <row r="653" spans="4:16" s="705" customFormat="1" x14ac:dyDescent="0.2">
      <c r="D653" s="907"/>
      <c r="J653" s="907"/>
      <c r="P653" s="907"/>
    </row>
    <row r="654" spans="4:16" s="705" customFormat="1" x14ac:dyDescent="0.2">
      <c r="D654" s="907"/>
      <c r="J654" s="907"/>
      <c r="P654" s="907"/>
    </row>
    <row r="655" spans="4:16" s="705" customFormat="1" x14ac:dyDescent="0.2">
      <c r="D655" s="907"/>
      <c r="J655" s="907"/>
      <c r="P655" s="907"/>
    </row>
    <row r="656" spans="4:16" s="705" customFormat="1" x14ac:dyDescent="0.2">
      <c r="D656" s="907"/>
      <c r="J656" s="907"/>
      <c r="P656" s="907"/>
    </row>
    <row r="657" spans="4:16" s="705" customFormat="1" x14ac:dyDescent="0.2">
      <c r="D657" s="907"/>
      <c r="J657" s="907"/>
      <c r="P657" s="907"/>
    </row>
    <row r="658" spans="4:16" s="705" customFormat="1" x14ac:dyDescent="0.2">
      <c r="D658" s="907"/>
      <c r="J658" s="907"/>
      <c r="P658" s="907"/>
    </row>
    <row r="659" spans="4:16" s="705" customFormat="1" x14ac:dyDescent="0.2">
      <c r="D659" s="907"/>
      <c r="J659" s="907"/>
      <c r="P659" s="907"/>
    </row>
  </sheetData>
  <mergeCells count="23">
    <mergeCell ref="A7:B10"/>
    <mergeCell ref="C29:U29"/>
    <mergeCell ref="C30:U30"/>
    <mergeCell ref="D11:I11"/>
    <mergeCell ref="J11:O11"/>
    <mergeCell ref="P11:U11"/>
    <mergeCell ref="D7:I7"/>
    <mergeCell ref="C7:C10"/>
    <mergeCell ref="J7:O7"/>
    <mergeCell ref="D8:D10"/>
    <mergeCell ref="J8:J10"/>
    <mergeCell ref="E8:I8"/>
    <mergeCell ref="K8:O8"/>
    <mergeCell ref="P1:U1"/>
    <mergeCell ref="P6:U6"/>
    <mergeCell ref="P7:U7"/>
    <mergeCell ref="V7:X7"/>
    <mergeCell ref="X9:X10"/>
    <mergeCell ref="W8:X8"/>
    <mergeCell ref="P8:P10"/>
    <mergeCell ref="Q8:U8"/>
    <mergeCell ref="W9:W10"/>
    <mergeCell ref="V8:V10"/>
  </mergeCells>
  <pageMargins left="0.6692913385826772" right="0.39370078740157483" top="0.47244094488188981" bottom="0.98425196850393704" header="0.51181102362204722" footer="0.51181102362204722"/>
  <pageSetup paperSize="9" scale="65" firstPageNumber="76" fitToHeight="2" orientation="landscape" useFirstPageNumber="1" r:id="rId1"/>
  <headerFooter alignWithMargins="0">
    <oddFooter>&amp;L&amp;"-,Kurzíva"Zastupitelstvo Olomouckého kraje 16-12-2019
7. - Rozpočet Olomouckého kraje 2020 - návrh rozpočtu
Příloha č. 3c): Příspěvkové organizace zřizované Olomouckým krajem&amp;R&amp;"-,Kurzíva"Strana &amp;P (Celkem 140)</oddFooter>
  </headerFooter>
  <rowBreaks count="1" manualBreakCount="1">
    <brk id="30" max="2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GD574"/>
  <sheetViews>
    <sheetView topLeftCell="C26" zoomScaleNormal="100" workbookViewId="0">
      <selection activeCell="J6" sqref="J6:O7"/>
    </sheetView>
  </sheetViews>
  <sheetFormatPr defaultRowHeight="12.75" x14ac:dyDescent="0.2"/>
  <cols>
    <col min="1" max="1" width="14.140625" style="1" hidden="1" customWidth="1"/>
    <col min="2" max="2" width="7" style="1" hidden="1" customWidth="1"/>
    <col min="3" max="3" width="49.5703125" style="1" customWidth="1"/>
    <col min="4" max="4" width="15.7109375" style="460" customWidth="1"/>
    <col min="5" max="5" width="8.7109375" style="48" bestFit="1" customWidth="1"/>
    <col min="6" max="7" width="9" style="48" bestFit="1" customWidth="1"/>
    <col min="8" max="8" width="9.42578125" style="48" bestFit="1" customWidth="1"/>
    <col min="9" max="9" width="9" style="48" bestFit="1" customWidth="1"/>
    <col min="10" max="10" width="32.42578125" style="460" hidden="1" customWidth="1"/>
    <col min="11" max="11" width="8.7109375" style="48" hidden="1" customWidth="1"/>
    <col min="12" max="13" width="9" style="48" hidden="1" customWidth="1"/>
    <col min="14" max="14" width="9.42578125" style="48" hidden="1" customWidth="1"/>
    <col min="15" max="15" width="9" style="48" hidden="1" customWidth="1"/>
    <col min="16" max="16" width="15.7109375" style="460" customWidth="1"/>
    <col min="17" max="17" width="8.7109375" style="48" bestFit="1" customWidth="1"/>
    <col min="18" max="19" width="9" style="48" bestFit="1" customWidth="1"/>
    <col min="20" max="20" width="12.28515625" style="48" bestFit="1" customWidth="1"/>
    <col min="21" max="21" width="9" style="48" bestFit="1" customWidth="1"/>
    <col min="22" max="23" width="9.140625" style="908"/>
    <col min="24" max="186" width="9.140625" style="705"/>
    <col min="187" max="16384" width="9.140625" style="1"/>
  </cols>
  <sheetData>
    <row r="1" spans="1:186" ht="20.25" x14ac:dyDescent="0.3">
      <c r="A1" s="705"/>
      <c r="B1" s="705"/>
      <c r="C1" s="894" t="s">
        <v>9</v>
      </c>
      <c r="D1" s="914"/>
      <c r="E1" s="908"/>
      <c r="F1" s="908"/>
      <c r="G1" s="908"/>
      <c r="H1" s="908"/>
      <c r="I1" s="908"/>
      <c r="J1" s="914"/>
      <c r="K1" s="908"/>
      <c r="L1" s="908"/>
      <c r="M1" s="908"/>
      <c r="N1" s="908"/>
      <c r="O1" s="908"/>
      <c r="P1" s="914"/>
      <c r="Q1" s="908"/>
      <c r="R1" s="908"/>
      <c r="S1" s="908"/>
      <c r="T1" s="915" t="s">
        <v>19</v>
      </c>
      <c r="U1" s="908"/>
    </row>
    <row r="2" spans="1:186" ht="15.75" x14ac:dyDescent="0.25">
      <c r="A2" s="705"/>
      <c r="B2" s="1003"/>
      <c r="C2" s="897" t="s">
        <v>134</v>
      </c>
      <c r="D2" s="916"/>
      <c r="E2" s="916"/>
      <c r="F2" s="916"/>
      <c r="G2" s="916"/>
      <c r="H2" s="916"/>
      <c r="I2" s="916"/>
      <c r="J2" s="917"/>
      <c r="K2" s="917"/>
      <c r="L2" s="917"/>
      <c r="M2" s="917"/>
      <c r="N2" s="917"/>
      <c r="O2" s="917"/>
      <c r="P2" s="917"/>
      <c r="Q2" s="917"/>
      <c r="R2" s="917"/>
      <c r="S2" s="917"/>
      <c r="T2" s="917"/>
      <c r="U2" s="917"/>
    </row>
    <row r="3" spans="1:186" ht="15.75" x14ac:dyDescent="0.25">
      <c r="A3" s="705"/>
      <c r="B3" s="1003"/>
      <c r="C3" s="898" t="s">
        <v>135</v>
      </c>
      <c r="D3" s="916"/>
      <c r="E3" s="916"/>
      <c r="F3" s="916"/>
      <c r="G3" s="916"/>
      <c r="H3" s="916"/>
      <c r="I3" s="916"/>
      <c r="J3" s="917"/>
      <c r="K3" s="917"/>
      <c r="L3" s="917"/>
      <c r="M3" s="917"/>
      <c r="N3" s="917"/>
      <c r="O3" s="917"/>
      <c r="P3" s="917"/>
      <c r="Q3" s="917"/>
      <c r="R3" s="917"/>
      <c r="S3" s="917"/>
      <c r="T3" s="917"/>
      <c r="U3" s="917"/>
    </row>
    <row r="4" spans="1:186" ht="15.75" x14ac:dyDescent="0.25">
      <c r="A4" s="705"/>
      <c r="B4" s="1003"/>
      <c r="C4" s="900" t="s">
        <v>472</v>
      </c>
      <c r="D4" s="916"/>
      <c r="E4" s="916"/>
      <c r="F4" s="916"/>
      <c r="G4" s="916"/>
      <c r="H4" s="916"/>
      <c r="I4" s="916"/>
      <c r="J4" s="917"/>
      <c r="K4" s="917"/>
      <c r="L4" s="917"/>
      <c r="M4" s="917"/>
      <c r="N4" s="917"/>
      <c r="O4" s="917"/>
      <c r="P4" s="917"/>
      <c r="Q4" s="917"/>
      <c r="R4" s="917"/>
      <c r="S4" s="917"/>
      <c r="T4" s="917"/>
      <c r="U4" s="917"/>
    </row>
    <row r="5" spans="1:186" x14ac:dyDescent="0.2">
      <c r="A5" s="705"/>
      <c r="B5" s="705"/>
      <c r="C5" s="705"/>
      <c r="D5" s="914"/>
      <c r="E5" s="908"/>
      <c r="F5" s="908"/>
      <c r="G5" s="908"/>
      <c r="H5" s="908"/>
      <c r="I5" s="908"/>
      <c r="J5" s="914"/>
      <c r="K5" s="908"/>
      <c r="L5" s="908"/>
      <c r="M5" s="908"/>
      <c r="N5" s="908"/>
      <c r="O5" s="908"/>
      <c r="P5" s="914"/>
      <c r="Q5" s="908"/>
      <c r="R5" s="908"/>
      <c r="S5" s="908"/>
      <c r="T5" s="908"/>
      <c r="U5" s="908"/>
    </row>
    <row r="6" spans="1:186" ht="13.5" thickBot="1" x14ac:dyDescent="0.25">
      <c r="A6" s="705"/>
      <c r="B6" s="918"/>
      <c r="C6" s="918"/>
      <c r="D6" s="919"/>
      <c r="E6" s="920"/>
      <c r="F6" s="920"/>
      <c r="G6" s="920"/>
      <c r="H6" s="920"/>
      <c r="I6" s="920"/>
      <c r="J6" s="919"/>
      <c r="K6" s="920"/>
      <c r="L6" s="920"/>
      <c r="M6" s="920"/>
      <c r="N6" s="920"/>
      <c r="O6" s="920"/>
      <c r="P6" s="919"/>
      <c r="Q6" s="920"/>
      <c r="R6" s="920"/>
      <c r="S6" s="920"/>
      <c r="T6" s="920"/>
      <c r="U6" s="920" t="s">
        <v>17</v>
      </c>
    </row>
    <row r="7" spans="1:186" ht="15.75" thickBot="1" x14ac:dyDescent="0.3">
      <c r="A7" s="1091" t="s">
        <v>20</v>
      </c>
      <c r="B7" s="1092"/>
      <c r="C7" s="1148" t="s">
        <v>21</v>
      </c>
      <c r="D7" s="1113" t="s">
        <v>477</v>
      </c>
      <c r="E7" s="1114"/>
      <c r="F7" s="1114"/>
      <c r="G7" s="1114"/>
      <c r="H7" s="1114"/>
      <c r="I7" s="1115"/>
      <c r="J7" s="1105" t="s">
        <v>175</v>
      </c>
      <c r="K7" s="1106"/>
      <c r="L7" s="1106"/>
      <c r="M7" s="1106"/>
      <c r="N7" s="1106"/>
      <c r="O7" s="1150"/>
      <c r="P7" s="1105" t="s">
        <v>478</v>
      </c>
      <c r="Q7" s="1106"/>
      <c r="R7" s="1106"/>
      <c r="S7" s="1106"/>
      <c r="T7" s="1151"/>
      <c r="U7" s="1152"/>
    </row>
    <row r="8" spans="1:186" ht="18" customHeight="1" thickBot="1" x14ac:dyDescent="0.25">
      <c r="A8" s="1093"/>
      <c r="B8" s="1094"/>
      <c r="C8" s="1149"/>
      <c r="D8" s="1110" t="s">
        <v>22</v>
      </c>
      <c r="E8" s="1097" t="s">
        <v>23</v>
      </c>
      <c r="F8" s="1126"/>
      <c r="G8" s="1126"/>
      <c r="H8" s="1126"/>
      <c r="I8" s="1127"/>
      <c r="J8" s="1110" t="s">
        <v>22</v>
      </c>
      <c r="K8" s="1097" t="s">
        <v>23</v>
      </c>
      <c r="L8" s="1126"/>
      <c r="M8" s="1126"/>
      <c r="N8" s="1126"/>
      <c r="O8" s="1127"/>
      <c r="P8" s="1110" t="s">
        <v>22</v>
      </c>
      <c r="Q8" s="1097" t="s">
        <v>23</v>
      </c>
      <c r="R8" s="1126"/>
      <c r="S8" s="1126"/>
      <c r="T8" s="1126"/>
      <c r="U8" s="1127"/>
    </row>
    <row r="9" spans="1:186" ht="48" customHeight="1" x14ac:dyDescent="0.2">
      <c r="A9" s="1093"/>
      <c r="B9" s="1094"/>
      <c r="C9" s="1149"/>
      <c r="D9" s="1111"/>
      <c r="E9" s="276" t="s">
        <v>24</v>
      </c>
      <c r="F9" s="294" t="s">
        <v>25</v>
      </c>
      <c r="G9" s="294" t="s">
        <v>27</v>
      </c>
      <c r="H9" s="761" t="s">
        <v>28</v>
      </c>
      <c r="I9" s="656" t="s">
        <v>26</v>
      </c>
      <c r="J9" s="1111"/>
      <c r="K9" s="276" t="s">
        <v>24</v>
      </c>
      <c r="L9" s="294" t="s">
        <v>25</v>
      </c>
      <c r="M9" s="277" t="s">
        <v>27</v>
      </c>
      <c r="N9" s="272" t="s">
        <v>28</v>
      </c>
      <c r="O9" s="409" t="s">
        <v>26</v>
      </c>
      <c r="P9" s="1111"/>
      <c r="Q9" s="276" t="s">
        <v>24</v>
      </c>
      <c r="R9" s="294" t="s">
        <v>25</v>
      </c>
      <c r="S9" s="294" t="s">
        <v>27</v>
      </c>
      <c r="T9" s="761" t="s">
        <v>28</v>
      </c>
      <c r="U9" s="656" t="s">
        <v>26</v>
      </c>
    </row>
    <row r="10" spans="1:186" ht="15.75" customHeight="1" thickBot="1" x14ac:dyDescent="0.25">
      <c r="A10" s="1095"/>
      <c r="B10" s="1096"/>
      <c r="C10" s="1149"/>
      <c r="D10" s="1111"/>
      <c r="E10" s="712" t="s">
        <v>121</v>
      </c>
      <c r="F10" s="713" t="s">
        <v>122</v>
      </c>
      <c r="G10" s="889" t="s">
        <v>123</v>
      </c>
      <c r="H10" s="888" t="s">
        <v>125</v>
      </c>
      <c r="I10" s="890" t="s">
        <v>124</v>
      </c>
      <c r="J10" s="1112"/>
      <c r="K10" s="293" t="s">
        <v>121</v>
      </c>
      <c r="L10" s="72" t="s">
        <v>122</v>
      </c>
      <c r="M10" s="73" t="s">
        <v>123</v>
      </c>
      <c r="N10" s="40" t="s">
        <v>125</v>
      </c>
      <c r="O10" s="73" t="s">
        <v>124</v>
      </c>
      <c r="P10" s="1112"/>
      <c r="Q10" s="293" t="s">
        <v>121</v>
      </c>
      <c r="R10" s="72" t="s">
        <v>122</v>
      </c>
      <c r="S10" s="889" t="s">
        <v>123</v>
      </c>
      <c r="T10" s="888" t="s">
        <v>125</v>
      </c>
      <c r="U10" s="295" t="s">
        <v>124</v>
      </c>
    </row>
    <row r="11" spans="1:186" ht="15.75" customHeight="1" thickTop="1" thickBot="1" x14ac:dyDescent="0.3">
      <c r="A11" s="781" t="s">
        <v>176</v>
      </c>
      <c r="B11" s="1002" t="s">
        <v>30</v>
      </c>
      <c r="C11" s="711"/>
      <c r="D11" s="1153" t="s">
        <v>35</v>
      </c>
      <c r="E11" s="1154"/>
      <c r="F11" s="1154"/>
      <c r="G11" s="1154"/>
      <c r="H11" s="1154"/>
      <c r="I11" s="1155"/>
      <c r="J11" s="1100" t="s">
        <v>35</v>
      </c>
      <c r="K11" s="1103"/>
      <c r="L11" s="1103"/>
      <c r="M11" s="1103"/>
      <c r="N11" s="1103"/>
      <c r="O11" s="1104"/>
      <c r="P11" s="1100" t="s">
        <v>35</v>
      </c>
      <c r="Q11" s="1103"/>
      <c r="R11" s="1103"/>
      <c r="S11" s="1103"/>
      <c r="T11" s="1103"/>
      <c r="U11" s="1104"/>
    </row>
    <row r="12" spans="1:186" s="27" customFormat="1" ht="30" hidden="1" customHeight="1" thickTop="1" x14ac:dyDescent="0.2">
      <c r="A12" s="783" t="s">
        <v>249</v>
      </c>
      <c r="B12" s="784" t="s">
        <v>180</v>
      </c>
      <c r="C12" s="572" t="s">
        <v>440</v>
      </c>
      <c r="D12" s="710">
        <f>SUM(E12:I12)</f>
        <v>0</v>
      </c>
      <c r="E12" s="677"/>
      <c r="F12" s="678"/>
      <c r="G12" s="678"/>
      <c r="H12" s="678"/>
      <c r="I12" s="679"/>
      <c r="J12" s="698">
        <f>K12+L12+N12+O12</f>
        <v>230</v>
      </c>
      <c r="K12" s="677">
        <v>230</v>
      </c>
      <c r="L12" s="678"/>
      <c r="M12" s="678"/>
      <c r="N12" s="678"/>
      <c r="O12" s="679"/>
      <c r="P12" s="698">
        <f t="shared" ref="P12:P40" si="0">Q12+R12+S12+T12</f>
        <v>0</v>
      </c>
      <c r="Q12" s="677"/>
      <c r="R12" s="678"/>
      <c r="S12" s="678"/>
      <c r="T12" s="678"/>
      <c r="U12" s="679"/>
      <c r="V12" s="986"/>
      <c r="W12" s="986"/>
      <c r="X12" s="413"/>
      <c r="Y12" s="413"/>
      <c r="Z12" s="413"/>
      <c r="AA12" s="413"/>
      <c r="AB12" s="413"/>
      <c r="AC12" s="413"/>
      <c r="AD12" s="413"/>
      <c r="AE12" s="413"/>
      <c r="AF12" s="413"/>
      <c r="AG12" s="413"/>
      <c r="AH12" s="413"/>
      <c r="AI12" s="413"/>
      <c r="AJ12" s="413"/>
      <c r="AK12" s="413"/>
      <c r="AL12" s="413"/>
      <c r="AM12" s="413"/>
      <c r="AN12" s="413"/>
      <c r="AO12" s="413"/>
      <c r="AP12" s="413"/>
      <c r="AQ12" s="413"/>
      <c r="AR12" s="413"/>
      <c r="AS12" s="413"/>
      <c r="AT12" s="413"/>
      <c r="AU12" s="413"/>
      <c r="AV12" s="413"/>
      <c r="AW12" s="413"/>
      <c r="AX12" s="413"/>
      <c r="AY12" s="413"/>
      <c r="AZ12" s="413"/>
      <c r="BA12" s="413"/>
      <c r="BB12" s="413"/>
      <c r="BC12" s="413"/>
      <c r="BD12" s="413"/>
      <c r="BE12" s="413"/>
      <c r="BF12" s="413"/>
      <c r="BG12" s="413"/>
      <c r="BH12" s="413"/>
      <c r="BI12" s="413"/>
      <c r="BJ12" s="413"/>
      <c r="BK12" s="413"/>
      <c r="BL12" s="413"/>
      <c r="BM12" s="413"/>
      <c r="BN12" s="413"/>
      <c r="BO12" s="413"/>
      <c r="BP12" s="413"/>
      <c r="BQ12" s="413"/>
      <c r="BR12" s="413"/>
      <c r="BS12" s="413"/>
      <c r="BT12" s="413"/>
      <c r="BU12" s="413"/>
      <c r="BV12" s="413"/>
      <c r="BW12" s="413"/>
      <c r="BX12" s="413"/>
      <c r="BY12" s="413"/>
      <c r="BZ12" s="413"/>
      <c r="CA12" s="413"/>
      <c r="CB12" s="413"/>
      <c r="CC12" s="413"/>
      <c r="CD12" s="413"/>
      <c r="CE12" s="413"/>
      <c r="CF12" s="413"/>
      <c r="CG12" s="413"/>
      <c r="CH12" s="413"/>
      <c r="CI12" s="413"/>
      <c r="CJ12" s="413"/>
      <c r="CK12" s="413"/>
      <c r="CL12" s="413"/>
      <c r="CM12" s="413"/>
      <c r="CN12" s="413"/>
      <c r="CO12" s="413"/>
      <c r="CP12" s="413"/>
      <c r="CQ12" s="413"/>
      <c r="CR12" s="413"/>
      <c r="CS12" s="413"/>
      <c r="CT12" s="413"/>
      <c r="CU12" s="413"/>
      <c r="CV12" s="413"/>
      <c r="CW12" s="413"/>
      <c r="CX12" s="413"/>
      <c r="CY12" s="413"/>
      <c r="CZ12" s="413"/>
      <c r="DA12" s="413"/>
      <c r="DB12" s="413"/>
      <c r="DC12" s="413"/>
      <c r="DD12" s="413"/>
      <c r="DE12" s="413"/>
      <c r="DF12" s="413"/>
      <c r="DG12" s="413"/>
      <c r="DH12" s="413"/>
      <c r="DI12" s="413"/>
      <c r="DJ12" s="413"/>
      <c r="DK12" s="413"/>
      <c r="DL12" s="413"/>
      <c r="DM12" s="413"/>
      <c r="DN12" s="413"/>
      <c r="DO12" s="413"/>
      <c r="DP12" s="413"/>
      <c r="DQ12" s="413"/>
      <c r="DR12" s="413"/>
      <c r="DS12" s="413"/>
      <c r="DT12" s="413"/>
      <c r="DU12" s="413"/>
      <c r="DV12" s="413"/>
      <c r="DW12" s="413"/>
      <c r="DX12" s="413"/>
      <c r="DY12" s="413"/>
      <c r="DZ12" s="413"/>
      <c r="EA12" s="413"/>
      <c r="EB12" s="413"/>
      <c r="EC12" s="413"/>
      <c r="ED12" s="413"/>
      <c r="EE12" s="413"/>
      <c r="EF12" s="413"/>
      <c r="EG12" s="413"/>
      <c r="EH12" s="413"/>
      <c r="EI12" s="413"/>
      <c r="EJ12" s="413"/>
      <c r="EK12" s="413"/>
      <c r="EL12" s="413"/>
      <c r="EM12" s="413"/>
      <c r="EN12" s="413"/>
      <c r="EO12" s="413"/>
      <c r="EP12" s="413"/>
      <c r="EQ12" s="413"/>
      <c r="ER12" s="413"/>
      <c r="ES12" s="413"/>
      <c r="ET12" s="413"/>
      <c r="EU12" s="413"/>
      <c r="EV12" s="413"/>
      <c r="EW12" s="413"/>
      <c r="EX12" s="413"/>
      <c r="EY12" s="413"/>
      <c r="EZ12" s="413"/>
      <c r="FA12" s="413"/>
      <c r="FB12" s="413"/>
      <c r="FC12" s="413"/>
      <c r="FD12" s="413"/>
      <c r="FE12" s="413"/>
      <c r="FF12" s="413"/>
      <c r="FG12" s="413"/>
      <c r="FH12" s="413"/>
      <c r="FI12" s="413"/>
      <c r="FJ12" s="413"/>
      <c r="FK12" s="413"/>
      <c r="FL12" s="413"/>
      <c r="FM12" s="413"/>
      <c r="FN12" s="413"/>
      <c r="FO12" s="413"/>
      <c r="FP12" s="413"/>
      <c r="FQ12" s="413"/>
      <c r="FR12" s="413"/>
      <c r="FS12" s="413"/>
      <c r="FT12" s="413"/>
      <c r="FU12" s="413"/>
      <c r="FV12" s="413"/>
      <c r="FW12" s="413"/>
      <c r="FX12" s="413"/>
      <c r="FY12" s="413"/>
      <c r="FZ12" s="413"/>
      <c r="GA12" s="413"/>
      <c r="GB12" s="413"/>
      <c r="GC12" s="413"/>
      <c r="GD12" s="413"/>
    </row>
    <row r="13" spans="1:186" s="27" customFormat="1" ht="30" customHeight="1" thickTop="1" x14ac:dyDescent="0.2">
      <c r="A13" s="785" t="s">
        <v>250</v>
      </c>
      <c r="B13" s="786" t="s">
        <v>180</v>
      </c>
      <c r="C13" s="572" t="s">
        <v>549</v>
      </c>
      <c r="D13" s="365">
        <f t="shared" ref="D13:D40" si="1">SUM(E13:I13)</f>
        <v>1169</v>
      </c>
      <c r="E13" s="680">
        <v>1106</v>
      </c>
      <c r="F13" s="681"/>
      <c r="G13" s="681">
        <v>63</v>
      </c>
      <c r="H13" s="681"/>
      <c r="I13" s="682"/>
      <c r="J13" s="365">
        <f>K13+L13+N13+O13+M13</f>
        <v>2059</v>
      </c>
      <c r="K13" s="680">
        <v>1470</v>
      </c>
      <c r="L13" s="681"/>
      <c r="M13" s="681">
        <v>589</v>
      </c>
      <c r="N13" s="681"/>
      <c r="O13" s="682"/>
      <c r="P13" s="365">
        <f t="shared" si="0"/>
        <v>1170</v>
      </c>
      <c r="Q13" s="680">
        <v>1106</v>
      </c>
      <c r="R13" s="681"/>
      <c r="S13" s="681">
        <v>64</v>
      </c>
      <c r="T13" s="681"/>
      <c r="U13" s="682"/>
      <c r="V13" s="986"/>
      <c r="W13" s="986"/>
      <c r="X13" s="413"/>
      <c r="Y13" s="413"/>
      <c r="Z13" s="413"/>
      <c r="AA13" s="413"/>
      <c r="AB13" s="413"/>
      <c r="AC13" s="413"/>
      <c r="AD13" s="413"/>
      <c r="AE13" s="413"/>
      <c r="AF13" s="413"/>
      <c r="AG13" s="413"/>
      <c r="AH13" s="413"/>
      <c r="AI13" s="413"/>
      <c r="AJ13" s="413"/>
      <c r="AK13" s="413"/>
      <c r="AL13" s="413"/>
      <c r="AM13" s="413"/>
      <c r="AN13" s="413"/>
      <c r="AO13" s="413"/>
      <c r="AP13" s="413"/>
      <c r="AQ13" s="413"/>
      <c r="AR13" s="413"/>
      <c r="AS13" s="413"/>
      <c r="AT13" s="413"/>
      <c r="AU13" s="413"/>
      <c r="AV13" s="413"/>
      <c r="AW13" s="413"/>
      <c r="AX13" s="413"/>
      <c r="AY13" s="413"/>
      <c r="AZ13" s="413"/>
      <c r="BA13" s="413"/>
      <c r="BB13" s="413"/>
      <c r="BC13" s="413"/>
      <c r="BD13" s="413"/>
      <c r="BE13" s="413"/>
      <c r="BF13" s="413"/>
      <c r="BG13" s="413"/>
      <c r="BH13" s="413"/>
      <c r="BI13" s="413"/>
      <c r="BJ13" s="413"/>
      <c r="BK13" s="413"/>
      <c r="BL13" s="413"/>
      <c r="BM13" s="413"/>
      <c r="BN13" s="413"/>
      <c r="BO13" s="413"/>
      <c r="BP13" s="413"/>
      <c r="BQ13" s="413"/>
      <c r="BR13" s="413"/>
      <c r="BS13" s="413"/>
      <c r="BT13" s="413"/>
      <c r="BU13" s="413"/>
      <c r="BV13" s="413"/>
      <c r="BW13" s="413"/>
      <c r="BX13" s="413"/>
      <c r="BY13" s="413"/>
      <c r="BZ13" s="413"/>
      <c r="CA13" s="413"/>
      <c r="CB13" s="413"/>
      <c r="CC13" s="413"/>
      <c r="CD13" s="413"/>
      <c r="CE13" s="413"/>
      <c r="CF13" s="413"/>
      <c r="CG13" s="413"/>
      <c r="CH13" s="413"/>
      <c r="CI13" s="413"/>
      <c r="CJ13" s="413"/>
      <c r="CK13" s="413"/>
      <c r="CL13" s="413"/>
      <c r="CM13" s="413"/>
      <c r="CN13" s="413"/>
      <c r="CO13" s="413"/>
      <c r="CP13" s="413"/>
      <c r="CQ13" s="413"/>
      <c r="CR13" s="413"/>
      <c r="CS13" s="413"/>
      <c r="CT13" s="413"/>
      <c r="CU13" s="413"/>
      <c r="CV13" s="413"/>
      <c r="CW13" s="413"/>
      <c r="CX13" s="413"/>
      <c r="CY13" s="413"/>
      <c r="CZ13" s="413"/>
      <c r="DA13" s="413"/>
      <c r="DB13" s="413"/>
      <c r="DC13" s="413"/>
      <c r="DD13" s="413"/>
      <c r="DE13" s="413"/>
      <c r="DF13" s="413"/>
      <c r="DG13" s="413"/>
      <c r="DH13" s="413"/>
      <c r="DI13" s="413"/>
      <c r="DJ13" s="413"/>
      <c r="DK13" s="413"/>
      <c r="DL13" s="413"/>
      <c r="DM13" s="413"/>
      <c r="DN13" s="413"/>
      <c r="DO13" s="413"/>
      <c r="DP13" s="413"/>
      <c r="DQ13" s="413"/>
      <c r="DR13" s="413"/>
      <c r="DS13" s="413"/>
      <c r="DT13" s="413"/>
      <c r="DU13" s="413"/>
      <c r="DV13" s="413"/>
      <c r="DW13" s="413"/>
      <c r="DX13" s="413"/>
      <c r="DY13" s="413"/>
      <c r="DZ13" s="413"/>
      <c r="EA13" s="413"/>
      <c r="EB13" s="413"/>
      <c r="EC13" s="413"/>
      <c r="ED13" s="413"/>
      <c r="EE13" s="413"/>
      <c r="EF13" s="413"/>
      <c r="EG13" s="413"/>
      <c r="EH13" s="413"/>
      <c r="EI13" s="413"/>
      <c r="EJ13" s="413"/>
      <c r="EK13" s="413"/>
      <c r="EL13" s="413"/>
      <c r="EM13" s="413"/>
      <c r="EN13" s="413"/>
      <c r="EO13" s="413"/>
      <c r="EP13" s="413"/>
      <c r="EQ13" s="413"/>
      <c r="ER13" s="413"/>
      <c r="ES13" s="413"/>
      <c r="ET13" s="413"/>
      <c r="EU13" s="413"/>
      <c r="EV13" s="413"/>
      <c r="EW13" s="413"/>
      <c r="EX13" s="413"/>
      <c r="EY13" s="413"/>
      <c r="EZ13" s="413"/>
      <c r="FA13" s="413"/>
      <c r="FB13" s="413"/>
      <c r="FC13" s="413"/>
      <c r="FD13" s="413"/>
      <c r="FE13" s="413"/>
      <c r="FF13" s="413"/>
      <c r="FG13" s="413"/>
      <c r="FH13" s="413"/>
      <c r="FI13" s="413"/>
      <c r="FJ13" s="413"/>
      <c r="FK13" s="413"/>
      <c r="FL13" s="413"/>
      <c r="FM13" s="413"/>
      <c r="FN13" s="413"/>
      <c r="FO13" s="413"/>
      <c r="FP13" s="413"/>
      <c r="FQ13" s="413"/>
      <c r="FR13" s="413"/>
      <c r="FS13" s="413"/>
      <c r="FT13" s="413"/>
      <c r="FU13" s="413"/>
      <c r="FV13" s="413"/>
      <c r="FW13" s="413"/>
      <c r="FX13" s="413"/>
      <c r="FY13" s="413"/>
      <c r="FZ13" s="413"/>
      <c r="GA13" s="413"/>
      <c r="GB13" s="413"/>
      <c r="GC13" s="413"/>
      <c r="GD13" s="413"/>
    </row>
    <row r="14" spans="1:186" s="27" customFormat="1" ht="30" customHeight="1" x14ac:dyDescent="0.2">
      <c r="A14" s="785" t="s">
        <v>251</v>
      </c>
      <c r="B14" s="786" t="s">
        <v>180</v>
      </c>
      <c r="C14" s="572" t="s">
        <v>361</v>
      </c>
      <c r="D14" s="365">
        <f t="shared" si="1"/>
        <v>1951</v>
      </c>
      <c r="E14" s="680">
        <v>1932</v>
      </c>
      <c r="F14" s="681"/>
      <c r="G14" s="681">
        <v>19</v>
      </c>
      <c r="H14" s="681"/>
      <c r="I14" s="682"/>
      <c r="J14" s="365">
        <f>SUM(K14:O14)</f>
        <v>1951</v>
      </c>
      <c r="K14" s="680">
        <v>1932</v>
      </c>
      <c r="L14" s="681"/>
      <c r="M14" s="681">
        <v>19</v>
      </c>
      <c r="N14" s="681"/>
      <c r="O14" s="682"/>
      <c r="P14" s="365">
        <f t="shared" si="0"/>
        <v>1951</v>
      </c>
      <c r="Q14" s="680">
        <v>1932</v>
      </c>
      <c r="R14" s="681"/>
      <c r="S14" s="681">
        <v>19</v>
      </c>
      <c r="T14" s="681"/>
      <c r="U14" s="682"/>
      <c r="V14" s="986"/>
      <c r="W14" s="986"/>
      <c r="X14" s="413"/>
      <c r="Y14" s="413"/>
      <c r="Z14" s="413"/>
      <c r="AA14" s="413"/>
      <c r="AB14" s="413"/>
      <c r="AC14" s="413"/>
      <c r="AD14" s="413"/>
      <c r="AE14" s="413"/>
      <c r="AF14" s="413"/>
      <c r="AG14" s="413"/>
      <c r="AH14" s="413"/>
      <c r="AI14" s="413"/>
      <c r="AJ14" s="413"/>
      <c r="AK14" s="413"/>
      <c r="AL14" s="413"/>
      <c r="AM14" s="413"/>
      <c r="AN14" s="413"/>
      <c r="AO14" s="413"/>
      <c r="AP14" s="413"/>
      <c r="AQ14" s="413"/>
      <c r="AR14" s="413"/>
      <c r="AS14" s="413"/>
      <c r="AT14" s="413"/>
      <c r="AU14" s="413"/>
      <c r="AV14" s="413"/>
      <c r="AW14" s="413"/>
      <c r="AX14" s="413"/>
      <c r="AY14" s="413"/>
      <c r="AZ14" s="413"/>
      <c r="BA14" s="413"/>
      <c r="BB14" s="413"/>
      <c r="BC14" s="413"/>
      <c r="BD14" s="413"/>
      <c r="BE14" s="413"/>
      <c r="BF14" s="413"/>
      <c r="BG14" s="413"/>
      <c r="BH14" s="413"/>
      <c r="BI14" s="413"/>
      <c r="BJ14" s="413"/>
      <c r="BK14" s="413"/>
      <c r="BL14" s="413"/>
      <c r="BM14" s="413"/>
      <c r="BN14" s="413"/>
      <c r="BO14" s="413"/>
      <c r="BP14" s="413"/>
      <c r="BQ14" s="413"/>
      <c r="BR14" s="413"/>
      <c r="BS14" s="413"/>
      <c r="BT14" s="413"/>
      <c r="BU14" s="413"/>
      <c r="BV14" s="413"/>
      <c r="BW14" s="413"/>
      <c r="BX14" s="413"/>
      <c r="BY14" s="413"/>
      <c r="BZ14" s="413"/>
      <c r="CA14" s="413"/>
      <c r="CB14" s="413"/>
      <c r="CC14" s="413"/>
      <c r="CD14" s="413"/>
      <c r="CE14" s="413"/>
      <c r="CF14" s="413"/>
      <c r="CG14" s="413"/>
      <c r="CH14" s="413"/>
      <c r="CI14" s="413"/>
      <c r="CJ14" s="413"/>
      <c r="CK14" s="413"/>
      <c r="CL14" s="413"/>
      <c r="CM14" s="413"/>
      <c r="CN14" s="413"/>
      <c r="CO14" s="413"/>
      <c r="CP14" s="413"/>
      <c r="CQ14" s="413"/>
      <c r="CR14" s="413"/>
      <c r="CS14" s="413"/>
      <c r="CT14" s="413"/>
      <c r="CU14" s="413"/>
      <c r="CV14" s="413"/>
      <c r="CW14" s="413"/>
      <c r="CX14" s="413"/>
      <c r="CY14" s="413"/>
      <c r="CZ14" s="413"/>
      <c r="DA14" s="413"/>
      <c r="DB14" s="413"/>
      <c r="DC14" s="413"/>
      <c r="DD14" s="413"/>
      <c r="DE14" s="413"/>
      <c r="DF14" s="413"/>
      <c r="DG14" s="413"/>
      <c r="DH14" s="413"/>
      <c r="DI14" s="413"/>
      <c r="DJ14" s="413"/>
      <c r="DK14" s="413"/>
      <c r="DL14" s="413"/>
      <c r="DM14" s="413"/>
      <c r="DN14" s="413"/>
      <c r="DO14" s="413"/>
      <c r="DP14" s="413"/>
      <c r="DQ14" s="413"/>
      <c r="DR14" s="413"/>
      <c r="DS14" s="413"/>
      <c r="DT14" s="413"/>
      <c r="DU14" s="413"/>
      <c r="DV14" s="413"/>
      <c r="DW14" s="413"/>
      <c r="DX14" s="413"/>
      <c r="DY14" s="413"/>
      <c r="DZ14" s="413"/>
      <c r="EA14" s="413"/>
      <c r="EB14" s="413"/>
      <c r="EC14" s="413"/>
      <c r="ED14" s="413"/>
      <c r="EE14" s="413"/>
      <c r="EF14" s="413"/>
      <c r="EG14" s="413"/>
      <c r="EH14" s="413"/>
      <c r="EI14" s="413"/>
      <c r="EJ14" s="413"/>
      <c r="EK14" s="413"/>
      <c r="EL14" s="413"/>
      <c r="EM14" s="413"/>
      <c r="EN14" s="413"/>
      <c r="EO14" s="413"/>
      <c r="EP14" s="413"/>
      <c r="EQ14" s="413"/>
      <c r="ER14" s="413"/>
      <c r="ES14" s="413"/>
      <c r="ET14" s="413"/>
      <c r="EU14" s="413"/>
      <c r="EV14" s="413"/>
      <c r="EW14" s="413"/>
      <c r="EX14" s="413"/>
      <c r="EY14" s="413"/>
      <c r="EZ14" s="413"/>
      <c r="FA14" s="413"/>
      <c r="FB14" s="413"/>
      <c r="FC14" s="413"/>
      <c r="FD14" s="413"/>
      <c r="FE14" s="413"/>
      <c r="FF14" s="413"/>
      <c r="FG14" s="413"/>
      <c r="FH14" s="413"/>
      <c r="FI14" s="413"/>
      <c r="FJ14" s="413"/>
      <c r="FK14" s="413"/>
      <c r="FL14" s="413"/>
      <c r="FM14" s="413"/>
      <c r="FN14" s="413"/>
      <c r="FO14" s="413"/>
      <c r="FP14" s="413"/>
      <c r="FQ14" s="413"/>
      <c r="FR14" s="413"/>
      <c r="FS14" s="413"/>
      <c r="FT14" s="413"/>
      <c r="FU14" s="413"/>
      <c r="FV14" s="413"/>
      <c r="FW14" s="413"/>
      <c r="FX14" s="413"/>
      <c r="FY14" s="413"/>
      <c r="FZ14" s="413"/>
      <c r="GA14" s="413"/>
      <c r="GB14" s="413"/>
      <c r="GC14" s="413"/>
      <c r="GD14" s="413"/>
    </row>
    <row r="15" spans="1:186" s="27" customFormat="1" ht="30" customHeight="1" x14ac:dyDescent="0.2">
      <c r="A15" s="785" t="s">
        <v>252</v>
      </c>
      <c r="B15" s="786" t="s">
        <v>180</v>
      </c>
      <c r="C15" s="572" t="s">
        <v>362</v>
      </c>
      <c r="D15" s="365">
        <f t="shared" si="1"/>
        <v>938</v>
      </c>
      <c r="E15" s="680">
        <f>593+17</f>
        <v>610</v>
      </c>
      <c r="F15" s="681"/>
      <c r="G15" s="681">
        <v>328</v>
      </c>
      <c r="H15" s="681"/>
      <c r="I15" s="682"/>
      <c r="J15" s="365">
        <f t="shared" ref="J15:J40" si="2">SUM(K15:O15)</f>
        <v>866</v>
      </c>
      <c r="K15" s="680">
        <v>543</v>
      </c>
      <c r="L15" s="681"/>
      <c r="M15" s="681">
        <v>323</v>
      </c>
      <c r="N15" s="681"/>
      <c r="O15" s="682"/>
      <c r="P15" s="365">
        <f t="shared" si="0"/>
        <v>1097</v>
      </c>
      <c r="Q15" s="680">
        <v>680</v>
      </c>
      <c r="R15" s="681"/>
      <c r="S15" s="681">
        <v>417</v>
      </c>
      <c r="T15" s="681"/>
      <c r="U15" s="682"/>
      <c r="V15" s="986"/>
      <c r="W15" s="986"/>
      <c r="X15" s="413"/>
      <c r="Y15" s="413"/>
      <c r="Z15" s="413"/>
      <c r="AA15" s="413"/>
      <c r="AB15" s="413"/>
      <c r="AC15" s="413"/>
      <c r="AD15" s="413"/>
      <c r="AE15" s="413"/>
      <c r="AF15" s="413"/>
      <c r="AG15" s="413"/>
      <c r="AH15" s="413"/>
      <c r="AI15" s="413"/>
      <c r="AJ15" s="413"/>
      <c r="AK15" s="413"/>
      <c r="AL15" s="413"/>
      <c r="AM15" s="413"/>
      <c r="AN15" s="413"/>
      <c r="AO15" s="413"/>
      <c r="AP15" s="413"/>
      <c r="AQ15" s="413"/>
      <c r="AR15" s="413"/>
      <c r="AS15" s="413"/>
      <c r="AT15" s="413"/>
      <c r="AU15" s="413"/>
      <c r="AV15" s="413"/>
      <c r="AW15" s="413"/>
      <c r="AX15" s="413"/>
      <c r="AY15" s="413"/>
      <c r="AZ15" s="413"/>
      <c r="BA15" s="413"/>
      <c r="BB15" s="413"/>
      <c r="BC15" s="413"/>
      <c r="BD15" s="413"/>
      <c r="BE15" s="413"/>
      <c r="BF15" s="413"/>
      <c r="BG15" s="413"/>
      <c r="BH15" s="413"/>
      <c r="BI15" s="413"/>
      <c r="BJ15" s="413"/>
      <c r="BK15" s="413"/>
      <c r="BL15" s="413"/>
      <c r="BM15" s="413"/>
      <c r="BN15" s="413"/>
      <c r="BO15" s="413"/>
      <c r="BP15" s="413"/>
      <c r="BQ15" s="413"/>
      <c r="BR15" s="413"/>
      <c r="BS15" s="413"/>
      <c r="BT15" s="413"/>
      <c r="BU15" s="413"/>
      <c r="BV15" s="413"/>
      <c r="BW15" s="413"/>
      <c r="BX15" s="413"/>
      <c r="BY15" s="413"/>
      <c r="BZ15" s="413"/>
      <c r="CA15" s="413"/>
      <c r="CB15" s="413"/>
      <c r="CC15" s="413"/>
      <c r="CD15" s="413"/>
      <c r="CE15" s="413"/>
      <c r="CF15" s="413"/>
      <c r="CG15" s="413"/>
      <c r="CH15" s="413"/>
      <c r="CI15" s="413"/>
      <c r="CJ15" s="413"/>
      <c r="CK15" s="413"/>
      <c r="CL15" s="413"/>
      <c r="CM15" s="413"/>
      <c r="CN15" s="413"/>
      <c r="CO15" s="413"/>
      <c r="CP15" s="413"/>
      <c r="CQ15" s="413"/>
      <c r="CR15" s="413"/>
      <c r="CS15" s="413"/>
      <c r="CT15" s="413"/>
      <c r="CU15" s="413"/>
      <c r="CV15" s="413"/>
      <c r="CW15" s="413"/>
      <c r="CX15" s="413"/>
      <c r="CY15" s="413"/>
      <c r="CZ15" s="413"/>
      <c r="DA15" s="413"/>
      <c r="DB15" s="413"/>
      <c r="DC15" s="413"/>
      <c r="DD15" s="413"/>
      <c r="DE15" s="413"/>
      <c r="DF15" s="413"/>
      <c r="DG15" s="413"/>
      <c r="DH15" s="413"/>
      <c r="DI15" s="413"/>
      <c r="DJ15" s="413"/>
      <c r="DK15" s="413"/>
      <c r="DL15" s="413"/>
      <c r="DM15" s="413"/>
      <c r="DN15" s="413"/>
      <c r="DO15" s="413"/>
      <c r="DP15" s="413"/>
      <c r="DQ15" s="413"/>
      <c r="DR15" s="413"/>
      <c r="DS15" s="413"/>
      <c r="DT15" s="413"/>
      <c r="DU15" s="413"/>
      <c r="DV15" s="413"/>
      <c r="DW15" s="413"/>
      <c r="DX15" s="413"/>
      <c r="DY15" s="413"/>
      <c r="DZ15" s="413"/>
      <c r="EA15" s="413"/>
      <c r="EB15" s="413"/>
      <c r="EC15" s="413"/>
      <c r="ED15" s="413"/>
      <c r="EE15" s="413"/>
      <c r="EF15" s="413"/>
      <c r="EG15" s="413"/>
      <c r="EH15" s="413"/>
      <c r="EI15" s="413"/>
      <c r="EJ15" s="413"/>
      <c r="EK15" s="413"/>
      <c r="EL15" s="413"/>
      <c r="EM15" s="413"/>
      <c r="EN15" s="413"/>
      <c r="EO15" s="413"/>
      <c r="EP15" s="413"/>
      <c r="EQ15" s="413"/>
      <c r="ER15" s="413"/>
      <c r="ES15" s="413"/>
      <c r="ET15" s="413"/>
      <c r="EU15" s="413"/>
      <c r="EV15" s="413"/>
      <c r="EW15" s="413"/>
      <c r="EX15" s="413"/>
      <c r="EY15" s="413"/>
      <c r="EZ15" s="413"/>
      <c r="FA15" s="413"/>
      <c r="FB15" s="413"/>
      <c r="FC15" s="413"/>
      <c r="FD15" s="413"/>
      <c r="FE15" s="413"/>
      <c r="FF15" s="413"/>
      <c r="FG15" s="413"/>
      <c r="FH15" s="413"/>
      <c r="FI15" s="413"/>
      <c r="FJ15" s="413"/>
      <c r="FK15" s="413"/>
      <c r="FL15" s="413"/>
      <c r="FM15" s="413"/>
      <c r="FN15" s="413"/>
      <c r="FO15" s="413"/>
      <c r="FP15" s="413"/>
      <c r="FQ15" s="413"/>
      <c r="FR15" s="413"/>
      <c r="FS15" s="413"/>
      <c r="FT15" s="413"/>
      <c r="FU15" s="413"/>
      <c r="FV15" s="413"/>
      <c r="FW15" s="413"/>
      <c r="FX15" s="413"/>
      <c r="FY15" s="413"/>
      <c r="FZ15" s="413"/>
      <c r="GA15" s="413"/>
      <c r="GB15" s="413"/>
      <c r="GC15" s="413"/>
      <c r="GD15" s="413"/>
    </row>
    <row r="16" spans="1:186" s="27" customFormat="1" ht="30" customHeight="1" x14ac:dyDescent="0.2">
      <c r="A16" s="785" t="s">
        <v>253</v>
      </c>
      <c r="B16" s="786" t="s">
        <v>189</v>
      </c>
      <c r="C16" s="572" t="s">
        <v>363</v>
      </c>
      <c r="D16" s="365">
        <f t="shared" si="1"/>
        <v>5402</v>
      </c>
      <c r="E16" s="680">
        <v>5082</v>
      </c>
      <c r="F16" s="681"/>
      <c r="G16" s="681">
        <v>320</v>
      </c>
      <c r="H16" s="681"/>
      <c r="I16" s="682"/>
      <c r="J16" s="365">
        <f t="shared" si="2"/>
        <v>5480</v>
      </c>
      <c r="K16" s="680">
        <v>5082</v>
      </c>
      <c r="L16" s="681"/>
      <c r="M16" s="681">
        <v>398</v>
      </c>
      <c r="N16" s="681"/>
      <c r="O16" s="682"/>
      <c r="P16" s="365">
        <f t="shared" si="0"/>
        <v>5463</v>
      </c>
      <c r="Q16" s="680">
        <v>5082</v>
      </c>
      <c r="R16" s="681"/>
      <c r="S16" s="681">
        <v>381</v>
      </c>
      <c r="T16" s="681"/>
      <c r="U16" s="682"/>
      <c r="V16" s="986"/>
      <c r="W16" s="986"/>
      <c r="X16" s="413"/>
      <c r="Y16" s="413"/>
      <c r="Z16" s="413"/>
      <c r="AA16" s="413"/>
      <c r="AB16" s="413"/>
      <c r="AC16" s="413"/>
      <c r="AD16" s="413"/>
      <c r="AE16" s="413"/>
      <c r="AF16" s="413"/>
      <c r="AG16" s="413"/>
      <c r="AH16" s="413"/>
      <c r="AI16" s="413"/>
      <c r="AJ16" s="413"/>
      <c r="AK16" s="413"/>
      <c r="AL16" s="413"/>
      <c r="AM16" s="413"/>
      <c r="AN16" s="413"/>
      <c r="AO16" s="413"/>
      <c r="AP16" s="413"/>
      <c r="AQ16" s="413"/>
      <c r="AR16" s="413"/>
      <c r="AS16" s="413"/>
      <c r="AT16" s="413"/>
      <c r="AU16" s="413"/>
      <c r="AV16" s="413"/>
      <c r="AW16" s="413"/>
      <c r="AX16" s="413"/>
      <c r="AY16" s="413"/>
      <c r="AZ16" s="413"/>
      <c r="BA16" s="413"/>
      <c r="BB16" s="413"/>
      <c r="BC16" s="413"/>
      <c r="BD16" s="413"/>
      <c r="BE16" s="413"/>
      <c r="BF16" s="413"/>
      <c r="BG16" s="413"/>
      <c r="BH16" s="413"/>
      <c r="BI16" s="413"/>
      <c r="BJ16" s="413"/>
      <c r="BK16" s="413"/>
      <c r="BL16" s="413"/>
      <c r="BM16" s="413"/>
      <c r="BN16" s="413"/>
      <c r="BO16" s="413"/>
      <c r="BP16" s="413"/>
      <c r="BQ16" s="413"/>
      <c r="BR16" s="413"/>
      <c r="BS16" s="413"/>
      <c r="BT16" s="413"/>
      <c r="BU16" s="413"/>
      <c r="BV16" s="413"/>
      <c r="BW16" s="413"/>
      <c r="BX16" s="413"/>
      <c r="BY16" s="413"/>
      <c r="BZ16" s="413"/>
      <c r="CA16" s="413"/>
      <c r="CB16" s="413"/>
      <c r="CC16" s="413"/>
      <c r="CD16" s="413"/>
      <c r="CE16" s="413"/>
      <c r="CF16" s="413"/>
      <c r="CG16" s="413"/>
      <c r="CH16" s="413"/>
      <c r="CI16" s="413"/>
      <c r="CJ16" s="413"/>
      <c r="CK16" s="413"/>
      <c r="CL16" s="413"/>
      <c r="CM16" s="413"/>
      <c r="CN16" s="413"/>
      <c r="CO16" s="413"/>
      <c r="CP16" s="413"/>
      <c r="CQ16" s="413"/>
      <c r="CR16" s="413"/>
      <c r="CS16" s="413"/>
      <c r="CT16" s="413"/>
      <c r="CU16" s="413"/>
      <c r="CV16" s="413"/>
      <c r="CW16" s="413"/>
      <c r="CX16" s="413"/>
      <c r="CY16" s="413"/>
      <c r="CZ16" s="413"/>
      <c r="DA16" s="413"/>
      <c r="DB16" s="413"/>
      <c r="DC16" s="413"/>
      <c r="DD16" s="413"/>
      <c r="DE16" s="413"/>
      <c r="DF16" s="413"/>
      <c r="DG16" s="413"/>
      <c r="DH16" s="413"/>
      <c r="DI16" s="413"/>
      <c r="DJ16" s="413"/>
      <c r="DK16" s="413"/>
      <c r="DL16" s="413"/>
      <c r="DM16" s="413"/>
      <c r="DN16" s="413"/>
      <c r="DO16" s="413"/>
      <c r="DP16" s="413"/>
      <c r="DQ16" s="413"/>
      <c r="DR16" s="413"/>
      <c r="DS16" s="413"/>
      <c r="DT16" s="413"/>
      <c r="DU16" s="413"/>
      <c r="DV16" s="413"/>
      <c r="DW16" s="413"/>
      <c r="DX16" s="413"/>
      <c r="DY16" s="413"/>
      <c r="DZ16" s="413"/>
      <c r="EA16" s="413"/>
      <c r="EB16" s="413"/>
      <c r="EC16" s="413"/>
      <c r="ED16" s="413"/>
      <c r="EE16" s="413"/>
      <c r="EF16" s="413"/>
      <c r="EG16" s="413"/>
      <c r="EH16" s="413"/>
      <c r="EI16" s="413"/>
      <c r="EJ16" s="413"/>
      <c r="EK16" s="413"/>
      <c r="EL16" s="413"/>
      <c r="EM16" s="413"/>
      <c r="EN16" s="413"/>
      <c r="EO16" s="413"/>
      <c r="EP16" s="413"/>
      <c r="EQ16" s="413"/>
      <c r="ER16" s="413"/>
      <c r="ES16" s="413"/>
      <c r="ET16" s="413"/>
      <c r="EU16" s="413"/>
      <c r="EV16" s="413"/>
      <c r="EW16" s="413"/>
      <c r="EX16" s="413"/>
      <c r="EY16" s="413"/>
      <c r="EZ16" s="413"/>
      <c r="FA16" s="413"/>
      <c r="FB16" s="413"/>
      <c r="FC16" s="413"/>
      <c r="FD16" s="413"/>
      <c r="FE16" s="413"/>
      <c r="FF16" s="413"/>
      <c r="FG16" s="413"/>
      <c r="FH16" s="413"/>
      <c r="FI16" s="413"/>
      <c r="FJ16" s="413"/>
      <c r="FK16" s="413"/>
      <c r="FL16" s="413"/>
      <c r="FM16" s="413"/>
      <c r="FN16" s="413"/>
      <c r="FO16" s="413"/>
      <c r="FP16" s="413"/>
      <c r="FQ16" s="413"/>
      <c r="FR16" s="413"/>
      <c r="FS16" s="413"/>
      <c r="FT16" s="413"/>
      <c r="FU16" s="413"/>
      <c r="FV16" s="413"/>
      <c r="FW16" s="413"/>
      <c r="FX16" s="413"/>
      <c r="FY16" s="413"/>
      <c r="FZ16" s="413"/>
      <c r="GA16" s="413"/>
      <c r="GB16" s="413"/>
      <c r="GC16" s="413"/>
      <c r="GD16" s="413"/>
    </row>
    <row r="17" spans="1:186" s="27" customFormat="1" ht="30" customHeight="1" x14ac:dyDescent="0.2">
      <c r="A17" s="785" t="s">
        <v>254</v>
      </c>
      <c r="B17" s="786" t="s">
        <v>189</v>
      </c>
      <c r="C17" s="572" t="s">
        <v>364</v>
      </c>
      <c r="D17" s="365">
        <f t="shared" si="1"/>
        <v>2778</v>
      </c>
      <c r="E17" s="680">
        <v>1937</v>
      </c>
      <c r="F17" s="681"/>
      <c r="G17" s="681">
        <v>841</v>
      </c>
      <c r="H17" s="681"/>
      <c r="I17" s="682"/>
      <c r="J17" s="365">
        <f t="shared" si="2"/>
        <v>2722</v>
      </c>
      <c r="K17" s="680">
        <v>1887</v>
      </c>
      <c r="L17" s="681"/>
      <c r="M17" s="681">
        <v>835</v>
      </c>
      <c r="N17" s="681"/>
      <c r="O17" s="682"/>
      <c r="P17" s="365">
        <f t="shared" si="0"/>
        <v>2772</v>
      </c>
      <c r="Q17" s="680">
        <v>1937</v>
      </c>
      <c r="R17" s="681"/>
      <c r="S17" s="681">
        <v>835</v>
      </c>
      <c r="T17" s="681"/>
      <c r="U17" s="682"/>
      <c r="V17" s="986"/>
      <c r="W17" s="986"/>
      <c r="X17" s="413"/>
      <c r="Y17" s="413"/>
      <c r="Z17" s="413"/>
      <c r="AA17" s="413"/>
      <c r="AB17" s="413"/>
      <c r="AC17" s="413"/>
      <c r="AD17" s="413"/>
      <c r="AE17" s="413"/>
      <c r="AF17" s="413"/>
      <c r="AG17" s="413"/>
      <c r="AH17" s="413"/>
      <c r="AI17" s="413"/>
      <c r="AJ17" s="413"/>
      <c r="AK17" s="413"/>
      <c r="AL17" s="413"/>
      <c r="AM17" s="413"/>
      <c r="AN17" s="413"/>
      <c r="AO17" s="413"/>
      <c r="AP17" s="413"/>
      <c r="AQ17" s="413"/>
      <c r="AR17" s="413"/>
      <c r="AS17" s="413"/>
      <c r="AT17" s="413"/>
      <c r="AU17" s="413"/>
      <c r="AV17" s="413"/>
      <c r="AW17" s="413"/>
      <c r="AX17" s="413"/>
      <c r="AY17" s="413"/>
      <c r="AZ17" s="413"/>
      <c r="BA17" s="413"/>
      <c r="BB17" s="413"/>
      <c r="BC17" s="413"/>
      <c r="BD17" s="413"/>
      <c r="BE17" s="413"/>
      <c r="BF17" s="413"/>
      <c r="BG17" s="413"/>
      <c r="BH17" s="413"/>
      <c r="BI17" s="413"/>
      <c r="BJ17" s="413"/>
      <c r="BK17" s="413"/>
      <c r="BL17" s="413"/>
      <c r="BM17" s="413"/>
      <c r="BN17" s="413"/>
      <c r="BO17" s="413"/>
      <c r="BP17" s="413"/>
      <c r="BQ17" s="413"/>
      <c r="BR17" s="413"/>
      <c r="BS17" s="413"/>
      <c r="BT17" s="413"/>
      <c r="BU17" s="413"/>
      <c r="BV17" s="413"/>
      <c r="BW17" s="413"/>
      <c r="BX17" s="413"/>
      <c r="BY17" s="413"/>
      <c r="BZ17" s="413"/>
      <c r="CA17" s="413"/>
      <c r="CB17" s="413"/>
      <c r="CC17" s="413"/>
      <c r="CD17" s="413"/>
      <c r="CE17" s="413"/>
      <c r="CF17" s="413"/>
      <c r="CG17" s="413"/>
      <c r="CH17" s="413"/>
      <c r="CI17" s="413"/>
      <c r="CJ17" s="413"/>
      <c r="CK17" s="413"/>
      <c r="CL17" s="413"/>
      <c r="CM17" s="413"/>
      <c r="CN17" s="413"/>
      <c r="CO17" s="413"/>
      <c r="CP17" s="413"/>
      <c r="CQ17" s="413"/>
      <c r="CR17" s="413"/>
      <c r="CS17" s="413"/>
      <c r="CT17" s="413"/>
      <c r="CU17" s="413"/>
      <c r="CV17" s="413"/>
      <c r="CW17" s="413"/>
      <c r="CX17" s="413"/>
      <c r="CY17" s="413"/>
      <c r="CZ17" s="413"/>
      <c r="DA17" s="413"/>
      <c r="DB17" s="413"/>
      <c r="DC17" s="413"/>
      <c r="DD17" s="413"/>
      <c r="DE17" s="413"/>
      <c r="DF17" s="413"/>
      <c r="DG17" s="413"/>
      <c r="DH17" s="413"/>
      <c r="DI17" s="413"/>
      <c r="DJ17" s="413"/>
      <c r="DK17" s="413"/>
      <c r="DL17" s="413"/>
      <c r="DM17" s="413"/>
      <c r="DN17" s="413"/>
      <c r="DO17" s="413"/>
      <c r="DP17" s="413"/>
      <c r="DQ17" s="413"/>
      <c r="DR17" s="413"/>
      <c r="DS17" s="413"/>
      <c r="DT17" s="413"/>
      <c r="DU17" s="413"/>
      <c r="DV17" s="413"/>
      <c r="DW17" s="413"/>
      <c r="DX17" s="413"/>
      <c r="DY17" s="413"/>
      <c r="DZ17" s="413"/>
      <c r="EA17" s="413"/>
      <c r="EB17" s="413"/>
      <c r="EC17" s="413"/>
      <c r="ED17" s="413"/>
      <c r="EE17" s="413"/>
      <c r="EF17" s="413"/>
      <c r="EG17" s="413"/>
      <c r="EH17" s="413"/>
      <c r="EI17" s="413"/>
      <c r="EJ17" s="413"/>
      <c r="EK17" s="413"/>
      <c r="EL17" s="413"/>
      <c r="EM17" s="413"/>
      <c r="EN17" s="413"/>
      <c r="EO17" s="413"/>
      <c r="EP17" s="413"/>
      <c r="EQ17" s="413"/>
      <c r="ER17" s="413"/>
      <c r="ES17" s="413"/>
      <c r="ET17" s="413"/>
      <c r="EU17" s="413"/>
      <c r="EV17" s="413"/>
      <c r="EW17" s="413"/>
      <c r="EX17" s="413"/>
      <c r="EY17" s="413"/>
      <c r="EZ17" s="413"/>
      <c r="FA17" s="413"/>
      <c r="FB17" s="413"/>
      <c r="FC17" s="413"/>
      <c r="FD17" s="413"/>
      <c r="FE17" s="413"/>
      <c r="FF17" s="413"/>
      <c r="FG17" s="413"/>
      <c r="FH17" s="413"/>
      <c r="FI17" s="413"/>
      <c r="FJ17" s="413"/>
      <c r="FK17" s="413"/>
      <c r="FL17" s="413"/>
      <c r="FM17" s="413"/>
      <c r="FN17" s="413"/>
      <c r="FO17" s="413"/>
      <c r="FP17" s="413"/>
      <c r="FQ17" s="413"/>
      <c r="FR17" s="413"/>
      <c r="FS17" s="413"/>
      <c r="FT17" s="413"/>
      <c r="FU17" s="413"/>
      <c r="FV17" s="413"/>
      <c r="FW17" s="413"/>
      <c r="FX17" s="413"/>
      <c r="FY17" s="413"/>
      <c r="FZ17" s="413"/>
      <c r="GA17" s="413"/>
      <c r="GB17" s="413"/>
      <c r="GC17" s="413"/>
      <c r="GD17" s="413"/>
    </row>
    <row r="18" spans="1:186" s="27" customFormat="1" ht="30" customHeight="1" x14ac:dyDescent="0.2">
      <c r="A18" s="785" t="s">
        <v>255</v>
      </c>
      <c r="B18" s="786" t="s">
        <v>189</v>
      </c>
      <c r="C18" s="572" t="s">
        <v>365</v>
      </c>
      <c r="D18" s="365">
        <f t="shared" si="1"/>
        <v>2542</v>
      </c>
      <c r="E18" s="680">
        <v>1810</v>
      </c>
      <c r="F18" s="681"/>
      <c r="G18" s="681">
        <v>732</v>
      </c>
      <c r="H18" s="681"/>
      <c r="I18" s="682"/>
      <c r="J18" s="365">
        <f t="shared" si="2"/>
        <v>2585</v>
      </c>
      <c r="K18" s="680">
        <v>1810</v>
      </c>
      <c r="L18" s="681"/>
      <c r="M18" s="681">
        <v>775</v>
      </c>
      <c r="N18" s="681"/>
      <c r="O18" s="682"/>
      <c r="P18" s="365">
        <f t="shared" si="0"/>
        <v>2539</v>
      </c>
      <c r="Q18" s="680">
        <v>1810</v>
      </c>
      <c r="R18" s="681"/>
      <c r="S18" s="681">
        <v>729</v>
      </c>
      <c r="T18" s="681"/>
      <c r="U18" s="682"/>
      <c r="V18" s="986"/>
      <c r="W18" s="986"/>
      <c r="X18" s="413"/>
      <c r="Y18" s="413"/>
      <c r="Z18" s="413"/>
      <c r="AA18" s="413"/>
      <c r="AB18" s="413"/>
      <c r="AC18" s="413"/>
      <c r="AD18" s="413"/>
      <c r="AE18" s="413"/>
      <c r="AF18" s="413"/>
      <c r="AG18" s="413"/>
      <c r="AH18" s="413"/>
      <c r="AI18" s="413"/>
      <c r="AJ18" s="413"/>
      <c r="AK18" s="413"/>
      <c r="AL18" s="413"/>
      <c r="AM18" s="413"/>
      <c r="AN18" s="413"/>
      <c r="AO18" s="413"/>
      <c r="AP18" s="413"/>
      <c r="AQ18" s="413"/>
      <c r="AR18" s="413"/>
      <c r="AS18" s="413"/>
      <c r="AT18" s="413"/>
      <c r="AU18" s="413"/>
      <c r="AV18" s="413"/>
      <c r="AW18" s="413"/>
      <c r="AX18" s="413"/>
      <c r="AY18" s="413"/>
      <c r="AZ18" s="413"/>
      <c r="BA18" s="413"/>
      <c r="BB18" s="413"/>
      <c r="BC18" s="413"/>
      <c r="BD18" s="413"/>
      <c r="BE18" s="413"/>
      <c r="BF18" s="413"/>
      <c r="BG18" s="413"/>
      <c r="BH18" s="413"/>
      <c r="BI18" s="413"/>
      <c r="BJ18" s="413"/>
      <c r="BK18" s="413"/>
      <c r="BL18" s="413"/>
      <c r="BM18" s="413"/>
      <c r="BN18" s="413"/>
      <c r="BO18" s="413"/>
      <c r="BP18" s="413"/>
      <c r="BQ18" s="413"/>
      <c r="BR18" s="413"/>
      <c r="BS18" s="413"/>
      <c r="BT18" s="413"/>
      <c r="BU18" s="413"/>
      <c r="BV18" s="413"/>
      <c r="BW18" s="413"/>
      <c r="BX18" s="413"/>
      <c r="BY18" s="413"/>
      <c r="BZ18" s="413"/>
      <c r="CA18" s="413"/>
      <c r="CB18" s="413"/>
      <c r="CC18" s="413"/>
      <c r="CD18" s="413"/>
      <c r="CE18" s="413"/>
      <c r="CF18" s="413"/>
      <c r="CG18" s="413"/>
      <c r="CH18" s="413"/>
      <c r="CI18" s="413"/>
      <c r="CJ18" s="413"/>
      <c r="CK18" s="413"/>
      <c r="CL18" s="413"/>
      <c r="CM18" s="413"/>
      <c r="CN18" s="413"/>
      <c r="CO18" s="413"/>
      <c r="CP18" s="413"/>
      <c r="CQ18" s="413"/>
      <c r="CR18" s="413"/>
      <c r="CS18" s="413"/>
      <c r="CT18" s="413"/>
      <c r="CU18" s="413"/>
      <c r="CV18" s="413"/>
      <c r="CW18" s="413"/>
      <c r="CX18" s="413"/>
      <c r="CY18" s="413"/>
      <c r="CZ18" s="413"/>
      <c r="DA18" s="413"/>
      <c r="DB18" s="413"/>
      <c r="DC18" s="413"/>
      <c r="DD18" s="413"/>
      <c r="DE18" s="413"/>
      <c r="DF18" s="413"/>
      <c r="DG18" s="413"/>
      <c r="DH18" s="413"/>
      <c r="DI18" s="413"/>
      <c r="DJ18" s="413"/>
      <c r="DK18" s="413"/>
      <c r="DL18" s="413"/>
      <c r="DM18" s="413"/>
      <c r="DN18" s="413"/>
      <c r="DO18" s="413"/>
      <c r="DP18" s="413"/>
      <c r="DQ18" s="413"/>
      <c r="DR18" s="413"/>
      <c r="DS18" s="413"/>
      <c r="DT18" s="413"/>
      <c r="DU18" s="413"/>
      <c r="DV18" s="413"/>
      <c r="DW18" s="413"/>
      <c r="DX18" s="413"/>
      <c r="DY18" s="413"/>
      <c r="DZ18" s="413"/>
      <c r="EA18" s="413"/>
      <c r="EB18" s="413"/>
      <c r="EC18" s="413"/>
      <c r="ED18" s="413"/>
      <c r="EE18" s="413"/>
      <c r="EF18" s="413"/>
      <c r="EG18" s="413"/>
      <c r="EH18" s="413"/>
      <c r="EI18" s="413"/>
      <c r="EJ18" s="413"/>
      <c r="EK18" s="413"/>
      <c r="EL18" s="413"/>
      <c r="EM18" s="413"/>
      <c r="EN18" s="413"/>
      <c r="EO18" s="413"/>
      <c r="EP18" s="413"/>
      <c r="EQ18" s="413"/>
      <c r="ER18" s="413"/>
      <c r="ES18" s="413"/>
      <c r="ET18" s="413"/>
      <c r="EU18" s="413"/>
      <c r="EV18" s="413"/>
      <c r="EW18" s="413"/>
      <c r="EX18" s="413"/>
      <c r="EY18" s="413"/>
      <c r="EZ18" s="413"/>
      <c r="FA18" s="413"/>
      <c r="FB18" s="413"/>
      <c r="FC18" s="413"/>
      <c r="FD18" s="413"/>
      <c r="FE18" s="413"/>
      <c r="FF18" s="413"/>
      <c r="FG18" s="413"/>
      <c r="FH18" s="413"/>
      <c r="FI18" s="413"/>
      <c r="FJ18" s="413"/>
      <c r="FK18" s="413"/>
      <c r="FL18" s="413"/>
      <c r="FM18" s="413"/>
      <c r="FN18" s="413"/>
      <c r="FO18" s="413"/>
      <c r="FP18" s="413"/>
      <c r="FQ18" s="413"/>
      <c r="FR18" s="413"/>
      <c r="FS18" s="413"/>
      <c r="FT18" s="413"/>
      <c r="FU18" s="413"/>
      <c r="FV18" s="413"/>
      <c r="FW18" s="413"/>
      <c r="FX18" s="413"/>
      <c r="FY18" s="413"/>
      <c r="FZ18" s="413"/>
      <c r="GA18" s="413"/>
      <c r="GB18" s="413"/>
      <c r="GC18" s="413"/>
      <c r="GD18" s="413"/>
    </row>
    <row r="19" spans="1:186" s="27" customFormat="1" ht="30" customHeight="1" x14ac:dyDescent="0.2">
      <c r="A19" s="785" t="s">
        <v>256</v>
      </c>
      <c r="B19" s="786" t="s">
        <v>199</v>
      </c>
      <c r="C19" s="572" t="s">
        <v>136</v>
      </c>
      <c r="D19" s="365">
        <f t="shared" si="1"/>
        <v>5932</v>
      </c>
      <c r="E19" s="680">
        <v>3880</v>
      </c>
      <c r="F19" s="681"/>
      <c r="G19" s="681">
        <v>2052</v>
      </c>
      <c r="H19" s="681"/>
      <c r="I19" s="682"/>
      <c r="J19" s="365">
        <f t="shared" si="2"/>
        <v>5313</v>
      </c>
      <c r="K19" s="680">
        <v>3880</v>
      </c>
      <c r="L19" s="681"/>
      <c r="M19" s="681">
        <v>1433</v>
      </c>
      <c r="N19" s="681"/>
      <c r="O19" s="682"/>
      <c r="P19" s="365">
        <f t="shared" si="0"/>
        <v>5948</v>
      </c>
      <c r="Q19" s="680">
        <v>3880</v>
      </c>
      <c r="R19" s="681"/>
      <c r="S19" s="681">
        <v>2068</v>
      </c>
      <c r="T19" s="681"/>
      <c r="U19" s="682"/>
      <c r="V19" s="986"/>
      <c r="W19" s="986"/>
      <c r="X19" s="413"/>
      <c r="Y19" s="413"/>
      <c r="Z19" s="413"/>
      <c r="AA19" s="413"/>
      <c r="AB19" s="413"/>
      <c r="AC19" s="413"/>
      <c r="AD19" s="413"/>
      <c r="AE19" s="413"/>
      <c r="AF19" s="413"/>
      <c r="AG19" s="413"/>
      <c r="AH19" s="413"/>
      <c r="AI19" s="413"/>
      <c r="AJ19" s="413"/>
      <c r="AK19" s="413"/>
      <c r="AL19" s="413"/>
      <c r="AM19" s="413"/>
      <c r="AN19" s="413"/>
      <c r="AO19" s="413"/>
      <c r="AP19" s="413"/>
      <c r="AQ19" s="413"/>
      <c r="AR19" s="413"/>
      <c r="AS19" s="413"/>
      <c r="AT19" s="413"/>
      <c r="AU19" s="413"/>
      <c r="AV19" s="413"/>
      <c r="AW19" s="413"/>
      <c r="AX19" s="413"/>
      <c r="AY19" s="413"/>
      <c r="AZ19" s="413"/>
      <c r="BA19" s="413"/>
      <c r="BB19" s="413"/>
      <c r="BC19" s="413"/>
      <c r="BD19" s="413"/>
      <c r="BE19" s="413"/>
      <c r="BF19" s="413"/>
      <c r="BG19" s="413"/>
      <c r="BH19" s="413"/>
      <c r="BI19" s="413"/>
      <c r="BJ19" s="413"/>
      <c r="BK19" s="413"/>
      <c r="BL19" s="413"/>
      <c r="BM19" s="413"/>
      <c r="BN19" s="413"/>
      <c r="BO19" s="413"/>
      <c r="BP19" s="413"/>
      <c r="BQ19" s="413"/>
      <c r="BR19" s="413"/>
      <c r="BS19" s="413"/>
      <c r="BT19" s="413"/>
      <c r="BU19" s="413"/>
      <c r="BV19" s="413"/>
      <c r="BW19" s="413"/>
      <c r="BX19" s="413"/>
      <c r="BY19" s="413"/>
      <c r="BZ19" s="413"/>
      <c r="CA19" s="413"/>
      <c r="CB19" s="413"/>
      <c r="CC19" s="413"/>
      <c r="CD19" s="413"/>
      <c r="CE19" s="413"/>
      <c r="CF19" s="413"/>
      <c r="CG19" s="413"/>
      <c r="CH19" s="413"/>
      <c r="CI19" s="413"/>
      <c r="CJ19" s="413"/>
      <c r="CK19" s="413"/>
      <c r="CL19" s="413"/>
      <c r="CM19" s="413"/>
      <c r="CN19" s="413"/>
      <c r="CO19" s="413"/>
      <c r="CP19" s="413"/>
      <c r="CQ19" s="413"/>
      <c r="CR19" s="413"/>
      <c r="CS19" s="413"/>
      <c r="CT19" s="413"/>
      <c r="CU19" s="413"/>
      <c r="CV19" s="413"/>
      <c r="CW19" s="413"/>
      <c r="CX19" s="413"/>
      <c r="CY19" s="413"/>
      <c r="CZ19" s="413"/>
      <c r="DA19" s="413"/>
      <c r="DB19" s="413"/>
      <c r="DC19" s="413"/>
      <c r="DD19" s="413"/>
      <c r="DE19" s="413"/>
      <c r="DF19" s="413"/>
      <c r="DG19" s="413"/>
      <c r="DH19" s="413"/>
      <c r="DI19" s="413"/>
      <c r="DJ19" s="413"/>
      <c r="DK19" s="413"/>
      <c r="DL19" s="413"/>
      <c r="DM19" s="413"/>
      <c r="DN19" s="413"/>
      <c r="DO19" s="413"/>
      <c r="DP19" s="413"/>
      <c r="DQ19" s="413"/>
      <c r="DR19" s="413"/>
      <c r="DS19" s="413"/>
      <c r="DT19" s="413"/>
      <c r="DU19" s="413"/>
      <c r="DV19" s="413"/>
      <c r="DW19" s="413"/>
      <c r="DX19" s="413"/>
      <c r="DY19" s="413"/>
      <c r="DZ19" s="413"/>
      <c r="EA19" s="413"/>
      <c r="EB19" s="413"/>
      <c r="EC19" s="413"/>
      <c r="ED19" s="413"/>
      <c r="EE19" s="413"/>
      <c r="EF19" s="413"/>
      <c r="EG19" s="413"/>
      <c r="EH19" s="413"/>
      <c r="EI19" s="413"/>
      <c r="EJ19" s="413"/>
      <c r="EK19" s="413"/>
      <c r="EL19" s="413"/>
      <c r="EM19" s="413"/>
      <c r="EN19" s="413"/>
      <c r="EO19" s="413"/>
      <c r="EP19" s="413"/>
      <c r="EQ19" s="413"/>
      <c r="ER19" s="413"/>
      <c r="ES19" s="413"/>
      <c r="ET19" s="413"/>
      <c r="EU19" s="413"/>
      <c r="EV19" s="413"/>
      <c r="EW19" s="413"/>
      <c r="EX19" s="413"/>
      <c r="EY19" s="413"/>
      <c r="EZ19" s="413"/>
      <c r="FA19" s="413"/>
      <c r="FB19" s="413"/>
      <c r="FC19" s="413"/>
      <c r="FD19" s="413"/>
      <c r="FE19" s="413"/>
      <c r="FF19" s="413"/>
      <c r="FG19" s="413"/>
      <c r="FH19" s="413"/>
      <c r="FI19" s="413"/>
      <c r="FJ19" s="413"/>
      <c r="FK19" s="413"/>
      <c r="FL19" s="413"/>
      <c r="FM19" s="413"/>
      <c r="FN19" s="413"/>
      <c r="FO19" s="413"/>
      <c r="FP19" s="413"/>
      <c r="FQ19" s="413"/>
      <c r="FR19" s="413"/>
      <c r="FS19" s="413"/>
      <c r="FT19" s="413"/>
      <c r="FU19" s="413"/>
      <c r="FV19" s="413"/>
      <c r="FW19" s="413"/>
      <c r="FX19" s="413"/>
      <c r="FY19" s="413"/>
      <c r="FZ19" s="413"/>
      <c r="GA19" s="413"/>
      <c r="GB19" s="413"/>
      <c r="GC19" s="413"/>
      <c r="GD19" s="413"/>
    </row>
    <row r="20" spans="1:186" s="27" customFormat="1" ht="30" customHeight="1" x14ac:dyDescent="0.2">
      <c r="A20" s="785" t="s">
        <v>257</v>
      </c>
      <c r="B20" s="786" t="s">
        <v>196</v>
      </c>
      <c r="C20" s="572" t="s">
        <v>366</v>
      </c>
      <c r="D20" s="365">
        <f t="shared" si="1"/>
        <v>2564</v>
      </c>
      <c r="E20" s="680">
        <v>2280</v>
      </c>
      <c r="F20" s="681"/>
      <c r="G20" s="681">
        <v>284</v>
      </c>
      <c r="H20" s="681"/>
      <c r="I20" s="682"/>
      <c r="J20" s="365">
        <f t="shared" si="2"/>
        <v>2461</v>
      </c>
      <c r="K20" s="680">
        <v>2280</v>
      </c>
      <c r="L20" s="681"/>
      <c r="M20" s="681">
        <v>181</v>
      </c>
      <c r="N20" s="681"/>
      <c r="O20" s="682"/>
      <c r="P20" s="365">
        <f t="shared" si="0"/>
        <v>2543</v>
      </c>
      <c r="Q20" s="680">
        <v>2280</v>
      </c>
      <c r="R20" s="681"/>
      <c r="S20" s="681">
        <v>263</v>
      </c>
      <c r="T20" s="681"/>
      <c r="U20" s="682"/>
      <c r="V20" s="986"/>
      <c r="W20" s="986"/>
      <c r="X20" s="413"/>
      <c r="Y20" s="413"/>
      <c r="Z20" s="413"/>
      <c r="AA20" s="413"/>
      <c r="AB20" s="413"/>
      <c r="AC20" s="413"/>
      <c r="AD20" s="413"/>
      <c r="AE20" s="413"/>
      <c r="AF20" s="413"/>
      <c r="AG20" s="413"/>
      <c r="AH20" s="413"/>
      <c r="AI20" s="413"/>
      <c r="AJ20" s="413"/>
      <c r="AK20" s="413"/>
      <c r="AL20" s="413"/>
      <c r="AM20" s="413"/>
      <c r="AN20" s="413"/>
      <c r="AO20" s="413"/>
      <c r="AP20" s="413"/>
      <c r="AQ20" s="413"/>
      <c r="AR20" s="413"/>
      <c r="AS20" s="413"/>
      <c r="AT20" s="413"/>
      <c r="AU20" s="413"/>
      <c r="AV20" s="413"/>
      <c r="AW20" s="413"/>
      <c r="AX20" s="413"/>
      <c r="AY20" s="413"/>
      <c r="AZ20" s="413"/>
      <c r="BA20" s="413"/>
      <c r="BB20" s="413"/>
      <c r="BC20" s="413"/>
      <c r="BD20" s="413"/>
      <c r="BE20" s="413"/>
      <c r="BF20" s="413"/>
      <c r="BG20" s="413"/>
      <c r="BH20" s="413"/>
      <c r="BI20" s="413"/>
      <c r="BJ20" s="413"/>
      <c r="BK20" s="413"/>
      <c r="BL20" s="413"/>
      <c r="BM20" s="413"/>
      <c r="BN20" s="413"/>
      <c r="BO20" s="413"/>
      <c r="BP20" s="413"/>
      <c r="BQ20" s="413"/>
      <c r="BR20" s="413"/>
      <c r="BS20" s="413"/>
      <c r="BT20" s="413"/>
      <c r="BU20" s="413"/>
      <c r="BV20" s="413"/>
      <c r="BW20" s="413"/>
      <c r="BX20" s="413"/>
      <c r="BY20" s="413"/>
      <c r="BZ20" s="413"/>
      <c r="CA20" s="413"/>
      <c r="CB20" s="413"/>
      <c r="CC20" s="413"/>
      <c r="CD20" s="413"/>
      <c r="CE20" s="413"/>
      <c r="CF20" s="413"/>
      <c r="CG20" s="413"/>
      <c r="CH20" s="413"/>
      <c r="CI20" s="413"/>
      <c r="CJ20" s="413"/>
      <c r="CK20" s="413"/>
      <c r="CL20" s="413"/>
      <c r="CM20" s="413"/>
      <c r="CN20" s="413"/>
      <c r="CO20" s="413"/>
      <c r="CP20" s="413"/>
      <c r="CQ20" s="413"/>
      <c r="CR20" s="413"/>
      <c r="CS20" s="413"/>
      <c r="CT20" s="413"/>
      <c r="CU20" s="413"/>
      <c r="CV20" s="413"/>
      <c r="CW20" s="413"/>
      <c r="CX20" s="413"/>
      <c r="CY20" s="413"/>
      <c r="CZ20" s="413"/>
      <c r="DA20" s="413"/>
      <c r="DB20" s="413"/>
      <c r="DC20" s="413"/>
      <c r="DD20" s="413"/>
      <c r="DE20" s="413"/>
      <c r="DF20" s="413"/>
      <c r="DG20" s="413"/>
      <c r="DH20" s="413"/>
      <c r="DI20" s="413"/>
      <c r="DJ20" s="413"/>
      <c r="DK20" s="413"/>
      <c r="DL20" s="413"/>
      <c r="DM20" s="413"/>
      <c r="DN20" s="413"/>
      <c r="DO20" s="413"/>
      <c r="DP20" s="413"/>
      <c r="DQ20" s="413"/>
      <c r="DR20" s="413"/>
      <c r="DS20" s="413"/>
      <c r="DT20" s="413"/>
      <c r="DU20" s="413"/>
      <c r="DV20" s="413"/>
      <c r="DW20" s="413"/>
      <c r="DX20" s="413"/>
      <c r="DY20" s="413"/>
      <c r="DZ20" s="413"/>
      <c r="EA20" s="413"/>
      <c r="EB20" s="413"/>
      <c r="EC20" s="413"/>
      <c r="ED20" s="413"/>
      <c r="EE20" s="413"/>
      <c r="EF20" s="413"/>
      <c r="EG20" s="413"/>
      <c r="EH20" s="413"/>
      <c r="EI20" s="413"/>
      <c r="EJ20" s="413"/>
      <c r="EK20" s="413"/>
      <c r="EL20" s="413"/>
      <c r="EM20" s="413"/>
      <c r="EN20" s="413"/>
      <c r="EO20" s="413"/>
      <c r="EP20" s="413"/>
      <c r="EQ20" s="413"/>
      <c r="ER20" s="413"/>
      <c r="ES20" s="413"/>
      <c r="ET20" s="413"/>
      <c r="EU20" s="413"/>
      <c r="EV20" s="413"/>
      <c r="EW20" s="413"/>
      <c r="EX20" s="413"/>
      <c r="EY20" s="413"/>
      <c r="EZ20" s="413"/>
      <c r="FA20" s="413"/>
      <c r="FB20" s="413"/>
      <c r="FC20" s="413"/>
      <c r="FD20" s="413"/>
      <c r="FE20" s="413"/>
      <c r="FF20" s="413"/>
      <c r="FG20" s="413"/>
      <c r="FH20" s="413"/>
      <c r="FI20" s="413"/>
      <c r="FJ20" s="413"/>
      <c r="FK20" s="413"/>
      <c r="FL20" s="413"/>
      <c r="FM20" s="413"/>
      <c r="FN20" s="413"/>
      <c r="FO20" s="413"/>
      <c r="FP20" s="413"/>
      <c r="FQ20" s="413"/>
      <c r="FR20" s="413"/>
      <c r="FS20" s="413"/>
      <c r="FT20" s="413"/>
      <c r="FU20" s="413"/>
      <c r="FV20" s="413"/>
      <c r="FW20" s="413"/>
      <c r="FX20" s="413"/>
      <c r="FY20" s="413"/>
      <c r="FZ20" s="413"/>
      <c r="GA20" s="413"/>
      <c r="GB20" s="413"/>
      <c r="GC20" s="413"/>
      <c r="GD20" s="413"/>
    </row>
    <row r="21" spans="1:186" s="27" customFormat="1" ht="30" customHeight="1" x14ac:dyDescent="0.2">
      <c r="A21" s="785" t="s">
        <v>258</v>
      </c>
      <c r="B21" s="786" t="s">
        <v>196</v>
      </c>
      <c r="C21" s="572" t="s">
        <v>367</v>
      </c>
      <c r="D21" s="365">
        <f t="shared" si="1"/>
        <v>4028</v>
      </c>
      <c r="E21" s="680">
        <v>2310</v>
      </c>
      <c r="F21" s="681"/>
      <c r="G21" s="681">
        <v>1718</v>
      </c>
      <c r="H21" s="681"/>
      <c r="I21" s="682"/>
      <c r="J21" s="365">
        <f t="shared" si="2"/>
        <v>3080</v>
      </c>
      <c r="K21" s="680">
        <v>2110</v>
      </c>
      <c r="L21" s="681"/>
      <c r="M21" s="681">
        <v>870</v>
      </c>
      <c r="N21" s="681">
        <v>100</v>
      </c>
      <c r="O21" s="682"/>
      <c r="P21" s="365">
        <f t="shared" si="0"/>
        <v>4321</v>
      </c>
      <c r="Q21" s="680">
        <v>2410</v>
      </c>
      <c r="R21" s="681"/>
      <c r="S21" s="681">
        <v>1911</v>
      </c>
      <c r="T21" s="681"/>
      <c r="U21" s="682"/>
      <c r="V21" s="986"/>
      <c r="W21" s="986"/>
      <c r="X21" s="413"/>
      <c r="Y21" s="413"/>
      <c r="Z21" s="413"/>
      <c r="AA21" s="413"/>
      <c r="AB21" s="413"/>
      <c r="AC21" s="413"/>
      <c r="AD21" s="413"/>
      <c r="AE21" s="413"/>
      <c r="AF21" s="413"/>
      <c r="AG21" s="413"/>
      <c r="AH21" s="413"/>
      <c r="AI21" s="413"/>
      <c r="AJ21" s="413"/>
      <c r="AK21" s="413"/>
      <c r="AL21" s="413"/>
      <c r="AM21" s="413"/>
      <c r="AN21" s="413"/>
      <c r="AO21" s="413"/>
      <c r="AP21" s="413"/>
      <c r="AQ21" s="413"/>
      <c r="AR21" s="413"/>
      <c r="AS21" s="413"/>
      <c r="AT21" s="413"/>
      <c r="AU21" s="413"/>
      <c r="AV21" s="413"/>
      <c r="AW21" s="413"/>
      <c r="AX21" s="413"/>
      <c r="AY21" s="413"/>
      <c r="AZ21" s="413"/>
      <c r="BA21" s="413"/>
      <c r="BB21" s="413"/>
      <c r="BC21" s="413"/>
      <c r="BD21" s="413"/>
      <c r="BE21" s="413"/>
      <c r="BF21" s="413"/>
      <c r="BG21" s="413"/>
      <c r="BH21" s="413"/>
      <c r="BI21" s="413"/>
      <c r="BJ21" s="413"/>
      <c r="BK21" s="413"/>
      <c r="BL21" s="413"/>
      <c r="BM21" s="413"/>
      <c r="BN21" s="413"/>
      <c r="BO21" s="413"/>
      <c r="BP21" s="413"/>
      <c r="BQ21" s="413"/>
      <c r="BR21" s="413"/>
      <c r="BS21" s="413"/>
      <c r="BT21" s="413"/>
      <c r="BU21" s="413"/>
      <c r="BV21" s="413"/>
      <c r="BW21" s="413"/>
      <c r="BX21" s="413"/>
      <c r="BY21" s="413"/>
      <c r="BZ21" s="413"/>
      <c r="CA21" s="413"/>
      <c r="CB21" s="413"/>
      <c r="CC21" s="413"/>
      <c r="CD21" s="413"/>
      <c r="CE21" s="413"/>
      <c r="CF21" s="413"/>
      <c r="CG21" s="413"/>
      <c r="CH21" s="413"/>
      <c r="CI21" s="413"/>
      <c r="CJ21" s="413"/>
      <c r="CK21" s="413"/>
      <c r="CL21" s="413"/>
      <c r="CM21" s="413"/>
      <c r="CN21" s="413"/>
      <c r="CO21" s="413"/>
      <c r="CP21" s="413"/>
      <c r="CQ21" s="413"/>
      <c r="CR21" s="413"/>
      <c r="CS21" s="413"/>
      <c r="CT21" s="413"/>
      <c r="CU21" s="413"/>
      <c r="CV21" s="413"/>
      <c r="CW21" s="413"/>
      <c r="CX21" s="413"/>
      <c r="CY21" s="413"/>
      <c r="CZ21" s="413"/>
      <c r="DA21" s="413"/>
      <c r="DB21" s="413"/>
      <c r="DC21" s="413"/>
      <c r="DD21" s="413"/>
      <c r="DE21" s="413"/>
      <c r="DF21" s="413"/>
      <c r="DG21" s="413"/>
      <c r="DH21" s="413"/>
      <c r="DI21" s="413"/>
      <c r="DJ21" s="413"/>
      <c r="DK21" s="413"/>
      <c r="DL21" s="413"/>
      <c r="DM21" s="413"/>
      <c r="DN21" s="413"/>
      <c r="DO21" s="413"/>
      <c r="DP21" s="413"/>
      <c r="DQ21" s="413"/>
      <c r="DR21" s="413"/>
      <c r="DS21" s="413"/>
      <c r="DT21" s="413"/>
      <c r="DU21" s="413"/>
      <c r="DV21" s="413"/>
      <c r="DW21" s="413"/>
      <c r="DX21" s="413"/>
      <c r="DY21" s="413"/>
      <c r="DZ21" s="413"/>
      <c r="EA21" s="413"/>
      <c r="EB21" s="413"/>
      <c r="EC21" s="413"/>
      <c r="ED21" s="413"/>
      <c r="EE21" s="413"/>
      <c r="EF21" s="413"/>
      <c r="EG21" s="413"/>
      <c r="EH21" s="413"/>
      <c r="EI21" s="413"/>
      <c r="EJ21" s="413"/>
      <c r="EK21" s="413"/>
      <c r="EL21" s="413"/>
      <c r="EM21" s="413"/>
      <c r="EN21" s="413"/>
      <c r="EO21" s="413"/>
      <c r="EP21" s="413"/>
      <c r="EQ21" s="413"/>
      <c r="ER21" s="413"/>
      <c r="ES21" s="413"/>
      <c r="ET21" s="413"/>
      <c r="EU21" s="413"/>
      <c r="EV21" s="413"/>
      <c r="EW21" s="413"/>
      <c r="EX21" s="413"/>
      <c r="EY21" s="413"/>
      <c r="EZ21" s="413"/>
      <c r="FA21" s="413"/>
      <c r="FB21" s="413"/>
      <c r="FC21" s="413"/>
      <c r="FD21" s="413"/>
      <c r="FE21" s="413"/>
      <c r="FF21" s="413"/>
      <c r="FG21" s="413"/>
      <c r="FH21" s="413"/>
      <c r="FI21" s="413"/>
      <c r="FJ21" s="413"/>
      <c r="FK21" s="413"/>
      <c r="FL21" s="413"/>
      <c r="FM21" s="413"/>
      <c r="FN21" s="413"/>
      <c r="FO21" s="413"/>
      <c r="FP21" s="413"/>
      <c r="FQ21" s="413"/>
      <c r="FR21" s="413"/>
      <c r="FS21" s="413"/>
      <c r="FT21" s="413"/>
      <c r="FU21" s="413"/>
      <c r="FV21" s="413"/>
      <c r="FW21" s="413"/>
      <c r="FX21" s="413"/>
      <c r="FY21" s="413"/>
      <c r="FZ21" s="413"/>
      <c r="GA21" s="413"/>
      <c r="GB21" s="413"/>
      <c r="GC21" s="413"/>
      <c r="GD21" s="413"/>
    </row>
    <row r="22" spans="1:186" s="27" customFormat="1" ht="30" customHeight="1" x14ac:dyDescent="0.2">
      <c r="A22" s="785" t="s">
        <v>259</v>
      </c>
      <c r="B22" s="786" t="s">
        <v>199</v>
      </c>
      <c r="C22" s="572" t="s">
        <v>368</v>
      </c>
      <c r="D22" s="365">
        <f t="shared" si="1"/>
        <v>5301</v>
      </c>
      <c r="E22" s="680">
        <v>4550</v>
      </c>
      <c r="F22" s="681"/>
      <c r="G22" s="681">
        <v>751</v>
      </c>
      <c r="H22" s="681"/>
      <c r="I22" s="682"/>
      <c r="J22" s="365">
        <f t="shared" si="2"/>
        <v>5514</v>
      </c>
      <c r="K22" s="680">
        <v>4550</v>
      </c>
      <c r="L22" s="681"/>
      <c r="M22" s="681">
        <v>964</v>
      </c>
      <c r="N22" s="681"/>
      <c r="O22" s="682"/>
      <c r="P22" s="365">
        <f t="shared" si="0"/>
        <v>5388</v>
      </c>
      <c r="Q22" s="680">
        <v>4550</v>
      </c>
      <c r="R22" s="681"/>
      <c r="S22" s="681">
        <v>838</v>
      </c>
      <c r="T22" s="681"/>
      <c r="U22" s="682"/>
      <c r="V22" s="986"/>
      <c r="W22" s="986"/>
      <c r="X22" s="413"/>
      <c r="Y22" s="413"/>
      <c r="Z22" s="413"/>
      <c r="AA22" s="413"/>
      <c r="AB22" s="413"/>
      <c r="AC22" s="413"/>
      <c r="AD22" s="413"/>
      <c r="AE22" s="413"/>
      <c r="AF22" s="413"/>
      <c r="AG22" s="413"/>
      <c r="AH22" s="413"/>
      <c r="AI22" s="413"/>
      <c r="AJ22" s="413"/>
      <c r="AK22" s="413"/>
      <c r="AL22" s="413"/>
      <c r="AM22" s="413"/>
      <c r="AN22" s="413"/>
      <c r="AO22" s="413"/>
      <c r="AP22" s="413"/>
      <c r="AQ22" s="413"/>
      <c r="AR22" s="413"/>
      <c r="AS22" s="413"/>
      <c r="AT22" s="413"/>
      <c r="AU22" s="413"/>
      <c r="AV22" s="413"/>
      <c r="AW22" s="413"/>
      <c r="AX22" s="413"/>
      <c r="AY22" s="413"/>
      <c r="AZ22" s="413"/>
      <c r="BA22" s="413"/>
      <c r="BB22" s="413"/>
      <c r="BC22" s="413"/>
      <c r="BD22" s="413"/>
      <c r="BE22" s="413"/>
      <c r="BF22" s="413"/>
      <c r="BG22" s="413"/>
      <c r="BH22" s="413"/>
      <c r="BI22" s="413"/>
      <c r="BJ22" s="413"/>
      <c r="BK22" s="413"/>
      <c r="BL22" s="413"/>
      <c r="BM22" s="413"/>
      <c r="BN22" s="413"/>
      <c r="BO22" s="413"/>
      <c r="BP22" s="413"/>
      <c r="BQ22" s="413"/>
      <c r="BR22" s="413"/>
      <c r="BS22" s="413"/>
      <c r="BT22" s="413"/>
      <c r="BU22" s="413"/>
      <c r="BV22" s="413"/>
      <c r="BW22" s="413"/>
      <c r="BX22" s="413"/>
      <c r="BY22" s="413"/>
      <c r="BZ22" s="413"/>
      <c r="CA22" s="413"/>
      <c r="CB22" s="413"/>
      <c r="CC22" s="413"/>
      <c r="CD22" s="413"/>
      <c r="CE22" s="413"/>
      <c r="CF22" s="413"/>
      <c r="CG22" s="413"/>
      <c r="CH22" s="413"/>
      <c r="CI22" s="413"/>
      <c r="CJ22" s="413"/>
      <c r="CK22" s="413"/>
      <c r="CL22" s="413"/>
      <c r="CM22" s="413"/>
      <c r="CN22" s="413"/>
      <c r="CO22" s="413"/>
      <c r="CP22" s="413"/>
      <c r="CQ22" s="413"/>
      <c r="CR22" s="413"/>
      <c r="CS22" s="413"/>
      <c r="CT22" s="413"/>
      <c r="CU22" s="413"/>
      <c r="CV22" s="413"/>
      <c r="CW22" s="413"/>
      <c r="CX22" s="413"/>
      <c r="CY22" s="413"/>
      <c r="CZ22" s="413"/>
      <c r="DA22" s="413"/>
      <c r="DB22" s="413"/>
      <c r="DC22" s="413"/>
      <c r="DD22" s="413"/>
      <c r="DE22" s="413"/>
      <c r="DF22" s="413"/>
      <c r="DG22" s="413"/>
      <c r="DH22" s="413"/>
      <c r="DI22" s="413"/>
      <c r="DJ22" s="413"/>
      <c r="DK22" s="413"/>
      <c r="DL22" s="413"/>
      <c r="DM22" s="413"/>
      <c r="DN22" s="413"/>
      <c r="DO22" s="413"/>
      <c r="DP22" s="413"/>
      <c r="DQ22" s="413"/>
      <c r="DR22" s="413"/>
      <c r="DS22" s="413"/>
      <c r="DT22" s="413"/>
      <c r="DU22" s="413"/>
      <c r="DV22" s="413"/>
      <c r="DW22" s="413"/>
      <c r="DX22" s="413"/>
      <c r="DY22" s="413"/>
      <c r="DZ22" s="413"/>
      <c r="EA22" s="413"/>
      <c r="EB22" s="413"/>
      <c r="EC22" s="413"/>
      <c r="ED22" s="413"/>
      <c r="EE22" s="413"/>
      <c r="EF22" s="413"/>
      <c r="EG22" s="413"/>
      <c r="EH22" s="413"/>
      <c r="EI22" s="413"/>
      <c r="EJ22" s="413"/>
      <c r="EK22" s="413"/>
      <c r="EL22" s="413"/>
      <c r="EM22" s="413"/>
      <c r="EN22" s="413"/>
      <c r="EO22" s="413"/>
      <c r="EP22" s="413"/>
      <c r="EQ22" s="413"/>
      <c r="ER22" s="413"/>
      <c r="ES22" s="413"/>
      <c r="ET22" s="413"/>
      <c r="EU22" s="413"/>
      <c r="EV22" s="413"/>
      <c r="EW22" s="413"/>
      <c r="EX22" s="413"/>
      <c r="EY22" s="413"/>
      <c r="EZ22" s="413"/>
      <c r="FA22" s="413"/>
      <c r="FB22" s="413"/>
      <c r="FC22" s="413"/>
      <c r="FD22" s="413"/>
      <c r="FE22" s="413"/>
      <c r="FF22" s="413"/>
      <c r="FG22" s="413"/>
      <c r="FH22" s="413"/>
      <c r="FI22" s="413"/>
      <c r="FJ22" s="413"/>
      <c r="FK22" s="413"/>
      <c r="FL22" s="413"/>
      <c r="FM22" s="413"/>
      <c r="FN22" s="413"/>
      <c r="FO22" s="413"/>
      <c r="FP22" s="413"/>
      <c r="FQ22" s="413"/>
      <c r="FR22" s="413"/>
      <c r="FS22" s="413"/>
      <c r="FT22" s="413"/>
      <c r="FU22" s="413"/>
      <c r="FV22" s="413"/>
      <c r="FW22" s="413"/>
      <c r="FX22" s="413"/>
      <c r="FY22" s="413"/>
      <c r="FZ22" s="413"/>
      <c r="GA22" s="413"/>
      <c r="GB22" s="413"/>
      <c r="GC22" s="413"/>
      <c r="GD22" s="413"/>
    </row>
    <row r="23" spans="1:186" s="27" customFormat="1" ht="30" customHeight="1" x14ac:dyDescent="0.2">
      <c r="A23" s="785" t="s">
        <v>260</v>
      </c>
      <c r="B23" s="786" t="s">
        <v>199</v>
      </c>
      <c r="C23" s="572" t="s">
        <v>369</v>
      </c>
      <c r="D23" s="365">
        <f t="shared" si="1"/>
        <v>3745</v>
      </c>
      <c r="E23" s="680">
        <v>2630</v>
      </c>
      <c r="F23" s="681"/>
      <c r="G23" s="681">
        <v>1115</v>
      </c>
      <c r="H23" s="681"/>
      <c r="I23" s="682"/>
      <c r="J23" s="365">
        <f t="shared" si="2"/>
        <v>3531</v>
      </c>
      <c r="K23" s="680">
        <v>2630</v>
      </c>
      <c r="L23" s="681"/>
      <c r="M23" s="681">
        <v>901</v>
      </c>
      <c r="N23" s="681"/>
      <c r="O23" s="682"/>
      <c r="P23" s="365">
        <f t="shared" si="0"/>
        <v>3883</v>
      </c>
      <c r="Q23" s="680">
        <v>2630</v>
      </c>
      <c r="R23" s="681"/>
      <c r="S23" s="681">
        <v>1253</v>
      </c>
      <c r="T23" s="681"/>
      <c r="U23" s="682"/>
      <c r="V23" s="986"/>
      <c r="W23" s="986"/>
      <c r="X23" s="413"/>
      <c r="Y23" s="413"/>
      <c r="Z23" s="413"/>
      <c r="AA23" s="413"/>
      <c r="AB23" s="413"/>
      <c r="AC23" s="413"/>
      <c r="AD23" s="413"/>
      <c r="AE23" s="413"/>
      <c r="AF23" s="413"/>
      <c r="AG23" s="413"/>
      <c r="AH23" s="413"/>
      <c r="AI23" s="413"/>
      <c r="AJ23" s="413"/>
      <c r="AK23" s="413"/>
      <c r="AL23" s="413"/>
      <c r="AM23" s="413"/>
      <c r="AN23" s="413"/>
      <c r="AO23" s="413"/>
      <c r="AP23" s="413"/>
      <c r="AQ23" s="413"/>
      <c r="AR23" s="413"/>
      <c r="AS23" s="413"/>
      <c r="AT23" s="413"/>
      <c r="AU23" s="413"/>
      <c r="AV23" s="413"/>
      <c r="AW23" s="413"/>
      <c r="AX23" s="413"/>
      <c r="AY23" s="413"/>
      <c r="AZ23" s="413"/>
      <c r="BA23" s="413"/>
      <c r="BB23" s="413"/>
      <c r="BC23" s="413"/>
      <c r="BD23" s="413"/>
      <c r="BE23" s="413"/>
      <c r="BF23" s="413"/>
      <c r="BG23" s="413"/>
      <c r="BH23" s="413"/>
      <c r="BI23" s="413"/>
      <c r="BJ23" s="413"/>
      <c r="BK23" s="413"/>
      <c r="BL23" s="413"/>
      <c r="BM23" s="413"/>
      <c r="BN23" s="413"/>
      <c r="BO23" s="413"/>
      <c r="BP23" s="413"/>
      <c r="BQ23" s="413"/>
      <c r="BR23" s="413"/>
      <c r="BS23" s="413"/>
      <c r="BT23" s="413"/>
      <c r="BU23" s="413"/>
      <c r="BV23" s="413"/>
      <c r="BW23" s="413"/>
      <c r="BX23" s="413"/>
      <c r="BY23" s="413"/>
      <c r="BZ23" s="413"/>
      <c r="CA23" s="413"/>
      <c r="CB23" s="413"/>
      <c r="CC23" s="413"/>
      <c r="CD23" s="413"/>
      <c r="CE23" s="413"/>
      <c r="CF23" s="413"/>
      <c r="CG23" s="413"/>
      <c r="CH23" s="413"/>
      <c r="CI23" s="413"/>
      <c r="CJ23" s="413"/>
      <c r="CK23" s="413"/>
      <c r="CL23" s="413"/>
      <c r="CM23" s="413"/>
      <c r="CN23" s="413"/>
      <c r="CO23" s="413"/>
      <c r="CP23" s="413"/>
      <c r="CQ23" s="413"/>
      <c r="CR23" s="413"/>
      <c r="CS23" s="413"/>
      <c r="CT23" s="413"/>
      <c r="CU23" s="413"/>
      <c r="CV23" s="413"/>
      <c r="CW23" s="413"/>
      <c r="CX23" s="413"/>
      <c r="CY23" s="413"/>
      <c r="CZ23" s="413"/>
      <c r="DA23" s="413"/>
      <c r="DB23" s="413"/>
      <c r="DC23" s="413"/>
      <c r="DD23" s="413"/>
      <c r="DE23" s="413"/>
      <c r="DF23" s="413"/>
      <c r="DG23" s="413"/>
      <c r="DH23" s="413"/>
      <c r="DI23" s="413"/>
      <c r="DJ23" s="413"/>
      <c r="DK23" s="413"/>
      <c r="DL23" s="413"/>
      <c r="DM23" s="413"/>
      <c r="DN23" s="413"/>
      <c r="DO23" s="413"/>
      <c r="DP23" s="413"/>
      <c r="DQ23" s="413"/>
      <c r="DR23" s="413"/>
      <c r="DS23" s="413"/>
      <c r="DT23" s="413"/>
      <c r="DU23" s="413"/>
      <c r="DV23" s="413"/>
      <c r="DW23" s="413"/>
      <c r="DX23" s="413"/>
      <c r="DY23" s="413"/>
      <c r="DZ23" s="413"/>
      <c r="EA23" s="413"/>
      <c r="EB23" s="413"/>
      <c r="EC23" s="413"/>
      <c r="ED23" s="413"/>
      <c r="EE23" s="413"/>
      <c r="EF23" s="413"/>
      <c r="EG23" s="413"/>
      <c r="EH23" s="413"/>
      <c r="EI23" s="413"/>
      <c r="EJ23" s="413"/>
      <c r="EK23" s="413"/>
      <c r="EL23" s="413"/>
      <c r="EM23" s="413"/>
      <c r="EN23" s="413"/>
      <c r="EO23" s="413"/>
      <c r="EP23" s="413"/>
      <c r="EQ23" s="413"/>
      <c r="ER23" s="413"/>
      <c r="ES23" s="413"/>
      <c r="ET23" s="413"/>
      <c r="EU23" s="413"/>
      <c r="EV23" s="413"/>
      <c r="EW23" s="413"/>
      <c r="EX23" s="413"/>
      <c r="EY23" s="413"/>
      <c r="EZ23" s="413"/>
      <c r="FA23" s="413"/>
      <c r="FB23" s="413"/>
      <c r="FC23" s="413"/>
      <c r="FD23" s="413"/>
      <c r="FE23" s="413"/>
      <c r="FF23" s="413"/>
      <c r="FG23" s="413"/>
      <c r="FH23" s="413"/>
      <c r="FI23" s="413"/>
      <c r="FJ23" s="413"/>
      <c r="FK23" s="413"/>
      <c r="FL23" s="413"/>
      <c r="FM23" s="413"/>
      <c r="FN23" s="413"/>
      <c r="FO23" s="413"/>
      <c r="FP23" s="413"/>
      <c r="FQ23" s="413"/>
      <c r="FR23" s="413"/>
      <c r="FS23" s="413"/>
      <c r="FT23" s="413"/>
      <c r="FU23" s="413"/>
      <c r="FV23" s="413"/>
      <c r="FW23" s="413"/>
      <c r="FX23" s="413"/>
      <c r="FY23" s="413"/>
      <c r="FZ23" s="413"/>
      <c r="GA23" s="413"/>
      <c r="GB23" s="413"/>
      <c r="GC23" s="413"/>
      <c r="GD23" s="413"/>
    </row>
    <row r="24" spans="1:186" s="27" customFormat="1" ht="30" customHeight="1" x14ac:dyDescent="0.2">
      <c r="A24" s="785" t="s">
        <v>261</v>
      </c>
      <c r="B24" s="786" t="s">
        <v>199</v>
      </c>
      <c r="C24" s="572" t="s">
        <v>550</v>
      </c>
      <c r="D24" s="365">
        <f t="shared" si="1"/>
        <v>4580</v>
      </c>
      <c r="E24" s="680">
        <f>3860-128</f>
        <v>3732</v>
      </c>
      <c r="F24" s="681"/>
      <c r="G24" s="681">
        <v>848</v>
      </c>
      <c r="H24" s="681"/>
      <c r="I24" s="682"/>
      <c r="J24" s="365">
        <f t="shared" si="2"/>
        <v>4354</v>
      </c>
      <c r="K24" s="680">
        <v>3860</v>
      </c>
      <c r="L24" s="681"/>
      <c r="M24" s="681">
        <v>494</v>
      </c>
      <c r="N24" s="681"/>
      <c r="O24" s="682"/>
      <c r="P24" s="365">
        <f t="shared" si="0"/>
        <v>4738</v>
      </c>
      <c r="Q24" s="680">
        <v>3732</v>
      </c>
      <c r="R24" s="681"/>
      <c r="S24" s="681">
        <v>1006</v>
      </c>
      <c r="T24" s="681"/>
      <c r="U24" s="682"/>
      <c r="V24" s="986"/>
      <c r="W24" s="986"/>
      <c r="X24" s="413"/>
      <c r="Y24" s="413"/>
      <c r="Z24" s="413"/>
      <c r="AA24" s="413"/>
      <c r="AB24" s="413"/>
      <c r="AC24" s="413"/>
      <c r="AD24" s="413"/>
      <c r="AE24" s="413"/>
      <c r="AF24" s="413"/>
      <c r="AG24" s="413"/>
      <c r="AH24" s="413"/>
      <c r="AI24" s="413"/>
      <c r="AJ24" s="413"/>
      <c r="AK24" s="413"/>
      <c r="AL24" s="413"/>
      <c r="AM24" s="413"/>
      <c r="AN24" s="413"/>
      <c r="AO24" s="413"/>
      <c r="AP24" s="413"/>
      <c r="AQ24" s="413"/>
      <c r="AR24" s="413"/>
      <c r="AS24" s="413"/>
      <c r="AT24" s="413"/>
      <c r="AU24" s="413"/>
      <c r="AV24" s="413"/>
      <c r="AW24" s="413"/>
      <c r="AX24" s="413"/>
      <c r="AY24" s="413"/>
      <c r="AZ24" s="413"/>
      <c r="BA24" s="413"/>
      <c r="BB24" s="413"/>
      <c r="BC24" s="413"/>
      <c r="BD24" s="413"/>
      <c r="BE24" s="413"/>
      <c r="BF24" s="413"/>
      <c r="BG24" s="413"/>
      <c r="BH24" s="413"/>
      <c r="BI24" s="413"/>
      <c r="BJ24" s="413"/>
      <c r="BK24" s="413"/>
      <c r="BL24" s="413"/>
      <c r="BM24" s="413"/>
      <c r="BN24" s="413"/>
      <c r="BO24" s="413"/>
      <c r="BP24" s="413"/>
      <c r="BQ24" s="413"/>
      <c r="BR24" s="413"/>
      <c r="BS24" s="413"/>
      <c r="BT24" s="413"/>
      <c r="BU24" s="413"/>
      <c r="BV24" s="413"/>
      <c r="BW24" s="413"/>
      <c r="BX24" s="413"/>
      <c r="BY24" s="413"/>
      <c r="BZ24" s="413"/>
      <c r="CA24" s="413"/>
      <c r="CB24" s="413"/>
      <c r="CC24" s="413"/>
      <c r="CD24" s="413"/>
      <c r="CE24" s="413"/>
      <c r="CF24" s="413"/>
      <c r="CG24" s="413"/>
      <c r="CH24" s="413"/>
      <c r="CI24" s="413"/>
      <c r="CJ24" s="413"/>
      <c r="CK24" s="413"/>
      <c r="CL24" s="413"/>
      <c r="CM24" s="413"/>
      <c r="CN24" s="413"/>
      <c r="CO24" s="413"/>
      <c r="CP24" s="413"/>
      <c r="CQ24" s="413"/>
      <c r="CR24" s="413"/>
      <c r="CS24" s="413"/>
      <c r="CT24" s="413"/>
      <c r="CU24" s="413"/>
      <c r="CV24" s="413"/>
      <c r="CW24" s="413"/>
      <c r="CX24" s="413"/>
      <c r="CY24" s="413"/>
      <c r="CZ24" s="413"/>
      <c r="DA24" s="413"/>
      <c r="DB24" s="413"/>
      <c r="DC24" s="413"/>
      <c r="DD24" s="413"/>
      <c r="DE24" s="413"/>
      <c r="DF24" s="413"/>
      <c r="DG24" s="413"/>
      <c r="DH24" s="413"/>
      <c r="DI24" s="413"/>
      <c r="DJ24" s="413"/>
      <c r="DK24" s="413"/>
      <c r="DL24" s="413"/>
      <c r="DM24" s="413"/>
      <c r="DN24" s="413"/>
      <c r="DO24" s="413"/>
      <c r="DP24" s="413"/>
      <c r="DQ24" s="413"/>
      <c r="DR24" s="413"/>
      <c r="DS24" s="413"/>
      <c r="DT24" s="413"/>
      <c r="DU24" s="413"/>
      <c r="DV24" s="413"/>
      <c r="DW24" s="413"/>
      <c r="DX24" s="413"/>
      <c r="DY24" s="413"/>
      <c r="DZ24" s="413"/>
      <c r="EA24" s="413"/>
      <c r="EB24" s="413"/>
      <c r="EC24" s="413"/>
      <c r="ED24" s="413"/>
      <c r="EE24" s="413"/>
      <c r="EF24" s="413"/>
      <c r="EG24" s="413"/>
      <c r="EH24" s="413"/>
      <c r="EI24" s="413"/>
      <c r="EJ24" s="413"/>
      <c r="EK24" s="413"/>
      <c r="EL24" s="413"/>
      <c r="EM24" s="413"/>
      <c r="EN24" s="413"/>
      <c r="EO24" s="413"/>
      <c r="EP24" s="413"/>
      <c r="EQ24" s="413"/>
      <c r="ER24" s="413"/>
      <c r="ES24" s="413"/>
      <c r="ET24" s="413"/>
      <c r="EU24" s="413"/>
      <c r="EV24" s="413"/>
      <c r="EW24" s="413"/>
      <c r="EX24" s="413"/>
      <c r="EY24" s="413"/>
      <c r="EZ24" s="413"/>
      <c r="FA24" s="413"/>
      <c r="FB24" s="413"/>
      <c r="FC24" s="413"/>
      <c r="FD24" s="413"/>
      <c r="FE24" s="413"/>
      <c r="FF24" s="413"/>
      <c r="FG24" s="413"/>
      <c r="FH24" s="413"/>
      <c r="FI24" s="413"/>
      <c r="FJ24" s="413"/>
      <c r="FK24" s="413"/>
      <c r="FL24" s="413"/>
      <c r="FM24" s="413"/>
      <c r="FN24" s="413"/>
      <c r="FO24" s="413"/>
      <c r="FP24" s="413"/>
      <c r="FQ24" s="413"/>
      <c r="FR24" s="413"/>
      <c r="FS24" s="413"/>
      <c r="FT24" s="413"/>
      <c r="FU24" s="413"/>
      <c r="FV24" s="413"/>
      <c r="FW24" s="413"/>
      <c r="FX24" s="413"/>
      <c r="FY24" s="413"/>
      <c r="FZ24" s="413"/>
      <c r="GA24" s="413"/>
      <c r="GB24" s="413"/>
      <c r="GC24" s="413"/>
      <c r="GD24" s="413"/>
    </row>
    <row r="25" spans="1:186" s="373" customFormat="1" ht="30" customHeight="1" x14ac:dyDescent="0.2">
      <c r="A25" s="785" t="s">
        <v>262</v>
      </c>
      <c r="B25" s="786" t="s">
        <v>199</v>
      </c>
      <c r="C25" s="572" t="s">
        <v>370</v>
      </c>
      <c r="D25" s="365">
        <f t="shared" si="1"/>
        <v>8993</v>
      </c>
      <c r="E25" s="680">
        <v>7000</v>
      </c>
      <c r="F25" s="681"/>
      <c r="G25" s="681">
        <v>1993</v>
      </c>
      <c r="H25" s="681"/>
      <c r="I25" s="682"/>
      <c r="J25" s="365">
        <f t="shared" si="2"/>
        <v>9022</v>
      </c>
      <c r="K25" s="680">
        <v>7000</v>
      </c>
      <c r="L25" s="681"/>
      <c r="M25" s="681">
        <v>1422</v>
      </c>
      <c r="N25" s="681">
        <v>600</v>
      </c>
      <c r="O25" s="682"/>
      <c r="P25" s="365">
        <f t="shared" si="0"/>
        <v>11855</v>
      </c>
      <c r="Q25" s="680">
        <v>7500</v>
      </c>
      <c r="R25" s="681"/>
      <c r="S25" s="681">
        <v>4355</v>
      </c>
      <c r="T25" s="681"/>
      <c r="U25" s="682"/>
      <c r="V25" s="986"/>
      <c r="W25" s="986"/>
      <c r="X25" s="413"/>
      <c r="Y25" s="413"/>
      <c r="Z25" s="413"/>
      <c r="AA25" s="413"/>
      <c r="AB25" s="413"/>
      <c r="AC25" s="413"/>
      <c r="AD25" s="413"/>
      <c r="AE25" s="413"/>
      <c r="AF25" s="413"/>
      <c r="AG25" s="413"/>
      <c r="AH25" s="413"/>
      <c r="AI25" s="413"/>
      <c r="AJ25" s="413"/>
      <c r="AK25" s="413"/>
      <c r="AL25" s="413"/>
      <c r="AM25" s="413"/>
      <c r="AN25" s="413"/>
      <c r="AO25" s="413"/>
      <c r="AP25" s="413"/>
      <c r="AQ25" s="413"/>
      <c r="AR25" s="413"/>
      <c r="AS25" s="413"/>
      <c r="AT25" s="413"/>
      <c r="AU25" s="413"/>
      <c r="AV25" s="413"/>
      <c r="AW25" s="413"/>
      <c r="AX25" s="413"/>
      <c r="AY25" s="413"/>
      <c r="AZ25" s="413"/>
      <c r="BA25" s="413"/>
      <c r="BB25" s="413"/>
      <c r="BC25" s="413"/>
      <c r="BD25" s="413"/>
      <c r="BE25" s="413"/>
      <c r="BF25" s="413"/>
      <c r="BG25" s="413"/>
      <c r="BH25" s="413"/>
      <c r="BI25" s="413"/>
      <c r="BJ25" s="413"/>
      <c r="BK25" s="413"/>
      <c r="BL25" s="413"/>
      <c r="BM25" s="413"/>
      <c r="BN25" s="413"/>
      <c r="BO25" s="413"/>
      <c r="BP25" s="413"/>
      <c r="BQ25" s="413"/>
      <c r="BR25" s="413"/>
      <c r="BS25" s="413"/>
      <c r="BT25" s="413"/>
      <c r="BU25" s="413"/>
      <c r="BV25" s="413"/>
      <c r="BW25" s="413"/>
      <c r="BX25" s="413"/>
      <c r="BY25" s="413"/>
      <c r="BZ25" s="413"/>
      <c r="CA25" s="413"/>
      <c r="CB25" s="413"/>
      <c r="CC25" s="413"/>
      <c r="CD25" s="413"/>
      <c r="CE25" s="413"/>
      <c r="CF25" s="413"/>
      <c r="CG25" s="413"/>
      <c r="CH25" s="413"/>
      <c r="CI25" s="413"/>
      <c r="CJ25" s="413"/>
      <c r="CK25" s="413"/>
      <c r="CL25" s="413"/>
      <c r="CM25" s="413"/>
      <c r="CN25" s="413"/>
      <c r="CO25" s="413"/>
      <c r="CP25" s="413"/>
      <c r="CQ25" s="413"/>
      <c r="CR25" s="413"/>
      <c r="CS25" s="413"/>
      <c r="CT25" s="413"/>
      <c r="CU25" s="413"/>
      <c r="CV25" s="413"/>
      <c r="CW25" s="413"/>
      <c r="CX25" s="413"/>
      <c r="CY25" s="413"/>
      <c r="CZ25" s="413"/>
      <c r="DA25" s="413"/>
      <c r="DB25" s="413"/>
      <c r="DC25" s="413"/>
      <c r="DD25" s="413"/>
      <c r="DE25" s="413"/>
      <c r="DF25" s="413"/>
      <c r="DG25" s="413"/>
      <c r="DH25" s="413"/>
      <c r="DI25" s="413"/>
      <c r="DJ25" s="413"/>
      <c r="DK25" s="413"/>
      <c r="DL25" s="413"/>
      <c r="DM25" s="413"/>
      <c r="DN25" s="413"/>
      <c r="DO25" s="413"/>
      <c r="DP25" s="413"/>
      <c r="DQ25" s="413"/>
      <c r="DR25" s="413"/>
      <c r="DS25" s="413"/>
      <c r="DT25" s="413"/>
      <c r="DU25" s="413"/>
      <c r="DV25" s="413"/>
      <c r="DW25" s="413"/>
      <c r="DX25" s="413"/>
      <c r="DY25" s="413"/>
      <c r="DZ25" s="413"/>
      <c r="EA25" s="413"/>
      <c r="EB25" s="413"/>
      <c r="EC25" s="413"/>
      <c r="ED25" s="413"/>
      <c r="EE25" s="413"/>
      <c r="EF25" s="413"/>
      <c r="EG25" s="413"/>
      <c r="EH25" s="413"/>
      <c r="EI25" s="413"/>
      <c r="EJ25" s="413"/>
      <c r="EK25" s="413"/>
      <c r="EL25" s="413"/>
      <c r="EM25" s="413"/>
      <c r="EN25" s="413"/>
      <c r="EO25" s="413"/>
      <c r="EP25" s="413"/>
      <c r="EQ25" s="413"/>
      <c r="ER25" s="413"/>
      <c r="ES25" s="413"/>
      <c r="ET25" s="413"/>
      <c r="EU25" s="413"/>
      <c r="EV25" s="413"/>
      <c r="EW25" s="413"/>
      <c r="EX25" s="413"/>
      <c r="EY25" s="413"/>
      <c r="EZ25" s="413"/>
      <c r="FA25" s="413"/>
      <c r="FB25" s="413"/>
      <c r="FC25" s="413"/>
      <c r="FD25" s="413"/>
      <c r="FE25" s="413"/>
      <c r="FF25" s="413"/>
      <c r="FG25" s="413"/>
      <c r="FH25" s="413"/>
      <c r="FI25" s="413"/>
      <c r="FJ25" s="413"/>
      <c r="FK25" s="413"/>
      <c r="FL25" s="413"/>
      <c r="FM25" s="413"/>
      <c r="FN25" s="413"/>
      <c r="FO25" s="413"/>
      <c r="FP25" s="413"/>
      <c r="FQ25" s="413"/>
      <c r="FR25" s="413"/>
      <c r="FS25" s="413"/>
      <c r="FT25" s="413"/>
      <c r="FU25" s="413"/>
      <c r="FV25" s="413"/>
      <c r="FW25" s="413"/>
      <c r="FX25" s="413"/>
      <c r="FY25" s="413"/>
      <c r="FZ25" s="413"/>
      <c r="GA25" s="413"/>
      <c r="GB25" s="413"/>
      <c r="GC25" s="413"/>
      <c r="GD25" s="413"/>
    </row>
    <row r="26" spans="1:186" s="27" customFormat="1" ht="30" customHeight="1" x14ac:dyDescent="0.2">
      <c r="A26" s="785" t="s">
        <v>263</v>
      </c>
      <c r="B26" s="786" t="s">
        <v>196</v>
      </c>
      <c r="C26" s="572" t="s">
        <v>371</v>
      </c>
      <c r="D26" s="365">
        <f t="shared" si="1"/>
        <v>2161</v>
      </c>
      <c r="E26" s="680">
        <v>1599</v>
      </c>
      <c r="F26" s="681"/>
      <c r="G26" s="681">
        <v>562</v>
      </c>
      <c r="H26" s="681"/>
      <c r="I26" s="682"/>
      <c r="J26" s="365">
        <f t="shared" si="2"/>
        <v>2170</v>
      </c>
      <c r="K26" s="680">
        <v>1599</v>
      </c>
      <c r="L26" s="681"/>
      <c r="M26" s="681">
        <v>571</v>
      </c>
      <c r="N26" s="681"/>
      <c r="O26" s="682"/>
      <c r="P26" s="365">
        <f t="shared" si="0"/>
        <v>2124</v>
      </c>
      <c r="Q26" s="680">
        <v>1599</v>
      </c>
      <c r="R26" s="681"/>
      <c r="S26" s="681">
        <v>525</v>
      </c>
      <c r="T26" s="681"/>
      <c r="U26" s="682"/>
      <c r="V26" s="986"/>
      <c r="W26" s="986"/>
      <c r="X26" s="413"/>
      <c r="Y26" s="413"/>
      <c r="Z26" s="413"/>
      <c r="AA26" s="413"/>
      <c r="AB26" s="413"/>
      <c r="AC26" s="413"/>
      <c r="AD26" s="413"/>
      <c r="AE26" s="413"/>
      <c r="AF26" s="413"/>
      <c r="AG26" s="413"/>
      <c r="AH26" s="413"/>
      <c r="AI26" s="413"/>
      <c r="AJ26" s="413"/>
      <c r="AK26" s="413"/>
      <c r="AL26" s="413"/>
      <c r="AM26" s="413"/>
      <c r="AN26" s="413"/>
      <c r="AO26" s="413"/>
      <c r="AP26" s="413"/>
      <c r="AQ26" s="413"/>
      <c r="AR26" s="413"/>
      <c r="AS26" s="413"/>
      <c r="AT26" s="413"/>
      <c r="AU26" s="413"/>
      <c r="AV26" s="413"/>
      <c r="AW26" s="413"/>
      <c r="AX26" s="413"/>
      <c r="AY26" s="413"/>
      <c r="AZ26" s="413"/>
      <c r="BA26" s="413"/>
      <c r="BB26" s="413"/>
      <c r="BC26" s="413"/>
      <c r="BD26" s="413"/>
      <c r="BE26" s="413"/>
      <c r="BF26" s="413"/>
      <c r="BG26" s="413"/>
      <c r="BH26" s="413"/>
      <c r="BI26" s="413"/>
      <c r="BJ26" s="413"/>
      <c r="BK26" s="413"/>
      <c r="BL26" s="413"/>
      <c r="BM26" s="413"/>
      <c r="BN26" s="413"/>
      <c r="BO26" s="413"/>
      <c r="BP26" s="413"/>
      <c r="BQ26" s="413"/>
      <c r="BR26" s="413"/>
      <c r="BS26" s="413"/>
      <c r="BT26" s="413"/>
      <c r="BU26" s="413"/>
      <c r="BV26" s="413"/>
      <c r="BW26" s="413"/>
      <c r="BX26" s="413"/>
      <c r="BY26" s="413"/>
      <c r="BZ26" s="413"/>
      <c r="CA26" s="413"/>
      <c r="CB26" s="413"/>
      <c r="CC26" s="413"/>
      <c r="CD26" s="413"/>
      <c r="CE26" s="413"/>
      <c r="CF26" s="413"/>
      <c r="CG26" s="413"/>
      <c r="CH26" s="413"/>
      <c r="CI26" s="413"/>
      <c r="CJ26" s="413"/>
      <c r="CK26" s="413"/>
      <c r="CL26" s="413"/>
      <c r="CM26" s="413"/>
      <c r="CN26" s="413"/>
      <c r="CO26" s="413"/>
      <c r="CP26" s="413"/>
      <c r="CQ26" s="413"/>
      <c r="CR26" s="413"/>
      <c r="CS26" s="413"/>
      <c r="CT26" s="413"/>
      <c r="CU26" s="413"/>
      <c r="CV26" s="413"/>
      <c r="CW26" s="413"/>
      <c r="CX26" s="413"/>
      <c r="CY26" s="413"/>
      <c r="CZ26" s="413"/>
      <c r="DA26" s="413"/>
      <c r="DB26" s="413"/>
      <c r="DC26" s="413"/>
      <c r="DD26" s="413"/>
      <c r="DE26" s="413"/>
      <c r="DF26" s="413"/>
      <c r="DG26" s="413"/>
      <c r="DH26" s="413"/>
      <c r="DI26" s="413"/>
      <c r="DJ26" s="413"/>
      <c r="DK26" s="413"/>
      <c r="DL26" s="413"/>
      <c r="DM26" s="413"/>
      <c r="DN26" s="413"/>
      <c r="DO26" s="413"/>
      <c r="DP26" s="413"/>
      <c r="DQ26" s="413"/>
      <c r="DR26" s="413"/>
      <c r="DS26" s="413"/>
      <c r="DT26" s="413"/>
      <c r="DU26" s="413"/>
      <c r="DV26" s="413"/>
      <c r="DW26" s="413"/>
      <c r="DX26" s="413"/>
      <c r="DY26" s="413"/>
      <c r="DZ26" s="413"/>
      <c r="EA26" s="413"/>
      <c r="EB26" s="413"/>
      <c r="EC26" s="413"/>
      <c r="ED26" s="413"/>
      <c r="EE26" s="413"/>
      <c r="EF26" s="413"/>
      <c r="EG26" s="413"/>
      <c r="EH26" s="413"/>
      <c r="EI26" s="413"/>
      <c r="EJ26" s="413"/>
      <c r="EK26" s="413"/>
      <c r="EL26" s="413"/>
      <c r="EM26" s="413"/>
      <c r="EN26" s="413"/>
      <c r="EO26" s="413"/>
      <c r="EP26" s="413"/>
      <c r="EQ26" s="413"/>
      <c r="ER26" s="413"/>
      <c r="ES26" s="413"/>
      <c r="ET26" s="413"/>
      <c r="EU26" s="413"/>
      <c r="EV26" s="413"/>
      <c r="EW26" s="413"/>
      <c r="EX26" s="413"/>
      <c r="EY26" s="413"/>
      <c r="EZ26" s="413"/>
      <c r="FA26" s="413"/>
      <c r="FB26" s="413"/>
      <c r="FC26" s="413"/>
      <c r="FD26" s="413"/>
      <c r="FE26" s="413"/>
      <c r="FF26" s="413"/>
      <c r="FG26" s="413"/>
      <c r="FH26" s="413"/>
      <c r="FI26" s="413"/>
      <c r="FJ26" s="413"/>
      <c r="FK26" s="413"/>
      <c r="FL26" s="413"/>
      <c r="FM26" s="413"/>
      <c r="FN26" s="413"/>
      <c r="FO26" s="413"/>
      <c r="FP26" s="413"/>
      <c r="FQ26" s="413"/>
      <c r="FR26" s="413"/>
      <c r="FS26" s="413"/>
      <c r="FT26" s="413"/>
      <c r="FU26" s="413"/>
      <c r="FV26" s="413"/>
      <c r="FW26" s="413"/>
      <c r="FX26" s="413"/>
      <c r="FY26" s="413"/>
      <c r="FZ26" s="413"/>
      <c r="GA26" s="413"/>
      <c r="GB26" s="413"/>
      <c r="GC26" s="413"/>
      <c r="GD26" s="413"/>
    </row>
    <row r="27" spans="1:186" s="27" customFormat="1" ht="30" customHeight="1" x14ac:dyDescent="0.2">
      <c r="A27" s="785" t="s">
        <v>264</v>
      </c>
      <c r="B27" s="786" t="s">
        <v>199</v>
      </c>
      <c r="C27" s="572" t="s">
        <v>372</v>
      </c>
      <c r="D27" s="365">
        <f t="shared" si="1"/>
        <v>2757</v>
      </c>
      <c r="E27" s="680">
        <v>2087</v>
      </c>
      <c r="F27" s="681"/>
      <c r="G27" s="681">
        <v>670</v>
      </c>
      <c r="H27" s="681"/>
      <c r="I27" s="682"/>
      <c r="J27" s="365">
        <f t="shared" si="2"/>
        <v>2521</v>
      </c>
      <c r="K27" s="680">
        <v>1793</v>
      </c>
      <c r="L27" s="681"/>
      <c r="M27" s="681">
        <v>131</v>
      </c>
      <c r="N27" s="681">
        <v>597</v>
      </c>
      <c r="O27" s="682"/>
      <c r="P27" s="365">
        <f t="shared" si="0"/>
        <v>3012</v>
      </c>
      <c r="Q27" s="680">
        <v>2337</v>
      </c>
      <c r="R27" s="681"/>
      <c r="S27" s="681">
        <v>675</v>
      </c>
      <c r="T27" s="681"/>
      <c r="U27" s="682"/>
      <c r="V27" s="986"/>
      <c r="W27" s="986"/>
      <c r="X27" s="413"/>
      <c r="Y27" s="413"/>
      <c r="Z27" s="413"/>
      <c r="AA27" s="413"/>
      <c r="AB27" s="413"/>
      <c r="AC27" s="413"/>
      <c r="AD27" s="413"/>
      <c r="AE27" s="413"/>
      <c r="AF27" s="413"/>
      <c r="AG27" s="413"/>
      <c r="AH27" s="413"/>
      <c r="AI27" s="413"/>
      <c r="AJ27" s="413"/>
      <c r="AK27" s="413"/>
      <c r="AL27" s="413"/>
      <c r="AM27" s="413"/>
      <c r="AN27" s="413"/>
      <c r="AO27" s="413"/>
      <c r="AP27" s="413"/>
      <c r="AQ27" s="413"/>
      <c r="AR27" s="413"/>
      <c r="AS27" s="413"/>
      <c r="AT27" s="413"/>
      <c r="AU27" s="413"/>
      <c r="AV27" s="413"/>
      <c r="AW27" s="413"/>
      <c r="AX27" s="413"/>
      <c r="AY27" s="413"/>
      <c r="AZ27" s="413"/>
      <c r="BA27" s="413"/>
      <c r="BB27" s="413"/>
      <c r="BC27" s="413"/>
      <c r="BD27" s="413"/>
      <c r="BE27" s="413"/>
      <c r="BF27" s="413"/>
      <c r="BG27" s="413"/>
      <c r="BH27" s="413"/>
      <c r="BI27" s="413"/>
      <c r="BJ27" s="413"/>
      <c r="BK27" s="413"/>
      <c r="BL27" s="413"/>
      <c r="BM27" s="413"/>
      <c r="BN27" s="413"/>
      <c r="BO27" s="413"/>
      <c r="BP27" s="413"/>
      <c r="BQ27" s="413"/>
      <c r="BR27" s="413"/>
      <c r="BS27" s="413"/>
      <c r="BT27" s="413"/>
      <c r="BU27" s="413"/>
      <c r="BV27" s="413"/>
      <c r="BW27" s="413"/>
      <c r="BX27" s="413"/>
      <c r="BY27" s="413"/>
      <c r="BZ27" s="413"/>
      <c r="CA27" s="413"/>
      <c r="CB27" s="413"/>
      <c r="CC27" s="413"/>
      <c r="CD27" s="413"/>
      <c r="CE27" s="413"/>
      <c r="CF27" s="413"/>
      <c r="CG27" s="413"/>
      <c r="CH27" s="413"/>
      <c r="CI27" s="413"/>
      <c r="CJ27" s="413"/>
      <c r="CK27" s="413"/>
      <c r="CL27" s="413"/>
      <c r="CM27" s="413"/>
      <c r="CN27" s="413"/>
      <c r="CO27" s="413"/>
      <c r="CP27" s="413"/>
      <c r="CQ27" s="413"/>
      <c r="CR27" s="413"/>
      <c r="CS27" s="413"/>
      <c r="CT27" s="413"/>
      <c r="CU27" s="413"/>
      <c r="CV27" s="413"/>
      <c r="CW27" s="413"/>
      <c r="CX27" s="413"/>
      <c r="CY27" s="413"/>
      <c r="CZ27" s="413"/>
      <c r="DA27" s="413"/>
      <c r="DB27" s="413"/>
      <c r="DC27" s="413"/>
      <c r="DD27" s="413"/>
      <c r="DE27" s="413"/>
      <c r="DF27" s="413"/>
      <c r="DG27" s="413"/>
      <c r="DH27" s="413"/>
      <c r="DI27" s="413"/>
      <c r="DJ27" s="413"/>
      <c r="DK27" s="413"/>
      <c r="DL27" s="413"/>
      <c r="DM27" s="413"/>
      <c r="DN27" s="413"/>
      <c r="DO27" s="413"/>
      <c r="DP27" s="413"/>
      <c r="DQ27" s="413"/>
      <c r="DR27" s="413"/>
      <c r="DS27" s="413"/>
      <c r="DT27" s="413"/>
      <c r="DU27" s="413"/>
      <c r="DV27" s="413"/>
      <c r="DW27" s="413"/>
      <c r="DX27" s="413"/>
      <c r="DY27" s="413"/>
      <c r="DZ27" s="413"/>
      <c r="EA27" s="413"/>
      <c r="EB27" s="413"/>
      <c r="EC27" s="413"/>
      <c r="ED27" s="413"/>
      <c r="EE27" s="413"/>
      <c r="EF27" s="413"/>
      <c r="EG27" s="413"/>
      <c r="EH27" s="413"/>
      <c r="EI27" s="413"/>
      <c r="EJ27" s="413"/>
      <c r="EK27" s="413"/>
      <c r="EL27" s="413"/>
      <c r="EM27" s="413"/>
      <c r="EN27" s="413"/>
      <c r="EO27" s="413"/>
      <c r="EP27" s="413"/>
      <c r="EQ27" s="413"/>
      <c r="ER27" s="413"/>
      <c r="ES27" s="413"/>
      <c r="ET27" s="413"/>
      <c r="EU27" s="413"/>
      <c r="EV27" s="413"/>
      <c r="EW27" s="413"/>
      <c r="EX27" s="413"/>
      <c r="EY27" s="413"/>
      <c r="EZ27" s="413"/>
      <c r="FA27" s="413"/>
      <c r="FB27" s="413"/>
      <c r="FC27" s="413"/>
      <c r="FD27" s="413"/>
      <c r="FE27" s="413"/>
      <c r="FF27" s="413"/>
      <c r="FG27" s="413"/>
      <c r="FH27" s="413"/>
      <c r="FI27" s="413"/>
      <c r="FJ27" s="413"/>
      <c r="FK27" s="413"/>
      <c r="FL27" s="413"/>
      <c r="FM27" s="413"/>
      <c r="FN27" s="413"/>
      <c r="FO27" s="413"/>
      <c r="FP27" s="413"/>
      <c r="FQ27" s="413"/>
      <c r="FR27" s="413"/>
      <c r="FS27" s="413"/>
      <c r="FT27" s="413"/>
      <c r="FU27" s="413"/>
      <c r="FV27" s="413"/>
      <c r="FW27" s="413"/>
      <c r="FX27" s="413"/>
      <c r="FY27" s="413"/>
      <c r="FZ27" s="413"/>
      <c r="GA27" s="413"/>
      <c r="GB27" s="413"/>
      <c r="GC27" s="413"/>
      <c r="GD27" s="413"/>
    </row>
    <row r="28" spans="1:186" s="27" customFormat="1" ht="30" customHeight="1" x14ac:dyDescent="0.2">
      <c r="A28" s="785" t="s">
        <v>265</v>
      </c>
      <c r="B28" s="786" t="s">
        <v>199</v>
      </c>
      <c r="C28" s="572" t="s">
        <v>373</v>
      </c>
      <c r="D28" s="365">
        <f t="shared" si="1"/>
        <v>4253</v>
      </c>
      <c r="E28" s="680">
        <v>3749</v>
      </c>
      <c r="F28" s="681"/>
      <c r="G28" s="681">
        <v>504</v>
      </c>
      <c r="H28" s="681"/>
      <c r="I28" s="682"/>
      <c r="J28" s="365">
        <f t="shared" si="2"/>
        <v>4238</v>
      </c>
      <c r="K28" s="680">
        <v>3749</v>
      </c>
      <c r="L28" s="681"/>
      <c r="M28" s="681">
        <v>489</v>
      </c>
      <c r="N28" s="681"/>
      <c r="O28" s="682"/>
      <c r="P28" s="365">
        <f t="shared" si="0"/>
        <v>4220</v>
      </c>
      <c r="Q28" s="680">
        <v>3680</v>
      </c>
      <c r="R28" s="681"/>
      <c r="S28" s="681">
        <v>540</v>
      </c>
      <c r="T28" s="681"/>
      <c r="U28" s="682"/>
      <c r="V28" s="986"/>
      <c r="W28" s="986"/>
      <c r="X28" s="413"/>
      <c r="Y28" s="413"/>
      <c r="Z28" s="413"/>
      <c r="AA28" s="413"/>
      <c r="AB28" s="413"/>
      <c r="AC28" s="413"/>
      <c r="AD28" s="413"/>
      <c r="AE28" s="413"/>
      <c r="AF28" s="413"/>
      <c r="AG28" s="413"/>
      <c r="AH28" s="413"/>
      <c r="AI28" s="413"/>
      <c r="AJ28" s="413"/>
      <c r="AK28" s="413"/>
      <c r="AL28" s="413"/>
      <c r="AM28" s="413"/>
      <c r="AN28" s="413"/>
      <c r="AO28" s="413"/>
      <c r="AP28" s="413"/>
      <c r="AQ28" s="413"/>
      <c r="AR28" s="413"/>
      <c r="AS28" s="413"/>
      <c r="AT28" s="413"/>
      <c r="AU28" s="413"/>
      <c r="AV28" s="413"/>
      <c r="AW28" s="413"/>
      <c r="AX28" s="413"/>
      <c r="AY28" s="413"/>
      <c r="AZ28" s="413"/>
      <c r="BA28" s="413"/>
      <c r="BB28" s="413"/>
      <c r="BC28" s="413"/>
      <c r="BD28" s="413"/>
      <c r="BE28" s="413"/>
      <c r="BF28" s="413"/>
      <c r="BG28" s="413"/>
      <c r="BH28" s="413"/>
      <c r="BI28" s="413"/>
      <c r="BJ28" s="413"/>
      <c r="BK28" s="413"/>
      <c r="BL28" s="413"/>
      <c r="BM28" s="413"/>
      <c r="BN28" s="413"/>
      <c r="BO28" s="413"/>
      <c r="BP28" s="413"/>
      <c r="BQ28" s="413"/>
      <c r="BR28" s="413"/>
      <c r="BS28" s="413"/>
      <c r="BT28" s="413"/>
      <c r="BU28" s="413"/>
      <c r="BV28" s="413"/>
      <c r="BW28" s="413"/>
      <c r="BX28" s="413"/>
      <c r="BY28" s="413"/>
      <c r="BZ28" s="413"/>
      <c r="CA28" s="413"/>
      <c r="CB28" s="413"/>
      <c r="CC28" s="413"/>
      <c r="CD28" s="413"/>
      <c r="CE28" s="413"/>
      <c r="CF28" s="413"/>
      <c r="CG28" s="413"/>
      <c r="CH28" s="413"/>
      <c r="CI28" s="413"/>
      <c r="CJ28" s="413"/>
      <c r="CK28" s="413"/>
      <c r="CL28" s="413"/>
      <c r="CM28" s="413"/>
      <c r="CN28" s="413"/>
      <c r="CO28" s="413"/>
      <c r="CP28" s="413"/>
      <c r="CQ28" s="413"/>
      <c r="CR28" s="413"/>
      <c r="CS28" s="413"/>
      <c r="CT28" s="413"/>
      <c r="CU28" s="413"/>
      <c r="CV28" s="413"/>
      <c r="CW28" s="413"/>
      <c r="CX28" s="413"/>
      <c r="CY28" s="413"/>
      <c r="CZ28" s="413"/>
      <c r="DA28" s="413"/>
      <c r="DB28" s="413"/>
      <c r="DC28" s="413"/>
      <c r="DD28" s="413"/>
      <c r="DE28" s="413"/>
      <c r="DF28" s="413"/>
      <c r="DG28" s="413"/>
      <c r="DH28" s="413"/>
      <c r="DI28" s="413"/>
      <c r="DJ28" s="413"/>
      <c r="DK28" s="413"/>
      <c r="DL28" s="413"/>
      <c r="DM28" s="413"/>
      <c r="DN28" s="413"/>
      <c r="DO28" s="413"/>
      <c r="DP28" s="413"/>
      <c r="DQ28" s="413"/>
      <c r="DR28" s="413"/>
      <c r="DS28" s="413"/>
      <c r="DT28" s="413"/>
      <c r="DU28" s="413"/>
      <c r="DV28" s="413"/>
      <c r="DW28" s="413"/>
      <c r="DX28" s="413"/>
      <c r="DY28" s="413"/>
      <c r="DZ28" s="413"/>
      <c r="EA28" s="413"/>
      <c r="EB28" s="413"/>
      <c r="EC28" s="413"/>
      <c r="ED28" s="413"/>
      <c r="EE28" s="413"/>
      <c r="EF28" s="413"/>
      <c r="EG28" s="413"/>
      <c r="EH28" s="413"/>
      <c r="EI28" s="413"/>
      <c r="EJ28" s="413"/>
      <c r="EK28" s="413"/>
      <c r="EL28" s="413"/>
      <c r="EM28" s="413"/>
      <c r="EN28" s="413"/>
      <c r="EO28" s="413"/>
      <c r="EP28" s="413"/>
      <c r="EQ28" s="413"/>
      <c r="ER28" s="413"/>
      <c r="ES28" s="413"/>
      <c r="ET28" s="413"/>
      <c r="EU28" s="413"/>
      <c r="EV28" s="413"/>
      <c r="EW28" s="413"/>
      <c r="EX28" s="413"/>
      <c r="EY28" s="413"/>
      <c r="EZ28" s="413"/>
      <c r="FA28" s="413"/>
      <c r="FB28" s="413"/>
      <c r="FC28" s="413"/>
      <c r="FD28" s="413"/>
      <c r="FE28" s="413"/>
      <c r="FF28" s="413"/>
      <c r="FG28" s="413"/>
      <c r="FH28" s="413"/>
      <c r="FI28" s="413"/>
      <c r="FJ28" s="413"/>
      <c r="FK28" s="413"/>
      <c r="FL28" s="413"/>
      <c r="FM28" s="413"/>
      <c r="FN28" s="413"/>
      <c r="FO28" s="413"/>
      <c r="FP28" s="413"/>
      <c r="FQ28" s="413"/>
      <c r="FR28" s="413"/>
      <c r="FS28" s="413"/>
      <c r="FT28" s="413"/>
      <c r="FU28" s="413"/>
      <c r="FV28" s="413"/>
      <c r="FW28" s="413"/>
      <c r="FX28" s="413"/>
      <c r="FY28" s="413"/>
      <c r="FZ28" s="413"/>
      <c r="GA28" s="413"/>
      <c r="GB28" s="413"/>
      <c r="GC28" s="413"/>
      <c r="GD28" s="413"/>
    </row>
    <row r="29" spans="1:186" s="27" customFormat="1" ht="30" customHeight="1" x14ac:dyDescent="0.2">
      <c r="A29" s="785" t="s">
        <v>266</v>
      </c>
      <c r="B29" s="786" t="s">
        <v>199</v>
      </c>
      <c r="C29" s="572" t="s">
        <v>374</v>
      </c>
      <c r="D29" s="365">
        <f t="shared" si="1"/>
        <v>11023</v>
      </c>
      <c r="E29" s="680">
        <v>6557</v>
      </c>
      <c r="F29" s="681">
        <v>202</v>
      </c>
      <c r="G29" s="681">
        <v>4264</v>
      </c>
      <c r="H29" s="681"/>
      <c r="I29" s="682"/>
      <c r="J29" s="365">
        <f t="shared" si="2"/>
        <v>11040</v>
      </c>
      <c r="K29" s="680">
        <v>6579</v>
      </c>
      <c r="L29" s="681">
        <v>154</v>
      </c>
      <c r="M29" s="681">
        <v>4257</v>
      </c>
      <c r="N29" s="681">
        <v>50</v>
      </c>
      <c r="O29" s="682"/>
      <c r="P29" s="365">
        <f t="shared" si="0"/>
        <v>11738</v>
      </c>
      <c r="Q29" s="680">
        <v>6557</v>
      </c>
      <c r="R29" s="681">
        <v>212</v>
      </c>
      <c r="S29" s="681">
        <v>4969</v>
      </c>
      <c r="T29" s="681"/>
      <c r="U29" s="682"/>
      <c r="V29" s="986"/>
      <c r="W29" s="986"/>
      <c r="X29" s="413"/>
      <c r="Y29" s="413"/>
      <c r="Z29" s="413"/>
      <c r="AA29" s="413"/>
      <c r="AB29" s="413"/>
      <c r="AC29" s="413"/>
      <c r="AD29" s="413"/>
      <c r="AE29" s="413"/>
      <c r="AF29" s="413"/>
      <c r="AG29" s="413"/>
      <c r="AH29" s="413"/>
      <c r="AI29" s="413"/>
      <c r="AJ29" s="413"/>
      <c r="AK29" s="413"/>
      <c r="AL29" s="413"/>
      <c r="AM29" s="413"/>
      <c r="AN29" s="413"/>
      <c r="AO29" s="413"/>
      <c r="AP29" s="413"/>
      <c r="AQ29" s="413"/>
      <c r="AR29" s="413"/>
      <c r="AS29" s="413"/>
      <c r="AT29" s="413"/>
      <c r="AU29" s="413"/>
      <c r="AV29" s="413"/>
      <c r="AW29" s="413"/>
      <c r="AX29" s="413"/>
      <c r="AY29" s="413"/>
      <c r="AZ29" s="413"/>
      <c r="BA29" s="413"/>
      <c r="BB29" s="413"/>
      <c r="BC29" s="413"/>
      <c r="BD29" s="413"/>
      <c r="BE29" s="413"/>
      <c r="BF29" s="413"/>
      <c r="BG29" s="413"/>
      <c r="BH29" s="413"/>
      <c r="BI29" s="413"/>
      <c r="BJ29" s="413"/>
      <c r="BK29" s="413"/>
      <c r="BL29" s="413"/>
      <c r="BM29" s="413"/>
      <c r="BN29" s="413"/>
      <c r="BO29" s="413"/>
      <c r="BP29" s="413"/>
      <c r="BQ29" s="413"/>
      <c r="BR29" s="413"/>
      <c r="BS29" s="413"/>
      <c r="BT29" s="413"/>
      <c r="BU29" s="413"/>
      <c r="BV29" s="413"/>
      <c r="BW29" s="413"/>
      <c r="BX29" s="413"/>
      <c r="BY29" s="413"/>
      <c r="BZ29" s="413"/>
      <c r="CA29" s="413"/>
      <c r="CB29" s="413"/>
      <c r="CC29" s="413"/>
      <c r="CD29" s="413"/>
      <c r="CE29" s="413"/>
      <c r="CF29" s="413"/>
      <c r="CG29" s="413"/>
      <c r="CH29" s="413"/>
      <c r="CI29" s="413"/>
      <c r="CJ29" s="413"/>
      <c r="CK29" s="413"/>
      <c r="CL29" s="413"/>
      <c r="CM29" s="413"/>
      <c r="CN29" s="413"/>
      <c r="CO29" s="413"/>
      <c r="CP29" s="413"/>
      <c r="CQ29" s="413"/>
      <c r="CR29" s="413"/>
      <c r="CS29" s="413"/>
      <c r="CT29" s="413"/>
      <c r="CU29" s="413"/>
      <c r="CV29" s="413"/>
      <c r="CW29" s="413"/>
      <c r="CX29" s="413"/>
      <c r="CY29" s="413"/>
      <c r="CZ29" s="413"/>
      <c r="DA29" s="413"/>
      <c r="DB29" s="413"/>
      <c r="DC29" s="413"/>
      <c r="DD29" s="413"/>
      <c r="DE29" s="413"/>
      <c r="DF29" s="413"/>
      <c r="DG29" s="413"/>
      <c r="DH29" s="413"/>
      <c r="DI29" s="413"/>
      <c r="DJ29" s="413"/>
      <c r="DK29" s="413"/>
      <c r="DL29" s="413"/>
      <c r="DM29" s="413"/>
      <c r="DN29" s="413"/>
      <c r="DO29" s="413"/>
      <c r="DP29" s="413"/>
      <c r="DQ29" s="413"/>
      <c r="DR29" s="413"/>
      <c r="DS29" s="413"/>
      <c r="DT29" s="413"/>
      <c r="DU29" s="413"/>
      <c r="DV29" s="413"/>
      <c r="DW29" s="413"/>
      <c r="DX29" s="413"/>
      <c r="DY29" s="413"/>
      <c r="DZ29" s="413"/>
      <c r="EA29" s="413"/>
      <c r="EB29" s="413"/>
      <c r="EC29" s="413"/>
      <c r="ED29" s="413"/>
      <c r="EE29" s="413"/>
      <c r="EF29" s="413"/>
      <c r="EG29" s="413"/>
      <c r="EH29" s="413"/>
      <c r="EI29" s="413"/>
      <c r="EJ29" s="413"/>
      <c r="EK29" s="413"/>
      <c r="EL29" s="413"/>
      <c r="EM29" s="413"/>
      <c r="EN29" s="413"/>
      <c r="EO29" s="413"/>
      <c r="EP29" s="413"/>
      <c r="EQ29" s="413"/>
      <c r="ER29" s="413"/>
      <c r="ES29" s="413"/>
      <c r="ET29" s="413"/>
      <c r="EU29" s="413"/>
      <c r="EV29" s="413"/>
      <c r="EW29" s="413"/>
      <c r="EX29" s="413"/>
      <c r="EY29" s="413"/>
      <c r="EZ29" s="413"/>
      <c r="FA29" s="413"/>
      <c r="FB29" s="413"/>
      <c r="FC29" s="413"/>
      <c r="FD29" s="413"/>
      <c r="FE29" s="413"/>
      <c r="FF29" s="413"/>
      <c r="FG29" s="413"/>
      <c r="FH29" s="413"/>
      <c r="FI29" s="413"/>
      <c r="FJ29" s="413"/>
      <c r="FK29" s="413"/>
      <c r="FL29" s="413"/>
      <c r="FM29" s="413"/>
      <c r="FN29" s="413"/>
      <c r="FO29" s="413"/>
      <c r="FP29" s="413"/>
      <c r="FQ29" s="413"/>
      <c r="FR29" s="413"/>
      <c r="FS29" s="413"/>
      <c r="FT29" s="413"/>
      <c r="FU29" s="413"/>
      <c r="FV29" s="413"/>
      <c r="FW29" s="413"/>
      <c r="FX29" s="413"/>
      <c r="FY29" s="413"/>
      <c r="FZ29" s="413"/>
      <c r="GA29" s="413"/>
      <c r="GB29" s="413"/>
      <c r="GC29" s="413"/>
      <c r="GD29" s="413"/>
    </row>
    <row r="30" spans="1:186" s="27" customFormat="1" ht="30" customHeight="1" x14ac:dyDescent="0.2">
      <c r="A30" s="785" t="s">
        <v>267</v>
      </c>
      <c r="B30" s="786" t="s">
        <v>199</v>
      </c>
      <c r="C30" s="572" t="s">
        <v>375</v>
      </c>
      <c r="D30" s="365">
        <f t="shared" si="1"/>
        <v>2466</v>
      </c>
      <c r="E30" s="680">
        <v>2130</v>
      </c>
      <c r="F30" s="681"/>
      <c r="G30" s="681">
        <v>336</v>
      </c>
      <c r="H30" s="681"/>
      <c r="I30" s="682"/>
      <c r="J30" s="365">
        <f t="shared" si="2"/>
        <v>2337</v>
      </c>
      <c r="K30" s="680">
        <v>2130</v>
      </c>
      <c r="L30" s="681"/>
      <c r="M30" s="681">
        <v>207</v>
      </c>
      <c r="N30" s="681"/>
      <c r="O30" s="682"/>
      <c r="P30" s="365">
        <f t="shared" si="0"/>
        <v>2511</v>
      </c>
      <c r="Q30" s="680">
        <v>2130</v>
      </c>
      <c r="R30" s="681"/>
      <c r="S30" s="681">
        <v>381</v>
      </c>
      <c r="T30" s="681"/>
      <c r="U30" s="682"/>
      <c r="V30" s="986"/>
      <c r="W30" s="986"/>
      <c r="X30" s="413"/>
      <c r="Y30" s="413"/>
      <c r="Z30" s="413"/>
      <c r="AA30" s="413"/>
      <c r="AB30" s="413"/>
      <c r="AC30" s="413"/>
      <c r="AD30" s="413"/>
      <c r="AE30" s="413"/>
      <c r="AF30" s="413"/>
      <c r="AG30" s="413"/>
      <c r="AH30" s="413"/>
      <c r="AI30" s="413"/>
      <c r="AJ30" s="413"/>
      <c r="AK30" s="413"/>
      <c r="AL30" s="413"/>
      <c r="AM30" s="413"/>
      <c r="AN30" s="413"/>
      <c r="AO30" s="413"/>
      <c r="AP30" s="413"/>
      <c r="AQ30" s="413"/>
      <c r="AR30" s="413"/>
      <c r="AS30" s="413"/>
      <c r="AT30" s="413"/>
      <c r="AU30" s="413"/>
      <c r="AV30" s="413"/>
      <c r="AW30" s="413"/>
      <c r="AX30" s="413"/>
      <c r="AY30" s="413"/>
      <c r="AZ30" s="413"/>
      <c r="BA30" s="413"/>
      <c r="BB30" s="413"/>
      <c r="BC30" s="413"/>
      <c r="BD30" s="413"/>
      <c r="BE30" s="413"/>
      <c r="BF30" s="413"/>
      <c r="BG30" s="413"/>
      <c r="BH30" s="413"/>
      <c r="BI30" s="413"/>
      <c r="BJ30" s="413"/>
      <c r="BK30" s="413"/>
      <c r="BL30" s="413"/>
      <c r="BM30" s="413"/>
      <c r="BN30" s="413"/>
      <c r="BO30" s="413"/>
      <c r="BP30" s="413"/>
      <c r="BQ30" s="413"/>
      <c r="BR30" s="413"/>
      <c r="BS30" s="413"/>
      <c r="BT30" s="413"/>
      <c r="BU30" s="413"/>
      <c r="BV30" s="413"/>
      <c r="BW30" s="413"/>
      <c r="BX30" s="413"/>
      <c r="BY30" s="413"/>
      <c r="BZ30" s="413"/>
      <c r="CA30" s="413"/>
      <c r="CB30" s="413"/>
      <c r="CC30" s="413"/>
      <c r="CD30" s="413"/>
      <c r="CE30" s="413"/>
      <c r="CF30" s="413"/>
      <c r="CG30" s="413"/>
      <c r="CH30" s="413"/>
      <c r="CI30" s="413"/>
      <c r="CJ30" s="413"/>
      <c r="CK30" s="413"/>
      <c r="CL30" s="413"/>
      <c r="CM30" s="413"/>
      <c r="CN30" s="413"/>
      <c r="CO30" s="413"/>
      <c r="CP30" s="413"/>
      <c r="CQ30" s="413"/>
      <c r="CR30" s="413"/>
      <c r="CS30" s="413"/>
      <c r="CT30" s="413"/>
      <c r="CU30" s="413"/>
      <c r="CV30" s="413"/>
      <c r="CW30" s="413"/>
      <c r="CX30" s="413"/>
      <c r="CY30" s="413"/>
      <c r="CZ30" s="413"/>
      <c r="DA30" s="413"/>
      <c r="DB30" s="413"/>
      <c r="DC30" s="413"/>
      <c r="DD30" s="413"/>
      <c r="DE30" s="413"/>
      <c r="DF30" s="413"/>
      <c r="DG30" s="413"/>
      <c r="DH30" s="413"/>
      <c r="DI30" s="413"/>
      <c r="DJ30" s="413"/>
      <c r="DK30" s="413"/>
      <c r="DL30" s="413"/>
      <c r="DM30" s="413"/>
      <c r="DN30" s="413"/>
      <c r="DO30" s="413"/>
      <c r="DP30" s="413"/>
      <c r="DQ30" s="413"/>
      <c r="DR30" s="413"/>
      <c r="DS30" s="413"/>
      <c r="DT30" s="413"/>
      <c r="DU30" s="413"/>
      <c r="DV30" s="413"/>
      <c r="DW30" s="413"/>
      <c r="DX30" s="413"/>
      <c r="DY30" s="413"/>
      <c r="DZ30" s="413"/>
      <c r="EA30" s="413"/>
      <c r="EB30" s="413"/>
      <c r="EC30" s="413"/>
      <c r="ED30" s="413"/>
      <c r="EE30" s="413"/>
      <c r="EF30" s="413"/>
      <c r="EG30" s="413"/>
      <c r="EH30" s="413"/>
      <c r="EI30" s="413"/>
      <c r="EJ30" s="413"/>
      <c r="EK30" s="413"/>
      <c r="EL30" s="413"/>
      <c r="EM30" s="413"/>
      <c r="EN30" s="413"/>
      <c r="EO30" s="413"/>
      <c r="EP30" s="413"/>
      <c r="EQ30" s="413"/>
      <c r="ER30" s="413"/>
      <c r="ES30" s="413"/>
      <c r="ET30" s="413"/>
      <c r="EU30" s="413"/>
      <c r="EV30" s="413"/>
      <c r="EW30" s="413"/>
      <c r="EX30" s="413"/>
      <c r="EY30" s="413"/>
      <c r="EZ30" s="413"/>
      <c r="FA30" s="413"/>
      <c r="FB30" s="413"/>
      <c r="FC30" s="413"/>
      <c r="FD30" s="413"/>
      <c r="FE30" s="413"/>
      <c r="FF30" s="413"/>
      <c r="FG30" s="413"/>
      <c r="FH30" s="413"/>
      <c r="FI30" s="413"/>
      <c r="FJ30" s="413"/>
      <c r="FK30" s="413"/>
      <c r="FL30" s="413"/>
      <c r="FM30" s="413"/>
      <c r="FN30" s="413"/>
      <c r="FO30" s="413"/>
      <c r="FP30" s="413"/>
      <c r="FQ30" s="413"/>
      <c r="FR30" s="413"/>
      <c r="FS30" s="413"/>
      <c r="FT30" s="413"/>
      <c r="FU30" s="413"/>
      <c r="FV30" s="413"/>
      <c r="FW30" s="413"/>
      <c r="FX30" s="413"/>
      <c r="FY30" s="413"/>
      <c r="FZ30" s="413"/>
      <c r="GA30" s="413"/>
      <c r="GB30" s="413"/>
      <c r="GC30" s="413"/>
      <c r="GD30" s="413"/>
    </row>
    <row r="31" spans="1:186" s="27" customFormat="1" ht="30" customHeight="1" x14ac:dyDescent="0.2">
      <c r="A31" s="785" t="s">
        <v>268</v>
      </c>
      <c r="B31" s="786" t="s">
        <v>183</v>
      </c>
      <c r="C31" s="572" t="s">
        <v>441</v>
      </c>
      <c r="D31" s="365">
        <f t="shared" si="1"/>
        <v>2463</v>
      </c>
      <c r="E31" s="680">
        <v>2085</v>
      </c>
      <c r="F31" s="681"/>
      <c r="G31" s="681">
        <v>378</v>
      </c>
      <c r="H31" s="681"/>
      <c r="I31" s="682"/>
      <c r="J31" s="365">
        <f t="shared" si="2"/>
        <v>2236</v>
      </c>
      <c r="K31" s="680">
        <v>1855</v>
      </c>
      <c r="L31" s="681"/>
      <c r="M31" s="681">
        <v>381</v>
      </c>
      <c r="N31" s="681"/>
      <c r="O31" s="682"/>
      <c r="P31" s="365">
        <f t="shared" si="0"/>
        <v>2462</v>
      </c>
      <c r="Q31" s="680">
        <v>2085</v>
      </c>
      <c r="R31" s="681"/>
      <c r="S31" s="681">
        <v>377</v>
      </c>
      <c r="T31" s="681"/>
      <c r="U31" s="682"/>
      <c r="V31" s="986"/>
      <c r="W31" s="986"/>
      <c r="X31" s="413"/>
      <c r="Y31" s="413"/>
      <c r="Z31" s="413"/>
      <c r="AA31" s="413"/>
      <c r="AB31" s="413"/>
      <c r="AC31" s="413"/>
      <c r="AD31" s="413"/>
      <c r="AE31" s="413"/>
      <c r="AF31" s="413"/>
      <c r="AG31" s="413"/>
      <c r="AH31" s="413"/>
      <c r="AI31" s="413"/>
      <c r="AJ31" s="413"/>
      <c r="AK31" s="413"/>
      <c r="AL31" s="413"/>
      <c r="AM31" s="413"/>
      <c r="AN31" s="413"/>
      <c r="AO31" s="413"/>
      <c r="AP31" s="413"/>
      <c r="AQ31" s="413"/>
      <c r="AR31" s="413"/>
      <c r="AS31" s="413"/>
      <c r="AT31" s="413"/>
      <c r="AU31" s="413"/>
      <c r="AV31" s="413"/>
      <c r="AW31" s="413"/>
      <c r="AX31" s="413"/>
      <c r="AY31" s="413"/>
      <c r="AZ31" s="413"/>
      <c r="BA31" s="413"/>
      <c r="BB31" s="413"/>
      <c r="BC31" s="413"/>
      <c r="BD31" s="413"/>
      <c r="BE31" s="413"/>
      <c r="BF31" s="413"/>
      <c r="BG31" s="413"/>
      <c r="BH31" s="413"/>
      <c r="BI31" s="413"/>
      <c r="BJ31" s="413"/>
      <c r="BK31" s="413"/>
      <c r="BL31" s="413"/>
      <c r="BM31" s="413"/>
      <c r="BN31" s="413"/>
      <c r="BO31" s="413"/>
      <c r="BP31" s="413"/>
      <c r="BQ31" s="413"/>
      <c r="BR31" s="413"/>
      <c r="BS31" s="413"/>
      <c r="BT31" s="413"/>
      <c r="BU31" s="413"/>
      <c r="BV31" s="413"/>
      <c r="BW31" s="413"/>
      <c r="BX31" s="413"/>
      <c r="BY31" s="413"/>
      <c r="BZ31" s="413"/>
      <c r="CA31" s="413"/>
      <c r="CB31" s="413"/>
      <c r="CC31" s="413"/>
      <c r="CD31" s="413"/>
      <c r="CE31" s="413"/>
      <c r="CF31" s="413"/>
      <c r="CG31" s="413"/>
      <c r="CH31" s="413"/>
      <c r="CI31" s="413"/>
      <c r="CJ31" s="413"/>
      <c r="CK31" s="413"/>
      <c r="CL31" s="413"/>
      <c r="CM31" s="413"/>
      <c r="CN31" s="413"/>
      <c r="CO31" s="413"/>
      <c r="CP31" s="413"/>
      <c r="CQ31" s="413"/>
      <c r="CR31" s="413"/>
      <c r="CS31" s="413"/>
      <c r="CT31" s="413"/>
      <c r="CU31" s="413"/>
      <c r="CV31" s="413"/>
      <c r="CW31" s="413"/>
      <c r="CX31" s="413"/>
      <c r="CY31" s="413"/>
      <c r="CZ31" s="413"/>
      <c r="DA31" s="413"/>
      <c r="DB31" s="413"/>
      <c r="DC31" s="413"/>
      <c r="DD31" s="413"/>
      <c r="DE31" s="413"/>
      <c r="DF31" s="413"/>
      <c r="DG31" s="413"/>
      <c r="DH31" s="413"/>
      <c r="DI31" s="413"/>
      <c r="DJ31" s="413"/>
      <c r="DK31" s="413"/>
      <c r="DL31" s="413"/>
      <c r="DM31" s="413"/>
      <c r="DN31" s="413"/>
      <c r="DO31" s="413"/>
      <c r="DP31" s="413"/>
      <c r="DQ31" s="413"/>
      <c r="DR31" s="413"/>
      <c r="DS31" s="413"/>
      <c r="DT31" s="413"/>
      <c r="DU31" s="413"/>
      <c r="DV31" s="413"/>
      <c r="DW31" s="413"/>
      <c r="DX31" s="413"/>
      <c r="DY31" s="413"/>
      <c r="DZ31" s="413"/>
      <c r="EA31" s="413"/>
      <c r="EB31" s="413"/>
      <c r="EC31" s="413"/>
      <c r="ED31" s="413"/>
      <c r="EE31" s="413"/>
      <c r="EF31" s="413"/>
      <c r="EG31" s="413"/>
      <c r="EH31" s="413"/>
      <c r="EI31" s="413"/>
      <c r="EJ31" s="413"/>
      <c r="EK31" s="413"/>
      <c r="EL31" s="413"/>
      <c r="EM31" s="413"/>
      <c r="EN31" s="413"/>
      <c r="EO31" s="413"/>
      <c r="EP31" s="413"/>
      <c r="EQ31" s="413"/>
      <c r="ER31" s="413"/>
      <c r="ES31" s="413"/>
      <c r="ET31" s="413"/>
      <c r="EU31" s="413"/>
      <c r="EV31" s="413"/>
      <c r="EW31" s="413"/>
      <c r="EX31" s="413"/>
      <c r="EY31" s="413"/>
      <c r="EZ31" s="413"/>
      <c r="FA31" s="413"/>
      <c r="FB31" s="413"/>
      <c r="FC31" s="413"/>
      <c r="FD31" s="413"/>
      <c r="FE31" s="413"/>
      <c r="FF31" s="413"/>
      <c r="FG31" s="413"/>
      <c r="FH31" s="413"/>
      <c r="FI31" s="413"/>
      <c r="FJ31" s="413"/>
      <c r="FK31" s="413"/>
      <c r="FL31" s="413"/>
      <c r="FM31" s="413"/>
      <c r="FN31" s="413"/>
      <c r="FO31" s="413"/>
      <c r="FP31" s="413"/>
      <c r="FQ31" s="413"/>
      <c r="FR31" s="413"/>
      <c r="FS31" s="413"/>
      <c r="FT31" s="413"/>
      <c r="FU31" s="413"/>
      <c r="FV31" s="413"/>
      <c r="FW31" s="413"/>
      <c r="FX31" s="413"/>
      <c r="FY31" s="413"/>
      <c r="FZ31" s="413"/>
      <c r="GA31" s="413"/>
      <c r="GB31" s="413"/>
      <c r="GC31" s="413"/>
      <c r="GD31" s="413"/>
    </row>
    <row r="32" spans="1:186" s="27" customFormat="1" ht="30" customHeight="1" x14ac:dyDescent="0.2">
      <c r="A32" s="785" t="s">
        <v>269</v>
      </c>
      <c r="B32" s="786" t="s">
        <v>213</v>
      </c>
      <c r="C32" s="572" t="s">
        <v>376</v>
      </c>
      <c r="D32" s="365">
        <f t="shared" si="1"/>
        <v>77</v>
      </c>
      <c r="E32" s="680">
        <v>77</v>
      </c>
      <c r="F32" s="681"/>
      <c r="G32" s="681"/>
      <c r="H32" s="681"/>
      <c r="I32" s="682"/>
      <c r="J32" s="365">
        <f t="shared" si="2"/>
        <v>77</v>
      </c>
      <c r="K32" s="680">
        <v>77</v>
      </c>
      <c r="L32" s="681"/>
      <c r="M32" s="681"/>
      <c r="N32" s="681"/>
      <c r="O32" s="682"/>
      <c r="P32" s="365">
        <f t="shared" si="0"/>
        <v>77</v>
      </c>
      <c r="Q32" s="680">
        <v>77</v>
      </c>
      <c r="R32" s="681"/>
      <c r="S32" s="681"/>
      <c r="T32" s="681"/>
      <c r="U32" s="682"/>
      <c r="V32" s="986"/>
      <c r="W32" s="986"/>
      <c r="X32" s="413"/>
      <c r="Y32" s="413"/>
      <c r="Z32" s="413"/>
      <c r="AA32" s="413"/>
      <c r="AB32" s="413"/>
      <c r="AC32" s="413"/>
      <c r="AD32" s="413"/>
      <c r="AE32" s="413"/>
      <c r="AF32" s="413"/>
      <c r="AG32" s="413"/>
      <c r="AH32" s="413"/>
      <c r="AI32" s="413"/>
      <c r="AJ32" s="413"/>
      <c r="AK32" s="413"/>
      <c r="AL32" s="413"/>
      <c r="AM32" s="413"/>
      <c r="AN32" s="413"/>
      <c r="AO32" s="413"/>
      <c r="AP32" s="413"/>
      <c r="AQ32" s="413"/>
      <c r="AR32" s="413"/>
      <c r="AS32" s="413"/>
      <c r="AT32" s="413"/>
      <c r="AU32" s="413"/>
      <c r="AV32" s="413"/>
      <c r="AW32" s="413"/>
      <c r="AX32" s="413"/>
      <c r="AY32" s="413"/>
      <c r="AZ32" s="413"/>
      <c r="BA32" s="413"/>
      <c r="BB32" s="413"/>
      <c r="BC32" s="413"/>
      <c r="BD32" s="413"/>
      <c r="BE32" s="413"/>
      <c r="BF32" s="413"/>
      <c r="BG32" s="413"/>
      <c r="BH32" s="413"/>
      <c r="BI32" s="413"/>
      <c r="BJ32" s="413"/>
      <c r="BK32" s="413"/>
      <c r="BL32" s="413"/>
      <c r="BM32" s="413"/>
      <c r="BN32" s="413"/>
      <c r="BO32" s="413"/>
      <c r="BP32" s="413"/>
      <c r="BQ32" s="413"/>
      <c r="BR32" s="413"/>
      <c r="BS32" s="413"/>
      <c r="BT32" s="413"/>
      <c r="BU32" s="413"/>
      <c r="BV32" s="413"/>
      <c r="BW32" s="413"/>
      <c r="BX32" s="413"/>
      <c r="BY32" s="413"/>
      <c r="BZ32" s="413"/>
      <c r="CA32" s="413"/>
      <c r="CB32" s="413"/>
      <c r="CC32" s="413"/>
      <c r="CD32" s="413"/>
      <c r="CE32" s="413"/>
      <c r="CF32" s="413"/>
      <c r="CG32" s="413"/>
      <c r="CH32" s="413"/>
      <c r="CI32" s="413"/>
      <c r="CJ32" s="413"/>
      <c r="CK32" s="413"/>
      <c r="CL32" s="413"/>
      <c r="CM32" s="413"/>
      <c r="CN32" s="413"/>
      <c r="CO32" s="413"/>
      <c r="CP32" s="413"/>
      <c r="CQ32" s="413"/>
      <c r="CR32" s="413"/>
      <c r="CS32" s="413"/>
      <c r="CT32" s="413"/>
      <c r="CU32" s="413"/>
      <c r="CV32" s="413"/>
      <c r="CW32" s="413"/>
      <c r="CX32" s="413"/>
      <c r="CY32" s="413"/>
      <c r="CZ32" s="413"/>
      <c r="DA32" s="413"/>
      <c r="DB32" s="413"/>
      <c r="DC32" s="413"/>
      <c r="DD32" s="413"/>
      <c r="DE32" s="413"/>
      <c r="DF32" s="413"/>
      <c r="DG32" s="413"/>
      <c r="DH32" s="413"/>
      <c r="DI32" s="413"/>
      <c r="DJ32" s="413"/>
      <c r="DK32" s="413"/>
      <c r="DL32" s="413"/>
      <c r="DM32" s="413"/>
      <c r="DN32" s="413"/>
      <c r="DO32" s="413"/>
      <c r="DP32" s="413"/>
      <c r="DQ32" s="413"/>
      <c r="DR32" s="413"/>
      <c r="DS32" s="413"/>
      <c r="DT32" s="413"/>
      <c r="DU32" s="413"/>
      <c r="DV32" s="413"/>
      <c r="DW32" s="413"/>
      <c r="DX32" s="413"/>
      <c r="DY32" s="413"/>
      <c r="DZ32" s="413"/>
      <c r="EA32" s="413"/>
      <c r="EB32" s="413"/>
      <c r="EC32" s="413"/>
      <c r="ED32" s="413"/>
      <c r="EE32" s="413"/>
      <c r="EF32" s="413"/>
      <c r="EG32" s="413"/>
      <c r="EH32" s="413"/>
      <c r="EI32" s="413"/>
      <c r="EJ32" s="413"/>
      <c r="EK32" s="413"/>
      <c r="EL32" s="413"/>
      <c r="EM32" s="413"/>
      <c r="EN32" s="413"/>
      <c r="EO32" s="413"/>
      <c r="EP32" s="413"/>
      <c r="EQ32" s="413"/>
      <c r="ER32" s="413"/>
      <c r="ES32" s="413"/>
      <c r="ET32" s="413"/>
      <c r="EU32" s="413"/>
      <c r="EV32" s="413"/>
      <c r="EW32" s="413"/>
      <c r="EX32" s="413"/>
      <c r="EY32" s="413"/>
      <c r="EZ32" s="413"/>
      <c r="FA32" s="413"/>
      <c r="FB32" s="413"/>
      <c r="FC32" s="413"/>
      <c r="FD32" s="413"/>
      <c r="FE32" s="413"/>
      <c r="FF32" s="413"/>
      <c r="FG32" s="413"/>
      <c r="FH32" s="413"/>
      <c r="FI32" s="413"/>
      <c r="FJ32" s="413"/>
      <c r="FK32" s="413"/>
      <c r="FL32" s="413"/>
      <c r="FM32" s="413"/>
      <c r="FN32" s="413"/>
      <c r="FO32" s="413"/>
      <c r="FP32" s="413"/>
      <c r="FQ32" s="413"/>
      <c r="FR32" s="413"/>
      <c r="FS32" s="413"/>
      <c r="FT32" s="413"/>
      <c r="FU32" s="413"/>
      <c r="FV32" s="413"/>
      <c r="FW32" s="413"/>
      <c r="FX32" s="413"/>
      <c r="FY32" s="413"/>
      <c r="FZ32" s="413"/>
      <c r="GA32" s="413"/>
      <c r="GB32" s="413"/>
      <c r="GC32" s="413"/>
      <c r="GD32" s="413"/>
    </row>
    <row r="33" spans="1:186" s="27" customFormat="1" ht="30" customHeight="1" x14ac:dyDescent="0.2">
      <c r="A33" s="785" t="s">
        <v>270</v>
      </c>
      <c r="B33" s="786" t="s">
        <v>213</v>
      </c>
      <c r="C33" s="572" t="s">
        <v>377</v>
      </c>
      <c r="D33" s="365">
        <f t="shared" si="1"/>
        <v>179</v>
      </c>
      <c r="E33" s="680">
        <v>170</v>
      </c>
      <c r="F33" s="681"/>
      <c r="G33" s="681">
        <v>9</v>
      </c>
      <c r="H33" s="681"/>
      <c r="I33" s="682"/>
      <c r="J33" s="365">
        <f t="shared" si="2"/>
        <v>178</v>
      </c>
      <c r="K33" s="680">
        <v>170</v>
      </c>
      <c r="L33" s="681"/>
      <c r="M33" s="681">
        <v>8</v>
      </c>
      <c r="N33" s="681"/>
      <c r="O33" s="682"/>
      <c r="P33" s="365">
        <f t="shared" si="0"/>
        <v>174</v>
      </c>
      <c r="Q33" s="680">
        <v>170</v>
      </c>
      <c r="R33" s="681"/>
      <c r="S33" s="681">
        <v>4</v>
      </c>
      <c r="T33" s="681"/>
      <c r="U33" s="682"/>
      <c r="V33" s="986"/>
      <c r="W33" s="986"/>
      <c r="X33" s="413"/>
      <c r="Y33" s="413"/>
      <c r="Z33" s="413"/>
      <c r="AA33" s="413"/>
      <c r="AB33" s="413"/>
      <c r="AC33" s="413"/>
      <c r="AD33" s="413"/>
      <c r="AE33" s="413"/>
      <c r="AF33" s="413"/>
      <c r="AG33" s="413"/>
      <c r="AH33" s="413"/>
      <c r="AI33" s="413"/>
      <c r="AJ33" s="413"/>
      <c r="AK33" s="413"/>
      <c r="AL33" s="413"/>
      <c r="AM33" s="413"/>
      <c r="AN33" s="413"/>
      <c r="AO33" s="413"/>
      <c r="AP33" s="413"/>
      <c r="AQ33" s="413"/>
      <c r="AR33" s="413"/>
      <c r="AS33" s="413"/>
      <c r="AT33" s="413"/>
      <c r="AU33" s="413"/>
      <c r="AV33" s="413"/>
      <c r="AW33" s="413"/>
      <c r="AX33" s="413"/>
      <c r="AY33" s="413"/>
      <c r="AZ33" s="413"/>
      <c r="BA33" s="413"/>
      <c r="BB33" s="413"/>
      <c r="BC33" s="413"/>
      <c r="BD33" s="413"/>
      <c r="BE33" s="413"/>
      <c r="BF33" s="413"/>
      <c r="BG33" s="413"/>
      <c r="BH33" s="413"/>
      <c r="BI33" s="413"/>
      <c r="BJ33" s="413"/>
      <c r="BK33" s="413"/>
      <c r="BL33" s="413"/>
      <c r="BM33" s="413"/>
      <c r="BN33" s="413"/>
      <c r="BO33" s="413"/>
      <c r="BP33" s="413"/>
      <c r="BQ33" s="413"/>
      <c r="BR33" s="413"/>
      <c r="BS33" s="413"/>
      <c r="BT33" s="413"/>
      <c r="BU33" s="413"/>
      <c r="BV33" s="413"/>
      <c r="BW33" s="413"/>
      <c r="BX33" s="413"/>
      <c r="BY33" s="413"/>
      <c r="BZ33" s="413"/>
      <c r="CA33" s="413"/>
      <c r="CB33" s="413"/>
      <c r="CC33" s="413"/>
      <c r="CD33" s="413"/>
      <c r="CE33" s="413"/>
      <c r="CF33" s="413"/>
      <c r="CG33" s="413"/>
      <c r="CH33" s="413"/>
      <c r="CI33" s="413"/>
      <c r="CJ33" s="413"/>
      <c r="CK33" s="413"/>
      <c r="CL33" s="413"/>
      <c r="CM33" s="413"/>
      <c r="CN33" s="413"/>
      <c r="CO33" s="413"/>
      <c r="CP33" s="413"/>
      <c r="CQ33" s="413"/>
      <c r="CR33" s="413"/>
      <c r="CS33" s="413"/>
      <c r="CT33" s="413"/>
      <c r="CU33" s="413"/>
      <c r="CV33" s="413"/>
      <c r="CW33" s="413"/>
      <c r="CX33" s="413"/>
      <c r="CY33" s="413"/>
      <c r="CZ33" s="413"/>
      <c r="DA33" s="413"/>
      <c r="DB33" s="413"/>
      <c r="DC33" s="413"/>
      <c r="DD33" s="413"/>
      <c r="DE33" s="413"/>
      <c r="DF33" s="413"/>
      <c r="DG33" s="413"/>
      <c r="DH33" s="413"/>
      <c r="DI33" s="413"/>
      <c r="DJ33" s="413"/>
      <c r="DK33" s="413"/>
      <c r="DL33" s="413"/>
      <c r="DM33" s="413"/>
      <c r="DN33" s="413"/>
      <c r="DO33" s="413"/>
      <c r="DP33" s="413"/>
      <c r="DQ33" s="413"/>
      <c r="DR33" s="413"/>
      <c r="DS33" s="413"/>
      <c r="DT33" s="413"/>
      <c r="DU33" s="413"/>
      <c r="DV33" s="413"/>
      <c r="DW33" s="413"/>
      <c r="DX33" s="413"/>
      <c r="DY33" s="413"/>
      <c r="DZ33" s="413"/>
      <c r="EA33" s="413"/>
      <c r="EB33" s="413"/>
      <c r="EC33" s="413"/>
      <c r="ED33" s="413"/>
      <c r="EE33" s="413"/>
      <c r="EF33" s="413"/>
      <c r="EG33" s="413"/>
      <c r="EH33" s="413"/>
      <c r="EI33" s="413"/>
      <c r="EJ33" s="413"/>
      <c r="EK33" s="413"/>
      <c r="EL33" s="413"/>
      <c r="EM33" s="413"/>
      <c r="EN33" s="413"/>
      <c r="EO33" s="413"/>
      <c r="EP33" s="413"/>
      <c r="EQ33" s="413"/>
      <c r="ER33" s="413"/>
      <c r="ES33" s="413"/>
      <c r="ET33" s="413"/>
      <c r="EU33" s="413"/>
      <c r="EV33" s="413"/>
      <c r="EW33" s="413"/>
      <c r="EX33" s="413"/>
      <c r="EY33" s="413"/>
      <c r="EZ33" s="413"/>
      <c r="FA33" s="413"/>
      <c r="FB33" s="413"/>
      <c r="FC33" s="413"/>
      <c r="FD33" s="413"/>
      <c r="FE33" s="413"/>
      <c r="FF33" s="413"/>
      <c r="FG33" s="413"/>
      <c r="FH33" s="413"/>
      <c r="FI33" s="413"/>
      <c r="FJ33" s="413"/>
      <c r="FK33" s="413"/>
      <c r="FL33" s="413"/>
      <c r="FM33" s="413"/>
      <c r="FN33" s="413"/>
      <c r="FO33" s="413"/>
      <c r="FP33" s="413"/>
      <c r="FQ33" s="413"/>
      <c r="FR33" s="413"/>
      <c r="FS33" s="413"/>
      <c r="FT33" s="413"/>
      <c r="FU33" s="413"/>
      <c r="FV33" s="413"/>
      <c r="FW33" s="413"/>
      <c r="FX33" s="413"/>
      <c r="FY33" s="413"/>
      <c r="FZ33" s="413"/>
      <c r="GA33" s="413"/>
      <c r="GB33" s="413"/>
      <c r="GC33" s="413"/>
      <c r="GD33" s="413"/>
    </row>
    <row r="34" spans="1:186" s="27" customFormat="1" ht="30" customHeight="1" x14ac:dyDescent="0.2">
      <c r="A34" s="785" t="s">
        <v>271</v>
      </c>
      <c r="B34" s="786" t="s">
        <v>213</v>
      </c>
      <c r="C34" s="572" t="s">
        <v>378</v>
      </c>
      <c r="D34" s="365">
        <f t="shared" si="1"/>
        <v>23</v>
      </c>
      <c r="E34" s="680">
        <v>23</v>
      </c>
      <c r="F34" s="681"/>
      <c r="G34" s="681"/>
      <c r="H34" s="681"/>
      <c r="I34" s="682"/>
      <c r="J34" s="365">
        <f t="shared" si="2"/>
        <v>23</v>
      </c>
      <c r="K34" s="680">
        <v>23</v>
      </c>
      <c r="L34" s="681"/>
      <c r="M34" s="681"/>
      <c r="N34" s="681"/>
      <c r="O34" s="682"/>
      <c r="P34" s="365">
        <f t="shared" si="0"/>
        <v>23</v>
      </c>
      <c r="Q34" s="680">
        <v>23</v>
      </c>
      <c r="R34" s="681"/>
      <c r="S34" s="681"/>
      <c r="T34" s="681"/>
      <c r="U34" s="682"/>
      <c r="V34" s="986"/>
      <c r="W34" s="986"/>
      <c r="X34" s="413"/>
      <c r="Y34" s="413"/>
      <c r="Z34" s="413"/>
      <c r="AA34" s="413"/>
      <c r="AB34" s="413"/>
      <c r="AC34" s="413"/>
      <c r="AD34" s="413"/>
      <c r="AE34" s="413"/>
      <c r="AF34" s="413"/>
      <c r="AG34" s="413"/>
      <c r="AH34" s="413"/>
      <c r="AI34" s="413"/>
      <c r="AJ34" s="413"/>
      <c r="AK34" s="413"/>
      <c r="AL34" s="413"/>
      <c r="AM34" s="413"/>
      <c r="AN34" s="413"/>
      <c r="AO34" s="413"/>
      <c r="AP34" s="413"/>
      <c r="AQ34" s="413"/>
      <c r="AR34" s="413"/>
      <c r="AS34" s="413"/>
      <c r="AT34" s="413"/>
      <c r="AU34" s="413"/>
      <c r="AV34" s="413"/>
      <c r="AW34" s="413"/>
      <c r="AX34" s="413"/>
      <c r="AY34" s="413"/>
      <c r="AZ34" s="413"/>
      <c r="BA34" s="413"/>
      <c r="BB34" s="413"/>
      <c r="BC34" s="413"/>
      <c r="BD34" s="413"/>
      <c r="BE34" s="413"/>
      <c r="BF34" s="413"/>
      <c r="BG34" s="413"/>
      <c r="BH34" s="413"/>
      <c r="BI34" s="413"/>
      <c r="BJ34" s="413"/>
      <c r="BK34" s="413"/>
      <c r="BL34" s="413"/>
      <c r="BM34" s="413"/>
      <c r="BN34" s="413"/>
      <c r="BO34" s="413"/>
      <c r="BP34" s="413"/>
      <c r="BQ34" s="413"/>
      <c r="BR34" s="413"/>
      <c r="BS34" s="413"/>
      <c r="BT34" s="413"/>
      <c r="BU34" s="413"/>
      <c r="BV34" s="413"/>
      <c r="BW34" s="413"/>
      <c r="BX34" s="413"/>
      <c r="BY34" s="413"/>
      <c r="BZ34" s="413"/>
      <c r="CA34" s="413"/>
      <c r="CB34" s="413"/>
      <c r="CC34" s="413"/>
      <c r="CD34" s="413"/>
      <c r="CE34" s="413"/>
      <c r="CF34" s="413"/>
      <c r="CG34" s="413"/>
      <c r="CH34" s="413"/>
      <c r="CI34" s="413"/>
      <c r="CJ34" s="413"/>
      <c r="CK34" s="413"/>
      <c r="CL34" s="413"/>
      <c r="CM34" s="413"/>
      <c r="CN34" s="413"/>
      <c r="CO34" s="413"/>
      <c r="CP34" s="413"/>
      <c r="CQ34" s="413"/>
      <c r="CR34" s="413"/>
      <c r="CS34" s="413"/>
      <c r="CT34" s="413"/>
      <c r="CU34" s="413"/>
      <c r="CV34" s="413"/>
      <c r="CW34" s="413"/>
      <c r="CX34" s="413"/>
      <c r="CY34" s="413"/>
      <c r="CZ34" s="413"/>
      <c r="DA34" s="413"/>
      <c r="DB34" s="413"/>
      <c r="DC34" s="413"/>
      <c r="DD34" s="413"/>
      <c r="DE34" s="413"/>
      <c r="DF34" s="413"/>
      <c r="DG34" s="413"/>
      <c r="DH34" s="413"/>
      <c r="DI34" s="413"/>
      <c r="DJ34" s="413"/>
      <c r="DK34" s="413"/>
      <c r="DL34" s="413"/>
      <c r="DM34" s="413"/>
      <c r="DN34" s="413"/>
      <c r="DO34" s="413"/>
      <c r="DP34" s="413"/>
      <c r="DQ34" s="413"/>
      <c r="DR34" s="413"/>
      <c r="DS34" s="413"/>
      <c r="DT34" s="413"/>
      <c r="DU34" s="413"/>
      <c r="DV34" s="413"/>
      <c r="DW34" s="413"/>
      <c r="DX34" s="413"/>
      <c r="DY34" s="413"/>
      <c r="DZ34" s="413"/>
      <c r="EA34" s="413"/>
      <c r="EB34" s="413"/>
      <c r="EC34" s="413"/>
      <c r="ED34" s="413"/>
      <c r="EE34" s="413"/>
      <c r="EF34" s="413"/>
      <c r="EG34" s="413"/>
      <c r="EH34" s="413"/>
      <c r="EI34" s="413"/>
      <c r="EJ34" s="413"/>
      <c r="EK34" s="413"/>
      <c r="EL34" s="413"/>
      <c r="EM34" s="413"/>
      <c r="EN34" s="413"/>
      <c r="EO34" s="413"/>
      <c r="EP34" s="413"/>
      <c r="EQ34" s="413"/>
      <c r="ER34" s="413"/>
      <c r="ES34" s="413"/>
      <c r="ET34" s="413"/>
      <c r="EU34" s="413"/>
      <c r="EV34" s="413"/>
      <c r="EW34" s="413"/>
      <c r="EX34" s="413"/>
      <c r="EY34" s="413"/>
      <c r="EZ34" s="413"/>
      <c r="FA34" s="413"/>
      <c r="FB34" s="413"/>
      <c r="FC34" s="413"/>
      <c r="FD34" s="413"/>
      <c r="FE34" s="413"/>
      <c r="FF34" s="413"/>
      <c r="FG34" s="413"/>
      <c r="FH34" s="413"/>
      <c r="FI34" s="413"/>
      <c r="FJ34" s="413"/>
      <c r="FK34" s="413"/>
      <c r="FL34" s="413"/>
      <c r="FM34" s="413"/>
      <c r="FN34" s="413"/>
      <c r="FO34" s="413"/>
      <c r="FP34" s="413"/>
      <c r="FQ34" s="413"/>
      <c r="FR34" s="413"/>
      <c r="FS34" s="413"/>
      <c r="FT34" s="413"/>
      <c r="FU34" s="413"/>
      <c r="FV34" s="413"/>
      <c r="FW34" s="413"/>
      <c r="FX34" s="413"/>
      <c r="FY34" s="413"/>
      <c r="FZ34" s="413"/>
      <c r="GA34" s="413"/>
      <c r="GB34" s="413"/>
      <c r="GC34" s="413"/>
      <c r="GD34" s="413"/>
    </row>
    <row r="35" spans="1:186" s="373" customFormat="1" ht="30" customHeight="1" x14ac:dyDescent="0.2">
      <c r="A35" s="785" t="s">
        <v>272</v>
      </c>
      <c r="B35" s="786" t="s">
        <v>213</v>
      </c>
      <c r="C35" s="572" t="s">
        <v>137</v>
      </c>
      <c r="D35" s="365">
        <f t="shared" si="1"/>
        <v>297</v>
      </c>
      <c r="E35" s="680">
        <v>68</v>
      </c>
      <c r="F35" s="681"/>
      <c r="G35" s="681">
        <v>229</v>
      </c>
      <c r="H35" s="681"/>
      <c r="I35" s="682"/>
      <c r="J35" s="365">
        <f t="shared" si="2"/>
        <v>256</v>
      </c>
      <c r="K35" s="680">
        <v>68</v>
      </c>
      <c r="L35" s="681"/>
      <c r="M35" s="681">
        <v>188</v>
      </c>
      <c r="N35" s="681"/>
      <c r="O35" s="682"/>
      <c r="P35" s="365">
        <f t="shared" si="0"/>
        <v>290</v>
      </c>
      <c r="Q35" s="680">
        <v>68</v>
      </c>
      <c r="R35" s="681"/>
      <c r="S35" s="681">
        <v>222</v>
      </c>
      <c r="T35" s="681"/>
      <c r="U35" s="682"/>
      <c r="V35" s="986"/>
      <c r="W35" s="986"/>
      <c r="X35" s="413"/>
      <c r="Y35" s="413"/>
      <c r="Z35" s="413"/>
      <c r="AA35" s="413"/>
      <c r="AB35" s="413"/>
      <c r="AC35" s="413"/>
      <c r="AD35" s="413"/>
      <c r="AE35" s="413"/>
      <c r="AF35" s="413"/>
      <c r="AG35" s="413"/>
      <c r="AH35" s="413"/>
      <c r="AI35" s="413"/>
      <c r="AJ35" s="413"/>
      <c r="AK35" s="413"/>
      <c r="AL35" s="413"/>
      <c r="AM35" s="413"/>
      <c r="AN35" s="413"/>
      <c r="AO35" s="413"/>
      <c r="AP35" s="413"/>
      <c r="AQ35" s="413"/>
      <c r="AR35" s="413"/>
      <c r="AS35" s="413"/>
      <c r="AT35" s="413"/>
      <c r="AU35" s="413"/>
      <c r="AV35" s="413"/>
      <c r="AW35" s="413"/>
      <c r="AX35" s="413"/>
      <c r="AY35" s="413"/>
      <c r="AZ35" s="413"/>
      <c r="BA35" s="413"/>
      <c r="BB35" s="413"/>
      <c r="BC35" s="413"/>
      <c r="BD35" s="413"/>
      <c r="BE35" s="413"/>
      <c r="BF35" s="413"/>
      <c r="BG35" s="413"/>
      <c r="BH35" s="413"/>
      <c r="BI35" s="413"/>
      <c r="BJ35" s="413"/>
      <c r="BK35" s="413"/>
      <c r="BL35" s="413"/>
      <c r="BM35" s="413"/>
      <c r="BN35" s="413"/>
      <c r="BO35" s="413"/>
      <c r="BP35" s="413"/>
      <c r="BQ35" s="413"/>
      <c r="BR35" s="413"/>
      <c r="BS35" s="413"/>
      <c r="BT35" s="413"/>
      <c r="BU35" s="413"/>
      <c r="BV35" s="413"/>
      <c r="BW35" s="413"/>
      <c r="BX35" s="413"/>
      <c r="BY35" s="413"/>
      <c r="BZ35" s="413"/>
      <c r="CA35" s="413"/>
      <c r="CB35" s="413"/>
      <c r="CC35" s="413"/>
      <c r="CD35" s="413"/>
      <c r="CE35" s="413"/>
      <c r="CF35" s="413"/>
      <c r="CG35" s="413"/>
      <c r="CH35" s="413"/>
      <c r="CI35" s="413"/>
      <c r="CJ35" s="413"/>
      <c r="CK35" s="413"/>
      <c r="CL35" s="413"/>
      <c r="CM35" s="413"/>
      <c r="CN35" s="413"/>
      <c r="CO35" s="413"/>
      <c r="CP35" s="413"/>
      <c r="CQ35" s="413"/>
      <c r="CR35" s="413"/>
      <c r="CS35" s="413"/>
      <c r="CT35" s="413"/>
      <c r="CU35" s="413"/>
      <c r="CV35" s="413"/>
      <c r="CW35" s="413"/>
      <c r="CX35" s="413"/>
      <c r="CY35" s="413"/>
      <c r="CZ35" s="413"/>
      <c r="DA35" s="413"/>
      <c r="DB35" s="413"/>
      <c r="DC35" s="413"/>
      <c r="DD35" s="413"/>
      <c r="DE35" s="413"/>
      <c r="DF35" s="413"/>
      <c r="DG35" s="413"/>
      <c r="DH35" s="413"/>
      <c r="DI35" s="413"/>
      <c r="DJ35" s="413"/>
      <c r="DK35" s="413"/>
      <c r="DL35" s="413"/>
      <c r="DM35" s="413"/>
      <c r="DN35" s="413"/>
      <c r="DO35" s="413"/>
      <c r="DP35" s="413"/>
      <c r="DQ35" s="413"/>
      <c r="DR35" s="413"/>
      <c r="DS35" s="413"/>
      <c r="DT35" s="413"/>
      <c r="DU35" s="413"/>
      <c r="DV35" s="413"/>
      <c r="DW35" s="413"/>
      <c r="DX35" s="413"/>
      <c r="DY35" s="413"/>
      <c r="DZ35" s="413"/>
      <c r="EA35" s="413"/>
      <c r="EB35" s="413"/>
      <c r="EC35" s="413"/>
      <c r="ED35" s="413"/>
      <c r="EE35" s="413"/>
      <c r="EF35" s="413"/>
      <c r="EG35" s="413"/>
      <c r="EH35" s="413"/>
      <c r="EI35" s="413"/>
      <c r="EJ35" s="413"/>
      <c r="EK35" s="413"/>
      <c r="EL35" s="413"/>
      <c r="EM35" s="413"/>
      <c r="EN35" s="413"/>
      <c r="EO35" s="413"/>
      <c r="EP35" s="413"/>
      <c r="EQ35" s="413"/>
      <c r="ER35" s="413"/>
      <c r="ES35" s="413"/>
      <c r="ET35" s="413"/>
      <c r="EU35" s="413"/>
      <c r="EV35" s="413"/>
      <c r="EW35" s="413"/>
      <c r="EX35" s="413"/>
      <c r="EY35" s="413"/>
      <c r="EZ35" s="413"/>
      <c r="FA35" s="413"/>
      <c r="FB35" s="413"/>
      <c r="FC35" s="413"/>
      <c r="FD35" s="413"/>
      <c r="FE35" s="413"/>
      <c r="FF35" s="413"/>
      <c r="FG35" s="413"/>
      <c r="FH35" s="413"/>
      <c r="FI35" s="413"/>
      <c r="FJ35" s="413"/>
      <c r="FK35" s="413"/>
      <c r="FL35" s="413"/>
      <c r="FM35" s="413"/>
      <c r="FN35" s="413"/>
      <c r="FO35" s="413"/>
      <c r="FP35" s="413"/>
      <c r="FQ35" s="413"/>
      <c r="FR35" s="413"/>
      <c r="FS35" s="413"/>
      <c r="FT35" s="413"/>
      <c r="FU35" s="413"/>
      <c r="FV35" s="413"/>
      <c r="FW35" s="413"/>
      <c r="FX35" s="413"/>
      <c r="FY35" s="413"/>
      <c r="FZ35" s="413"/>
      <c r="GA35" s="413"/>
      <c r="GB35" s="413"/>
      <c r="GC35" s="413"/>
      <c r="GD35" s="413"/>
    </row>
    <row r="36" spans="1:186" s="27" customFormat="1" ht="30" customHeight="1" x14ac:dyDescent="0.2">
      <c r="A36" s="785" t="s">
        <v>273</v>
      </c>
      <c r="B36" s="786" t="s">
        <v>213</v>
      </c>
      <c r="C36" s="572" t="s">
        <v>379</v>
      </c>
      <c r="D36" s="365">
        <f t="shared" si="1"/>
        <v>50</v>
      </c>
      <c r="E36" s="680">
        <v>44</v>
      </c>
      <c r="F36" s="681"/>
      <c r="G36" s="681">
        <v>6</v>
      </c>
      <c r="H36" s="681"/>
      <c r="I36" s="682"/>
      <c r="J36" s="365">
        <f t="shared" si="2"/>
        <v>63</v>
      </c>
      <c r="K36" s="680">
        <v>44</v>
      </c>
      <c r="L36" s="681"/>
      <c r="M36" s="681">
        <v>19</v>
      </c>
      <c r="N36" s="681"/>
      <c r="O36" s="682"/>
      <c r="P36" s="365">
        <f t="shared" si="0"/>
        <v>50</v>
      </c>
      <c r="Q36" s="680">
        <v>44</v>
      </c>
      <c r="R36" s="681"/>
      <c r="S36" s="681">
        <v>6</v>
      </c>
      <c r="T36" s="681"/>
      <c r="U36" s="682"/>
      <c r="V36" s="986"/>
      <c r="W36" s="986"/>
      <c r="X36" s="413"/>
      <c r="Y36" s="413"/>
      <c r="Z36" s="413"/>
      <c r="AA36" s="413"/>
      <c r="AB36" s="413"/>
      <c r="AC36" s="413"/>
      <c r="AD36" s="413"/>
      <c r="AE36" s="413"/>
      <c r="AF36" s="413"/>
      <c r="AG36" s="413"/>
      <c r="AH36" s="413"/>
      <c r="AI36" s="413"/>
      <c r="AJ36" s="413"/>
      <c r="AK36" s="413"/>
      <c r="AL36" s="413"/>
      <c r="AM36" s="413"/>
      <c r="AN36" s="413"/>
      <c r="AO36" s="413"/>
      <c r="AP36" s="413"/>
      <c r="AQ36" s="413"/>
      <c r="AR36" s="413"/>
      <c r="AS36" s="413"/>
      <c r="AT36" s="413"/>
      <c r="AU36" s="413"/>
      <c r="AV36" s="413"/>
      <c r="AW36" s="413"/>
      <c r="AX36" s="413"/>
      <c r="AY36" s="413"/>
      <c r="AZ36" s="413"/>
      <c r="BA36" s="413"/>
      <c r="BB36" s="413"/>
      <c r="BC36" s="413"/>
      <c r="BD36" s="413"/>
      <c r="BE36" s="413"/>
      <c r="BF36" s="413"/>
      <c r="BG36" s="413"/>
      <c r="BH36" s="413"/>
      <c r="BI36" s="413"/>
      <c r="BJ36" s="413"/>
      <c r="BK36" s="413"/>
      <c r="BL36" s="413"/>
      <c r="BM36" s="413"/>
      <c r="BN36" s="413"/>
      <c r="BO36" s="413"/>
      <c r="BP36" s="413"/>
      <c r="BQ36" s="413"/>
      <c r="BR36" s="413"/>
      <c r="BS36" s="413"/>
      <c r="BT36" s="413"/>
      <c r="BU36" s="413"/>
      <c r="BV36" s="413"/>
      <c r="BW36" s="413"/>
      <c r="BX36" s="413"/>
      <c r="BY36" s="413"/>
      <c r="BZ36" s="413"/>
      <c r="CA36" s="413"/>
      <c r="CB36" s="413"/>
      <c r="CC36" s="413"/>
      <c r="CD36" s="413"/>
      <c r="CE36" s="413"/>
      <c r="CF36" s="413"/>
      <c r="CG36" s="413"/>
      <c r="CH36" s="413"/>
      <c r="CI36" s="413"/>
      <c r="CJ36" s="413"/>
      <c r="CK36" s="413"/>
      <c r="CL36" s="413"/>
      <c r="CM36" s="413"/>
      <c r="CN36" s="413"/>
      <c r="CO36" s="413"/>
      <c r="CP36" s="413"/>
      <c r="CQ36" s="413"/>
      <c r="CR36" s="413"/>
      <c r="CS36" s="413"/>
      <c r="CT36" s="413"/>
      <c r="CU36" s="413"/>
      <c r="CV36" s="413"/>
      <c r="CW36" s="413"/>
      <c r="CX36" s="413"/>
      <c r="CY36" s="413"/>
      <c r="CZ36" s="413"/>
      <c r="DA36" s="413"/>
      <c r="DB36" s="413"/>
      <c r="DC36" s="413"/>
      <c r="DD36" s="413"/>
      <c r="DE36" s="413"/>
      <c r="DF36" s="413"/>
      <c r="DG36" s="413"/>
      <c r="DH36" s="413"/>
      <c r="DI36" s="413"/>
      <c r="DJ36" s="413"/>
      <c r="DK36" s="413"/>
      <c r="DL36" s="413"/>
      <c r="DM36" s="413"/>
      <c r="DN36" s="413"/>
      <c r="DO36" s="413"/>
      <c r="DP36" s="413"/>
      <c r="DQ36" s="413"/>
      <c r="DR36" s="413"/>
      <c r="DS36" s="413"/>
      <c r="DT36" s="413"/>
      <c r="DU36" s="413"/>
      <c r="DV36" s="413"/>
      <c r="DW36" s="413"/>
      <c r="DX36" s="413"/>
      <c r="DY36" s="413"/>
      <c r="DZ36" s="413"/>
      <c r="EA36" s="413"/>
      <c r="EB36" s="413"/>
      <c r="EC36" s="413"/>
      <c r="ED36" s="413"/>
      <c r="EE36" s="413"/>
      <c r="EF36" s="413"/>
      <c r="EG36" s="413"/>
      <c r="EH36" s="413"/>
      <c r="EI36" s="413"/>
      <c r="EJ36" s="413"/>
      <c r="EK36" s="413"/>
      <c r="EL36" s="413"/>
      <c r="EM36" s="413"/>
      <c r="EN36" s="413"/>
      <c r="EO36" s="413"/>
      <c r="EP36" s="413"/>
      <c r="EQ36" s="413"/>
      <c r="ER36" s="413"/>
      <c r="ES36" s="413"/>
      <c r="ET36" s="413"/>
      <c r="EU36" s="413"/>
      <c r="EV36" s="413"/>
      <c r="EW36" s="413"/>
      <c r="EX36" s="413"/>
      <c r="EY36" s="413"/>
      <c r="EZ36" s="413"/>
      <c r="FA36" s="413"/>
      <c r="FB36" s="413"/>
      <c r="FC36" s="413"/>
      <c r="FD36" s="413"/>
      <c r="FE36" s="413"/>
      <c r="FF36" s="413"/>
      <c r="FG36" s="413"/>
      <c r="FH36" s="413"/>
      <c r="FI36" s="413"/>
      <c r="FJ36" s="413"/>
      <c r="FK36" s="413"/>
      <c r="FL36" s="413"/>
      <c r="FM36" s="413"/>
      <c r="FN36" s="413"/>
      <c r="FO36" s="413"/>
      <c r="FP36" s="413"/>
      <c r="FQ36" s="413"/>
      <c r="FR36" s="413"/>
      <c r="FS36" s="413"/>
      <c r="FT36" s="413"/>
      <c r="FU36" s="413"/>
      <c r="FV36" s="413"/>
      <c r="FW36" s="413"/>
      <c r="FX36" s="413"/>
      <c r="FY36" s="413"/>
      <c r="FZ36" s="413"/>
      <c r="GA36" s="413"/>
      <c r="GB36" s="413"/>
      <c r="GC36" s="413"/>
      <c r="GD36" s="413"/>
    </row>
    <row r="37" spans="1:186" s="27" customFormat="1" ht="30" customHeight="1" x14ac:dyDescent="0.2">
      <c r="A37" s="785" t="s">
        <v>274</v>
      </c>
      <c r="B37" s="786" t="s">
        <v>219</v>
      </c>
      <c r="C37" s="572" t="s">
        <v>380</v>
      </c>
      <c r="D37" s="365">
        <f t="shared" si="1"/>
        <v>701</v>
      </c>
      <c r="E37" s="680">
        <v>649</v>
      </c>
      <c r="F37" s="681"/>
      <c r="G37" s="681">
        <v>52</v>
      </c>
      <c r="H37" s="681"/>
      <c r="I37" s="682"/>
      <c r="J37" s="365">
        <f t="shared" si="2"/>
        <v>689</v>
      </c>
      <c r="K37" s="680">
        <v>649</v>
      </c>
      <c r="L37" s="681"/>
      <c r="M37" s="681">
        <v>40</v>
      </c>
      <c r="N37" s="681"/>
      <c r="O37" s="682"/>
      <c r="P37" s="365">
        <f t="shared" si="0"/>
        <v>893</v>
      </c>
      <c r="Q37" s="680">
        <v>649</v>
      </c>
      <c r="R37" s="681"/>
      <c r="S37" s="681">
        <v>244</v>
      </c>
      <c r="T37" s="681"/>
      <c r="U37" s="682"/>
      <c r="V37" s="986"/>
      <c r="W37" s="986"/>
      <c r="X37" s="413"/>
      <c r="Y37" s="413"/>
      <c r="Z37" s="413"/>
      <c r="AA37" s="413"/>
      <c r="AB37" s="413"/>
      <c r="AC37" s="413"/>
      <c r="AD37" s="413"/>
      <c r="AE37" s="413"/>
      <c r="AF37" s="413"/>
      <c r="AG37" s="413"/>
      <c r="AH37" s="413"/>
      <c r="AI37" s="413"/>
      <c r="AJ37" s="413"/>
      <c r="AK37" s="413"/>
      <c r="AL37" s="413"/>
      <c r="AM37" s="413"/>
      <c r="AN37" s="413"/>
      <c r="AO37" s="413"/>
      <c r="AP37" s="413"/>
      <c r="AQ37" s="413"/>
      <c r="AR37" s="413"/>
      <c r="AS37" s="413"/>
      <c r="AT37" s="413"/>
      <c r="AU37" s="413"/>
      <c r="AV37" s="413"/>
      <c r="AW37" s="413"/>
      <c r="AX37" s="413"/>
      <c r="AY37" s="413"/>
      <c r="AZ37" s="413"/>
      <c r="BA37" s="413"/>
      <c r="BB37" s="413"/>
      <c r="BC37" s="413"/>
      <c r="BD37" s="413"/>
      <c r="BE37" s="413"/>
      <c r="BF37" s="413"/>
      <c r="BG37" s="413"/>
      <c r="BH37" s="413"/>
      <c r="BI37" s="413"/>
      <c r="BJ37" s="413"/>
      <c r="BK37" s="413"/>
      <c r="BL37" s="413"/>
      <c r="BM37" s="413"/>
      <c r="BN37" s="413"/>
      <c r="BO37" s="413"/>
      <c r="BP37" s="413"/>
      <c r="BQ37" s="413"/>
      <c r="BR37" s="413"/>
      <c r="BS37" s="413"/>
      <c r="BT37" s="413"/>
      <c r="BU37" s="413"/>
      <c r="BV37" s="413"/>
      <c r="BW37" s="413"/>
      <c r="BX37" s="413"/>
      <c r="BY37" s="413"/>
      <c r="BZ37" s="413"/>
      <c r="CA37" s="413"/>
      <c r="CB37" s="413"/>
      <c r="CC37" s="413"/>
      <c r="CD37" s="413"/>
      <c r="CE37" s="413"/>
      <c r="CF37" s="413"/>
      <c r="CG37" s="413"/>
      <c r="CH37" s="413"/>
      <c r="CI37" s="413"/>
      <c r="CJ37" s="413"/>
      <c r="CK37" s="413"/>
      <c r="CL37" s="413"/>
      <c r="CM37" s="413"/>
      <c r="CN37" s="413"/>
      <c r="CO37" s="413"/>
      <c r="CP37" s="413"/>
      <c r="CQ37" s="413"/>
      <c r="CR37" s="413"/>
      <c r="CS37" s="413"/>
      <c r="CT37" s="413"/>
      <c r="CU37" s="413"/>
      <c r="CV37" s="413"/>
      <c r="CW37" s="413"/>
      <c r="CX37" s="413"/>
      <c r="CY37" s="413"/>
      <c r="CZ37" s="413"/>
      <c r="DA37" s="413"/>
      <c r="DB37" s="413"/>
      <c r="DC37" s="413"/>
      <c r="DD37" s="413"/>
      <c r="DE37" s="413"/>
      <c r="DF37" s="413"/>
      <c r="DG37" s="413"/>
      <c r="DH37" s="413"/>
      <c r="DI37" s="413"/>
      <c r="DJ37" s="413"/>
      <c r="DK37" s="413"/>
      <c r="DL37" s="413"/>
      <c r="DM37" s="413"/>
      <c r="DN37" s="413"/>
      <c r="DO37" s="413"/>
      <c r="DP37" s="413"/>
      <c r="DQ37" s="413"/>
      <c r="DR37" s="413"/>
      <c r="DS37" s="413"/>
      <c r="DT37" s="413"/>
      <c r="DU37" s="413"/>
      <c r="DV37" s="413"/>
      <c r="DW37" s="413"/>
      <c r="DX37" s="413"/>
      <c r="DY37" s="413"/>
      <c r="DZ37" s="413"/>
      <c r="EA37" s="413"/>
      <c r="EB37" s="413"/>
      <c r="EC37" s="413"/>
      <c r="ED37" s="413"/>
      <c r="EE37" s="413"/>
      <c r="EF37" s="413"/>
      <c r="EG37" s="413"/>
      <c r="EH37" s="413"/>
      <c r="EI37" s="413"/>
      <c r="EJ37" s="413"/>
      <c r="EK37" s="413"/>
      <c r="EL37" s="413"/>
      <c r="EM37" s="413"/>
      <c r="EN37" s="413"/>
      <c r="EO37" s="413"/>
      <c r="EP37" s="413"/>
      <c r="EQ37" s="413"/>
      <c r="ER37" s="413"/>
      <c r="ES37" s="413"/>
      <c r="ET37" s="413"/>
      <c r="EU37" s="413"/>
      <c r="EV37" s="413"/>
      <c r="EW37" s="413"/>
      <c r="EX37" s="413"/>
      <c r="EY37" s="413"/>
      <c r="EZ37" s="413"/>
      <c r="FA37" s="413"/>
      <c r="FB37" s="413"/>
      <c r="FC37" s="413"/>
      <c r="FD37" s="413"/>
      <c r="FE37" s="413"/>
      <c r="FF37" s="413"/>
      <c r="FG37" s="413"/>
      <c r="FH37" s="413"/>
      <c r="FI37" s="413"/>
      <c r="FJ37" s="413"/>
      <c r="FK37" s="413"/>
      <c r="FL37" s="413"/>
      <c r="FM37" s="413"/>
      <c r="FN37" s="413"/>
      <c r="FO37" s="413"/>
      <c r="FP37" s="413"/>
      <c r="FQ37" s="413"/>
      <c r="FR37" s="413"/>
      <c r="FS37" s="413"/>
      <c r="FT37" s="413"/>
      <c r="FU37" s="413"/>
      <c r="FV37" s="413"/>
      <c r="FW37" s="413"/>
      <c r="FX37" s="413"/>
      <c r="FY37" s="413"/>
      <c r="FZ37" s="413"/>
      <c r="GA37" s="413"/>
      <c r="GB37" s="413"/>
      <c r="GC37" s="413"/>
      <c r="GD37" s="413"/>
    </row>
    <row r="38" spans="1:186" s="27" customFormat="1" ht="30" customHeight="1" x14ac:dyDescent="0.2">
      <c r="A38" s="785" t="s">
        <v>275</v>
      </c>
      <c r="B38" s="786" t="s">
        <v>187</v>
      </c>
      <c r="C38" s="572" t="s">
        <v>551</v>
      </c>
      <c r="D38" s="365">
        <f t="shared" si="1"/>
        <v>1804</v>
      </c>
      <c r="E38" s="680">
        <v>1711</v>
      </c>
      <c r="F38" s="681"/>
      <c r="G38" s="681">
        <v>93</v>
      </c>
      <c r="H38" s="681"/>
      <c r="I38" s="682"/>
      <c r="J38" s="365">
        <f t="shared" si="2"/>
        <v>1831</v>
      </c>
      <c r="K38" s="680">
        <v>1743</v>
      </c>
      <c r="L38" s="681"/>
      <c r="M38" s="681">
        <v>88</v>
      </c>
      <c r="N38" s="681"/>
      <c r="O38" s="682"/>
      <c r="P38" s="365">
        <f t="shared" si="0"/>
        <v>1925</v>
      </c>
      <c r="Q38" s="680">
        <v>1823</v>
      </c>
      <c r="R38" s="681"/>
      <c r="S38" s="681">
        <v>102</v>
      </c>
      <c r="T38" s="681"/>
      <c r="U38" s="682"/>
      <c r="V38" s="986"/>
      <c r="W38" s="986"/>
      <c r="X38" s="413"/>
      <c r="Y38" s="413"/>
      <c r="Z38" s="413"/>
      <c r="AA38" s="413"/>
      <c r="AB38" s="413"/>
      <c r="AC38" s="413"/>
      <c r="AD38" s="413"/>
      <c r="AE38" s="413"/>
      <c r="AF38" s="413"/>
      <c r="AG38" s="413"/>
      <c r="AH38" s="413"/>
      <c r="AI38" s="413"/>
      <c r="AJ38" s="413"/>
      <c r="AK38" s="413"/>
      <c r="AL38" s="413"/>
      <c r="AM38" s="413"/>
      <c r="AN38" s="413"/>
      <c r="AO38" s="413"/>
      <c r="AP38" s="413"/>
      <c r="AQ38" s="413"/>
      <c r="AR38" s="413"/>
      <c r="AS38" s="413"/>
      <c r="AT38" s="413"/>
      <c r="AU38" s="413"/>
      <c r="AV38" s="413"/>
      <c r="AW38" s="413"/>
      <c r="AX38" s="413"/>
      <c r="AY38" s="413"/>
      <c r="AZ38" s="413"/>
      <c r="BA38" s="413"/>
      <c r="BB38" s="413"/>
      <c r="BC38" s="413"/>
      <c r="BD38" s="413"/>
      <c r="BE38" s="413"/>
      <c r="BF38" s="413"/>
      <c r="BG38" s="413"/>
      <c r="BH38" s="413"/>
      <c r="BI38" s="413"/>
      <c r="BJ38" s="413"/>
      <c r="BK38" s="413"/>
      <c r="BL38" s="413"/>
      <c r="BM38" s="413"/>
      <c r="BN38" s="413"/>
      <c r="BO38" s="413"/>
      <c r="BP38" s="413"/>
      <c r="BQ38" s="413"/>
      <c r="BR38" s="413"/>
      <c r="BS38" s="413"/>
      <c r="BT38" s="413"/>
      <c r="BU38" s="413"/>
      <c r="BV38" s="413"/>
      <c r="BW38" s="413"/>
      <c r="BX38" s="413"/>
      <c r="BY38" s="413"/>
      <c r="BZ38" s="413"/>
      <c r="CA38" s="413"/>
      <c r="CB38" s="413"/>
      <c r="CC38" s="413"/>
      <c r="CD38" s="413"/>
      <c r="CE38" s="413"/>
      <c r="CF38" s="413"/>
      <c r="CG38" s="413"/>
      <c r="CH38" s="413"/>
      <c r="CI38" s="413"/>
      <c r="CJ38" s="413"/>
      <c r="CK38" s="413"/>
      <c r="CL38" s="413"/>
      <c r="CM38" s="413"/>
      <c r="CN38" s="413"/>
      <c r="CO38" s="413"/>
      <c r="CP38" s="413"/>
      <c r="CQ38" s="413"/>
      <c r="CR38" s="413"/>
      <c r="CS38" s="413"/>
      <c r="CT38" s="413"/>
      <c r="CU38" s="413"/>
      <c r="CV38" s="413"/>
      <c r="CW38" s="413"/>
      <c r="CX38" s="413"/>
      <c r="CY38" s="413"/>
      <c r="CZ38" s="413"/>
      <c r="DA38" s="413"/>
      <c r="DB38" s="413"/>
      <c r="DC38" s="413"/>
      <c r="DD38" s="413"/>
      <c r="DE38" s="413"/>
      <c r="DF38" s="413"/>
      <c r="DG38" s="413"/>
      <c r="DH38" s="413"/>
      <c r="DI38" s="413"/>
      <c r="DJ38" s="413"/>
      <c r="DK38" s="413"/>
      <c r="DL38" s="413"/>
      <c r="DM38" s="413"/>
      <c r="DN38" s="413"/>
      <c r="DO38" s="413"/>
      <c r="DP38" s="413"/>
      <c r="DQ38" s="413"/>
      <c r="DR38" s="413"/>
      <c r="DS38" s="413"/>
      <c r="DT38" s="413"/>
      <c r="DU38" s="413"/>
      <c r="DV38" s="413"/>
      <c r="DW38" s="413"/>
      <c r="DX38" s="413"/>
      <c r="DY38" s="413"/>
      <c r="DZ38" s="413"/>
      <c r="EA38" s="413"/>
      <c r="EB38" s="413"/>
      <c r="EC38" s="413"/>
      <c r="ED38" s="413"/>
      <c r="EE38" s="413"/>
      <c r="EF38" s="413"/>
      <c r="EG38" s="413"/>
      <c r="EH38" s="413"/>
      <c r="EI38" s="413"/>
      <c r="EJ38" s="413"/>
      <c r="EK38" s="413"/>
      <c r="EL38" s="413"/>
      <c r="EM38" s="413"/>
      <c r="EN38" s="413"/>
      <c r="EO38" s="413"/>
      <c r="EP38" s="413"/>
      <c r="EQ38" s="413"/>
      <c r="ER38" s="413"/>
      <c r="ES38" s="413"/>
      <c r="ET38" s="413"/>
      <c r="EU38" s="413"/>
      <c r="EV38" s="413"/>
      <c r="EW38" s="413"/>
      <c r="EX38" s="413"/>
      <c r="EY38" s="413"/>
      <c r="EZ38" s="413"/>
      <c r="FA38" s="413"/>
      <c r="FB38" s="413"/>
      <c r="FC38" s="413"/>
      <c r="FD38" s="413"/>
      <c r="FE38" s="413"/>
      <c r="FF38" s="413"/>
      <c r="FG38" s="413"/>
      <c r="FH38" s="413"/>
      <c r="FI38" s="413"/>
      <c r="FJ38" s="413"/>
      <c r="FK38" s="413"/>
      <c r="FL38" s="413"/>
      <c r="FM38" s="413"/>
      <c r="FN38" s="413"/>
      <c r="FO38" s="413"/>
      <c r="FP38" s="413"/>
      <c r="FQ38" s="413"/>
      <c r="FR38" s="413"/>
      <c r="FS38" s="413"/>
      <c r="FT38" s="413"/>
      <c r="FU38" s="413"/>
      <c r="FV38" s="413"/>
      <c r="FW38" s="413"/>
      <c r="FX38" s="413"/>
      <c r="FY38" s="413"/>
      <c r="FZ38" s="413"/>
      <c r="GA38" s="413"/>
      <c r="GB38" s="413"/>
      <c r="GC38" s="413"/>
      <c r="GD38" s="413"/>
    </row>
    <row r="39" spans="1:186" s="27" customFormat="1" ht="30" customHeight="1" x14ac:dyDescent="0.2">
      <c r="A39" s="785" t="s">
        <v>276</v>
      </c>
      <c r="B39" s="786" t="s">
        <v>187</v>
      </c>
      <c r="C39" s="572" t="s">
        <v>552</v>
      </c>
      <c r="D39" s="365">
        <f t="shared" si="1"/>
        <v>1454</v>
      </c>
      <c r="E39" s="680">
        <v>1282</v>
      </c>
      <c r="F39" s="681"/>
      <c r="G39" s="681">
        <v>172</v>
      </c>
      <c r="H39" s="681"/>
      <c r="I39" s="682"/>
      <c r="J39" s="365">
        <f t="shared" si="2"/>
        <v>1504</v>
      </c>
      <c r="K39" s="680">
        <v>1306</v>
      </c>
      <c r="L39" s="681"/>
      <c r="M39" s="681">
        <v>198</v>
      </c>
      <c r="N39" s="681"/>
      <c r="O39" s="682"/>
      <c r="P39" s="365">
        <f t="shared" si="0"/>
        <v>1537</v>
      </c>
      <c r="Q39" s="680">
        <v>1366</v>
      </c>
      <c r="R39" s="681"/>
      <c r="S39" s="681">
        <v>171</v>
      </c>
      <c r="T39" s="681"/>
      <c r="U39" s="682"/>
      <c r="V39" s="986"/>
      <c r="W39" s="986"/>
      <c r="X39" s="413"/>
      <c r="Y39" s="413"/>
      <c r="Z39" s="413"/>
      <c r="AA39" s="413"/>
      <c r="AB39" s="413"/>
      <c r="AC39" s="413"/>
      <c r="AD39" s="413"/>
      <c r="AE39" s="413"/>
      <c r="AF39" s="413"/>
      <c r="AG39" s="413"/>
      <c r="AH39" s="413"/>
      <c r="AI39" s="413"/>
      <c r="AJ39" s="413"/>
      <c r="AK39" s="413"/>
      <c r="AL39" s="413"/>
      <c r="AM39" s="413"/>
      <c r="AN39" s="413"/>
      <c r="AO39" s="413"/>
      <c r="AP39" s="413"/>
      <c r="AQ39" s="413"/>
      <c r="AR39" s="413"/>
      <c r="AS39" s="413"/>
      <c r="AT39" s="413"/>
      <c r="AU39" s="413"/>
      <c r="AV39" s="413"/>
      <c r="AW39" s="413"/>
      <c r="AX39" s="413"/>
      <c r="AY39" s="413"/>
      <c r="AZ39" s="413"/>
      <c r="BA39" s="413"/>
      <c r="BB39" s="413"/>
      <c r="BC39" s="413"/>
      <c r="BD39" s="413"/>
      <c r="BE39" s="413"/>
      <c r="BF39" s="413"/>
      <c r="BG39" s="413"/>
      <c r="BH39" s="413"/>
      <c r="BI39" s="413"/>
      <c r="BJ39" s="413"/>
      <c r="BK39" s="413"/>
      <c r="BL39" s="413"/>
      <c r="BM39" s="413"/>
      <c r="BN39" s="413"/>
      <c r="BO39" s="413"/>
      <c r="BP39" s="413"/>
      <c r="BQ39" s="413"/>
      <c r="BR39" s="413"/>
      <c r="BS39" s="413"/>
      <c r="BT39" s="413"/>
      <c r="BU39" s="413"/>
      <c r="BV39" s="413"/>
      <c r="BW39" s="413"/>
      <c r="BX39" s="413"/>
      <c r="BY39" s="413"/>
      <c r="BZ39" s="413"/>
      <c r="CA39" s="413"/>
      <c r="CB39" s="413"/>
      <c r="CC39" s="413"/>
      <c r="CD39" s="413"/>
      <c r="CE39" s="413"/>
      <c r="CF39" s="413"/>
      <c r="CG39" s="413"/>
      <c r="CH39" s="413"/>
      <c r="CI39" s="413"/>
      <c r="CJ39" s="413"/>
      <c r="CK39" s="413"/>
      <c r="CL39" s="413"/>
      <c r="CM39" s="413"/>
      <c r="CN39" s="413"/>
      <c r="CO39" s="413"/>
      <c r="CP39" s="413"/>
      <c r="CQ39" s="413"/>
      <c r="CR39" s="413"/>
      <c r="CS39" s="413"/>
      <c r="CT39" s="413"/>
      <c r="CU39" s="413"/>
      <c r="CV39" s="413"/>
      <c r="CW39" s="413"/>
      <c r="CX39" s="413"/>
      <c r="CY39" s="413"/>
      <c r="CZ39" s="413"/>
      <c r="DA39" s="413"/>
      <c r="DB39" s="413"/>
      <c r="DC39" s="413"/>
      <c r="DD39" s="413"/>
      <c r="DE39" s="413"/>
      <c r="DF39" s="413"/>
      <c r="DG39" s="413"/>
      <c r="DH39" s="413"/>
      <c r="DI39" s="413"/>
      <c r="DJ39" s="413"/>
      <c r="DK39" s="413"/>
      <c r="DL39" s="413"/>
      <c r="DM39" s="413"/>
      <c r="DN39" s="413"/>
      <c r="DO39" s="413"/>
      <c r="DP39" s="413"/>
      <c r="DQ39" s="413"/>
      <c r="DR39" s="413"/>
      <c r="DS39" s="413"/>
      <c r="DT39" s="413"/>
      <c r="DU39" s="413"/>
      <c r="DV39" s="413"/>
      <c r="DW39" s="413"/>
      <c r="DX39" s="413"/>
      <c r="DY39" s="413"/>
      <c r="DZ39" s="413"/>
      <c r="EA39" s="413"/>
      <c r="EB39" s="413"/>
      <c r="EC39" s="413"/>
      <c r="ED39" s="413"/>
      <c r="EE39" s="413"/>
      <c r="EF39" s="413"/>
      <c r="EG39" s="413"/>
      <c r="EH39" s="413"/>
      <c r="EI39" s="413"/>
      <c r="EJ39" s="413"/>
      <c r="EK39" s="413"/>
      <c r="EL39" s="413"/>
      <c r="EM39" s="413"/>
      <c r="EN39" s="413"/>
      <c r="EO39" s="413"/>
      <c r="EP39" s="413"/>
      <c r="EQ39" s="413"/>
      <c r="ER39" s="413"/>
      <c r="ES39" s="413"/>
      <c r="ET39" s="413"/>
      <c r="EU39" s="413"/>
      <c r="EV39" s="413"/>
      <c r="EW39" s="413"/>
      <c r="EX39" s="413"/>
      <c r="EY39" s="413"/>
      <c r="EZ39" s="413"/>
      <c r="FA39" s="413"/>
      <c r="FB39" s="413"/>
      <c r="FC39" s="413"/>
      <c r="FD39" s="413"/>
      <c r="FE39" s="413"/>
      <c r="FF39" s="413"/>
      <c r="FG39" s="413"/>
      <c r="FH39" s="413"/>
      <c r="FI39" s="413"/>
      <c r="FJ39" s="413"/>
      <c r="FK39" s="413"/>
      <c r="FL39" s="413"/>
      <c r="FM39" s="413"/>
      <c r="FN39" s="413"/>
      <c r="FO39" s="413"/>
      <c r="FP39" s="413"/>
      <c r="FQ39" s="413"/>
      <c r="FR39" s="413"/>
      <c r="FS39" s="413"/>
      <c r="FT39" s="413"/>
      <c r="FU39" s="413"/>
      <c r="FV39" s="413"/>
      <c r="FW39" s="413"/>
      <c r="FX39" s="413"/>
      <c r="FY39" s="413"/>
      <c r="FZ39" s="413"/>
      <c r="GA39" s="413"/>
      <c r="GB39" s="413"/>
      <c r="GC39" s="413"/>
      <c r="GD39" s="413"/>
    </row>
    <row r="40" spans="1:186" s="27" customFormat="1" ht="30" customHeight="1" thickBot="1" x14ac:dyDescent="0.25">
      <c r="A40" s="787" t="s">
        <v>277</v>
      </c>
      <c r="B40" s="788" t="s">
        <v>187</v>
      </c>
      <c r="C40" s="572" t="s">
        <v>553</v>
      </c>
      <c r="D40" s="378">
        <f t="shared" si="1"/>
        <v>1723</v>
      </c>
      <c r="E40" s="674">
        <v>1711</v>
      </c>
      <c r="F40" s="675"/>
      <c r="G40" s="675">
        <v>12</v>
      </c>
      <c r="H40" s="675"/>
      <c r="I40" s="676"/>
      <c r="J40" s="378">
        <f t="shared" si="2"/>
        <v>1747</v>
      </c>
      <c r="K40" s="674">
        <v>1735</v>
      </c>
      <c r="L40" s="675"/>
      <c r="M40" s="675">
        <v>12</v>
      </c>
      <c r="N40" s="675"/>
      <c r="O40" s="676"/>
      <c r="P40" s="378">
        <f t="shared" si="0"/>
        <v>1807</v>
      </c>
      <c r="Q40" s="674">
        <v>1795</v>
      </c>
      <c r="R40" s="675"/>
      <c r="S40" s="675">
        <v>12</v>
      </c>
      <c r="T40" s="675"/>
      <c r="U40" s="676"/>
      <c r="V40" s="986"/>
      <c r="W40" s="986"/>
      <c r="X40" s="413"/>
      <c r="Y40" s="413"/>
      <c r="Z40" s="413"/>
      <c r="AA40" s="413"/>
      <c r="AB40" s="413"/>
      <c r="AC40" s="413"/>
      <c r="AD40" s="413"/>
      <c r="AE40" s="413"/>
      <c r="AF40" s="413"/>
      <c r="AG40" s="413"/>
      <c r="AH40" s="413"/>
      <c r="AI40" s="413"/>
      <c r="AJ40" s="413"/>
      <c r="AK40" s="413"/>
      <c r="AL40" s="413"/>
      <c r="AM40" s="413"/>
      <c r="AN40" s="413"/>
      <c r="AO40" s="413"/>
      <c r="AP40" s="413"/>
      <c r="AQ40" s="413"/>
      <c r="AR40" s="413"/>
      <c r="AS40" s="413"/>
      <c r="AT40" s="413"/>
      <c r="AU40" s="413"/>
      <c r="AV40" s="413"/>
      <c r="AW40" s="413"/>
      <c r="AX40" s="413"/>
      <c r="AY40" s="413"/>
      <c r="AZ40" s="413"/>
      <c r="BA40" s="413"/>
      <c r="BB40" s="413"/>
      <c r="BC40" s="413"/>
      <c r="BD40" s="413"/>
      <c r="BE40" s="413"/>
      <c r="BF40" s="413"/>
      <c r="BG40" s="413"/>
      <c r="BH40" s="413"/>
      <c r="BI40" s="413"/>
      <c r="BJ40" s="413"/>
      <c r="BK40" s="413"/>
      <c r="BL40" s="413"/>
      <c r="BM40" s="413"/>
      <c r="BN40" s="413"/>
      <c r="BO40" s="413"/>
      <c r="BP40" s="413"/>
      <c r="BQ40" s="413"/>
      <c r="BR40" s="413"/>
      <c r="BS40" s="413"/>
      <c r="BT40" s="413"/>
      <c r="BU40" s="413"/>
      <c r="BV40" s="413"/>
      <c r="BW40" s="413"/>
      <c r="BX40" s="413"/>
      <c r="BY40" s="413"/>
      <c r="BZ40" s="413"/>
      <c r="CA40" s="413"/>
      <c r="CB40" s="413"/>
      <c r="CC40" s="413"/>
      <c r="CD40" s="413"/>
      <c r="CE40" s="413"/>
      <c r="CF40" s="413"/>
      <c r="CG40" s="413"/>
      <c r="CH40" s="413"/>
      <c r="CI40" s="413"/>
      <c r="CJ40" s="413"/>
      <c r="CK40" s="413"/>
      <c r="CL40" s="413"/>
      <c r="CM40" s="413"/>
      <c r="CN40" s="413"/>
      <c r="CO40" s="413"/>
      <c r="CP40" s="413"/>
      <c r="CQ40" s="413"/>
      <c r="CR40" s="413"/>
      <c r="CS40" s="413"/>
      <c r="CT40" s="413"/>
      <c r="CU40" s="413"/>
      <c r="CV40" s="413"/>
      <c r="CW40" s="413"/>
      <c r="CX40" s="413"/>
      <c r="CY40" s="413"/>
      <c r="CZ40" s="413"/>
      <c r="DA40" s="413"/>
      <c r="DB40" s="413"/>
      <c r="DC40" s="413"/>
      <c r="DD40" s="413"/>
      <c r="DE40" s="413"/>
      <c r="DF40" s="413"/>
      <c r="DG40" s="413"/>
      <c r="DH40" s="413"/>
      <c r="DI40" s="413"/>
      <c r="DJ40" s="413"/>
      <c r="DK40" s="413"/>
      <c r="DL40" s="413"/>
      <c r="DM40" s="413"/>
      <c r="DN40" s="413"/>
      <c r="DO40" s="413"/>
      <c r="DP40" s="413"/>
      <c r="DQ40" s="413"/>
      <c r="DR40" s="413"/>
      <c r="DS40" s="413"/>
      <c r="DT40" s="413"/>
      <c r="DU40" s="413"/>
      <c r="DV40" s="413"/>
      <c r="DW40" s="413"/>
      <c r="DX40" s="413"/>
      <c r="DY40" s="413"/>
      <c r="DZ40" s="413"/>
      <c r="EA40" s="413"/>
      <c r="EB40" s="413"/>
      <c r="EC40" s="413"/>
      <c r="ED40" s="413"/>
      <c r="EE40" s="413"/>
      <c r="EF40" s="413"/>
      <c r="EG40" s="413"/>
      <c r="EH40" s="413"/>
      <c r="EI40" s="413"/>
      <c r="EJ40" s="413"/>
      <c r="EK40" s="413"/>
      <c r="EL40" s="413"/>
      <c r="EM40" s="413"/>
      <c r="EN40" s="413"/>
      <c r="EO40" s="413"/>
      <c r="EP40" s="413"/>
      <c r="EQ40" s="413"/>
      <c r="ER40" s="413"/>
      <c r="ES40" s="413"/>
      <c r="ET40" s="413"/>
      <c r="EU40" s="413"/>
      <c r="EV40" s="413"/>
      <c r="EW40" s="413"/>
      <c r="EX40" s="413"/>
      <c r="EY40" s="413"/>
      <c r="EZ40" s="413"/>
      <c r="FA40" s="413"/>
      <c r="FB40" s="413"/>
      <c r="FC40" s="413"/>
      <c r="FD40" s="413"/>
      <c r="FE40" s="413"/>
      <c r="FF40" s="413"/>
      <c r="FG40" s="413"/>
      <c r="FH40" s="413"/>
      <c r="FI40" s="413"/>
      <c r="FJ40" s="413"/>
      <c r="FK40" s="413"/>
      <c r="FL40" s="413"/>
      <c r="FM40" s="413"/>
      <c r="FN40" s="413"/>
      <c r="FO40" s="413"/>
      <c r="FP40" s="413"/>
      <c r="FQ40" s="413"/>
      <c r="FR40" s="413"/>
      <c r="FS40" s="413"/>
      <c r="FT40" s="413"/>
      <c r="FU40" s="413"/>
      <c r="FV40" s="413"/>
      <c r="FW40" s="413"/>
      <c r="FX40" s="413"/>
      <c r="FY40" s="413"/>
      <c r="FZ40" s="413"/>
      <c r="GA40" s="413"/>
      <c r="GB40" s="413"/>
      <c r="GC40" s="413"/>
      <c r="GD40" s="413"/>
    </row>
    <row r="41" spans="1:186" s="27" customFormat="1" ht="30" customHeight="1" thickBot="1" x14ac:dyDescent="0.25">
      <c r="A41" s="793"/>
      <c r="B41" s="795"/>
      <c r="C41" s="459" t="s">
        <v>49</v>
      </c>
      <c r="D41" s="275">
        <f>SUM(D12:D40)</f>
        <v>81354</v>
      </c>
      <c r="E41" s="265">
        <f t="shared" ref="E41:U41" si="3">SUM(E12:E40)</f>
        <v>62801</v>
      </c>
      <c r="F41" s="267">
        <f t="shared" si="3"/>
        <v>202</v>
      </c>
      <c r="G41" s="267">
        <f t="shared" si="3"/>
        <v>18351</v>
      </c>
      <c r="H41" s="267">
        <f t="shared" si="3"/>
        <v>0</v>
      </c>
      <c r="I41" s="81">
        <f t="shared" si="3"/>
        <v>0</v>
      </c>
      <c r="J41" s="275">
        <f>SUM(J12:J40)</f>
        <v>80078</v>
      </c>
      <c r="K41" s="265">
        <f t="shared" si="3"/>
        <v>62784</v>
      </c>
      <c r="L41" s="266">
        <f t="shared" si="3"/>
        <v>154</v>
      </c>
      <c r="M41" s="267">
        <f t="shared" si="3"/>
        <v>15793</v>
      </c>
      <c r="N41" s="267">
        <f t="shared" si="3"/>
        <v>1347</v>
      </c>
      <c r="O41" s="81">
        <f t="shared" si="3"/>
        <v>0</v>
      </c>
      <c r="P41" s="275">
        <f t="shared" si="3"/>
        <v>86511</v>
      </c>
      <c r="Q41" s="265">
        <f t="shared" si="3"/>
        <v>63932</v>
      </c>
      <c r="R41" s="267">
        <f t="shared" si="3"/>
        <v>212</v>
      </c>
      <c r="S41" s="267">
        <f t="shared" si="3"/>
        <v>22367</v>
      </c>
      <c r="T41" s="267">
        <f t="shared" si="3"/>
        <v>0</v>
      </c>
      <c r="U41" s="81">
        <f t="shared" si="3"/>
        <v>0</v>
      </c>
      <c r="V41" s="986"/>
      <c r="W41" s="986"/>
      <c r="X41" s="413"/>
      <c r="Y41" s="413"/>
      <c r="Z41" s="413"/>
      <c r="AA41" s="413"/>
      <c r="AB41" s="413"/>
      <c r="AC41" s="413"/>
      <c r="AD41" s="413"/>
      <c r="AE41" s="413"/>
      <c r="AF41" s="413"/>
      <c r="AG41" s="413"/>
      <c r="AH41" s="413"/>
      <c r="AI41" s="413"/>
      <c r="AJ41" s="413"/>
      <c r="AK41" s="413"/>
      <c r="AL41" s="413"/>
      <c r="AM41" s="413"/>
      <c r="AN41" s="413"/>
      <c r="AO41" s="413"/>
      <c r="AP41" s="413"/>
      <c r="AQ41" s="413"/>
      <c r="AR41" s="413"/>
      <c r="AS41" s="413"/>
      <c r="AT41" s="413"/>
      <c r="AU41" s="413"/>
      <c r="AV41" s="413"/>
      <c r="AW41" s="413"/>
      <c r="AX41" s="413"/>
      <c r="AY41" s="413"/>
      <c r="AZ41" s="413"/>
      <c r="BA41" s="413"/>
      <c r="BB41" s="413"/>
      <c r="BC41" s="413"/>
      <c r="BD41" s="413"/>
      <c r="BE41" s="413"/>
      <c r="BF41" s="413"/>
      <c r="BG41" s="413"/>
      <c r="BH41" s="413"/>
      <c r="BI41" s="413"/>
      <c r="BJ41" s="413"/>
      <c r="BK41" s="413"/>
      <c r="BL41" s="413"/>
      <c r="BM41" s="413"/>
      <c r="BN41" s="413"/>
      <c r="BO41" s="413"/>
      <c r="BP41" s="413"/>
      <c r="BQ41" s="413"/>
      <c r="BR41" s="413"/>
      <c r="BS41" s="413"/>
      <c r="BT41" s="413"/>
      <c r="BU41" s="413"/>
      <c r="BV41" s="413"/>
      <c r="BW41" s="413"/>
      <c r="BX41" s="413"/>
      <c r="BY41" s="413"/>
      <c r="BZ41" s="413"/>
      <c r="CA41" s="413"/>
      <c r="CB41" s="413"/>
      <c r="CC41" s="413"/>
      <c r="CD41" s="413"/>
      <c r="CE41" s="413"/>
      <c r="CF41" s="413"/>
      <c r="CG41" s="413"/>
      <c r="CH41" s="413"/>
      <c r="CI41" s="413"/>
      <c r="CJ41" s="413"/>
      <c r="CK41" s="413"/>
      <c r="CL41" s="413"/>
      <c r="CM41" s="413"/>
      <c r="CN41" s="413"/>
      <c r="CO41" s="413"/>
      <c r="CP41" s="413"/>
      <c r="CQ41" s="413"/>
      <c r="CR41" s="413"/>
      <c r="CS41" s="413"/>
      <c r="CT41" s="413"/>
      <c r="CU41" s="413"/>
      <c r="CV41" s="413"/>
      <c r="CW41" s="413"/>
      <c r="CX41" s="413"/>
      <c r="CY41" s="413"/>
      <c r="CZ41" s="413"/>
      <c r="DA41" s="413"/>
      <c r="DB41" s="413"/>
      <c r="DC41" s="413"/>
      <c r="DD41" s="413"/>
      <c r="DE41" s="413"/>
      <c r="DF41" s="413"/>
      <c r="DG41" s="413"/>
      <c r="DH41" s="413"/>
      <c r="DI41" s="413"/>
      <c r="DJ41" s="413"/>
      <c r="DK41" s="413"/>
      <c r="DL41" s="413"/>
      <c r="DM41" s="413"/>
      <c r="DN41" s="413"/>
      <c r="DO41" s="413"/>
      <c r="DP41" s="413"/>
      <c r="DQ41" s="413"/>
      <c r="DR41" s="413"/>
      <c r="DS41" s="413"/>
      <c r="DT41" s="413"/>
      <c r="DU41" s="413"/>
      <c r="DV41" s="413"/>
      <c r="DW41" s="413"/>
      <c r="DX41" s="413"/>
      <c r="DY41" s="413"/>
      <c r="DZ41" s="413"/>
      <c r="EA41" s="413"/>
      <c r="EB41" s="413"/>
      <c r="EC41" s="413"/>
      <c r="ED41" s="413"/>
      <c r="EE41" s="413"/>
      <c r="EF41" s="413"/>
      <c r="EG41" s="413"/>
      <c r="EH41" s="413"/>
      <c r="EI41" s="413"/>
      <c r="EJ41" s="413"/>
      <c r="EK41" s="413"/>
      <c r="EL41" s="413"/>
      <c r="EM41" s="413"/>
      <c r="EN41" s="413"/>
      <c r="EO41" s="413"/>
      <c r="EP41" s="413"/>
      <c r="EQ41" s="413"/>
      <c r="ER41" s="413"/>
      <c r="ES41" s="413"/>
      <c r="ET41" s="413"/>
      <c r="EU41" s="413"/>
      <c r="EV41" s="413"/>
      <c r="EW41" s="413"/>
      <c r="EX41" s="413"/>
      <c r="EY41" s="413"/>
      <c r="EZ41" s="413"/>
      <c r="FA41" s="413"/>
      <c r="FB41" s="413"/>
      <c r="FC41" s="413"/>
      <c r="FD41" s="413"/>
      <c r="FE41" s="413"/>
      <c r="FF41" s="413"/>
      <c r="FG41" s="413"/>
      <c r="FH41" s="413"/>
      <c r="FI41" s="413"/>
      <c r="FJ41" s="413"/>
      <c r="FK41" s="413"/>
      <c r="FL41" s="413"/>
      <c r="FM41" s="413"/>
      <c r="FN41" s="413"/>
      <c r="FO41" s="413"/>
      <c r="FP41" s="413"/>
      <c r="FQ41" s="413"/>
      <c r="FR41" s="413"/>
      <c r="FS41" s="413"/>
      <c r="FT41" s="413"/>
      <c r="FU41" s="413"/>
      <c r="FV41" s="413"/>
      <c r="FW41" s="413"/>
      <c r="FX41" s="413"/>
      <c r="FY41" s="413"/>
      <c r="FZ41" s="413"/>
      <c r="GA41" s="413"/>
      <c r="GB41" s="413"/>
      <c r="GC41" s="413"/>
      <c r="GD41" s="413"/>
    </row>
    <row r="42" spans="1:186" hidden="1" x14ac:dyDescent="0.2"/>
    <row r="43" spans="1:186" ht="15" x14ac:dyDescent="0.25">
      <c r="C43" s="921"/>
      <c r="D43" s="705"/>
      <c r="E43" s="705"/>
      <c r="F43" s="705"/>
      <c r="G43" s="908"/>
      <c r="H43" s="908"/>
      <c r="I43" s="908"/>
      <c r="J43" s="908"/>
      <c r="K43" s="908"/>
      <c r="L43" s="908"/>
      <c r="M43" s="908"/>
      <c r="N43" s="908"/>
      <c r="O43" s="908"/>
      <c r="P43" s="908"/>
      <c r="Q43" s="908"/>
      <c r="R43" s="908"/>
      <c r="S43" s="908"/>
      <c r="T43" s="908"/>
      <c r="U43" s="908"/>
    </row>
    <row r="44" spans="1:186" s="705" customFormat="1" ht="28.5" customHeight="1" x14ac:dyDescent="0.25">
      <c r="C44" s="1139"/>
      <c r="D44" s="1140"/>
      <c r="E44" s="1140"/>
      <c r="F44" s="1140"/>
      <c r="G44" s="1140"/>
      <c r="H44" s="1140"/>
      <c r="I44" s="1140"/>
      <c r="J44" s="1140"/>
      <c r="K44" s="1140"/>
      <c r="L44" s="1140"/>
      <c r="M44" s="1140"/>
      <c r="N44" s="1140"/>
      <c r="O44" s="1140"/>
      <c r="P44" s="1140"/>
      <c r="Q44" s="1140"/>
      <c r="R44" s="1140"/>
      <c r="S44" s="1140"/>
      <c r="T44" s="1140"/>
      <c r="U44" s="1140"/>
      <c r="V44" s="987"/>
      <c r="W44" s="908"/>
    </row>
    <row r="45" spans="1:186" s="705" customFormat="1" x14ac:dyDescent="0.2">
      <c r="D45" s="914"/>
      <c r="E45" s="908"/>
      <c r="F45" s="908"/>
      <c r="G45" s="908"/>
      <c r="H45" s="908"/>
      <c r="I45" s="908"/>
      <c r="J45" s="914"/>
      <c r="K45" s="908"/>
      <c r="L45" s="908"/>
      <c r="M45" s="908"/>
      <c r="N45" s="908"/>
      <c r="O45" s="908"/>
      <c r="P45" s="914"/>
      <c r="Q45" s="908"/>
      <c r="R45" s="908"/>
      <c r="S45" s="908"/>
      <c r="T45" s="908"/>
      <c r="U45" s="908"/>
      <c r="V45" s="908"/>
      <c r="W45" s="908"/>
    </row>
    <row r="46" spans="1:186" s="705" customFormat="1" x14ac:dyDescent="0.2">
      <c r="D46" s="914"/>
      <c r="E46" s="908"/>
      <c r="F46" s="908"/>
      <c r="G46" s="908"/>
      <c r="H46" s="908"/>
      <c r="I46" s="908"/>
      <c r="J46" s="914"/>
      <c r="K46" s="908"/>
      <c r="L46" s="908"/>
      <c r="M46" s="908"/>
      <c r="N46" s="908"/>
      <c r="O46" s="908"/>
      <c r="P46" s="914"/>
      <c r="Q46" s="908"/>
      <c r="R46" s="908"/>
      <c r="S46" s="908"/>
      <c r="T46" s="908"/>
      <c r="U46" s="908"/>
      <c r="V46" s="908"/>
      <c r="W46" s="908"/>
    </row>
    <row r="47" spans="1:186" s="705" customFormat="1" x14ac:dyDescent="0.2">
      <c r="D47" s="914"/>
      <c r="E47" s="908"/>
      <c r="F47" s="908"/>
      <c r="G47" s="908"/>
      <c r="H47" s="908"/>
      <c r="I47" s="908"/>
      <c r="J47" s="914"/>
      <c r="K47" s="908"/>
      <c r="L47" s="908"/>
      <c r="M47" s="908"/>
      <c r="N47" s="908"/>
      <c r="O47" s="908"/>
      <c r="P47" s="914"/>
      <c r="Q47" s="908"/>
      <c r="R47" s="908"/>
      <c r="S47" s="908"/>
      <c r="T47" s="908"/>
      <c r="U47" s="908"/>
      <c r="V47" s="908"/>
      <c r="W47" s="908"/>
    </row>
    <row r="48" spans="1:186" s="705" customFormat="1" x14ac:dyDescent="0.2">
      <c r="D48" s="914"/>
      <c r="E48" s="908"/>
      <c r="F48" s="908"/>
      <c r="G48" s="908"/>
      <c r="H48" s="908"/>
      <c r="I48" s="908"/>
      <c r="J48" s="914"/>
      <c r="K48" s="908"/>
      <c r="L48" s="908"/>
      <c r="M48" s="908"/>
      <c r="N48" s="908"/>
      <c r="O48" s="908"/>
      <c r="P48" s="914"/>
      <c r="Q48" s="908"/>
      <c r="R48" s="908"/>
      <c r="S48" s="908"/>
      <c r="T48" s="908"/>
      <c r="U48" s="908"/>
      <c r="V48" s="908"/>
      <c r="W48" s="908"/>
    </row>
    <row r="49" spans="4:23" s="705" customFormat="1" x14ac:dyDescent="0.2">
      <c r="D49" s="914"/>
      <c r="E49" s="908"/>
      <c r="F49" s="908"/>
      <c r="G49" s="908"/>
      <c r="H49" s="908"/>
      <c r="I49" s="908"/>
      <c r="J49" s="914"/>
      <c r="K49" s="908"/>
      <c r="L49" s="908"/>
      <c r="M49" s="908"/>
      <c r="N49" s="908"/>
      <c r="O49" s="908"/>
      <c r="P49" s="914"/>
      <c r="Q49" s="908"/>
      <c r="R49" s="908"/>
      <c r="S49" s="908"/>
      <c r="T49" s="908"/>
      <c r="U49" s="908"/>
      <c r="V49" s="908"/>
      <c r="W49" s="908"/>
    </row>
    <row r="50" spans="4:23" s="705" customFormat="1" x14ac:dyDescent="0.2">
      <c r="D50" s="914"/>
      <c r="E50" s="908"/>
      <c r="F50" s="908"/>
      <c r="G50" s="908"/>
      <c r="H50" s="908"/>
      <c r="I50" s="908"/>
      <c r="J50" s="914"/>
      <c r="K50" s="908"/>
      <c r="L50" s="908"/>
      <c r="M50" s="908"/>
      <c r="N50" s="908"/>
      <c r="O50" s="908"/>
      <c r="P50" s="914"/>
      <c r="Q50" s="908"/>
      <c r="R50" s="908"/>
      <c r="S50" s="908"/>
      <c r="T50" s="908"/>
      <c r="U50" s="908"/>
      <c r="V50" s="908"/>
      <c r="W50" s="908"/>
    </row>
    <row r="51" spans="4:23" s="705" customFormat="1" x14ac:dyDescent="0.2">
      <c r="D51" s="914"/>
      <c r="E51" s="908"/>
      <c r="F51" s="908"/>
      <c r="G51" s="908"/>
      <c r="H51" s="908"/>
      <c r="I51" s="908"/>
      <c r="J51" s="914"/>
      <c r="K51" s="908"/>
      <c r="L51" s="908"/>
      <c r="M51" s="908"/>
      <c r="N51" s="908"/>
      <c r="O51" s="908"/>
      <c r="P51" s="914"/>
      <c r="Q51" s="908"/>
      <c r="R51" s="908"/>
      <c r="S51" s="908"/>
      <c r="T51" s="908"/>
      <c r="U51" s="908"/>
      <c r="V51" s="908"/>
      <c r="W51" s="908"/>
    </row>
    <row r="52" spans="4:23" s="705" customFormat="1" x14ac:dyDescent="0.2">
      <c r="D52" s="914"/>
      <c r="E52" s="908"/>
      <c r="F52" s="908"/>
      <c r="G52" s="908"/>
      <c r="H52" s="908"/>
      <c r="I52" s="908"/>
      <c r="J52" s="914"/>
      <c r="K52" s="908"/>
      <c r="L52" s="908"/>
      <c r="M52" s="908"/>
      <c r="N52" s="908"/>
      <c r="O52" s="908"/>
      <c r="P52" s="914"/>
      <c r="Q52" s="908"/>
      <c r="R52" s="908"/>
      <c r="S52" s="908"/>
      <c r="T52" s="908"/>
      <c r="U52" s="908"/>
      <c r="V52" s="908"/>
      <c r="W52" s="908"/>
    </row>
    <row r="53" spans="4:23" s="705" customFormat="1" x14ac:dyDescent="0.2">
      <c r="D53" s="914"/>
      <c r="E53" s="908"/>
      <c r="F53" s="908"/>
      <c r="G53" s="908"/>
      <c r="H53" s="908"/>
      <c r="I53" s="908"/>
      <c r="J53" s="914"/>
      <c r="K53" s="908"/>
      <c r="L53" s="908"/>
      <c r="M53" s="908"/>
      <c r="N53" s="908"/>
      <c r="O53" s="908"/>
      <c r="P53" s="914"/>
      <c r="Q53" s="908"/>
      <c r="R53" s="908"/>
      <c r="S53" s="908"/>
      <c r="T53" s="908"/>
      <c r="U53" s="908"/>
      <c r="V53" s="908"/>
      <c r="W53" s="908"/>
    </row>
    <row r="54" spans="4:23" s="705" customFormat="1" x14ac:dyDescent="0.2">
      <c r="D54" s="914"/>
      <c r="E54" s="908"/>
      <c r="F54" s="908"/>
      <c r="G54" s="908"/>
      <c r="H54" s="908"/>
      <c r="I54" s="908"/>
      <c r="J54" s="914"/>
      <c r="K54" s="908"/>
      <c r="L54" s="908"/>
      <c r="M54" s="908"/>
      <c r="N54" s="908"/>
      <c r="O54" s="908"/>
      <c r="P54" s="914"/>
      <c r="Q54" s="908"/>
      <c r="R54" s="908"/>
      <c r="S54" s="908"/>
      <c r="T54" s="908"/>
      <c r="U54" s="908"/>
      <c r="V54" s="908"/>
      <c r="W54" s="908"/>
    </row>
    <row r="55" spans="4:23" s="705" customFormat="1" x14ac:dyDescent="0.2">
      <c r="D55" s="914"/>
      <c r="E55" s="908"/>
      <c r="F55" s="908"/>
      <c r="G55" s="908"/>
      <c r="H55" s="908"/>
      <c r="I55" s="908"/>
      <c r="J55" s="914"/>
      <c r="K55" s="908"/>
      <c r="L55" s="908"/>
      <c r="M55" s="908"/>
      <c r="N55" s="908"/>
      <c r="O55" s="908"/>
      <c r="P55" s="914"/>
      <c r="Q55" s="908"/>
      <c r="R55" s="908"/>
      <c r="S55" s="908"/>
      <c r="T55" s="908"/>
      <c r="U55" s="908"/>
      <c r="V55" s="908"/>
      <c r="W55" s="908"/>
    </row>
    <row r="56" spans="4:23" s="705" customFormat="1" x14ac:dyDescent="0.2">
      <c r="D56" s="914"/>
      <c r="E56" s="908"/>
      <c r="F56" s="908"/>
      <c r="G56" s="908"/>
      <c r="H56" s="908"/>
      <c r="I56" s="908"/>
      <c r="J56" s="914"/>
      <c r="K56" s="908"/>
      <c r="L56" s="908"/>
      <c r="M56" s="908"/>
      <c r="N56" s="908"/>
      <c r="O56" s="908"/>
      <c r="P56" s="914"/>
      <c r="Q56" s="908"/>
      <c r="R56" s="908"/>
      <c r="S56" s="908"/>
      <c r="T56" s="908"/>
      <c r="U56" s="908"/>
      <c r="V56" s="908"/>
      <c r="W56" s="908"/>
    </row>
    <row r="57" spans="4:23" s="705" customFormat="1" x14ac:dyDescent="0.2">
      <c r="D57" s="914"/>
      <c r="E57" s="908"/>
      <c r="F57" s="908"/>
      <c r="G57" s="908"/>
      <c r="H57" s="908"/>
      <c r="I57" s="908"/>
      <c r="J57" s="914"/>
      <c r="K57" s="908"/>
      <c r="L57" s="908"/>
      <c r="M57" s="908"/>
      <c r="N57" s="908"/>
      <c r="O57" s="908"/>
      <c r="P57" s="914"/>
      <c r="Q57" s="908"/>
      <c r="R57" s="908"/>
      <c r="S57" s="908"/>
      <c r="T57" s="908"/>
      <c r="U57" s="908"/>
      <c r="V57" s="908"/>
      <c r="W57" s="908"/>
    </row>
    <row r="58" spans="4:23" s="705" customFormat="1" x14ac:dyDescent="0.2">
      <c r="D58" s="914"/>
      <c r="E58" s="908"/>
      <c r="F58" s="908"/>
      <c r="G58" s="908"/>
      <c r="H58" s="908"/>
      <c r="I58" s="908"/>
      <c r="J58" s="914"/>
      <c r="K58" s="908"/>
      <c r="L58" s="908"/>
      <c r="M58" s="908"/>
      <c r="N58" s="908"/>
      <c r="O58" s="908"/>
      <c r="P58" s="914"/>
      <c r="Q58" s="908"/>
      <c r="R58" s="908"/>
      <c r="S58" s="908"/>
      <c r="T58" s="908"/>
      <c r="U58" s="908"/>
      <c r="V58" s="908"/>
      <c r="W58" s="908"/>
    </row>
    <row r="59" spans="4:23" s="705" customFormat="1" x14ac:dyDescent="0.2">
      <c r="D59" s="914"/>
      <c r="E59" s="908"/>
      <c r="F59" s="908"/>
      <c r="G59" s="908"/>
      <c r="H59" s="908"/>
      <c r="I59" s="908"/>
      <c r="J59" s="914"/>
      <c r="K59" s="908"/>
      <c r="L59" s="908"/>
      <c r="M59" s="908"/>
      <c r="N59" s="908"/>
      <c r="O59" s="908"/>
      <c r="P59" s="914"/>
      <c r="Q59" s="908"/>
      <c r="R59" s="908"/>
      <c r="S59" s="908"/>
      <c r="T59" s="908"/>
      <c r="U59" s="908"/>
      <c r="V59" s="908"/>
      <c r="W59" s="908"/>
    </row>
    <row r="60" spans="4:23" s="705" customFormat="1" x14ac:dyDescent="0.2">
      <c r="D60" s="914"/>
      <c r="E60" s="908"/>
      <c r="F60" s="908"/>
      <c r="G60" s="908"/>
      <c r="H60" s="908"/>
      <c r="I60" s="908"/>
      <c r="J60" s="914"/>
      <c r="K60" s="908"/>
      <c r="L60" s="908"/>
      <c r="M60" s="908"/>
      <c r="N60" s="908"/>
      <c r="O60" s="908"/>
      <c r="P60" s="914"/>
      <c r="Q60" s="908"/>
      <c r="R60" s="908"/>
      <c r="S60" s="908"/>
      <c r="T60" s="908"/>
      <c r="U60" s="908"/>
      <c r="V60" s="908"/>
      <c r="W60" s="908"/>
    </row>
    <row r="61" spans="4:23" s="705" customFormat="1" x14ac:dyDescent="0.2">
      <c r="D61" s="914"/>
      <c r="E61" s="908"/>
      <c r="F61" s="908"/>
      <c r="G61" s="908"/>
      <c r="H61" s="908"/>
      <c r="I61" s="908"/>
      <c r="J61" s="914"/>
      <c r="K61" s="908"/>
      <c r="L61" s="908"/>
      <c r="M61" s="908"/>
      <c r="N61" s="908"/>
      <c r="O61" s="908"/>
      <c r="P61" s="914"/>
      <c r="Q61" s="908"/>
      <c r="R61" s="908"/>
      <c r="S61" s="908"/>
      <c r="T61" s="908"/>
      <c r="U61" s="908"/>
      <c r="V61" s="908"/>
      <c r="W61" s="908"/>
    </row>
    <row r="62" spans="4:23" s="705" customFormat="1" x14ac:dyDescent="0.2">
      <c r="D62" s="914"/>
      <c r="E62" s="908"/>
      <c r="F62" s="908"/>
      <c r="G62" s="908"/>
      <c r="H62" s="908"/>
      <c r="I62" s="908"/>
      <c r="J62" s="914"/>
      <c r="K62" s="908"/>
      <c r="L62" s="908"/>
      <c r="M62" s="908"/>
      <c r="N62" s="908"/>
      <c r="O62" s="908"/>
      <c r="P62" s="914"/>
      <c r="Q62" s="908"/>
      <c r="R62" s="908"/>
      <c r="S62" s="908"/>
      <c r="T62" s="908"/>
      <c r="U62" s="908"/>
      <c r="V62" s="908"/>
      <c r="W62" s="908"/>
    </row>
    <row r="63" spans="4:23" s="705" customFormat="1" x14ac:dyDescent="0.2">
      <c r="D63" s="914"/>
      <c r="E63" s="908"/>
      <c r="F63" s="908"/>
      <c r="G63" s="908"/>
      <c r="H63" s="908"/>
      <c r="I63" s="908"/>
      <c r="J63" s="914"/>
      <c r="K63" s="908"/>
      <c r="L63" s="908"/>
      <c r="M63" s="908"/>
      <c r="N63" s="908"/>
      <c r="O63" s="908"/>
      <c r="P63" s="914"/>
      <c r="Q63" s="908"/>
      <c r="R63" s="908"/>
      <c r="S63" s="908"/>
      <c r="T63" s="908"/>
      <c r="U63" s="908"/>
      <c r="V63" s="908"/>
      <c r="W63" s="908"/>
    </row>
    <row r="64" spans="4:23" s="705" customFormat="1" x14ac:dyDescent="0.2">
      <c r="D64" s="914"/>
      <c r="E64" s="908"/>
      <c r="F64" s="908"/>
      <c r="G64" s="908"/>
      <c r="H64" s="908"/>
      <c r="I64" s="908"/>
      <c r="J64" s="914"/>
      <c r="K64" s="908"/>
      <c r="L64" s="908"/>
      <c r="M64" s="908"/>
      <c r="N64" s="908"/>
      <c r="O64" s="908"/>
      <c r="P64" s="914"/>
      <c r="Q64" s="908"/>
      <c r="R64" s="908"/>
      <c r="S64" s="908"/>
      <c r="T64" s="908"/>
      <c r="U64" s="908"/>
      <c r="V64" s="908"/>
      <c r="W64" s="908"/>
    </row>
    <row r="65" spans="4:23" s="705" customFormat="1" x14ac:dyDescent="0.2">
      <c r="D65" s="914"/>
      <c r="E65" s="908"/>
      <c r="F65" s="908"/>
      <c r="G65" s="908"/>
      <c r="H65" s="908"/>
      <c r="I65" s="908"/>
      <c r="J65" s="914"/>
      <c r="K65" s="908"/>
      <c r="L65" s="908"/>
      <c r="M65" s="908"/>
      <c r="N65" s="908"/>
      <c r="O65" s="908"/>
      <c r="P65" s="914"/>
      <c r="Q65" s="908"/>
      <c r="R65" s="908"/>
      <c r="S65" s="908"/>
      <c r="T65" s="908"/>
      <c r="U65" s="908"/>
      <c r="V65" s="908"/>
      <c r="W65" s="908"/>
    </row>
    <row r="66" spans="4:23" s="705" customFormat="1" x14ac:dyDescent="0.2">
      <c r="D66" s="914"/>
      <c r="E66" s="908"/>
      <c r="F66" s="908"/>
      <c r="G66" s="908"/>
      <c r="H66" s="908"/>
      <c r="I66" s="908"/>
      <c r="J66" s="914"/>
      <c r="K66" s="908"/>
      <c r="L66" s="908"/>
      <c r="M66" s="908"/>
      <c r="N66" s="908"/>
      <c r="O66" s="908"/>
      <c r="P66" s="914"/>
      <c r="Q66" s="908"/>
      <c r="R66" s="908"/>
      <c r="S66" s="908"/>
      <c r="T66" s="908"/>
      <c r="U66" s="908"/>
      <c r="V66" s="908"/>
      <c r="W66" s="908"/>
    </row>
    <row r="67" spans="4:23" s="705" customFormat="1" x14ac:dyDescent="0.2">
      <c r="D67" s="914"/>
      <c r="E67" s="908"/>
      <c r="F67" s="908"/>
      <c r="G67" s="908"/>
      <c r="H67" s="908"/>
      <c r="I67" s="908"/>
      <c r="J67" s="914"/>
      <c r="K67" s="908"/>
      <c r="L67" s="908"/>
      <c r="M67" s="908"/>
      <c r="N67" s="908"/>
      <c r="O67" s="908"/>
      <c r="P67" s="914"/>
      <c r="Q67" s="908"/>
      <c r="R67" s="908"/>
      <c r="S67" s="908"/>
      <c r="T67" s="908"/>
      <c r="U67" s="908"/>
      <c r="V67" s="908"/>
      <c r="W67" s="908"/>
    </row>
    <row r="68" spans="4:23" s="705" customFormat="1" x14ac:dyDescent="0.2">
      <c r="D68" s="914"/>
      <c r="E68" s="908"/>
      <c r="F68" s="908"/>
      <c r="G68" s="908"/>
      <c r="H68" s="908"/>
      <c r="I68" s="908"/>
      <c r="J68" s="914"/>
      <c r="K68" s="908"/>
      <c r="L68" s="908"/>
      <c r="M68" s="908"/>
      <c r="N68" s="908"/>
      <c r="O68" s="908"/>
      <c r="P68" s="914"/>
      <c r="Q68" s="908"/>
      <c r="R68" s="908"/>
      <c r="S68" s="908"/>
      <c r="T68" s="908"/>
      <c r="U68" s="908"/>
      <c r="V68" s="908"/>
      <c r="W68" s="908"/>
    </row>
    <row r="69" spans="4:23" s="705" customFormat="1" x14ac:dyDescent="0.2">
      <c r="D69" s="914"/>
      <c r="E69" s="908"/>
      <c r="F69" s="908"/>
      <c r="G69" s="908"/>
      <c r="H69" s="908"/>
      <c r="I69" s="908"/>
      <c r="J69" s="914"/>
      <c r="K69" s="908"/>
      <c r="L69" s="908"/>
      <c r="M69" s="908"/>
      <c r="N69" s="908"/>
      <c r="O69" s="908"/>
      <c r="P69" s="914"/>
      <c r="Q69" s="908"/>
      <c r="R69" s="908"/>
      <c r="S69" s="908"/>
      <c r="T69" s="908"/>
      <c r="U69" s="908"/>
      <c r="V69" s="908"/>
      <c r="W69" s="908"/>
    </row>
    <row r="70" spans="4:23" s="705" customFormat="1" x14ac:dyDescent="0.2">
      <c r="D70" s="914"/>
      <c r="E70" s="908"/>
      <c r="F70" s="908"/>
      <c r="G70" s="908"/>
      <c r="H70" s="908"/>
      <c r="I70" s="908"/>
      <c r="J70" s="914"/>
      <c r="K70" s="908"/>
      <c r="L70" s="908"/>
      <c r="M70" s="908"/>
      <c r="N70" s="908"/>
      <c r="O70" s="908"/>
      <c r="P70" s="914"/>
      <c r="Q70" s="908"/>
      <c r="R70" s="908"/>
      <c r="S70" s="908"/>
      <c r="T70" s="908"/>
      <c r="U70" s="908"/>
      <c r="V70" s="908"/>
      <c r="W70" s="908"/>
    </row>
    <row r="71" spans="4:23" s="705" customFormat="1" x14ac:dyDescent="0.2">
      <c r="D71" s="914"/>
      <c r="E71" s="908"/>
      <c r="F71" s="908"/>
      <c r="G71" s="908"/>
      <c r="H71" s="908"/>
      <c r="I71" s="908"/>
      <c r="J71" s="914"/>
      <c r="K71" s="908"/>
      <c r="L71" s="908"/>
      <c r="M71" s="908"/>
      <c r="N71" s="908"/>
      <c r="O71" s="908"/>
      <c r="P71" s="914"/>
      <c r="Q71" s="908"/>
      <c r="R71" s="908"/>
      <c r="S71" s="908"/>
      <c r="T71" s="908"/>
      <c r="U71" s="908"/>
      <c r="V71" s="908"/>
      <c r="W71" s="908"/>
    </row>
    <row r="72" spans="4:23" s="705" customFormat="1" x14ac:dyDescent="0.2">
      <c r="D72" s="914"/>
      <c r="E72" s="908"/>
      <c r="F72" s="908"/>
      <c r="G72" s="908"/>
      <c r="H72" s="908"/>
      <c r="I72" s="908"/>
      <c r="J72" s="914"/>
      <c r="K72" s="908"/>
      <c r="L72" s="908"/>
      <c r="M72" s="908"/>
      <c r="N72" s="908"/>
      <c r="O72" s="908"/>
      <c r="P72" s="914"/>
      <c r="Q72" s="908"/>
      <c r="R72" s="908"/>
      <c r="S72" s="908"/>
      <c r="T72" s="908"/>
      <c r="U72" s="908"/>
      <c r="V72" s="908"/>
      <c r="W72" s="908"/>
    </row>
    <row r="73" spans="4:23" s="705" customFormat="1" x14ac:dyDescent="0.2">
      <c r="D73" s="914"/>
      <c r="E73" s="908"/>
      <c r="F73" s="908"/>
      <c r="G73" s="908"/>
      <c r="H73" s="908"/>
      <c r="I73" s="908"/>
      <c r="J73" s="914"/>
      <c r="K73" s="908"/>
      <c r="L73" s="908"/>
      <c r="M73" s="908"/>
      <c r="N73" s="908"/>
      <c r="O73" s="908"/>
      <c r="P73" s="914"/>
      <c r="Q73" s="908"/>
      <c r="R73" s="908"/>
      <c r="S73" s="908"/>
      <c r="T73" s="908"/>
      <c r="U73" s="908"/>
      <c r="V73" s="908"/>
      <c r="W73" s="908"/>
    </row>
    <row r="74" spans="4:23" s="705" customFormat="1" x14ac:dyDescent="0.2">
      <c r="D74" s="914"/>
      <c r="E74" s="908"/>
      <c r="F74" s="908"/>
      <c r="G74" s="908"/>
      <c r="H74" s="908"/>
      <c r="I74" s="908"/>
      <c r="J74" s="914"/>
      <c r="K74" s="908"/>
      <c r="L74" s="908"/>
      <c r="M74" s="908"/>
      <c r="N74" s="908"/>
      <c r="O74" s="908"/>
      <c r="P74" s="914"/>
      <c r="Q74" s="908"/>
      <c r="R74" s="908"/>
      <c r="S74" s="908"/>
      <c r="T74" s="908"/>
      <c r="U74" s="908"/>
      <c r="V74" s="908"/>
      <c r="W74" s="908"/>
    </row>
    <row r="75" spans="4:23" s="705" customFormat="1" x14ac:dyDescent="0.2">
      <c r="D75" s="914"/>
      <c r="E75" s="908"/>
      <c r="F75" s="908"/>
      <c r="G75" s="908"/>
      <c r="H75" s="908"/>
      <c r="I75" s="908"/>
      <c r="J75" s="914"/>
      <c r="K75" s="908"/>
      <c r="L75" s="908"/>
      <c r="M75" s="908"/>
      <c r="N75" s="908"/>
      <c r="O75" s="908"/>
      <c r="P75" s="914"/>
      <c r="Q75" s="908"/>
      <c r="R75" s="908"/>
      <c r="S75" s="908"/>
      <c r="T75" s="908"/>
      <c r="U75" s="908"/>
      <c r="V75" s="908"/>
      <c r="W75" s="908"/>
    </row>
    <row r="76" spans="4:23" s="705" customFormat="1" x14ac:dyDescent="0.2">
      <c r="D76" s="914"/>
      <c r="E76" s="908"/>
      <c r="F76" s="908"/>
      <c r="G76" s="908"/>
      <c r="H76" s="908"/>
      <c r="I76" s="908"/>
      <c r="J76" s="914"/>
      <c r="K76" s="908"/>
      <c r="L76" s="908"/>
      <c r="M76" s="908"/>
      <c r="N76" s="908"/>
      <c r="O76" s="908"/>
      <c r="P76" s="914"/>
      <c r="Q76" s="908"/>
      <c r="R76" s="908"/>
      <c r="S76" s="908"/>
      <c r="T76" s="908"/>
      <c r="U76" s="908"/>
      <c r="V76" s="908"/>
      <c r="W76" s="908"/>
    </row>
    <row r="77" spans="4:23" s="705" customFormat="1" x14ac:dyDescent="0.2">
      <c r="D77" s="914"/>
      <c r="E77" s="908"/>
      <c r="F77" s="908"/>
      <c r="G77" s="908"/>
      <c r="H77" s="908"/>
      <c r="I77" s="908"/>
      <c r="J77" s="914"/>
      <c r="K77" s="908"/>
      <c r="L77" s="908"/>
      <c r="M77" s="908"/>
      <c r="N77" s="908"/>
      <c r="O77" s="908"/>
      <c r="P77" s="914"/>
      <c r="Q77" s="908"/>
      <c r="R77" s="908"/>
      <c r="S77" s="908"/>
      <c r="T77" s="908"/>
      <c r="U77" s="908"/>
      <c r="V77" s="908"/>
      <c r="W77" s="908"/>
    </row>
    <row r="78" spans="4:23" s="705" customFormat="1" x14ac:dyDescent="0.2">
      <c r="D78" s="914"/>
      <c r="E78" s="908"/>
      <c r="F78" s="908"/>
      <c r="G78" s="908"/>
      <c r="H78" s="908"/>
      <c r="I78" s="908"/>
      <c r="J78" s="914"/>
      <c r="K78" s="908"/>
      <c r="L78" s="908"/>
      <c r="M78" s="908"/>
      <c r="N78" s="908"/>
      <c r="O78" s="908"/>
      <c r="P78" s="914"/>
      <c r="Q78" s="908"/>
      <c r="R78" s="908"/>
      <c r="S78" s="908"/>
      <c r="T78" s="908"/>
      <c r="U78" s="908"/>
      <c r="V78" s="908"/>
      <c r="W78" s="908"/>
    </row>
    <row r="79" spans="4:23" s="705" customFormat="1" x14ac:dyDescent="0.2">
      <c r="D79" s="914"/>
      <c r="E79" s="908"/>
      <c r="F79" s="908"/>
      <c r="G79" s="908"/>
      <c r="H79" s="908"/>
      <c r="I79" s="908"/>
      <c r="J79" s="914"/>
      <c r="K79" s="908"/>
      <c r="L79" s="908"/>
      <c r="M79" s="908"/>
      <c r="N79" s="908"/>
      <c r="O79" s="908"/>
      <c r="P79" s="914"/>
      <c r="Q79" s="908"/>
      <c r="R79" s="908"/>
      <c r="S79" s="908"/>
      <c r="T79" s="908"/>
      <c r="U79" s="908"/>
      <c r="V79" s="908"/>
      <c r="W79" s="908"/>
    </row>
    <row r="80" spans="4:23" s="705" customFormat="1" x14ac:dyDescent="0.2">
      <c r="D80" s="914"/>
      <c r="E80" s="908"/>
      <c r="F80" s="908"/>
      <c r="G80" s="908"/>
      <c r="H80" s="908"/>
      <c r="I80" s="908"/>
      <c r="J80" s="914"/>
      <c r="K80" s="908"/>
      <c r="L80" s="908"/>
      <c r="M80" s="908"/>
      <c r="N80" s="908"/>
      <c r="O80" s="908"/>
      <c r="P80" s="914"/>
      <c r="Q80" s="908"/>
      <c r="R80" s="908"/>
      <c r="S80" s="908"/>
      <c r="T80" s="908"/>
      <c r="U80" s="908"/>
      <c r="V80" s="908"/>
      <c r="W80" s="908"/>
    </row>
    <row r="81" spans="4:23" s="705" customFormat="1" x14ac:dyDescent="0.2">
      <c r="D81" s="914"/>
      <c r="E81" s="908"/>
      <c r="F81" s="908"/>
      <c r="G81" s="908"/>
      <c r="H81" s="908"/>
      <c r="I81" s="908"/>
      <c r="J81" s="914"/>
      <c r="K81" s="908"/>
      <c r="L81" s="908"/>
      <c r="M81" s="908"/>
      <c r="N81" s="908"/>
      <c r="O81" s="908"/>
      <c r="P81" s="914"/>
      <c r="Q81" s="908"/>
      <c r="R81" s="908"/>
      <c r="S81" s="908"/>
      <c r="T81" s="908"/>
      <c r="U81" s="908"/>
      <c r="V81" s="908"/>
      <c r="W81" s="908"/>
    </row>
    <row r="82" spans="4:23" s="705" customFormat="1" x14ac:dyDescent="0.2">
      <c r="D82" s="914"/>
      <c r="E82" s="908"/>
      <c r="F82" s="908"/>
      <c r="G82" s="908"/>
      <c r="H82" s="908"/>
      <c r="I82" s="908"/>
      <c r="J82" s="914"/>
      <c r="K82" s="908"/>
      <c r="L82" s="908"/>
      <c r="M82" s="908"/>
      <c r="N82" s="908"/>
      <c r="O82" s="908"/>
      <c r="P82" s="914"/>
      <c r="Q82" s="908"/>
      <c r="R82" s="908"/>
      <c r="S82" s="908"/>
      <c r="T82" s="908"/>
      <c r="U82" s="908"/>
      <c r="V82" s="908"/>
      <c r="W82" s="908"/>
    </row>
    <row r="83" spans="4:23" s="705" customFormat="1" x14ac:dyDescent="0.2">
      <c r="D83" s="914"/>
      <c r="E83" s="908"/>
      <c r="F83" s="908"/>
      <c r="G83" s="908"/>
      <c r="H83" s="908"/>
      <c r="I83" s="908"/>
      <c r="J83" s="914"/>
      <c r="K83" s="908"/>
      <c r="L83" s="908"/>
      <c r="M83" s="908"/>
      <c r="N83" s="908"/>
      <c r="O83" s="908"/>
      <c r="P83" s="914"/>
      <c r="Q83" s="908"/>
      <c r="R83" s="908"/>
      <c r="S83" s="908"/>
      <c r="T83" s="908"/>
      <c r="U83" s="908"/>
      <c r="V83" s="908"/>
      <c r="W83" s="908"/>
    </row>
    <row r="84" spans="4:23" s="705" customFormat="1" x14ac:dyDescent="0.2">
      <c r="D84" s="914"/>
      <c r="E84" s="908"/>
      <c r="F84" s="908"/>
      <c r="G84" s="908"/>
      <c r="H84" s="908"/>
      <c r="I84" s="908"/>
      <c r="J84" s="914"/>
      <c r="K84" s="908"/>
      <c r="L84" s="908"/>
      <c r="M84" s="908"/>
      <c r="N84" s="908"/>
      <c r="O84" s="908"/>
      <c r="P84" s="914"/>
      <c r="Q84" s="908"/>
      <c r="R84" s="908"/>
      <c r="S84" s="908"/>
      <c r="T84" s="908"/>
      <c r="U84" s="908"/>
      <c r="V84" s="908"/>
      <c r="W84" s="908"/>
    </row>
    <row r="85" spans="4:23" s="705" customFormat="1" x14ac:dyDescent="0.2">
      <c r="D85" s="914"/>
      <c r="E85" s="908"/>
      <c r="F85" s="908"/>
      <c r="G85" s="908"/>
      <c r="H85" s="908"/>
      <c r="I85" s="908"/>
      <c r="J85" s="914"/>
      <c r="K85" s="908"/>
      <c r="L85" s="908"/>
      <c r="M85" s="908"/>
      <c r="N85" s="908"/>
      <c r="O85" s="908"/>
      <c r="P85" s="914"/>
      <c r="Q85" s="908"/>
      <c r="R85" s="908"/>
      <c r="S85" s="908"/>
      <c r="T85" s="908"/>
      <c r="U85" s="908"/>
      <c r="V85" s="908"/>
      <c r="W85" s="908"/>
    </row>
    <row r="86" spans="4:23" s="705" customFormat="1" x14ac:dyDescent="0.2">
      <c r="D86" s="914"/>
      <c r="E86" s="908"/>
      <c r="F86" s="908"/>
      <c r="G86" s="908"/>
      <c r="H86" s="908"/>
      <c r="I86" s="908"/>
      <c r="J86" s="914"/>
      <c r="K86" s="908"/>
      <c r="L86" s="908"/>
      <c r="M86" s="908"/>
      <c r="N86" s="908"/>
      <c r="O86" s="908"/>
      <c r="P86" s="914"/>
      <c r="Q86" s="908"/>
      <c r="R86" s="908"/>
      <c r="S86" s="908"/>
      <c r="T86" s="908"/>
      <c r="U86" s="908"/>
      <c r="V86" s="908"/>
      <c r="W86" s="908"/>
    </row>
    <row r="87" spans="4:23" s="705" customFormat="1" x14ac:dyDescent="0.2">
      <c r="D87" s="914"/>
      <c r="E87" s="908"/>
      <c r="F87" s="908"/>
      <c r="G87" s="908"/>
      <c r="H87" s="908"/>
      <c r="I87" s="908"/>
      <c r="J87" s="914"/>
      <c r="K87" s="908"/>
      <c r="L87" s="908"/>
      <c r="M87" s="908"/>
      <c r="N87" s="908"/>
      <c r="O87" s="908"/>
      <c r="P87" s="914"/>
      <c r="Q87" s="908"/>
      <c r="R87" s="908"/>
      <c r="S87" s="908"/>
      <c r="T87" s="908"/>
      <c r="U87" s="908"/>
      <c r="V87" s="908"/>
      <c r="W87" s="908"/>
    </row>
    <row r="88" spans="4:23" s="705" customFormat="1" x14ac:dyDescent="0.2">
      <c r="D88" s="914"/>
      <c r="E88" s="908"/>
      <c r="F88" s="908"/>
      <c r="G88" s="908"/>
      <c r="H88" s="908"/>
      <c r="I88" s="908"/>
      <c r="J88" s="914"/>
      <c r="K88" s="908"/>
      <c r="L88" s="908"/>
      <c r="M88" s="908"/>
      <c r="N88" s="908"/>
      <c r="O88" s="908"/>
      <c r="P88" s="914"/>
      <c r="Q88" s="908"/>
      <c r="R88" s="908"/>
      <c r="S88" s="908"/>
      <c r="T88" s="908"/>
      <c r="U88" s="908"/>
      <c r="V88" s="908"/>
      <c r="W88" s="908"/>
    </row>
    <row r="89" spans="4:23" s="705" customFormat="1" x14ac:dyDescent="0.2">
      <c r="D89" s="914"/>
      <c r="E89" s="908"/>
      <c r="F89" s="908"/>
      <c r="G89" s="908"/>
      <c r="H89" s="908"/>
      <c r="I89" s="908"/>
      <c r="J89" s="914"/>
      <c r="K89" s="908"/>
      <c r="L89" s="908"/>
      <c r="M89" s="908"/>
      <c r="N89" s="908"/>
      <c r="O89" s="908"/>
      <c r="P89" s="914"/>
      <c r="Q89" s="908"/>
      <c r="R89" s="908"/>
      <c r="S89" s="908"/>
      <c r="T89" s="908"/>
      <c r="U89" s="908"/>
      <c r="V89" s="908"/>
      <c r="W89" s="908"/>
    </row>
    <row r="90" spans="4:23" s="705" customFormat="1" x14ac:dyDescent="0.2">
      <c r="D90" s="914"/>
      <c r="E90" s="908"/>
      <c r="F90" s="908"/>
      <c r="G90" s="908"/>
      <c r="H90" s="908"/>
      <c r="I90" s="908"/>
      <c r="J90" s="914"/>
      <c r="K90" s="908"/>
      <c r="L90" s="908"/>
      <c r="M90" s="908"/>
      <c r="N90" s="908"/>
      <c r="O90" s="908"/>
      <c r="P90" s="914"/>
      <c r="Q90" s="908"/>
      <c r="R90" s="908"/>
      <c r="S90" s="908"/>
      <c r="T90" s="908"/>
      <c r="U90" s="908"/>
      <c r="V90" s="908"/>
      <c r="W90" s="908"/>
    </row>
    <row r="91" spans="4:23" s="705" customFormat="1" x14ac:dyDescent="0.2">
      <c r="D91" s="914"/>
      <c r="E91" s="908"/>
      <c r="F91" s="908"/>
      <c r="G91" s="908"/>
      <c r="H91" s="908"/>
      <c r="I91" s="908"/>
      <c r="J91" s="914"/>
      <c r="K91" s="908"/>
      <c r="L91" s="908"/>
      <c r="M91" s="908"/>
      <c r="N91" s="908"/>
      <c r="O91" s="908"/>
      <c r="P91" s="914"/>
      <c r="Q91" s="908"/>
      <c r="R91" s="908"/>
      <c r="S91" s="908"/>
      <c r="T91" s="908"/>
      <c r="U91" s="908"/>
      <c r="V91" s="908"/>
      <c r="W91" s="908"/>
    </row>
    <row r="92" spans="4:23" s="705" customFormat="1" x14ac:dyDescent="0.2">
      <c r="D92" s="914"/>
      <c r="E92" s="908"/>
      <c r="F92" s="908"/>
      <c r="G92" s="908"/>
      <c r="H92" s="908"/>
      <c r="I92" s="908"/>
      <c r="J92" s="914"/>
      <c r="K92" s="908"/>
      <c r="L92" s="908"/>
      <c r="M92" s="908"/>
      <c r="N92" s="908"/>
      <c r="O92" s="908"/>
      <c r="P92" s="914"/>
      <c r="Q92" s="908"/>
      <c r="R92" s="908"/>
      <c r="S92" s="908"/>
      <c r="T92" s="908"/>
      <c r="U92" s="908"/>
      <c r="V92" s="908"/>
      <c r="W92" s="908"/>
    </row>
    <row r="93" spans="4:23" s="705" customFormat="1" x14ac:dyDescent="0.2">
      <c r="D93" s="914"/>
      <c r="E93" s="908"/>
      <c r="F93" s="908"/>
      <c r="G93" s="908"/>
      <c r="H93" s="908"/>
      <c r="I93" s="908"/>
      <c r="J93" s="914"/>
      <c r="K93" s="908"/>
      <c r="L93" s="908"/>
      <c r="M93" s="908"/>
      <c r="N93" s="908"/>
      <c r="O93" s="908"/>
      <c r="P93" s="914"/>
      <c r="Q93" s="908"/>
      <c r="R93" s="908"/>
      <c r="S93" s="908"/>
      <c r="T93" s="908"/>
      <c r="U93" s="908"/>
      <c r="V93" s="908"/>
      <c r="W93" s="908"/>
    </row>
    <row r="94" spans="4:23" s="705" customFormat="1" x14ac:dyDescent="0.2">
      <c r="D94" s="914"/>
      <c r="E94" s="908"/>
      <c r="F94" s="908"/>
      <c r="G94" s="908"/>
      <c r="H94" s="908"/>
      <c r="I94" s="908"/>
      <c r="J94" s="914"/>
      <c r="K94" s="908"/>
      <c r="L94" s="908"/>
      <c r="M94" s="908"/>
      <c r="N94" s="908"/>
      <c r="O94" s="908"/>
      <c r="P94" s="914"/>
      <c r="Q94" s="908"/>
      <c r="R94" s="908"/>
      <c r="S94" s="908"/>
      <c r="T94" s="908"/>
      <c r="U94" s="908"/>
      <c r="V94" s="908"/>
      <c r="W94" s="908"/>
    </row>
    <row r="95" spans="4:23" s="705" customFormat="1" x14ac:dyDescent="0.2">
      <c r="D95" s="914"/>
      <c r="E95" s="908"/>
      <c r="F95" s="908"/>
      <c r="G95" s="908"/>
      <c r="H95" s="908"/>
      <c r="I95" s="908"/>
      <c r="J95" s="914"/>
      <c r="K95" s="908"/>
      <c r="L95" s="908"/>
      <c r="M95" s="908"/>
      <c r="N95" s="908"/>
      <c r="O95" s="908"/>
      <c r="P95" s="914"/>
      <c r="Q95" s="908"/>
      <c r="R95" s="908"/>
      <c r="S95" s="908"/>
      <c r="T95" s="908"/>
      <c r="U95" s="908"/>
      <c r="V95" s="908"/>
      <c r="W95" s="908"/>
    </row>
    <row r="96" spans="4:23" s="705" customFormat="1" x14ac:dyDescent="0.2">
      <c r="D96" s="914"/>
      <c r="E96" s="908"/>
      <c r="F96" s="908"/>
      <c r="G96" s="908"/>
      <c r="H96" s="908"/>
      <c r="I96" s="908"/>
      <c r="J96" s="914"/>
      <c r="K96" s="908"/>
      <c r="L96" s="908"/>
      <c r="M96" s="908"/>
      <c r="N96" s="908"/>
      <c r="O96" s="908"/>
      <c r="P96" s="914"/>
      <c r="Q96" s="908"/>
      <c r="R96" s="908"/>
      <c r="S96" s="908"/>
      <c r="T96" s="908"/>
      <c r="U96" s="908"/>
      <c r="V96" s="908"/>
      <c r="W96" s="908"/>
    </row>
    <row r="97" spans="4:23" s="705" customFormat="1" x14ac:dyDescent="0.2">
      <c r="D97" s="914"/>
      <c r="E97" s="908"/>
      <c r="F97" s="908"/>
      <c r="G97" s="908"/>
      <c r="H97" s="908"/>
      <c r="I97" s="908"/>
      <c r="J97" s="914"/>
      <c r="K97" s="908"/>
      <c r="L97" s="908"/>
      <c r="M97" s="908"/>
      <c r="N97" s="908"/>
      <c r="O97" s="908"/>
      <c r="P97" s="914"/>
      <c r="Q97" s="908"/>
      <c r="R97" s="908"/>
      <c r="S97" s="908"/>
      <c r="T97" s="908"/>
      <c r="U97" s="908"/>
      <c r="V97" s="908"/>
      <c r="W97" s="908"/>
    </row>
    <row r="98" spans="4:23" s="705" customFormat="1" x14ac:dyDescent="0.2">
      <c r="D98" s="914"/>
      <c r="E98" s="908"/>
      <c r="F98" s="908"/>
      <c r="G98" s="908"/>
      <c r="H98" s="908"/>
      <c r="I98" s="908"/>
      <c r="J98" s="914"/>
      <c r="K98" s="908"/>
      <c r="L98" s="908"/>
      <c r="M98" s="908"/>
      <c r="N98" s="908"/>
      <c r="O98" s="908"/>
      <c r="P98" s="914"/>
      <c r="Q98" s="908"/>
      <c r="R98" s="908"/>
      <c r="S98" s="908"/>
      <c r="T98" s="908"/>
      <c r="U98" s="908"/>
      <c r="V98" s="908"/>
      <c r="W98" s="908"/>
    </row>
    <row r="99" spans="4:23" s="705" customFormat="1" x14ac:dyDescent="0.2">
      <c r="D99" s="914"/>
      <c r="E99" s="908"/>
      <c r="F99" s="908"/>
      <c r="G99" s="908"/>
      <c r="H99" s="908"/>
      <c r="I99" s="908"/>
      <c r="J99" s="914"/>
      <c r="K99" s="908"/>
      <c r="L99" s="908"/>
      <c r="M99" s="908"/>
      <c r="N99" s="908"/>
      <c r="O99" s="908"/>
      <c r="P99" s="914"/>
      <c r="Q99" s="908"/>
      <c r="R99" s="908"/>
      <c r="S99" s="908"/>
      <c r="T99" s="908"/>
      <c r="U99" s="908"/>
      <c r="V99" s="908"/>
      <c r="W99" s="908"/>
    </row>
    <row r="100" spans="4:23" s="705" customFormat="1" x14ac:dyDescent="0.2">
      <c r="D100" s="914"/>
      <c r="E100" s="908"/>
      <c r="F100" s="908"/>
      <c r="G100" s="908"/>
      <c r="H100" s="908"/>
      <c r="I100" s="908"/>
      <c r="J100" s="914"/>
      <c r="K100" s="908"/>
      <c r="L100" s="908"/>
      <c r="M100" s="908"/>
      <c r="N100" s="908"/>
      <c r="O100" s="908"/>
      <c r="P100" s="914"/>
      <c r="Q100" s="908"/>
      <c r="R100" s="908"/>
      <c r="S100" s="908"/>
      <c r="T100" s="908"/>
      <c r="U100" s="908"/>
      <c r="V100" s="908"/>
      <c r="W100" s="908"/>
    </row>
    <row r="101" spans="4:23" s="705" customFormat="1" x14ac:dyDescent="0.2">
      <c r="D101" s="914"/>
      <c r="E101" s="908"/>
      <c r="F101" s="908"/>
      <c r="G101" s="908"/>
      <c r="H101" s="908"/>
      <c r="I101" s="908"/>
      <c r="J101" s="914"/>
      <c r="K101" s="908"/>
      <c r="L101" s="908"/>
      <c r="M101" s="908"/>
      <c r="N101" s="908"/>
      <c r="O101" s="908"/>
      <c r="P101" s="914"/>
      <c r="Q101" s="908"/>
      <c r="R101" s="908"/>
      <c r="S101" s="908"/>
      <c r="T101" s="908"/>
      <c r="U101" s="908"/>
      <c r="V101" s="908"/>
      <c r="W101" s="908"/>
    </row>
    <row r="102" spans="4:23" s="705" customFormat="1" x14ac:dyDescent="0.2">
      <c r="D102" s="914"/>
      <c r="E102" s="908"/>
      <c r="F102" s="908"/>
      <c r="G102" s="908"/>
      <c r="H102" s="908"/>
      <c r="I102" s="908"/>
      <c r="J102" s="914"/>
      <c r="K102" s="908"/>
      <c r="L102" s="908"/>
      <c r="M102" s="908"/>
      <c r="N102" s="908"/>
      <c r="O102" s="908"/>
      <c r="P102" s="914"/>
      <c r="Q102" s="908"/>
      <c r="R102" s="908"/>
      <c r="S102" s="908"/>
      <c r="T102" s="908"/>
      <c r="U102" s="908"/>
      <c r="V102" s="908"/>
      <c r="W102" s="908"/>
    </row>
    <row r="103" spans="4:23" s="705" customFormat="1" x14ac:dyDescent="0.2">
      <c r="D103" s="914"/>
      <c r="E103" s="908"/>
      <c r="F103" s="908"/>
      <c r="G103" s="908"/>
      <c r="H103" s="908"/>
      <c r="I103" s="908"/>
      <c r="J103" s="914"/>
      <c r="K103" s="908"/>
      <c r="L103" s="908"/>
      <c r="M103" s="908"/>
      <c r="N103" s="908"/>
      <c r="O103" s="908"/>
      <c r="P103" s="914"/>
      <c r="Q103" s="908"/>
      <c r="R103" s="908"/>
      <c r="S103" s="908"/>
      <c r="T103" s="908"/>
      <c r="U103" s="908"/>
      <c r="V103" s="908"/>
      <c r="W103" s="908"/>
    </row>
    <row r="104" spans="4:23" s="705" customFormat="1" x14ac:dyDescent="0.2">
      <c r="D104" s="914"/>
      <c r="E104" s="908"/>
      <c r="F104" s="908"/>
      <c r="G104" s="908"/>
      <c r="H104" s="908"/>
      <c r="I104" s="908"/>
      <c r="J104" s="914"/>
      <c r="K104" s="908"/>
      <c r="L104" s="908"/>
      <c r="M104" s="908"/>
      <c r="N104" s="908"/>
      <c r="O104" s="908"/>
      <c r="P104" s="914"/>
      <c r="Q104" s="908"/>
      <c r="R104" s="908"/>
      <c r="S104" s="908"/>
      <c r="T104" s="908"/>
      <c r="U104" s="908"/>
      <c r="V104" s="908"/>
      <c r="W104" s="908"/>
    </row>
    <row r="105" spans="4:23" s="705" customFormat="1" x14ac:dyDescent="0.2">
      <c r="D105" s="914"/>
      <c r="E105" s="908"/>
      <c r="F105" s="908"/>
      <c r="G105" s="908"/>
      <c r="H105" s="908"/>
      <c r="I105" s="908"/>
      <c r="J105" s="914"/>
      <c r="K105" s="908"/>
      <c r="L105" s="908"/>
      <c r="M105" s="908"/>
      <c r="N105" s="908"/>
      <c r="O105" s="908"/>
      <c r="P105" s="914"/>
      <c r="Q105" s="908"/>
      <c r="R105" s="908"/>
      <c r="S105" s="908"/>
      <c r="T105" s="908"/>
      <c r="U105" s="908"/>
      <c r="V105" s="908"/>
      <c r="W105" s="908"/>
    </row>
    <row r="106" spans="4:23" s="705" customFormat="1" x14ac:dyDescent="0.2">
      <c r="D106" s="914"/>
      <c r="E106" s="908"/>
      <c r="F106" s="908"/>
      <c r="G106" s="908"/>
      <c r="H106" s="908"/>
      <c r="I106" s="908"/>
      <c r="J106" s="914"/>
      <c r="K106" s="908"/>
      <c r="L106" s="908"/>
      <c r="M106" s="908"/>
      <c r="N106" s="908"/>
      <c r="O106" s="908"/>
      <c r="P106" s="914"/>
      <c r="Q106" s="908"/>
      <c r="R106" s="908"/>
      <c r="S106" s="908"/>
      <c r="T106" s="908"/>
      <c r="U106" s="908"/>
      <c r="V106" s="908"/>
      <c r="W106" s="908"/>
    </row>
    <row r="107" spans="4:23" s="705" customFormat="1" x14ac:dyDescent="0.2">
      <c r="D107" s="914"/>
      <c r="E107" s="908"/>
      <c r="F107" s="908"/>
      <c r="G107" s="908"/>
      <c r="H107" s="908"/>
      <c r="I107" s="908"/>
      <c r="J107" s="914"/>
      <c r="K107" s="908"/>
      <c r="L107" s="908"/>
      <c r="M107" s="908"/>
      <c r="N107" s="908"/>
      <c r="O107" s="908"/>
      <c r="P107" s="914"/>
      <c r="Q107" s="908"/>
      <c r="R107" s="908"/>
      <c r="S107" s="908"/>
      <c r="T107" s="908"/>
      <c r="U107" s="908"/>
      <c r="V107" s="908"/>
      <c r="W107" s="908"/>
    </row>
    <row r="108" spans="4:23" s="705" customFormat="1" x14ac:dyDescent="0.2">
      <c r="D108" s="914"/>
      <c r="E108" s="908"/>
      <c r="F108" s="908"/>
      <c r="G108" s="908"/>
      <c r="H108" s="908"/>
      <c r="I108" s="908"/>
      <c r="J108" s="914"/>
      <c r="K108" s="908"/>
      <c r="L108" s="908"/>
      <c r="M108" s="908"/>
      <c r="N108" s="908"/>
      <c r="O108" s="908"/>
      <c r="P108" s="914"/>
      <c r="Q108" s="908"/>
      <c r="R108" s="908"/>
      <c r="S108" s="908"/>
      <c r="T108" s="908"/>
      <c r="U108" s="908"/>
      <c r="V108" s="908"/>
      <c r="W108" s="908"/>
    </row>
    <row r="109" spans="4:23" s="705" customFormat="1" x14ac:dyDescent="0.2">
      <c r="D109" s="914"/>
      <c r="E109" s="908"/>
      <c r="F109" s="908"/>
      <c r="G109" s="908"/>
      <c r="H109" s="908"/>
      <c r="I109" s="908"/>
      <c r="J109" s="914"/>
      <c r="K109" s="908"/>
      <c r="L109" s="908"/>
      <c r="M109" s="908"/>
      <c r="N109" s="908"/>
      <c r="O109" s="908"/>
      <c r="P109" s="914"/>
      <c r="Q109" s="908"/>
      <c r="R109" s="908"/>
      <c r="S109" s="908"/>
      <c r="T109" s="908"/>
      <c r="U109" s="908"/>
      <c r="V109" s="908"/>
      <c r="W109" s="908"/>
    </row>
    <row r="110" spans="4:23" s="705" customFormat="1" x14ac:dyDescent="0.2">
      <c r="D110" s="914"/>
      <c r="E110" s="908"/>
      <c r="F110" s="908"/>
      <c r="G110" s="908"/>
      <c r="H110" s="908"/>
      <c r="I110" s="908"/>
      <c r="J110" s="914"/>
      <c r="K110" s="908"/>
      <c r="L110" s="908"/>
      <c r="M110" s="908"/>
      <c r="N110" s="908"/>
      <c r="O110" s="908"/>
      <c r="P110" s="914"/>
      <c r="Q110" s="908"/>
      <c r="R110" s="908"/>
      <c r="S110" s="908"/>
      <c r="T110" s="908"/>
      <c r="U110" s="908"/>
      <c r="V110" s="908"/>
      <c r="W110" s="908"/>
    </row>
    <row r="111" spans="4:23" s="705" customFormat="1" x14ac:dyDescent="0.2">
      <c r="D111" s="914"/>
      <c r="E111" s="908"/>
      <c r="F111" s="908"/>
      <c r="G111" s="908"/>
      <c r="H111" s="908"/>
      <c r="I111" s="908"/>
      <c r="J111" s="914"/>
      <c r="K111" s="908"/>
      <c r="L111" s="908"/>
      <c r="M111" s="908"/>
      <c r="N111" s="908"/>
      <c r="O111" s="908"/>
      <c r="P111" s="914"/>
      <c r="Q111" s="908"/>
      <c r="R111" s="908"/>
      <c r="S111" s="908"/>
      <c r="T111" s="908"/>
      <c r="U111" s="908"/>
      <c r="V111" s="908"/>
      <c r="W111" s="908"/>
    </row>
    <row r="112" spans="4:23" s="705" customFormat="1" x14ac:dyDescent="0.2">
      <c r="D112" s="914"/>
      <c r="E112" s="908"/>
      <c r="F112" s="908"/>
      <c r="G112" s="908"/>
      <c r="H112" s="908"/>
      <c r="I112" s="908"/>
      <c r="J112" s="914"/>
      <c r="K112" s="908"/>
      <c r="L112" s="908"/>
      <c r="M112" s="908"/>
      <c r="N112" s="908"/>
      <c r="O112" s="908"/>
      <c r="P112" s="914"/>
      <c r="Q112" s="908"/>
      <c r="R112" s="908"/>
      <c r="S112" s="908"/>
      <c r="T112" s="908"/>
      <c r="U112" s="908"/>
      <c r="V112" s="908"/>
      <c r="W112" s="908"/>
    </row>
    <row r="113" spans="4:23" s="705" customFormat="1" x14ac:dyDescent="0.2">
      <c r="D113" s="914"/>
      <c r="E113" s="908"/>
      <c r="F113" s="908"/>
      <c r="G113" s="908"/>
      <c r="H113" s="908"/>
      <c r="I113" s="908"/>
      <c r="J113" s="914"/>
      <c r="K113" s="908"/>
      <c r="L113" s="908"/>
      <c r="M113" s="908"/>
      <c r="N113" s="908"/>
      <c r="O113" s="908"/>
      <c r="P113" s="914"/>
      <c r="Q113" s="908"/>
      <c r="R113" s="908"/>
      <c r="S113" s="908"/>
      <c r="T113" s="908"/>
      <c r="U113" s="908"/>
      <c r="V113" s="908"/>
      <c r="W113" s="908"/>
    </row>
    <row r="114" spans="4:23" s="705" customFormat="1" x14ac:dyDescent="0.2">
      <c r="D114" s="914"/>
      <c r="E114" s="908"/>
      <c r="F114" s="908"/>
      <c r="G114" s="908"/>
      <c r="H114" s="908"/>
      <c r="I114" s="908"/>
      <c r="J114" s="914"/>
      <c r="K114" s="908"/>
      <c r="L114" s="908"/>
      <c r="M114" s="908"/>
      <c r="N114" s="908"/>
      <c r="O114" s="908"/>
      <c r="P114" s="914"/>
      <c r="Q114" s="908"/>
      <c r="R114" s="908"/>
      <c r="S114" s="908"/>
      <c r="T114" s="908"/>
      <c r="U114" s="908"/>
      <c r="V114" s="908"/>
      <c r="W114" s="908"/>
    </row>
    <row r="115" spans="4:23" s="705" customFormat="1" x14ac:dyDescent="0.2">
      <c r="D115" s="914"/>
      <c r="E115" s="908"/>
      <c r="F115" s="908"/>
      <c r="G115" s="908"/>
      <c r="H115" s="908"/>
      <c r="I115" s="908"/>
      <c r="J115" s="914"/>
      <c r="K115" s="908"/>
      <c r="L115" s="908"/>
      <c r="M115" s="908"/>
      <c r="N115" s="908"/>
      <c r="O115" s="908"/>
      <c r="P115" s="914"/>
      <c r="Q115" s="908"/>
      <c r="R115" s="908"/>
      <c r="S115" s="908"/>
      <c r="T115" s="908"/>
      <c r="U115" s="908"/>
      <c r="V115" s="908"/>
      <c r="W115" s="908"/>
    </row>
    <row r="116" spans="4:23" s="705" customFormat="1" x14ac:dyDescent="0.2">
      <c r="D116" s="914"/>
      <c r="E116" s="908"/>
      <c r="F116" s="908"/>
      <c r="G116" s="908"/>
      <c r="H116" s="908"/>
      <c r="I116" s="908"/>
      <c r="J116" s="914"/>
      <c r="K116" s="908"/>
      <c r="L116" s="908"/>
      <c r="M116" s="908"/>
      <c r="N116" s="908"/>
      <c r="O116" s="908"/>
      <c r="P116" s="914"/>
      <c r="Q116" s="908"/>
      <c r="R116" s="908"/>
      <c r="S116" s="908"/>
      <c r="T116" s="908"/>
      <c r="U116" s="908"/>
      <c r="V116" s="908"/>
      <c r="W116" s="908"/>
    </row>
    <row r="117" spans="4:23" s="705" customFormat="1" x14ac:dyDescent="0.2">
      <c r="D117" s="914"/>
      <c r="E117" s="908"/>
      <c r="F117" s="908"/>
      <c r="G117" s="908"/>
      <c r="H117" s="908"/>
      <c r="I117" s="908"/>
      <c r="J117" s="914"/>
      <c r="K117" s="908"/>
      <c r="L117" s="908"/>
      <c r="M117" s="908"/>
      <c r="N117" s="908"/>
      <c r="O117" s="908"/>
      <c r="P117" s="914"/>
      <c r="Q117" s="908"/>
      <c r="R117" s="908"/>
      <c r="S117" s="908"/>
      <c r="T117" s="908"/>
      <c r="U117" s="908"/>
      <c r="V117" s="908"/>
      <c r="W117" s="908"/>
    </row>
    <row r="118" spans="4:23" s="705" customFormat="1" x14ac:dyDescent="0.2">
      <c r="D118" s="914"/>
      <c r="E118" s="908"/>
      <c r="F118" s="908"/>
      <c r="G118" s="908"/>
      <c r="H118" s="908"/>
      <c r="I118" s="908"/>
      <c r="J118" s="914"/>
      <c r="K118" s="908"/>
      <c r="L118" s="908"/>
      <c r="M118" s="908"/>
      <c r="N118" s="908"/>
      <c r="O118" s="908"/>
      <c r="P118" s="914"/>
      <c r="Q118" s="908"/>
      <c r="R118" s="908"/>
      <c r="S118" s="908"/>
      <c r="T118" s="908"/>
      <c r="U118" s="908"/>
      <c r="V118" s="908"/>
      <c r="W118" s="908"/>
    </row>
    <row r="119" spans="4:23" s="705" customFormat="1" x14ac:dyDescent="0.2">
      <c r="D119" s="914"/>
      <c r="E119" s="908"/>
      <c r="F119" s="908"/>
      <c r="G119" s="908"/>
      <c r="H119" s="908"/>
      <c r="I119" s="908"/>
      <c r="J119" s="914"/>
      <c r="K119" s="908"/>
      <c r="L119" s="908"/>
      <c r="M119" s="908"/>
      <c r="N119" s="908"/>
      <c r="O119" s="908"/>
      <c r="P119" s="914"/>
      <c r="Q119" s="908"/>
      <c r="R119" s="908"/>
      <c r="S119" s="908"/>
      <c r="T119" s="908"/>
      <c r="U119" s="908"/>
      <c r="V119" s="908"/>
      <c r="W119" s="908"/>
    </row>
    <row r="120" spans="4:23" s="705" customFormat="1" x14ac:dyDescent="0.2">
      <c r="D120" s="914"/>
      <c r="E120" s="908"/>
      <c r="F120" s="908"/>
      <c r="G120" s="908"/>
      <c r="H120" s="908"/>
      <c r="I120" s="908"/>
      <c r="J120" s="914"/>
      <c r="K120" s="908"/>
      <c r="L120" s="908"/>
      <c r="M120" s="908"/>
      <c r="N120" s="908"/>
      <c r="O120" s="908"/>
      <c r="P120" s="914"/>
      <c r="Q120" s="908"/>
      <c r="R120" s="908"/>
      <c r="S120" s="908"/>
      <c r="T120" s="908"/>
      <c r="U120" s="908"/>
      <c r="V120" s="908"/>
      <c r="W120" s="908"/>
    </row>
    <row r="121" spans="4:23" s="705" customFormat="1" x14ac:dyDescent="0.2">
      <c r="D121" s="914"/>
      <c r="E121" s="908"/>
      <c r="F121" s="908"/>
      <c r="G121" s="908"/>
      <c r="H121" s="908"/>
      <c r="I121" s="908"/>
      <c r="J121" s="914"/>
      <c r="K121" s="908"/>
      <c r="L121" s="908"/>
      <c r="M121" s="908"/>
      <c r="N121" s="908"/>
      <c r="O121" s="908"/>
      <c r="P121" s="914"/>
      <c r="Q121" s="908"/>
      <c r="R121" s="908"/>
      <c r="S121" s="908"/>
      <c r="T121" s="908"/>
      <c r="U121" s="908"/>
      <c r="V121" s="908"/>
      <c r="W121" s="908"/>
    </row>
    <row r="122" spans="4:23" s="705" customFormat="1" x14ac:dyDescent="0.2">
      <c r="D122" s="914"/>
      <c r="E122" s="908"/>
      <c r="F122" s="908"/>
      <c r="G122" s="908"/>
      <c r="H122" s="908"/>
      <c r="I122" s="908"/>
      <c r="J122" s="914"/>
      <c r="K122" s="908"/>
      <c r="L122" s="908"/>
      <c r="M122" s="908"/>
      <c r="N122" s="908"/>
      <c r="O122" s="908"/>
      <c r="P122" s="914"/>
      <c r="Q122" s="908"/>
      <c r="R122" s="908"/>
      <c r="S122" s="908"/>
      <c r="T122" s="908"/>
      <c r="U122" s="908"/>
      <c r="V122" s="908"/>
      <c r="W122" s="908"/>
    </row>
    <row r="123" spans="4:23" s="705" customFormat="1" x14ac:dyDescent="0.2">
      <c r="D123" s="914"/>
      <c r="E123" s="908"/>
      <c r="F123" s="908"/>
      <c r="G123" s="908"/>
      <c r="H123" s="908"/>
      <c r="I123" s="908"/>
      <c r="J123" s="914"/>
      <c r="K123" s="908"/>
      <c r="L123" s="908"/>
      <c r="M123" s="908"/>
      <c r="N123" s="908"/>
      <c r="O123" s="908"/>
      <c r="P123" s="914"/>
      <c r="Q123" s="908"/>
      <c r="R123" s="908"/>
      <c r="S123" s="908"/>
      <c r="T123" s="908"/>
      <c r="U123" s="908"/>
      <c r="V123" s="908"/>
      <c r="W123" s="908"/>
    </row>
    <row r="124" spans="4:23" s="705" customFormat="1" x14ac:dyDescent="0.2">
      <c r="D124" s="914"/>
      <c r="E124" s="908"/>
      <c r="F124" s="908"/>
      <c r="G124" s="908"/>
      <c r="H124" s="908"/>
      <c r="I124" s="908"/>
      <c r="J124" s="914"/>
      <c r="K124" s="908"/>
      <c r="L124" s="908"/>
      <c r="M124" s="908"/>
      <c r="N124" s="908"/>
      <c r="O124" s="908"/>
      <c r="P124" s="914"/>
      <c r="Q124" s="908"/>
      <c r="R124" s="908"/>
      <c r="S124" s="908"/>
      <c r="T124" s="908"/>
      <c r="U124" s="908"/>
      <c r="V124" s="908"/>
      <c r="W124" s="908"/>
    </row>
    <row r="125" spans="4:23" s="705" customFormat="1" x14ac:dyDescent="0.2">
      <c r="D125" s="914"/>
      <c r="E125" s="908"/>
      <c r="F125" s="908"/>
      <c r="G125" s="908"/>
      <c r="H125" s="908"/>
      <c r="I125" s="908"/>
      <c r="J125" s="914"/>
      <c r="K125" s="908"/>
      <c r="L125" s="908"/>
      <c r="M125" s="908"/>
      <c r="N125" s="908"/>
      <c r="O125" s="908"/>
      <c r="P125" s="914"/>
      <c r="Q125" s="908"/>
      <c r="R125" s="908"/>
      <c r="S125" s="908"/>
      <c r="T125" s="908"/>
      <c r="U125" s="908"/>
      <c r="V125" s="908"/>
      <c r="W125" s="908"/>
    </row>
    <row r="126" spans="4:23" s="705" customFormat="1" x14ac:dyDescent="0.2">
      <c r="D126" s="914"/>
      <c r="E126" s="908"/>
      <c r="F126" s="908"/>
      <c r="G126" s="908"/>
      <c r="H126" s="908"/>
      <c r="I126" s="908"/>
      <c r="J126" s="914"/>
      <c r="K126" s="908"/>
      <c r="L126" s="908"/>
      <c r="M126" s="908"/>
      <c r="N126" s="908"/>
      <c r="O126" s="908"/>
      <c r="P126" s="914"/>
      <c r="Q126" s="908"/>
      <c r="R126" s="908"/>
      <c r="S126" s="908"/>
      <c r="T126" s="908"/>
      <c r="U126" s="908"/>
      <c r="V126" s="908"/>
      <c r="W126" s="908"/>
    </row>
    <row r="127" spans="4:23" s="705" customFormat="1" x14ac:dyDescent="0.2">
      <c r="D127" s="914"/>
      <c r="E127" s="908"/>
      <c r="F127" s="908"/>
      <c r="G127" s="908"/>
      <c r="H127" s="908"/>
      <c r="I127" s="908"/>
      <c r="J127" s="914"/>
      <c r="K127" s="908"/>
      <c r="L127" s="908"/>
      <c r="M127" s="908"/>
      <c r="N127" s="908"/>
      <c r="O127" s="908"/>
      <c r="P127" s="914"/>
      <c r="Q127" s="908"/>
      <c r="R127" s="908"/>
      <c r="S127" s="908"/>
      <c r="T127" s="908"/>
      <c r="U127" s="908"/>
      <c r="V127" s="908"/>
      <c r="W127" s="908"/>
    </row>
    <row r="128" spans="4:23" s="705" customFormat="1" x14ac:dyDescent="0.2">
      <c r="D128" s="914"/>
      <c r="E128" s="908"/>
      <c r="F128" s="908"/>
      <c r="G128" s="908"/>
      <c r="H128" s="908"/>
      <c r="I128" s="908"/>
      <c r="J128" s="914"/>
      <c r="K128" s="908"/>
      <c r="L128" s="908"/>
      <c r="M128" s="908"/>
      <c r="N128" s="908"/>
      <c r="O128" s="908"/>
      <c r="P128" s="914"/>
      <c r="Q128" s="908"/>
      <c r="R128" s="908"/>
      <c r="S128" s="908"/>
      <c r="T128" s="908"/>
      <c r="U128" s="908"/>
      <c r="V128" s="908"/>
      <c r="W128" s="908"/>
    </row>
    <row r="129" spans="4:23" s="705" customFormat="1" x14ac:dyDescent="0.2">
      <c r="D129" s="914"/>
      <c r="E129" s="908"/>
      <c r="F129" s="908"/>
      <c r="G129" s="908"/>
      <c r="H129" s="908"/>
      <c r="I129" s="908"/>
      <c r="J129" s="914"/>
      <c r="K129" s="908"/>
      <c r="L129" s="908"/>
      <c r="M129" s="908"/>
      <c r="N129" s="908"/>
      <c r="O129" s="908"/>
      <c r="P129" s="914"/>
      <c r="Q129" s="908"/>
      <c r="R129" s="908"/>
      <c r="S129" s="908"/>
      <c r="T129" s="908"/>
      <c r="U129" s="908"/>
      <c r="V129" s="908"/>
      <c r="W129" s="908"/>
    </row>
    <row r="130" spans="4:23" s="705" customFormat="1" x14ac:dyDescent="0.2">
      <c r="D130" s="914"/>
      <c r="E130" s="908"/>
      <c r="F130" s="908"/>
      <c r="G130" s="908"/>
      <c r="H130" s="908"/>
      <c r="I130" s="908"/>
      <c r="J130" s="914"/>
      <c r="K130" s="908"/>
      <c r="L130" s="908"/>
      <c r="M130" s="908"/>
      <c r="N130" s="908"/>
      <c r="O130" s="908"/>
      <c r="P130" s="914"/>
      <c r="Q130" s="908"/>
      <c r="R130" s="908"/>
      <c r="S130" s="908"/>
      <c r="T130" s="908"/>
      <c r="U130" s="908"/>
      <c r="V130" s="908"/>
      <c r="W130" s="908"/>
    </row>
    <row r="131" spans="4:23" s="705" customFormat="1" x14ac:dyDescent="0.2">
      <c r="D131" s="914"/>
      <c r="E131" s="908"/>
      <c r="F131" s="908"/>
      <c r="G131" s="908"/>
      <c r="H131" s="908"/>
      <c r="I131" s="908"/>
      <c r="J131" s="914"/>
      <c r="K131" s="908"/>
      <c r="L131" s="908"/>
      <c r="M131" s="908"/>
      <c r="N131" s="908"/>
      <c r="O131" s="908"/>
      <c r="P131" s="914"/>
      <c r="Q131" s="908"/>
      <c r="R131" s="908"/>
      <c r="S131" s="908"/>
      <c r="T131" s="908"/>
      <c r="U131" s="908"/>
      <c r="V131" s="908"/>
      <c r="W131" s="908"/>
    </row>
    <row r="132" spans="4:23" s="705" customFormat="1" x14ac:dyDescent="0.2">
      <c r="D132" s="914"/>
      <c r="E132" s="908"/>
      <c r="F132" s="908"/>
      <c r="G132" s="908"/>
      <c r="H132" s="908"/>
      <c r="I132" s="908"/>
      <c r="J132" s="914"/>
      <c r="K132" s="908"/>
      <c r="L132" s="908"/>
      <c r="M132" s="908"/>
      <c r="N132" s="908"/>
      <c r="O132" s="908"/>
      <c r="P132" s="914"/>
      <c r="Q132" s="908"/>
      <c r="R132" s="908"/>
      <c r="S132" s="908"/>
      <c r="T132" s="908"/>
      <c r="U132" s="908"/>
      <c r="V132" s="908"/>
      <c r="W132" s="908"/>
    </row>
    <row r="133" spans="4:23" s="705" customFormat="1" x14ac:dyDescent="0.2">
      <c r="D133" s="914"/>
      <c r="E133" s="908"/>
      <c r="F133" s="908"/>
      <c r="G133" s="908"/>
      <c r="H133" s="908"/>
      <c r="I133" s="908"/>
      <c r="J133" s="914"/>
      <c r="K133" s="908"/>
      <c r="L133" s="908"/>
      <c r="M133" s="908"/>
      <c r="N133" s="908"/>
      <c r="O133" s="908"/>
      <c r="P133" s="914"/>
      <c r="Q133" s="908"/>
      <c r="R133" s="908"/>
      <c r="S133" s="908"/>
      <c r="T133" s="908"/>
      <c r="U133" s="908"/>
      <c r="V133" s="908"/>
      <c r="W133" s="908"/>
    </row>
    <row r="134" spans="4:23" s="705" customFormat="1" x14ac:dyDescent="0.2">
      <c r="D134" s="914"/>
      <c r="E134" s="908"/>
      <c r="F134" s="908"/>
      <c r="G134" s="908"/>
      <c r="H134" s="908"/>
      <c r="I134" s="908"/>
      <c r="J134" s="914"/>
      <c r="K134" s="908"/>
      <c r="L134" s="908"/>
      <c r="M134" s="908"/>
      <c r="N134" s="908"/>
      <c r="O134" s="908"/>
      <c r="P134" s="914"/>
      <c r="Q134" s="908"/>
      <c r="R134" s="908"/>
      <c r="S134" s="908"/>
      <c r="T134" s="908"/>
      <c r="U134" s="908"/>
      <c r="V134" s="908"/>
      <c r="W134" s="908"/>
    </row>
    <row r="135" spans="4:23" s="705" customFormat="1" x14ac:dyDescent="0.2">
      <c r="D135" s="914"/>
      <c r="E135" s="908"/>
      <c r="F135" s="908"/>
      <c r="G135" s="908"/>
      <c r="H135" s="908"/>
      <c r="I135" s="908"/>
      <c r="J135" s="914"/>
      <c r="K135" s="908"/>
      <c r="L135" s="908"/>
      <c r="M135" s="908"/>
      <c r="N135" s="908"/>
      <c r="O135" s="908"/>
      <c r="P135" s="914"/>
      <c r="Q135" s="908"/>
      <c r="R135" s="908"/>
      <c r="S135" s="908"/>
      <c r="T135" s="908"/>
      <c r="U135" s="908"/>
      <c r="V135" s="908"/>
      <c r="W135" s="908"/>
    </row>
    <row r="136" spans="4:23" s="705" customFormat="1" x14ac:dyDescent="0.2">
      <c r="D136" s="914"/>
      <c r="E136" s="908"/>
      <c r="F136" s="908"/>
      <c r="G136" s="908"/>
      <c r="H136" s="908"/>
      <c r="I136" s="908"/>
      <c r="J136" s="914"/>
      <c r="K136" s="908"/>
      <c r="L136" s="908"/>
      <c r="M136" s="908"/>
      <c r="N136" s="908"/>
      <c r="O136" s="908"/>
      <c r="P136" s="914"/>
      <c r="Q136" s="908"/>
      <c r="R136" s="908"/>
      <c r="S136" s="908"/>
      <c r="T136" s="908"/>
      <c r="U136" s="908"/>
      <c r="V136" s="908"/>
      <c r="W136" s="908"/>
    </row>
    <row r="137" spans="4:23" s="705" customFormat="1" x14ac:dyDescent="0.2">
      <c r="D137" s="914"/>
      <c r="E137" s="908"/>
      <c r="F137" s="908"/>
      <c r="G137" s="908"/>
      <c r="H137" s="908"/>
      <c r="I137" s="908"/>
      <c r="J137" s="914"/>
      <c r="K137" s="908"/>
      <c r="L137" s="908"/>
      <c r="M137" s="908"/>
      <c r="N137" s="908"/>
      <c r="O137" s="908"/>
      <c r="P137" s="914"/>
      <c r="Q137" s="908"/>
      <c r="R137" s="908"/>
      <c r="S137" s="908"/>
      <c r="T137" s="908"/>
      <c r="U137" s="908"/>
      <c r="V137" s="908"/>
      <c r="W137" s="908"/>
    </row>
    <row r="138" spans="4:23" s="705" customFormat="1" x14ac:dyDescent="0.2">
      <c r="D138" s="914"/>
      <c r="E138" s="908"/>
      <c r="F138" s="908"/>
      <c r="G138" s="908"/>
      <c r="H138" s="908"/>
      <c r="I138" s="908"/>
      <c r="J138" s="914"/>
      <c r="K138" s="908"/>
      <c r="L138" s="908"/>
      <c r="M138" s="908"/>
      <c r="N138" s="908"/>
      <c r="O138" s="908"/>
      <c r="P138" s="914"/>
      <c r="Q138" s="908"/>
      <c r="R138" s="908"/>
      <c r="S138" s="908"/>
      <c r="T138" s="908"/>
      <c r="U138" s="908"/>
      <c r="V138" s="908"/>
      <c r="W138" s="908"/>
    </row>
    <row r="139" spans="4:23" s="705" customFormat="1" x14ac:dyDescent="0.2">
      <c r="D139" s="914"/>
      <c r="E139" s="908"/>
      <c r="F139" s="908"/>
      <c r="G139" s="908"/>
      <c r="H139" s="908"/>
      <c r="I139" s="908"/>
      <c r="J139" s="914"/>
      <c r="K139" s="908"/>
      <c r="L139" s="908"/>
      <c r="M139" s="908"/>
      <c r="N139" s="908"/>
      <c r="O139" s="908"/>
      <c r="P139" s="914"/>
      <c r="Q139" s="908"/>
      <c r="R139" s="908"/>
      <c r="S139" s="908"/>
      <c r="T139" s="908"/>
      <c r="U139" s="908"/>
      <c r="V139" s="908"/>
      <c r="W139" s="908"/>
    </row>
    <row r="140" spans="4:23" s="705" customFormat="1" x14ac:dyDescent="0.2">
      <c r="D140" s="914"/>
      <c r="E140" s="908"/>
      <c r="F140" s="908"/>
      <c r="G140" s="908"/>
      <c r="H140" s="908"/>
      <c r="I140" s="908"/>
      <c r="J140" s="914"/>
      <c r="K140" s="908"/>
      <c r="L140" s="908"/>
      <c r="M140" s="908"/>
      <c r="N140" s="908"/>
      <c r="O140" s="908"/>
      <c r="P140" s="914"/>
      <c r="Q140" s="908"/>
      <c r="R140" s="908"/>
      <c r="S140" s="908"/>
      <c r="T140" s="908"/>
      <c r="U140" s="908"/>
      <c r="V140" s="908"/>
      <c r="W140" s="908"/>
    </row>
    <row r="141" spans="4:23" s="705" customFormat="1" x14ac:dyDescent="0.2">
      <c r="D141" s="914"/>
      <c r="E141" s="908"/>
      <c r="F141" s="908"/>
      <c r="G141" s="908"/>
      <c r="H141" s="908"/>
      <c r="I141" s="908"/>
      <c r="J141" s="914"/>
      <c r="K141" s="908"/>
      <c r="L141" s="908"/>
      <c r="M141" s="908"/>
      <c r="N141" s="908"/>
      <c r="O141" s="908"/>
      <c r="P141" s="914"/>
      <c r="Q141" s="908"/>
      <c r="R141" s="908"/>
      <c r="S141" s="908"/>
      <c r="T141" s="908"/>
      <c r="U141" s="908"/>
      <c r="V141" s="908"/>
      <c r="W141" s="908"/>
    </row>
    <row r="142" spans="4:23" s="705" customFormat="1" x14ac:dyDescent="0.2">
      <c r="D142" s="914"/>
      <c r="E142" s="908"/>
      <c r="F142" s="908"/>
      <c r="G142" s="908"/>
      <c r="H142" s="908"/>
      <c r="I142" s="908"/>
      <c r="J142" s="914"/>
      <c r="K142" s="908"/>
      <c r="L142" s="908"/>
      <c r="M142" s="908"/>
      <c r="N142" s="908"/>
      <c r="O142" s="908"/>
      <c r="P142" s="914"/>
      <c r="Q142" s="908"/>
      <c r="R142" s="908"/>
      <c r="S142" s="908"/>
      <c r="T142" s="908"/>
      <c r="U142" s="908"/>
      <c r="V142" s="908"/>
      <c r="W142" s="908"/>
    </row>
    <row r="143" spans="4:23" s="705" customFormat="1" x14ac:dyDescent="0.2">
      <c r="D143" s="914"/>
      <c r="E143" s="908"/>
      <c r="F143" s="908"/>
      <c r="G143" s="908"/>
      <c r="H143" s="908"/>
      <c r="I143" s="908"/>
      <c r="J143" s="914"/>
      <c r="K143" s="908"/>
      <c r="L143" s="908"/>
      <c r="M143" s="908"/>
      <c r="N143" s="908"/>
      <c r="O143" s="908"/>
      <c r="P143" s="914"/>
      <c r="Q143" s="908"/>
      <c r="R143" s="908"/>
      <c r="S143" s="908"/>
      <c r="T143" s="908"/>
      <c r="U143" s="908"/>
      <c r="V143" s="908"/>
      <c r="W143" s="908"/>
    </row>
    <row r="144" spans="4:23" s="705" customFormat="1" x14ac:dyDescent="0.2">
      <c r="D144" s="914"/>
      <c r="E144" s="908"/>
      <c r="F144" s="908"/>
      <c r="G144" s="908"/>
      <c r="H144" s="908"/>
      <c r="I144" s="908"/>
      <c r="J144" s="914"/>
      <c r="K144" s="908"/>
      <c r="L144" s="908"/>
      <c r="M144" s="908"/>
      <c r="N144" s="908"/>
      <c r="O144" s="908"/>
      <c r="P144" s="914"/>
      <c r="Q144" s="908"/>
      <c r="R144" s="908"/>
      <c r="S144" s="908"/>
      <c r="T144" s="908"/>
      <c r="U144" s="908"/>
      <c r="V144" s="908"/>
      <c r="W144" s="908"/>
    </row>
    <row r="145" spans="4:23" s="705" customFormat="1" x14ac:dyDescent="0.2">
      <c r="D145" s="914"/>
      <c r="E145" s="908"/>
      <c r="F145" s="908"/>
      <c r="G145" s="908"/>
      <c r="H145" s="908"/>
      <c r="I145" s="908"/>
      <c r="J145" s="914"/>
      <c r="K145" s="908"/>
      <c r="L145" s="908"/>
      <c r="M145" s="908"/>
      <c r="N145" s="908"/>
      <c r="O145" s="908"/>
      <c r="P145" s="914"/>
      <c r="Q145" s="908"/>
      <c r="R145" s="908"/>
      <c r="S145" s="908"/>
      <c r="T145" s="908"/>
      <c r="U145" s="908"/>
      <c r="V145" s="908"/>
      <c r="W145" s="908"/>
    </row>
    <row r="146" spans="4:23" s="705" customFormat="1" x14ac:dyDescent="0.2">
      <c r="D146" s="914"/>
      <c r="E146" s="908"/>
      <c r="F146" s="908"/>
      <c r="G146" s="908"/>
      <c r="H146" s="908"/>
      <c r="I146" s="908"/>
      <c r="J146" s="914"/>
      <c r="K146" s="908"/>
      <c r="L146" s="908"/>
      <c r="M146" s="908"/>
      <c r="N146" s="908"/>
      <c r="O146" s="908"/>
      <c r="P146" s="914"/>
      <c r="Q146" s="908"/>
      <c r="R146" s="908"/>
      <c r="S146" s="908"/>
      <c r="T146" s="908"/>
      <c r="U146" s="908"/>
      <c r="V146" s="908"/>
      <c r="W146" s="908"/>
    </row>
    <row r="147" spans="4:23" s="705" customFormat="1" x14ac:dyDescent="0.2">
      <c r="D147" s="914"/>
      <c r="E147" s="908"/>
      <c r="F147" s="908"/>
      <c r="G147" s="908"/>
      <c r="H147" s="908"/>
      <c r="I147" s="908"/>
      <c r="J147" s="914"/>
      <c r="K147" s="908"/>
      <c r="L147" s="908"/>
      <c r="M147" s="908"/>
      <c r="N147" s="908"/>
      <c r="O147" s="908"/>
      <c r="P147" s="914"/>
      <c r="Q147" s="908"/>
      <c r="R147" s="908"/>
      <c r="S147" s="908"/>
      <c r="T147" s="908"/>
      <c r="U147" s="908"/>
      <c r="V147" s="908"/>
      <c r="W147" s="908"/>
    </row>
    <row r="148" spans="4:23" s="705" customFormat="1" x14ac:dyDescent="0.2">
      <c r="D148" s="914"/>
      <c r="E148" s="908"/>
      <c r="F148" s="908"/>
      <c r="G148" s="908"/>
      <c r="H148" s="908"/>
      <c r="I148" s="908"/>
      <c r="J148" s="914"/>
      <c r="K148" s="908"/>
      <c r="L148" s="908"/>
      <c r="M148" s="908"/>
      <c r="N148" s="908"/>
      <c r="O148" s="908"/>
      <c r="P148" s="914"/>
      <c r="Q148" s="908"/>
      <c r="R148" s="908"/>
      <c r="S148" s="908"/>
      <c r="T148" s="908"/>
      <c r="U148" s="908"/>
      <c r="V148" s="908"/>
      <c r="W148" s="908"/>
    </row>
    <row r="149" spans="4:23" s="705" customFormat="1" x14ac:dyDescent="0.2">
      <c r="D149" s="914"/>
      <c r="E149" s="908"/>
      <c r="F149" s="908"/>
      <c r="G149" s="908"/>
      <c r="H149" s="908"/>
      <c r="I149" s="908"/>
      <c r="J149" s="914"/>
      <c r="K149" s="908"/>
      <c r="L149" s="908"/>
      <c r="M149" s="908"/>
      <c r="N149" s="908"/>
      <c r="O149" s="908"/>
      <c r="P149" s="914"/>
      <c r="Q149" s="908"/>
      <c r="R149" s="908"/>
      <c r="S149" s="908"/>
      <c r="T149" s="908"/>
      <c r="U149" s="908"/>
      <c r="V149" s="908"/>
      <c r="W149" s="908"/>
    </row>
    <row r="150" spans="4:23" s="705" customFormat="1" x14ac:dyDescent="0.2">
      <c r="D150" s="914"/>
      <c r="E150" s="908"/>
      <c r="F150" s="908"/>
      <c r="G150" s="908"/>
      <c r="H150" s="908"/>
      <c r="I150" s="908"/>
      <c r="J150" s="914"/>
      <c r="K150" s="908"/>
      <c r="L150" s="908"/>
      <c r="M150" s="908"/>
      <c r="N150" s="908"/>
      <c r="O150" s="908"/>
      <c r="P150" s="914"/>
      <c r="Q150" s="908"/>
      <c r="R150" s="908"/>
      <c r="S150" s="908"/>
      <c r="T150" s="908"/>
      <c r="U150" s="908"/>
      <c r="V150" s="908"/>
      <c r="W150" s="908"/>
    </row>
    <row r="151" spans="4:23" s="705" customFormat="1" x14ac:dyDescent="0.2">
      <c r="D151" s="914"/>
      <c r="E151" s="908"/>
      <c r="F151" s="908"/>
      <c r="G151" s="908"/>
      <c r="H151" s="908"/>
      <c r="I151" s="908"/>
      <c r="J151" s="914"/>
      <c r="K151" s="908"/>
      <c r="L151" s="908"/>
      <c r="M151" s="908"/>
      <c r="N151" s="908"/>
      <c r="O151" s="908"/>
      <c r="P151" s="914"/>
      <c r="Q151" s="908"/>
      <c r="R151" s="908"/>
      <c r="S151" s="908"/>
      <c r="T151" s="908"/>
      <c r="U151" s="908"/>
      <c r="V151" s="908"/>
      <c r="W151" s="908"/>
    </row>
    <row r="152" spans="4:23" s="705" customFormat="1" x14ac:dyDescent="0.2">
      <c r="D152" s="914"/>
      <c r="E152" s="908"/>
      <c r="F152" s="908"/>
      <c r="G152" s="908"/>
      <c r="H152" s="908"/>
      <c r="I152" s="908"/>
      <c r="J152" s="914"/>
      <c r="K152" s="908"/>
      <c r="L152" s="908"/>
      <c r="M152" s="908"/>
      <c r="N152" s="908"/>
      <c r="O152" s="908"/>
      <c r="P152" s="914"/>
      <c r="Q152" s="908"/>
      <c r="R152" s="908"/>
      <c r="S152" s="908"/>
      <c r="T152" s="908"/>
      <c r="U152" s="908"/>
      <c r="V152" s="908"/>
      <c r="W152" s="908"/>
    </row>
    <row r="153" spans="4:23" s="705" customFormat="1" x14ac:dyDescent="0.2">
      <c r="D153" s="914"/>
      <c r="E153" s="908"/>
      <c r="F153" s="908"/>
      <c r="G153" s="908"/>
      <c r="H153" s="908"/>
      <c r="I153" s="908"/>
      <c r="J153" s="914"/>
      <c r="K153" s="908"/>
      <c r="L153" s="908"/>
      <c r="M153" s="908"/>
      <c r="N153" s="908"/>
      <c r="O153" s="908"/>
      <c r="P153" s="914"/>
      <c r="Q153" s="908"/>
      <c r="R153" s="908"/>
      <c r="S153" s="908"/>
      <c r="T153" s="908"/>
      <c r="U153" s="908"/>
      <c r="V153" s="908"/>
      <c r="W153" s="908"/>
    </row>
    <row r="154" spans="4:23" s="705" customFormat="1" x14ac:dyDescent="0.2">
      <c r="D154" s="914"/>
      <c r="E154" s="908"/>
      <c r="F154" s="908"/>
      <c r="G154" s="908"/>
      <c r="H154" s="908"/>
      <c r="I154" s="908"/>
      <c r="J154" s="914"/>
      <c r="K154" s="908"/>
      <c r="L154" s="908"/>
      <c r="M154" s="908"/>
      <c r="N154" s="908"/>
      <c r="O154" s="908"/>
      <c r="P154" s="914"/>
      <c r="Q154" s="908"/>
      <c r="R154" s="908"/>
      <c r="S154" s="908"/>
      <c r="T154" s="908"/>
      <c r="U154" s="908"/>
      <c r="V154" s="908"/>
      <c r="W154" s="908"/>
    </row>
    <row r="155" spans="4:23" s="705" customFormat="1" x14ac:dyDescent="0.2">
      <c r="D155" s="914"/>
      <c r="E155" s="908"/>
      <c r="F155" s="908"/>
      <c r="G155" s="908"/>
      <c r="H155" s="908"/>
      <c r="I155" s="908"/>
      <c r="J155" s="914"/>
      <c r="K155" s="908"/>
      <c r="L155" s="908"/>
      <c r="M155" s="908"/>
      <c r="N155" s="908"/>
      <c r="O155" s="908"/>
      <c r="P155" s="914"/>
      <c r="Q155" s="908"/>
      <c r="R155" s="908"/>
      <c r="S155" s="908"/>
      <c r="T155" s="908"/>
      <c r="U155" s="908"/>
      <c r="V155" s="908"/>
      <c r="W155" s="908"/>
    </row>
    <row r="156" spans="4:23" s="705" customFormat="1" x14ac:dyDescent="0.2">
      <c r="D156" s="914"/>
      <c r="E156" s="908"/>
      <c r="F156" s="908"/>
      <c r="G156" s="908"/>
      <c r="H156" s="908"/>
      <c r="I156" s="908"/>
      <c r="J156" s="914"/>
      <c r="K156" s="908"/>
      <c r="L156" s="908"/>
      <c r="M156" s="908"/>
      <c r="N156" s="908"/>
      <c r="O156" s="908"/>
      <c r="P156" s="914"/>
      <c r="Q156" s="908"/>
      <c r="R156" s="908"/>
      <c r="S156" s="908"/>
      <c r="T156" s="908"/>
      <c r="U156" s="908"/>
      <c r="V156" s="908"/>
      <c r="W156" s="908"/>
    </row>
    <row r="157" spans="4:23" s="705" customFormat="1" x14ac:dyDescent="0.2">
      <c r="D157" s="914"/>
      <c r="E157" s="908"/>
      <c r="F157" s="908"/>
      <c r="G157" s="908"/>
      <c r="H157" s="908"/>
      <c r="I157" s="908"/>
      <c r="J157" s="914"/>
      <c r="K157" s="908"/>
      <c r="L157" s="908"/>
      <c r="M157" s="908"/>
      <c r="N157" s="908"/>
      <c r="O157" s="908"/>
      <c r="P157" s="914"/>
      <c r="Q157" s="908"/>
      <c r="R157" s="908"/>
      <c r="S157" s="908"/>
      <c r="T157" s="908"/>
      <c r="U157" s="908"/>
      <c r="V157" s="908"/>
      <c r="W157" s="908"/>
    </row>
    <row r="158" spans="4:23" s="705" customFormat="1" x14ac:dyDescent="0.2">
      <c r="D158" s="914"/>
      <c r="E158" s="908"/>
      <c r="F158" s="908"/>
      <c r="G158" s="908"/>
      <c r="H158" s="908"/>
      <c r="I158" s="908"/>
      <c r="J158" s="914"/>
      <c r="K158" s="908"/>
      <c r="L158" s="908"/>
      <c r="M158" s="908"/>
      <c r="N158" s="908"/>
      <c r="O158" s="908"/>
      <c r="P158" s="914"/>
      <c r="Q158" s="908"/>
      <c r="R158" s="908"/>
      <c r="S158" s="908"/>
      <c r="T158" s="908"/>
      <c r="U158" s="908"/>
      <c r="V158" s="908"/>
      <c r="W158" s="908"/>
    </row>
    <row r="159" spans="4:23" s="705" customFormat="1" x14ac:dyDescent="0.2">
      <c r="D159" s="914"/>
      <c r="E159" s="908"/>
      <c r="F159" s="908"/>
      <c r="G159" s="908"/>
      <c r="H159" s="908"/>
      <c r="I159" s="908"/>
      <c r="J159" s="914"/>
      <c r="K159" s="908"/>
      <c r="L159" s="908"/>
      <c r="M159" s="908"/>
      <c r="N159" s="908"/>
      <c r="O159" s="908"/>
      <c r="P159" s="914"/>
      <c r="Q159" s="908"/>
      <c r="R159" s="908"/>
      <c r="S159" s="908"/>
      <c r="T159" s="908"/>
      <c r="U159" s="908"/>
      <c r="V159" s="908"/>
      <c r="W159" s="908"/>
    </row>
    <row r="160" spans="4:23" s="705" customFormat="1" x14ac:dyDescent="0.2">
      <c r="D160" s="914"/>
      <c r="E160" s="908"/>
      <c r="F160" s="908"/>
      <c r="G160" s="908"/>
      <c r="H160" s="908"/>
      <c r="I160" s="908"/>
      <c r="J160" s="914"/>
      <c r="K160" s="908"/>
      <c r="L160" s="908"/>
      <c r="M160" s="908"/>
      <c r="N160" s="908"/>
      <c r="O160" s="908"/>
      <c r="P160" s="914"/>
      <c r="Q160" s="908"/>
      <c r="R160" s="908"/>
      <c r="S160" s="908"/>
      <c r="T160" s="908"/>
      <c r="U160" s="908"/>
      <c r="V160" s="908"/>
      <c r="W160" s="908"/>
    </row>
    <row r="161" spans="4:23" s="705" customFormat="1" x14ac:dyDescent="0.2">
      <c r="D161" s="914"/>
      <c r="E161" s="908"/>
      <c r="F161" s="908"/>
      <c r="G161" s="908"/>
      <c r="H161" s="908"/>
      <c r="I161" s="908"/>
      <c r="J161" s="914"/>
      <c r="K161" s="908"/>
      <c r="L161" s="908"/>
      <c r="M161" s="908"/>
      <c r="N161" s="908"/>
      <c r="O161" s="908"/>
      <c r="P161" s="914"/>
      <c r="Q161" s="908"/>
      <c r="R161" s="908"/>
      <c r="S161" s="908"/>
      <c r="T161" s="908"/>
      <c r="U161" s="908"/>
      <c r="V161" s="908"/>
      <c r="W161" s="908"/>
    </row>
    <row r="162" spans="4:23" s="705" customFormat="1" x14ac:dyDescent="0.2">
      <c r="D162" s="914"/>
      <c r="E162" s="908"/>
      <c r="F162" s="908"/>
      <c r="G162" s="908"/>
      <c r="H162" s="908"/>
      <c r="I162" s="908"/>
      <c r="J162" s="914"/>
      <c r="K162" s="908"/>
      <c r="L162" s="908"/>
      <c r="M162" s="908"/>
      <c r="N162" s="908"/>
      <c r="O162" s="908"/>
      <c r="P162" s="914"/>
      <c r="Q162" s="908"/>
      <c r="R162" s="908"/>
      <c r="S162" s="908"/>
      <c r="T162" s="908"/>
      <c r="U162" s="908"/>
      <c r="V162" s="908"/>
      <c r="W162" s="908"/>
    </row>
    <row r="163" spans="4:23" s="705" customFormat="1" x14ac:dyDescent="0.2">
      <c r="D163" s="914"/>
      <c r="E163" s="908"/>
      <c r="F163" s="908"/>
      <c r="G163" s="908"/>
      <c r="H163" s="908"/>
      <c r="I163" s="908"/>
      <c r="J163" s="914"/>
      <c r="K163" s="908"/>
      <c r="L163" s="908"/>
      <c r="M163" s="908"/>
      <c r="N163" s="908"/>
      <c r="O163" s="908"/>
      <c r="P163" s="914"/>
      <c r="Q163" s="908"/>
      <c r="R163" s="908"/>
      <c r="S163" s="908"/>
      <c r="T163" s="908"/>
      <c r="U163" s="908"/>
      <c r="V163" s="908"/>
      <c r="W163" s="908"/>
    </row>
    <row r="164" spans="4:23" s="705" customFormat="1" x14ac:dyDescent="0.2">
      <c r="D164" s="914"/>
      <c r="E164" s="908"/>
      <c r="F164" s="908"/>
      <c r="G164" s="908"/>
      <c r="H164" s="908"/>
      <c r="I164" s="908"/>
      <c r="J164" s="914"/>
      <c r="K164" s="908"/>
      <c r="L164" s="908"/>
      <c r="M164" s="908"/>
      <c r="N164" s="908"/>
      <c r="O164" s="908"/>
      <c r="P164" s="914"/>
      <c r="Q164" s="908"/>
      <c r="R164" s="908"/>
      <c r="S164" s="908"/>
      <c r="T164" s="908"/>
      <c r="U164" s="908"/>
      <c r="V164" s="908"/>
      <c r="W164" s="908"/>
    </row>
    <row r="165" spans="4:23" s="705" customFormat="1" x14ac:dyDescent="0.2">
      <c r="D165" s="914"/>
      <c r="E165" s="908"/>
      <c r="F165" s="908"/>
      <c r="G165" s="908"/>
      <c r="H165" s="908"/>
      <c r="I165" s="908"/>
      <c r="J165" s="914"/>
      <c r="K165" s="908"/>
      <c r="L165" s="908"/>
      <c r="M165" s="908"/>
      <c r="N165" s="908"/>
      <c r="O165" s="908"/>
      <c r="P165" s="914"/>
      <c r="Q165" s="908"/>
      <c r="R165" s="908"/>
      <c r="S165" s="908"/>
      <c r="T165" s="908"/>
      <c r="U165" s="908"/>
      <c r="V165" s="908"/>
      <c r="W165" s="908"/>
    </row>
    <row r="166" spans="4:23" s="705" customFormat="1" x14ac:dyDescent="0.2">
      <c r="D166" s="914"/>
      <c r="E166" s="908"/>
      <c r="F166" s="908"/>
      <c r="G166" s="908"/>
      <c r="H166" s="908"/>
      <c r="I166" s="908"/>
      <c r="J166" s="914"/>
      <c r="K166" s="908"/>
      <c r="L166" s="908"/>
      <c r="M166" s="908"/>
      <c r="N166" s="908"/>
      <c r="O166" s="908"/>
      <c r="P166" s="914"/>
      <c r="Q166" s="908"/>
      <c r="R166" s="908"/>
      <c r="S166" s="908"/>
      <c r="T166" s="908"/>
      <c r="U166" s="908"/>
      <c r="V166" s="908"/>
      <c r="W166" s="908"/>
    </row>
    <row r="167" spans="4:23" s="705" customFormat="1" x14ac:dyDescent="0.2">
      <c r="D167" s="914"/>
      <c r="E167" s="908"/>
      <c r="F167" s="908"/>
      <c r="G167" s="908"/>
      <c r="H167" s="908"/>
      <c r="I167" s="908"/>
      <c r="J167" s="914"/>
      <c r="K167" s="908"/>
      <c r="L167" s="908"/>
      <c r="M167" s="908"/>
      <c r="N167" s="908"/>
      <c r="O167" s="908"/>
      <c r="P167" s="914"/>
      <c r="Q167" s="908"/>
      <c r="R167" s="908"/>
      <c r="S167" s="908"/>
      <c r="T167" s="908"/>
      <c r="U167" s="908"/>
      <c r="V167" s="908"/>
      <c r="W167" s="908"/>
    </row>
    <row r="168" spans="4:23" s="705" customFormat="1" x14ac:dyDescent="0.2">
      <c r="D168" s="914"/>
      <c r="E168" s="908"/>
      <c r="F168" s="908"/>
      <c r="G168" s="908"/>
      <c r="H168" s="908"/>
      <c r="I168" s="908"/>
      <c r="J168" s="914"/>
      <c r="K168" s="908"/>
      <c r="L168" s="908"/>
      <c r="M168" s="908"/>
      <c r="N168" s="908"/>
      <c r="O168" s="908"/>
      <c r="P168" s="914"/>
      <c r="Q168" s="908"/>
      <c r="R168" s="908"/>
      <c r="S168" s="908"/>
      <c r="T168" s="908"/>
      <c r="U168" s="908"/>
      <c r="V168" s="908"/>
      <c r="W168" s="908"/>
    </row>
    <row r="169" spans="4:23" s="705" customFormat="1" x14ac:dyDescent="0.2">
      <c r="D169" s="914"/>
      <c r="E169" s="908"/>
      <c r="F169" s="908"/>
      <c r="G169" s="908"/>
      <c r="H169" s="908"/>
      <c r="I169" s="908"/>
      <c r="J169" s="914"/>
      <c r="K169" s="908"/>
      <c r="L169" s="908"/>
      <c r="M169" s="908"/>
      <c r="N169" s="908"/>
      <c r="O169" s="908"/>
      <c r="P169" s="914"/>
      <c r="Q169" s="908"/>
      <c r="R169" s="908"/>
      <c r="S169" s="908"/>
      <c r="T169" s="908"/>
      <c r="U169" s="908"/>
      <c r="V169" s="908"/>
      <c r="W169" s="908"/>
    </row>
    <row r="170" spans="4:23" s="705" customFormat="1" x14ac:dyDescent="0.2">
      <c r="D170" s="914"/>
      <c r="E170" s="908"/>
      <c r="F170" s="908"/>
      <c r="G170" s="908"/>
      <c r="H170" s="908"/>
      <c r="I170" s="908"/>
      <c r="J170" s="914"/>
      <c r="K170" s="908"/>
      <c r="L170" s="908"/>
      <c r="M170" s="908"/>
      <c r="N170" s="908"/>
      <c r="O170" s="908"/>
      <c r="P170" s="914"/>
      <c r="Q170" s="908"/>
      <c r="R170" s="908"/>
      <c r="S170" s="908"/>
      <c r="T170" s="908"/>
      <c r="U170" s="908"/>
      <c r="V170" s="908"/>
      <c r="W170" s="908"/>
    </row>
    <row r="171" spans="4:23" s="705" customFormat="1" x14ac:dyDescent="0.2">
      <c r="D171" s="914"/>
      <c r="E171" s="908"/>
      <c r="F171" s="908"/>
      <c r="G171" s="908"/>
      <c r="H171" s="908"/>
      <c r="I171" s="908"/>
      <c r="J171" s="914"/>
      <c r="K171" s="908"/>
      <c r="L171" s="908"/>
      <c r="M171" s="908"/>
      <c r="N171" s="908"/>
      <c r="O171" s="908"/>
      <c r="P171" s="914"/>
      <c r="Q171" s="908"/>
      <c r="R171" s="908"/>
      <c r="S171" s="908"/>
      <c r="T171" s="908"/>
      <c r="U171" s="908"/>
      <c r="V171" s="908"/>
      <c r="W171" s="908"/>
    </row>
    <row r="172" spans="4:23" s="705" customFormat="1" x14ac:dyDescent="0.2">
      <c r="D172" s="914"/>
      <c r="E172" s="908"/>
      <c r="F172" s="908"/>
      <c r="G172" s="908"/>
      <c r="H172" s="908"/>
      <c r="I172" s="908"/>
      <c r="J172" s="914"/>
      <c r="K172" s="908"/>
      <c r="L172" s="908"/>
      <c r="M172" s="908"/>
      <c r="N172" s="908"/>
      <c r="O172" s="908"/>
      <c r="P172" s="914"/>
      <c r="Q172" s="908"/>
      <c r="R172" s="908"/>
      <c r="S172" s="908"/>
      <c r="T172" s="908"/>
      <c r="U172" s="908"/>
      <c r="V172" s="908"/>
      <c r="W172" s="908"/>
    </row>
    <row r="173" spans="4:23" s="705" customFormat="1" x14ac:dyDescent="0.2">
      <c r="D173" s="914"/>
      <c r="E173" s="908"/>
      <c r="F173" s="908"/>
      <c r="G173" s="908"/>
      <c r="H173" s="908"/>
      <c r="I173" s="908"/>
      <c r="J173" s="914"/>
      <c r="K173" s="908"/>
      <c r="L173" s="908"/>
      <c r="M173" s="908"/>
      <c r="N173" s="908"/>
      <c r="O173" s="908"/>
      <c r="P173" s="914"/>
      <c r="Q173" s="908"/>
      <c r="R173" s="908"/>
      <c r="S173" s="908"/>
      <c r="T173" s="908"/>
      <c r="U173" s="908"/>
      <c r="V173" s="908"/>
      <c r="W173" s="908"/>
    </row>
    <row r="174" spans="4:23" s="705" customFormat="1" x14ac:dyDescent="0.2">
      <c r="D174" s="914"/>
      <c r="E174" s="908"/>
      <c r="F174" s="908"/>
      <c r="G174" s="908"/>
      <c r="H174" s="908"/>
      <c r="I174" s="908"/>
      <c r="J174" s="914"/>
      <c r="K174" s="908"/>
      <c r="L174" s="908"/>
      <c r="M174" s="908"/>
      <c r="N174" s="908"/>
      <c r="O174" s="908"/>
      <c r="P174" s="914"/>
      <c r="Q174" s="908"/>
      <c r="R174" s="908"/>
      <c r="S174" s="908"/>
      <c r="T174" s="908"/>
      <c r="U174" s="908"/>
      <c r="V174" s="908"/>
      <c r="W174" s="908"/>
    </row>
    <row r="175" spans="4:23" s="705" customFormat="1" x14ac:dyDescent="0.2">
      <c r="D175" s="914"/>
      <c r="E175" s="908"/>
      <c r="F175" s="908"/>
      <c r="G175" s="908"/>
      <c r="H175" s="908"/>
      <c r="I175" s="908"/>
      <c r="J175" s="914"/>
      <c r="K175" s="908"/>
      <c r="L175" s="908"/>
      <c r="M175" s="908"/>
      <c r="N175" s="908"/>
      <c r="O175" s="908"/>
      <c r="P175" s="914"/>
      <c r="Q175" s="908"/>
      <c r="R175" s="908"/>
      <c r="S175" s="908"/>
      <c r="T175" s="908"/>
      <c r="U175" s="908"/>
      <c r="V175" s="908"/>
      <c r="W175" s="908"/>
    </row>
    <row r="176" spans="4:23" s="705" customFormat="1" x14ac:dyDescent="0.2">
      <c r="D176" s="914"/>
      <c r="E176" s="908"/>
      <c r="F176" s="908"/>
      <c r="G176" s="908"/>
      <c r="H176" s="908"/>
      <c r="I176" s="908"/>
      <c r="J176" s="914"/>
      <c r="K176" s="908"/>
      <c r="L176" s="908"/>
      <c r="M176" s="908"/>
      <c r="N176" s="908"/>
      <c r="O176" s="908"/>
      <c r="P176" s="914"/>
      <c r="Q176" s="908"/>
      <c r="R176" s="908"/>
      <c r="S176" s="908"/>
      <c r="T176" s="908"/>
      <c r="U176" s="908"/>
      <c r="V176" s="908"/>
      <c r="W176" s="908"/>
    </row>
    <row r="177" spans="4:23" s="705" customFormat="1" x14ac:dyDescent="0.2">
      <c r="D177" s="914"/>
      <c r="E177" s="908"/>
      <c r="F177" s="908"/>
      <c r="G177" s="908"/>
      <c r="H177" s="908"/>
      <c r="I177" s="908"/>
      <c r="J177" s="914"/>
      <c r="K177" s="908"/>
      <c r="L177" s="908"/>
      <c r="M177" s="908"/>
      <c r="N177" s="908"/>
      <c r="O177" s="908"/>
      <c r="P177" s="914"/>
      <c r="Q177" s="908"/>
      <c r="R177" s="908"/>
      <c r="S177" s="908"/>
      <c r="T177" s="908"/>
      <c r="U177" s="908"/>
      <c r="V177" s="908"/>
      <c r="W177" s="908"/>
    </row>
    <row r="178" spans="4:23" s="705" customFormat="1" x14ac:dyDescent="0.2">
      <c r="D178" s="914"/>
      <c r="E178" s="908"/>
      <c r="F178" s="908"/>
      <c r="G178" s="908"/>
      <c r="H178" s="908"/>
      <c r="I178" s="908"/>
      <c r="J178" s="914"/>
      <c r="K178" s="908"/>
      <c r="L178" s="908"/>
      <c r="M178" s="908"/>
      <c r="N178" s="908"/>
      <c r="O178" s="908"/>
      <c r="P178" s="914"/>
      <c r="Q178" s="908"/>
      <c r="R178" s="908"/>
      <c r="S178" s="908"/>
      <c r="T178" s="908"/>
      <c r="U178" s="908"/>
      <c r="V178" s="908"/>
      <c r="W178" s="908"/>
    </row>
    <row r="179" spans="4:23" s="705" customFormat="1" x14ac:dyDescent="0.2">
      <c r="D179" s="914"/>
      <c r="E179" s="908"/>
      <c r="F179" s="908"/>
      <c r="G179" s="908"/>
      <c r="H179" s="908"/>
      <c r="I179" s="908"/>
      <c r="J179" s="914"/>
      <c r="K179" s="908"/>
      <c r="L179" s="908"/>
      <c r="M179" s="908"/>
      <c r="N179" s="908"/>
      <c r="O179" s="908"/>
      <c r="P179" s="914"/>
      <c r="Q179" s="908"/>
      <c r="R179" s="908"/>
      <c r="S179" s="908"/>
      <c r="T179" s="908"/>
      <c r="U179" s="908"/>
      <c r="V179" s="908"/>
      <c r="W179" s="908"/>
    </row>
    <row r="180" spans="4:23" s="705" customFormat="1" x14ac:dyDescent="0.2">
      <c r="D180" s="914"/>
      <c r="E180" s="908"/>
      <c r="F180" s="908"/>
      <c r="G180" s="908"/>
      <c r="H180" s="908"/>
      <c r="I180" s="908"/>
      <c r="J180" s="914"/>
      <c r="K180" s="908"/>
      <c r="L180" s="908"/>
      <c r="M180" s="908"/>
      <c r="N180" s="908"/>
      <c r="O180" s="908"/>
      <c r="P180" s="914"/>
      <c r="Q180" s="908"/>
      <c r="R180" s="908"/>
      <c r="S180" s="908"/>
      <c r="T180" s="908"/>
      <c r="U180" s="908"/>
      <c r="V180" s="908"/>
      <c r="W180" s="908"/>
    </row>
    <row r="181" spans="4:23" s="705" customFormat="1" x14ac:dyDescent="0.2">
      <c r="D181" s="914"/>
      <c r="E181" s="908"/>
      <c r="F181" s="908"/>
      <c r="G181" s="908"/>
      <c r="H181" s="908"/>
      <c r="I181" s="908"/>
      <c r="J181" s="914"/>
      <c r="K181" s="908"/>
      <c r="L181" s="908"/>
      <c r="M181" s="908"/>
      <c r="N181" s="908"/>
      <c r="O181" s="908"/>
      <c r="P181" s="914"/>
      <c r="Q181" s="908"/>
      <c r="R181" s="908"/>
      <c r="S181" s="908"/>
      <c r="T181" s="908"/>
      <c r="U181" s="908"/>
      <c r="V181" s="908"/>
      <c r="W181" s="908"/>
    </row>
    <row r="182" spans="4:23" s="705" customFormat="1" x14ac:dyDescent="0.2">
      <c r="D182" s="914"/>
      <c r="E182" s="908"/>
      <c r="F182" s="908"/>
      <c r="G182" s="908"/>
      <c r="H182" s="908"/>
      <c r="I182" s="908"/>
      <c r="J182" s="914"/>
      <c r="K182" s="908"/>
      <c r="L182" s="908"/>
      <c r="M182" s="908"/>
      <c r="N182" s="908"/>
      <c r="O182" s="908"/>
      <c r="P182" s="914"/>
      <c r="Q182" s="908"/>
      <c r="R182" s="908"/>
      <c r="S182" s="908"/>
      <c r="T182" s="908"/>
      <c r="U182" s="908"/>
      <c r="V182" s="908"/>
      <c r="W182" s="908"/>
    </row>
    <row r="183" spans="4:23" s="705" customFormat="1" x14ac:dyDescent="0.2">
      <c r="D183" s="914"/>
      <c r="E183" s="908"/>
      <c r="F183" s="908"/>
      <c r="G183" s="908"/>
      <c r="H183" s="908"/>
      <c r="I183" s="908"/>
      <c r="J183" s="914"/>
      <c r="K183" s="908"/>
      <c r="L183" s="908"/>
      <c r="M183" s="908"/>
      <c r="N183" s="908"/>
      <c r="O183" s="908"/>
      <c r="P183" s="914"/>
      <c r="Q183" s="908"/>
      <c r="R183" s="908"/>
      <c r="S183" s="908"/>
      <c r="T183" s="908"/>
      <c r="U183" s="908"/>
      <c r="V183" s="908"/>
      <c r="W183" s="908"/>
    </row>
    <row r="184" spans="4:23" s="705" customFormat="1" x14ac:dyDescent="0.2">
      <c r="D184" s="914"/>
      <c r="E184" s="908"/>
      <c r="F184" s="908"/>
      <c r="G184" s="908"/>
      <c r="H184" s="908"/>
      <c r="I184" s="908"/>
      <c r="J184" s="914"/>
      <c r="K184" s="908"/>
      <c r="L184" s="908"/>
      <c r="M184" s="908"/>
      <c r="N184" s="908"/>
      <c r="O184" s="908"/>
      <c r="P184" s="914"/>
      <c r="Q184" s="908"/>
      <c r="R184" s="908"/>
      <c r="S184" s="908"/>
      <c r="T184" s="908"/>
      <c r="U184" s="908"/>
      <c r="V184" s="908"/>
      <c r="W184" s="908"/>
    </row>
    <row r="185" spans="4:23" s="705" customFormat="1" x14ac:dyDescent="0.2">
      <c r="D185" s="914"/>
      <c r="E185" s="908"/>
      <c r="F185" s="908"/>
      <c r="G185" s="908"/>
      <c r="H185" s="908"/>
      <c r="I185" s="908"/>
      <c r="J185" s="914"/>
      <c r="K185" s="908"/>
      <c r="L185" s="908"/>
      <c r="M185" s="908"/>
      <c r="N185" s="908"/>
      <c r="O185" s="908"/>
      <c r="P185" s="914"/>
      <c r="Q185" s="908"/>
      <c r="R185" s="908"/>
      <c r="S185" s="908"/>
      <c r="T185" s="908"/>
      <c r="U185" s="908"/>
      <c r="V185" s="908"/>
      <c r="W185" s="908"/>
    </row>
    <row r="186" spans="4:23" s="705" customFormat="1" x14ac:dyDescent="0.2">
      <c r="D186" s="914"/>
      <c r="E186" s="908"/>
      <c r="F186" s="908"/>
      <c r="G186" s="908"/>
      <c r="H186" s="908"/>
      <c r="I186" s="908"/>
      <c r="J186" s="914"/>
      <c r="K186" s="908"/>
      <c r="L186" s="908"/>
      <c r="M186" s="908"/>
      <c r="N186" s="908"/>
      <c r="O186" s="908"/>
      <c r="P186" s="914"/>
      <c r="Q186" s="908"/>
      <c r="R186" s="908"/>
      <c r="S186" s="908"/>
      <c r="T186" s="908"/>
      <c r="U186" s="908"/>
      <c r="V186" s="908"/>
      <c r="W186" s="908"/>
    </row>
    <row r="187" spans="4:23" s="705" customFormat="1" x14ac:dyDescent="0.2">
      <c r="D187" s="914"/>
      <c r="E187" s="908"/>
      <c r="F187" s="908"/>
      <c r="G187" s="908"/>
      <c r="H187" s="908"/>
      <c r="I187" s="908"/>
      <c r="J187" s="914"/>
      <c r="K187" s="908"/>
      <c r="L187" s="908"/>
      <c r="M187" s="908"/>
      <c r="N187" s="908"/>
      <c r="O187" s="908"/>
      <c r="P187" s="914"/>
      <c r="Q187" s="908"/>
      <c r="R187" s="908"/>
      <c r="S187" s="908"/>
      <c r="T187" s="908"/>
      <c r="U187" s="908"/>
      <c r="V187" s="908"/>
      <c r="W187" s="908"/>
    </row>
    <row r="188" spans="4:23" s="705" customFormat="1" x14ac:dyDescent="0.2">
      <c r="D188" s="914"/>
      <c r="E188" s="908"/>
      <c r="F188" s="908"/>
      <c r="G188" s="908"/>
      <c r="H188" s="908"/>
      <c r="I188" s="908"/>
      <c r="J188" s="914"/>
      <c r="K188" s="908"/>
      <c r="L188" s="908"/>
      <c r="M188" s="908"/>
      <c r="N188" s="908"/>
      <c r="O188" s="908"/>
      <c r="P188" s="914"/>
      <c r="Q188" s="908"/>
      <c r="R188" s="908"/>
      <c r="S188" s="908"/>
      <c r="T188" s="908"/>
      <c r="U188" s="908"/>
      <c r="V188" s="908"/>
      <c r="W188" s="908"/>
    </row>
    <row r="189" spans="4:23" s="705" customFormat="1" x14ac:dyDescent="0.2">
      <c r="D189" s="914"/>
      <c r="E189" s="908"/>
      <c r="F189" s="908"/>
      <c r="G189" s="908"/>
      <c r="H189" s="908"/>
      <c r="I189" s="908"/>
      <c r="J189" s="914"/>
      <c r="K189" s="908"/>
      <c r="L189" s="908"/>
      <c r="M189" s="908"/>
      <c r="N189" s="908"/>
      <c r="O189" s="908"/>
      <c r="P189" s="914"/>
      <c r="Q189" s="908"/>
      <c r="R189" s="908"/>
      <c r="S189" s="908"/>
      <c r="T189" s="908"/>
      <c r="U189" s="908"/>
      <c r="V189" s="908"/>
      <c r="W189" s="908"/>
    </row>
    <row r="190" spans="4:23" s="705" customFormat="1" x14ac:dyDescent="0.2">
      <c r="D190" s="914"/>
      <c r="E190" s="908"/>
      <c r="F190" s="908"/>
      <c r="G190" s="908"/>
      <c r="H190" s="908"/>
      <c r="I190" s="908"/>
      <c r="J190" s="914"/>
      <c r="K190" s="908"/>
      <c r="L190" s="908"/>
      <c r="M190" s="908"/>
      <c r="N190" s="908"/>
      <c r="O190" s="908"/>
      <c r="P190" s="914"/>
      <c r="Q190" s="908"/>
      <c r="R190" s="908"/>
      <c r="S190" s="908"/>
      <c r="T190" s="908"/>
      <c r="U190" s="908"/>
      <c r="V190" s="908"/>
      <c r="W190" s="908"/>
    </row>
    <row r="191" spans="4:23" s="705" customFormat="1" x14ac:dyDescent="0.2">
      <c r="D191" s="914"/>
      <c r="E191" s="908"/>
      <c r="F191" s="908"/>
      <c r="G191" s="908"/>
      <c r="H191" s="908"/>
      <c r="I191" s="908"/>
      <c r="J191" s="914"/>
      <c r="K191" s="908"/>
      <c r="L191" s="908"/>
      <c r="M191" s="908"/>
      <c r="N191" s="908"/>
      <c r="O191" s="908"/>
      <c r="P191" s="914"/>
      <c r="Q191" s="908"/>
      <c r="R191" s="908"/>
      <c r="S191" s="908"/>
      <c r="T191" s="908"/>
      <c r="U191" s="908"/>
      <c r="V191" s="908"/>
      <c r="W191" s="908"/>
    </row>
    <row r="192" spans="4:23" s="705" customFormat="1" x14ac:dyDescent="0.2">
      <c r="D192" s="914"/>
      <c r="E192" s="908"/>
      <c r="F192" s="908"/>
      <c r="G192" s="908"/>
      <c r="H192" s="908"/>
      <c r="I192" s="908"/>
      <c r="J192" s="914"/>
      <c r="K192" s="908"/>
      <c r="L192" s="908"/>
      <c r="M192" s="908"/>
      <c r="N192" s="908"/>
      <c r="O192" s="908"/>
      <c r="P192" s="914"/>
      <c r="Q192" s="908"/>
      <c r="R192" s="908"/>
      <c r="S192" s="908"/>
      <c r="T192" s="908"/>
      <c r="U192" s="908"/>
      <c r="V192" s="908"/>
      <c r="W192" s="908"/>
    </row>
    <row r="193" spans="4:23" s="705" customFormat="1" x14ac:dyDescent="0.2">
      <c r="D193" s="914"/>
      <c r="E193" s="908"/>
      <c r="F193" s="908"/>
      <c r="G193" s="908"/>
      <c r="H193" s="908"/>
      <c r="I193" s="908"/>
      <c r="J193" s="914"/>
      <c r="K193" s="908"/>
      <c r="L193" s="908"/>
      <c r="M193" s="908"/>
      <c r="N193" s="908"/>
      <c r="O193" s="908"/>
      <c r="P193" s="914"/>
      <c r="Q193" s="908"/>
      <c r="R193" s="908"/>
      <c r="S193" s="908"/>
      <c r="T193" s="908"/>
      <c r="U193" s="908"/>
      <c r="V193" s="908"/>
      <c r="W193" s="908"/>
    </row>
    <row r="194" spans="4:23" s="705" customFormat="1" x14ac:dyDescent="0.2">
      <c r="D194" s="914"/>
      <c r="E194" s="908"/>
      <c r="F194" s="908"/>
      <c r="G194" s="908"/>
      <c r="H194" s="908"/>
      <c r="I194" s="908"/>
      <c r="J194" s="914"/>
      <c r="K194" s="908"/>
      <c r="L194" s="908"/>
      <c r="M194" s="908"/>
      <c r="N194" s="908"/>
      <c r="O194" s="908"/>
      <c r="P194" s="914"/>
      <c r="Q194" s="908"/>
      <c r="R194" s="908"/>
      <c r="S194" s="908"/>
      <c r="T194" s="908"/>
      <c r="U194" s="908"/>
      <c r="V194" s="908"/>
      <c r="W194" s="908"/>
    </row>
    <row r="195" spans="4:23" s="705" customFormat="1" x14ac:dyDescent="0.2">
      <c r="D195" s="914"/>
      <c r="E195" s="908"/>
      <c r="F195" s="908"/>
      <c r="G195" s="908"/>
      <c r="H195" s="908"/>
      <c r="I195" s="908"/>
      <c r="J195" s="914"/>
      <c r="K195" s="908"/>
      <c r="L195" s="908"/>
      <c r="M195" s="908"/>
      <c r="N195" s="908"/>
      <c r="O195" s="908"/>
      <c r="P195" s="914"/>
      <c r="Q195" s="908"/>
      <c r="R195" s="908"/>
      <c r="S195" s="908"/>
      <c r="T195" s="908"/>
      <c r="U195" s="908"/>
      <c r="V195" s="908"/>
      <c r="W195" s="908"/>
    </row>
    <row r="196" spans="4:23" s="705" customFormat="1" x14ac:dyDescent="0.2">
      <c r="D196" s="914"/>
      <c r="E196" s="908"/>
      <c r="F196" s="908"/>
      <c r="G196" s="908"/>
      <c r="H196" s="908"/>
      <c r="I196" s="908"/>
      <c r="J196" s="914"/>
      <c r="K196" s="908"/>
      <c r="L196" s="908"/>
      <c r="M196" s="908"/>
      <c r="N196" s="908"/>
      <c r="O196" s="908"/>
      <c r="P196" s="914"/>
      <c r="Q196" s="908"/>
      <c r="R196" s="908"/>
      <c r="S196" s="908"/>
      <c r="T196" s="908"/>
      <c r="U196" s="908"/>
      <c r="V196" s="908"/>
      <c r="W196" s="908"/>
    </row>
    <row r="197" spans="4:23" s="705" customFormat="1" x14ac:dyDescent="0.2">
      <c r="D197" s="914"/>
      <c r="E197" s="908"/>
      <c r="F197" s="908"/>
      <c r="G197" s="908"/>
      <c r="H197" s="908"/>
      <c r="I197" s="908"/>
      <c r="J197" s="914"/>
      <c r="K197" s="908"/>
      <c r="L197" s="908"/>
      <c r="M197" s="908"/>
      <c r="N197" s="908"/>
      <c r="O197" s="908"/>
      <c r="P197" s="914"/>
      <c r="Q197" s="908"/>
      <c r="R197" s="908"/>
      <c r="S197" s="908"/>
      <c r="T197" s="908"/>
      <c r="U197" s="908"/>
      <c r="V197" s="908"/>
      <c r="W197" s="908"/>
    </row>
    <row r="198" spans="4:23" s="705" customFormat="1" x14ac:dyDescent="0.2">
      <c r="D198" s="914"/>
      <c r="E198" s="908"/>
      <c r="F198" s="908"/>
      <c r="G198" s="908"/>
      <c r="H198" s="908"/>
      <c r="I198" s="908"/>
      <c r="J198" s="914"/>
      <c r="K198" s="908"/>
      <c r="L198" s="908"/>
      <c r="M198" s="908"/>
      <c r="N198" s="908"/>
      <c r="O198" s="908"/>
      <c r="P198" s="914"/>
      <c r="Q198" s="908"/>
      <c r="R198" s="908"/>
      <c r="S198" s="908"/>
      <c r="T198" s="908"/>
      <c r="U198" s="908"/>
      <c r="V198" s="908"/>
      <c r="W198" s="908"/>
    </row>
    <row r="199" spans="4:23" s="705" customFormat="1" x14ac:dyDescent="0.2">
      <c r="D199" s="914"/>
      <c r="E199" s="908"/>
      <c r="F199" s="908"/>
      <c r="G199" s="908"/>
      <c r="H199" s="908"/>
      <c r="I199" s="908"/>
      <c r="J199" s="914"/>
      <c r="K199" s="908"/>
      <c r="L199" s="908"/>
      <c r="M199" s="908"/>
      <c r="N199" s="908"/>
      <c r="O199" s="908"/>
      <c r="P199" s="914"/>
      <c r="Q199" s="908"/>
      <c r="R199" s="908"/>
      <c r="S199" s="908"/>
      <c r="T199" s="908"/>
      <c r="U199" s="908"/>
      <c r="V199" s="908"/>
      <c r="W199" s="908"/>
    </row>
    <row r="200" spans="4:23" s="705" customFormat="1" x14ac:dyDescent="0.2">
      <c r="D200" s="914"/>
      <c r="E200" s="908"/>
      <c r="F200" s="908"/>
      <c r="G200" s="908"/>
      <c r="H200" s="908"/>
      <c r="I200" s="908"/>
      <c r="J200" s="914"/>
      <c r="K200" s="908"/>
      <c r="L200" s="908"/>
      <c r="M200" s="908"/>
      <c r="N200" s="908"/>
      <c r="O200" s="908"/>
      <c r="P200" s="914"/>
      <c r="Q200" s="908"/>
      <c r="R200" s="908"/>
      <c r="S200" s="908"/>
      <c r="T200" s="908"/>
      <c r="U200" s="908"/>
      <c r="V200" s="908"/>
      <c r="W200" s="908"/>
    </row>
    <row r="201" spans="4:23" s="705" customFormat="1" x14ac:dyDescent="0.2">
      <c r="D201" s="914"/>
      <c r="E201" s="908"/>
      <c r="F201" s="908"/>
      <c r="G201" s="908"/>
      <c r="H201" s="908"/>
      <c r="I201" s="908"/>
      <c r="J201" s="914"/>
      <c r="K201" s="908"/>
      <c r="L201" s="908"/>
      <c r="M201" s="908"/>
      <c r="N201" s="908"/>
      <c r="O201" s="908"/>
      <c r="P201" s="914"/>
      <c r="Q201" s="908"/>
      <c r="R201" s="908"/>
      <c r="S201" s="908"/>
      <c r="T201" s="908"/>
      <c r="U201" s="908"/>
      <c r="V201" s="908"/>
      <c r="W201" s="908"/>
    </row>
    <row r="202" spans="4:23" s="705" customFormat="1" x14ac:dyDescent="0.2">
      <c r="D202" s="914"/>
      <c r="E202" s="908"/>
      <c r="F202" s="908"/>
      <c r="G202" s="908"/>
      <c r="H202" s="908"/>
      <c r="I202" s="908"/>
      <c r="J202" s="914"/>
      <c r="K202" s="908"/>
      <c r="L202" s="908"/>
      <c r="M202" s="908"/>
      <c r="N202" s="908"/>
      <c r="O202" s="908"/>
      <c r="P202" s="914"/>
      <c r="Q202" s="908"/>
      <c r="R202" s="908"/>
      <c r="S202" s="908"/>
      <c r="T202" s="908"/>
      <c r="U202" s="908"/>
      <c r="V202" s="908"/>
      <c r="W202" s="908"/>
    </row>
    <row r="203" spans="4:23" s="705" customFormat="1" x14ac:dyDescent="0.2">
      <c r="D203" s="914"/>
      <c r="E203" s="908"/>
      <c r="F203" s="908"/>
      <c r="G203" s="908"/>
      <c r="H203" s="908"/>
      <c r="I203" s="908"/>
      <c r="J203" s="914"/>
      <c r="K203" s="908"/>
      <c r="L203" s="908"/>
      <c r="M203" s="908"/>
      <c r="N203" s="908"/>
      <c r="O203" s="908"/>
      <c r="P203" s="914"/>
      <c r="Q203" s="908"/>
      <c r="R203" s="908"/>
      <c r="S203" s="908"/>
      <c r="T203" s="908"/>
      <c r="U203" s="908"/>
      <c r="V203" s="908"/>
      <c r="W203" s="908"/>
    </row>
    <row r="204" spans="4:23" s="705" customFormat="1" x14ac:dyDescent="0.2">
      <c r="D204" s="914"/>
      <c r="E204" s="908"/>
      <c r="F204" s="908"/>
      <c r="G204" s="908"/>
      <c r="H204" s="908"/>
      <c r="I204" s="908"/>
      <c r="J204" s="914"/>
      <c r="K204" s="908"/>
      <c r="L204" s="908"/>
      <c r="M204" s="908"/>
      <c r="N204" s="908"/>
      <c r="O204" s="908"/>
      <c r="P204" s="914"/>
      <c r="Q204" s="908"/>
      <c r="R204" s="908"/>
      <c r="S204" s="908"/>
      <c r="T204" s="908"/>
      <c r="U204" s="908"/>
      <c r="V204" s="908"/>
      <c r="W204" s="908"/>
    </row>
    <row r="205" spans="4:23" s="705" customFormat="1" x14ac:dyDescent="0.2">
      <c r="D205" s="914"/>
      <c r="E205" s="908"/>
      <c r="F205" s="908"/>
      <c r="G205" s="908"/>
      <c r="H205" s="908"/>
      <c r="I205" s="908"/>
      <c r="J205" s="914"/>
      <c r="K205" s="908"/>
      <c r="L205" s="908"/>
      <c r="M205" s="908"/>
      <c r="N205" s="908"/>
      <c r="O205" s="908"/>
      <c r="P205" s="914"/>
      <c r="Q205" s="908"/>
      <c r="R205" s="908"/>
      <c r="S205" s="908"/>
      <c r="T205" s="908"/>
      <c r="U205" s="908"/>
      <c r="V205" s="908"/>
      <c r="W205" s="908"/>
    </row>
    <row r="206" spans="4:23" s="705" customFormat="1" x14ac:dyDescent="0.2">
      <c r="D206" s="914"/>
      <c r="E206" s="908"/>
      <c r="F206" s="908"/>
      <c r="G206" s="908"/>
      <c r="H206" s="908"/>
      <c r="I206" s="908"/>
      <c r="J206" s="914"/>
      <c r="K206" s="908"/>
      <c r="L206" s="908"/>
      <c r="M206" s="908"/>
      <c r="N206" s="908"/>
      <c r="O206" s="908"/>
      <c r="P206" s="914"/>
      <c r="Q206" s="908"/>
      <c r="R206" s="908"/>
      <c r="S206" s="908"/>
      <c r="T206" s="908"/>
      <c r="U206" s="908"/>
      <c r="V206" s="908"/>
      <c r="W206" s="908"/>
    </row>
    <row r="207" spans="4:23" s="705" customFormat="1" x14ac:dyDescent="0.2">
      <c r="D207" s="914"/>
      <c r="E207" s="908"/>
      <c r="F207" s="908"/>
      <c r="G207" s="908"/>
      <c r="H207" s="908"/>
      <c r="I207" s="908"/>
      <c r="J207" s="914"/>
      <c r="K207" s="908"/>
      <c r="L207" s="908"/>
      <c r="M207" s="908"/>
      <c r="N207" s="908"/>
      <c r="O207" s="908"/>
      <c r="P207" s="914"/>
      <c r="Q207" s="908"/>
      <c r="R207" s="908"/>
      <c r="S207" s="908"/>
      <c r="T207" s="908"/>
      <c r="U207" s="908"/>
      <c r="V207" s="908"/>
      <c r="W207" s="908"/>
    </row>
    <row r="208" spans="4:23" s="705" customFormat="1" x14ac:dyDescent="0.2">
      <c r="D208" s="914"/>
      <c r="E208" s="908"/>
      <c r="F208" s="908"/>
      <c r="G208" s="908"/>
      <c r="H208" s="908"/>
      <c r="I208" s="908"/>
      <c r="J208" s="914"/>
      <c r="K208" s="908"/>
      <c r="L208" s="908"/>
      <c r="M208" s="908"/>
      <c r="N208" s="908"/>
      <c r="O208" s="908"/>
      <c r="P208" s="914"/>
      <c r="Q208" s="908"/>
      <c r="R208" s="908"/>
      <c r="S208" s="908"/>
      <c r="T208" s="908"/>
      <c r="U208" s="908"/>
      <c r="V208" s="908"/>
      <c r="W208" s="908"/>
    </row>
    <row r="209" spans="4:23" s="705" customFormat="1" x14ac:dyDescent="0.2">
      <c r="D209" s="914"/>
      <c r="E209" s="908"/>
      <c r="F209" s="908"/>
      <c r="G209" s="908"/>
      <c r="H209" s="908"/>
      <c r="I209" s="908"/>
      <c r="J209" s="914"/>
      <c r="K209" s="908"/>
      <c r="L209" s="908"/>
      <c r="M209" s="908"/>
      <c r="N209" s="908"/>
      <c r="O209" s="908"/>
      <c r="P209" s="914"/>
      <c r="Q209" s="908"/>
      <c r="R209" s="908"/>
      <c r="S209" s="908"/>
      <c r="T209" s="908"/>
      <c r="U209" s="908"/>
      <c r="V209" s="908"/>
      <c r="W209" s="908"/>
    </row>
    <row r="210" spans="4:23" s="705" customFormat="1" x14ac:dyDescent="0.2">
      <c r="D210" s="914"/>
      <c r="E210" s="908"/>
      <c r="F210" s="908"/>
      <c r="G210" s="908"/>
      <c r="H210" s="908"/>
      <c r="I210" s="908"/>
      <c r="J210" s="914"/>
      <c r="K210" s="908"/>
      <c r="L210" s="908"/>
      <c r="M210" s="908"/>
      <c r="N210" s="908"/>
      <c r="O210" s="908"/>
      <c r="P210" s="914"/>
      <c r="Q210" s="908"/>
      <c r="R210" s="908"/>
      <c r="S210" s="908"/>
      <c r="T210" s="908"/>
      <c r="U210" s="908"/>
      <c r="V210" s="908"/>
      <c r="W210" s="908"/>
    </row>
    <row r="211" spans="4:23" s="705" customFormat="1" x14ac:dyDescent="0.2">
      <c r="D211" s="914"/>
      <c r="E211" s="908"/>
      <c r="F211" s="908"/>
      <c r="G211" s="908"/>
      <c r="H211" s="908"/>
      <c r="I211" s="908"/>
      <c r="J211" s="914"/>
      <c r="K211" s="908"/>
      <c r="L211" s="908"/>
      <c r="M211" s="908"/>
      <c r="N211" s="908"/>
      <c r="O211" s="908"/>
      <c r="P211" s="914"/>
      <c r="Q211" s="908"/>
      <c r="R211" s="908"/>
      <c r="S211" s="908"/>
      <c r="T211" s="908"/>
      <c r="U211" s="908"/>
      <c r="V211" s="908"/>
      <c r="W211" s="908"/>
    </row>
    <row r="212" spans="4:23" s="705" customFormat="1" x14ac:dyDescent="0.2">
      <c r="D212" s="914"/>
      <c r="E212" s="908"/>
      <c r="F212" s="908"/>
      <c r="G212" s="908"/>
      <c r="H212" s="908"/>
      <c r="I212" s="908"/>
      <c r="J212" s="914"/>
      <c r="K212" s="908"/>
      <c r="L212" s="908"/>
      <c r="M212" s="908"/>
      <c r="N212" s="908"/>
      <c r="O212" s="908"/>
      <c r="P212" s="914"/>
      <c r="Q212" s="908"/>
      <c r="R212" s="908"/>
      <c r="S212" s="908"/>
      <c r="T212" s="908"/>
      <c r="U212" s="908"/>
      <c r="V212" s="908"/>
      <c r="W212" s="908"/>
    </row>
    <row r="213" spans="4:23" s="705" customFormat="1" x14ac:dyDescent="0.2">
      <c r="D213" s="914"/>
      <c r="E213" s="908"/>
      <c r="F213" s="908"/>
      <c r="G213" s="908"/>
      <c r="H213" s="908"/>
      <c r="I213" s="908"/>
      <c r="J213" s="914"/>
      <c r="K213" s="908"/>
      <c r="L213" s="908"/>
      <c r="M213" s="908"/>
      <c r="N213" s="908"/>
      <c r="O213" s="908"/>
      <c r="P213" s="914"/>
      <c r="Q213" s="908"/>
      <c r="R213" s="908"/>
      <c r="S213" s="908"/>
      <c r="T213" s="908"/>
      <c r="U213" s="908"/>
      <c r="V213" s="908"/>
      <c r="W213" s="908"/>
    </row>
    <row r="214" spans="4:23" s="705" customFormat="1" x14ac:dyDescent="0.2">
      <c r="D214" s="914"/>
      <c r="E214" s="908"/>
      <c r="F214" s="908"/>
      <c r="G214" s="908"/>
      <c r="H214" s="908"/>
      <c r="I214" s="908"/>
      <c r="J214" s="914"/>
      <c r="K214" s="908"/>
      <c r="L214" s="908"/>
      <c r="M214" s="908"/>
      <c r="N214" s="908"/>
      <c r="O214" s="908"/>
      <c r="P214" s="914"/>
      <c r="Q214" s="908"/>
      <c r="R214" s="908"/>
      <c r="S214" s="908"/>
      <c r="T214" s="908"/>
      <c r="U214" s="908"/>
      <c r="V214" s="908"/>
      <c r="W214" s="908"/>
    </row>
    <row r="215" spans="4:23" s="705" customFormat="1" x14ac:dyDescent="0.2">
      <c r="D215" s="914"/>
      <c r="E215" s="908"/>
      <c r="F215" s="908"/>
      <c r="G215" s="908"/>
      <c r="H215" s="908"/>
      <c r="I215" s="908"/>
      <c r="J215" s="914"/>
      <c r="K215" s="908"/>
      <c r="L215" s="908"/>
      <c r="M215" s="908"/>
      <c r="N215" s="908"/>
      <c r="O215" s="908"/>
      <c r="P215" s="914"/>
      <c r="Q215" s="908"/>
      <c r="R215" s="908"/>
      <c r="S215" s="908"/>
      <c r="T215" s="908"/>
      <c r="U215" s="908"/>
      <c r="V215" s="908"/>
      <c r="W215" s="908"/>
    </row>
    <row r="216" spans="4:23" s="705" customFormat="1" x14ac:dyDescent="0.2">
      <c r="D216" s="914"/>
      <c r="E216" s="908"/>
      <c r="F216" s="908"/>
      <c r="G216" s="908"/>
      <c r="H216" s="908"/>
      <c r="I216" s="908"/>
      <c r="J216" s="914"/>
      <c r="K216" s="908"/>
      <c r="L216" s="908"/>
      <c r="M216" s="908"/>
      <c r="N216" s="908"/>
      <c r="O216" s="908"/>
      <c r="P216" s="914"/>
      <c r="Q216" s="908"/>
      <c r="R216" s="908"/>
      <c r="S216" s="908"/>
      <c r="T216" s="908"/>
      <c r="U216" s="908"/>
      <c r="V216" s="908"/>
      <c r="W216" s="908"/>
    </row>
    <row r="217" spans="4:23" s="705" customFormat="1" x14ac:dyDescent="0.2">
      <c r="D217" s="914"/>
      <c r="E217" s="908"/>
      <c r="F217" s="908"/>
      <c r="G217" s="908"/>
      <c r="H217" s="908"/>
      <c r="I217" s="908"/>
      <c r="J217" s="914"/>
      <c r="K217" s="908"/>
      <c r="L217" s="908"/>
      <c r="M217" s="908"/>
      <c r="N217" s="908"/>
      <c r="O217" s="908"/>
      <c r="P217" s="914"/>
      <c r="Q217" s="908"/>
      <c r="R217" s="908"/>
      <c r="S217" s="908"/>
      <c r="T217" s="908"/>
      <c r="U217" s="908"/>
      <c r="V217" s="908"/>
      <c r="W217" s="908"/>
    </row>
    <row r="218" spans="4:23" s="705" customFormat="1" x14ac:dyDescent="0.2">
      <c r="D218" s="914"/>
      <c r="E218" s="908"/>
      <c r="F218" s="908"/>
      <c r="G218" s="908"/>
      <c r="H218" s="908"/>
      <c r="I218" s="908"/>
      <c r="J218" s="914"/>
      <c r="K218" s="908"/>
      <c r="L218" s="908"/>
      <c r="M218" s="908"/>
      <c r="N218" s="908"/>
      <c r="O218" s="908"/>
      <c r="P218" s="914"/>
      <c r="Q218" s="908"/>
      <c r="R218" s="908"/>
      <c r="S218" s="908"/>
      <c r="T218" s="908"/>
      <c r="U218" s="908"/>
      <c r="V218" s="908"/>
      <c r="W218" s="908"/>
    </row>
    <row r="219" spans="4:23" s="705" customFormat="1" x14ac:dyDescent="0.2">
      <c r="D219" s="914"/>
      <c r="E219" s="908"/>
      <c r="F219" s="908"/>
      <c r="G219" s="908"/>
      <c r="H219" s="908"/>
      <c r="I219" s="908"/>
      <c r="J219" s="914"/>
      <c r="K219" s="908"/>
      <c r="L219" s="908"/>
      <c r="M219" s="908"/>
      <c r="N219" s="908"/>
      <c r="O219" s="908"/>
      <c r="P219" s="914"/>
      <c r="Q219" s="908"/>
      <c r="R219" s="908"/>
      <c r="S219" s="908"/>
      <c r="T219" s="908"/>
      <c r="U219" s="908"/>
      <c r="V219" s="908"/>
      <c r="W219" s="908"/>
    </row>
    <row r="220" spans="4:23" s="705" customFormat="1" x14ac:dyDescent="0.2">
      <c r="D220" s="914"/>
      <c r="E220" s="908"/>
      <c r="F220" s="908"/>
      <c r="G220" s="908"/>
      <c r="H220" s="908"/>
      <c r="I220" s="908"/>
      <c r="J220" s="914"/>
      <c r="K220" s="908"/>
      <c r="L220" s="908"/>
      <c r="M220" s="908"/>
      <c r="N220" s="908"/>
      <c r="O220" s="908"/>
      <c r="P220" s="914"/>
      <c r="Q220" s="908"/>
      <c r="R220" s="908"/>
      <c r="S220" s="908"/>
      <c r="T220" s="908"/>
      <c r="U220" s="908"/>
      <c r="V220" s="908"/>
      <c r="W220" s="908"/>
    </row>
    <row r="221" spans="4:23" s="705" customFormat="1" x14ac:dyDescent="0.2">
      <c r="D221" s="914"/>
      <c r="E221" s="908"/>
      <c r="F221" s="908"/>
      <c r="G221" s="908"/>
      <c r="H221" s="908"/>
      <c r="I221" s="908"/>
      <c r="J221" s="914"/>
      <c r="K221" s="908"/>
      <c r="L221" s="908"/>
      <c r="M221" s="908"/>
      <c r="N221" s="908"/>
      <c r="O221" s="908"/>
      <c r="P221" s="914"/>
      <c r="Q221" s="908"/>
      <c r="R221" s="908"/>
      <c r="S221" s="908"/>
      <c r="T221" s="908"/>
      <c r="U221" s="908"/>
      <c r="V221" s="908"/>
      <c r="W221" s="908"/>
    </row>
    <row r="222" spans="4:23" s="705" customFormat="1" x14ac:dyDescent="0.2">
      <c r="D222" s="914"/>
      <c r="E222" s="908"/>
      <c r="F222" s="908"/>
      <c r="G222" s="908"/>
      <c r="H222" s="908"/>
      <c r="I222" s="908"/>
      <c r="J222" s="914"/>
      <c r="K222" s="908"/>
      <c r="L222" s="908"/>
      <c r="M222" s="908"/>
      <c r="N222" s="908"/>
      <c r="O222" s="908"/>
      <c r="P222" s="914"/>
      <c r="Q222" s="908"/>
      <c r="R222" s="908"/>
      <c r="S222" s="908"/>
      <c r="T222" s="908"/>
      <c r="U222" s="908"/>
      <c r="V222" s="908"/>
      <c r="W222" s="908"/>
    </row>
    <row r="223" spans="4:23" s="705" customFormat="1" x14ac:dyDescent="0.2">
      <c r="D223" s="914"/>
      <c r="E223" s="908"/>
      <c r="F223" s="908"/>
      <c r="G223" s="908"/>
      <c r="H223" s="908"/>
      <c r="I223" s="908"/>
      <c r="J223" s="914"/>
      <c r="K223" s="908"/>
      <c r="L223" s="908"/>
      <c r="M223" s="908"/>
      <c r="N223" s="908"/>
      <c r="O223" s="908"/>
      <c r="P223" s="914"/>
      <c r="Q223" s="908"/>
      <c r="R223" s="908"/>
      <c r="S223" s="908"/>
      <c r="T223" s="908"/>
      <c r="U223" s="908"/>
      <c r="V223" s="908"/>
      <c r="W223" s="908"/>
    </row>
    <row r="224" spans="4:23" s="705" customFormat="1" x14ac:dyDescent="0.2">
      <c r="D224" s="914"/>
      <c r="E224" s="908"/>
      <c r="F224" s="908"/>
      <c r="G224" s="908"/>
      <c r="H224" s="908"/>
      <c r="I224" s="908"/>
      <c r="J224" s="914"/>
      <c r="K224" s="908"/>
      <c r="L224" s="908"/>
      <c r="M224" s="908"/>
      <c r="N224" s="908"/>
      <c r="O224" s="908"/>
      <c r="P224" s="914"/>
      <c r="Q224" s="908"/>
      <c r="R224" s="908"/>
      <c r="S224" s="908"/>
      <c r="T224" s="908"/>
      <c r="U224" s="908"/>
      <c r="V224" s="908"/>
      <c r="W224" s="908"/>
    </row>
    <row r="225" spans="4:23" s="705" customFormat="1" x14ac:dyDescent="0.2">
      <c r="D225" s="914"/>
      <c r="E225" s="908"/>
      <c r="F225" s="908"/>
      <c r="G225" s="908"/>
      <c r="H225" s="908"/>
      <c r="I225" s="908"/>
      <c r="J225" s="914"/>
      <c r="K225" s="908"/>
      <c r="L225" s="908"/>
      <c r="M225" s="908"/>
      <c r="N225" s="908"/>
      <c r="O225" s="908"/>
      <c r="P225" s="914"/>
      <c r="Q225" s="908"/>
      <c r="R225" s="908"/>
      <c r="S225" s="908"/>
      <c r="T225" s="908"/>
      <c r="U225" s="908"/>
      <c r="V225" s="908"/>
      <c r="W225" s="908"/>
    </row>
    <row r="226" spans="4:23" s="705" customFormat="1" x14ac:dyDescent="0.2">
      <c r="D226" s="914"/>
      <c r="E226" s="908"/>
      <c r="F226" s="908"/>
      <c r="G226" s="908"/>
      <c r="H226" s="908"/>
      <c r="I226" s="908"/>
      <c r="J226" s="914"/>
      <c r="K226" s="908"/>
      <c r="L226" s="908"/>
      <c r="M226" s="908"/>
      <c r="N226" s="908"/>
      <c r="O226" s="908"/>
      <c r="P226" s="914"/>
      <c r="Q226" s="908"/>
      <c r="R226" s="908"/>
      <c r="S226" s="908"/>
      <c r="T226" s="908"/>
      <c r="U226" s="908"/>
      <c r="V226" s="908"/>
      <c r="W226" s="908"/>
    </row>
    <row r="227" spans="4:23" s="705" customFormat="1" x14ac:dyDescent="0.2">
      <c r="D227" s="914"/>
      <c r="E227" s="908"/>
      <c r="F227" s="908"/>
      <c r="G227" s="908"/>
      <c r="H227" s="908"/>
      <c r="I227" s="908"/>
      <c r="J227" s="914"/>
      <c r="K227" s="908"/>
      <c r="L227" s="908"/>
      <c r="M227" s="908"/>
      <c r="N227" s="908"/>
      <c r="O227" s="908"/>
      <c r="P227" s="914"/>
      <c r="Q227" s="908"/>
      <c r="R227" s="908"/>
      <c r="S227" s="908"/>
      <c r="T227" s="908"/>
      <c r="U227" s="908"/>
      <c r="V227" s="908"/>
      <c r="W227" s="908"/>
    </row>
    <row r="228" spans="4:23" s="705" customFormat="1" x14ac:dyDescent="0.2">
      <c r="D228" s="914"/>
      <c r="E228" s="908"/>
      <c r="F228" s="908"/>
      <c r="G228" s="908"/>
      <c r="H228" s="908"/>
      <c r="I228" s="908"/>
      <c r="J228" s="914"/>
      <c r="K228" s="908"/>
      <c r="L228" s="908"/>
      <c r="M228" s="908"/>
      <c r="N228" s="908"/>
      <c r="O228" s="908"/>
      <c r="P228" s="914"/>
      <c r="Q228" s="908"/>
      <c r="R228" s="908"/>
      <c r="S228" s="908"/>
      <c r="T228" s="908"/>
      <c r="U228" s="908"/>
      <c r="V228" s="908"/>
      <c r="W228" s="908"/>
    </row>
    <row r="229" spans="4:23" s="705" customFormat="1" x14ac:dyDescent="0.2">
      <c r="D229" s="914"/>
      <c r="E229" s="908"/>
      <c r="F229" s="908"/>
      <c r="G229" s="908"/>
      <c r="H229" s="908"/>
      <c r="I229" s="908"/>
      <c r="J229" s="914"/>
      <c r="K229" s="908"/>
      <c r="L229" s="908"/>
      <c r="M229" s="908"/>
      <c r="N229" s="908"/>
      <c r="O229" s="908"/>
      <c r="P229" s="914"/>
      <c r="Q229" s="908"/>
      <c r="R229" s="908"/>
      <c r="S229" s="908"/>
      <c r="T229" s="908"/>
      <c r="U229" s="908"/>
      <c r="V229" s="908"/>
      <c r="W229" s="908"/>
    </row>
    <row r="230" spans="4:23" s="705" customFormat="1" x14ac:dyDescent="0.2">
      <c r="D230" s="914"/>
      <c r="E230" s="908"/>
      <c r="F230" s="908"/>
      <c r="G230" s="908"/>
      <c r="H230" s="908"/>
      <c r="I230" s="908"/>
      <c r="J230" s="914"/>
      <c r="K230" s="908"/>
      <c r="L230" s="908"/>
      <c r="M230" s="908"/>
      <c r="N230" s="908"/>
      <c r="O230" s="908"/>
      <c r="P230" s="914"/>
      <c r="Q230" s="908"/>
      <c r="R230" s="908"/>
      <c r="S230" s="908"/>
      <c r="T230" s="908"/>
      <c r="U230" s="908"/>
      <c r="V230" s="908"/>
      <c r="W230" s="908"/>
    </row>
    <row r="231" spans="4:23" s="705" customFormat="1" x14ac:dyDescent="0.2">
      <c r="D231" s="914"/>
      <c r="E231" s="908"/>
      <c r="F231" s="908"/>
      <c r="G231" s="908"/>
      <c r="H231" s="908"/>
      <c r="I231" s="908"/>
      <c r="J231" s="914"/>
      <c r="K231" s="908"/>
      <c r="L231" s="908"/>
      <c r="M231" s="908"/>
      <c r="N231" s="908"/>
      <c r="O231" s="908"/>
      <c r="P231" s="914"/>
      <c r="Q231" s="908"/>
      <c r="R231" s="908"/>
      <c r="S231" s="908"/>
      <c r="T231" s="908"/>
      <c r="U231" s="908"/>
      <c r="V231" s="908"/>
      <c r="W231" s="908"/>
    </row>
    <row r="232" spans="4:23" s="705" customFormat="1" x14ac:dyDescent="0.2">
      <c r="D232" s="914"/>
      <c r="E232" s="908"/>
      <c r="F232" s="908"/>
      <c r="G232" s="908"/>
      <c r="H232" s="908"/>
      <c r="I232" s="908"/>
      <c r="J232" s="914"/>
      <c r="K232" s="908"/>
      <c r="L232" s="908"/>
      <c r="M232" s="908"/>
      <c r="N232" s="908"/>
      <c r="O232" s="908"/>
      <c r="P232" s="914"/>
      <c r="Q232" s="908"/>
      <c r="R232" s="908"/>
      <c r="S232" s="908"/>
      <c r="T232" s="908"/>
      <c r="U232" s="908"/>
      <c r="V232" s="908"/>
      <c r="W232" s="908"/>
    </row>
    <row r="233" spans="4:23" s="705" customFormat="1" x14ac:dyDescent="0.2">
      <c r="D233" s="914"/>
      <c r="E233" s="908"/>
      <c r="F233" s="908"/>
      <c r="G233" s="908"/>
      <c r="H233" s="908"/>
      <c r="I233" s="908"/>
      <c r="J233" s="914"/>
      <c r="K233" s="908"/>
      <c r="L233" s="908"/>
      <c r="M233" s="908"/>
      <c r="N233" s="908"/>
      <c r="O233" s="908"/>
      <c r="P233" s="914"/>
      <c r="Q233" s="908"/>
      <c r="R233" s="908"/>
      <c r="S233" s="908"/>
      <c r="T233" s="908"/>
      <c r="U233" s="908"/>
      <c r="V233" s="908"/>
      <c r="W233" s="908"/>
    </row>
    <row r="234" spans="4:23" s="705" customFormat="1" x14ac:dyDescent="0.2">
      <c r="D234" s="914"/>
      <c r="E234" s="908"/>
      <c r="F234" s="908"/>
      <c r="G234" s="908"/>
      <c r="H234" s="908"/>
      <c r="I234" s="908"/>
      <c r="J234" s="914"/>
      <c r="K234" s="908"/>
      <c r="L234" s="908"/>
      <c r="M234" s="908"/>
      <c r="N234" s="908"/>
      <c r="O234" s="908"/>
      <c r="P234" s="914"/>
      <c r="Q234" s="908"/>
      <c r="R234" s="908"/>
      <c r="S234" s="908"/>
      <c r="T234" s="908"/>
      <c r="U234" s="908"/>
      <c r="V234" s="908"/>
      <c r="W234" s="908"/>
    </row>
    <row r="235" spans="4:23" s="705" customFormat="1" x14ac:dyDescent="0.2">
      <c r="D235" s="914"/>
      <c r="E235" s="908"/>
      <c r="F235" s="908"/>
      <c r="G235" s="908"/>
      <c r="H235" s="908"/>
      <c r="I235" s="908"/>
      <c r="J235" s="914"/>
      <c r="K235" s="908"/>
      <c r="L235" s="908"/>
      <c r="M235" s="908"/>
      <c r="N235" s="908"/>
      <c r="O235" s="908"/>
      <c r="P235" s="914"/>
      <c r="Q235" s="908"/>
      <c r="R235" s="908"/>
      <c r="S235" s="908"/>
      <c r="T235" s="908"/>
      <c r="U235" s="908"/>
      <c r="V235" s="908"/>
      <c r="W235" s="908"/>
    </row>
    <row r="236" spans="4:23" s="705" customFormat="1" x14ac:dyDescent="0.2">
      <c r="D236" s="914"/>
      <c r="E236" s="908"/>
      <c r="F236" s="908"/>
      <c r="G236" s="908"/>
      <c r="H236" s="908"/>
      <c r="I236" s="908"/>
      <c r="J236" s="914"/>
      <c r="K236" s="908"/>
      <c r="L236" s="908"/>
      <c r="M236" s="908"/>
      <c r="N236" s="908"/>
      <c r="O236" s="908"/>
      <c r="P236" s="914"/>
      <c r="Q236" s="908"/>
      <c r="R236" s="908"/>
      <c r="S236" s="908"/>
      <c r="T236" s="908"/>
      <c r="U236" s="908"/>
      <c r="V236" s="908"/>
      <c r="W236" s="908"/>
    </row>
    <row r="237" spans="4:23" s="705" customFormat="1" x14ac:dyDescent="0.2">
      <c r="D237" s="914"/>
      <c r="E237" s="908"/>
      <c r="F237" s="908"/>
      <c r="G237" s="908"/>
      <c r="H237" s="908"/>
      <c r="I237" s="908"/>
      <c r="J237" s="914"/>
      <c r="K237" s="908"/>
      <c r="L237" s="908"/>
      <c r="M237" s="908"/>
      <c r="N237" s="908"/>
      <c r="O237" s="908"/>
      <c r="P237" s="914"/>
      <c r="Q237" s="908"/>
      <c r="R237" s="908"/>
      <c r="S237" s="908"/>
      <c r="T237" s="908"/>
      <c r="U237" s="908"/>
      <c r="V237" s="908"/>
      <c r="W237" s="908"/>
    </row>
    <row r="238" spans="4:23" s="705" customFormat="1" x14ac:dyDescent="0.2">
      <c r="D238" s="914"/>
      <c r="E238" s="908"/>
      <c r="F238" s="908"/>
      <c r="G238" s="908"/>
      <c r="H238" s="908"/>
      <c r="I238" s="908"/>
      <c r="J238" s="914"/>
      <c r="K238" s="908"/>
      <c r="L238" s="908"/>
      <c r="M238" s="908"/>
      <c r="N238" s="908"/>
      <c r="O238" s="908"/>
      <c r="P238" s="914"/>
      <c r="Q238" s="908"/>
      <c r="R238" s="908"/>
      <c r="S238" s="908"/>
      <c r="T238" s="908"/>
      <c r="U238" s="908"/>
      <c r="V238" s="908"/>
      <c r="W238" s="908"/>
    </row>
    <row r="239" spans="4:23" s="705" customFormat="1" x14ac:dyDescent="0.2">
      <c r="D239" s="914"/>
      <c r="E239" s="908"/>
      <c r="F239" s="908"/>
      <c r="G239" s="908"/>
      <c r="H239" s="908"/>
      <c r="I239" s="908"/>
      <c r="J239" s="914"/>
      <c r="K239" s="908"/>
      <c r="L239" s="908"/>
      <c r="M239" s="908"/>
      <c r="N239" s="908"/>
      <c r="O239" s="908"/>
      <c r="P239" s="914"/>
      <c r="Q239" s="908"/>
      <c r="R239" s="908"/>
      <c r="S239" s="908"/>
      <c r="T239" s="908"/>
      <c r="U239" s="908"/>
      <c r="V239" s="908"/>
      <c r="W239" s="908"/>
    </row>
    <row r="240" spans="4:23" s="705" customFormat="1" x14ac:dyDescent="0.2">
      <c r="D240" s="914"/>
      <c r="E240" s="908"/>
      <c r="F240" s="908"/>
      <c r="G240" s="908"/>
      <c r="H240" s="908"/>
      <c r="I240" s="908"/>
      <c r="J240" s="914"/>
      <c r="K240" s="908"/>
      <c r="L240" s="908"/>
      <c r="M240" s="908"/>
      <c r="N240" s="908"/>
      <c r="O240" s="908"/>
      <c r="P240" s="914"/>
      <c r="Q240" s="908"/>
      <c r="R240" s="908"/>
      <c r="S240" s="908"/>
      <c r="T240" s="908"/>
      <c r="U240" s="908"/>
      <c r="V240" s="908"/>
      <c r="W240" s="908"/>
    </row>
    <row r="241" spans="4:23" s="705" customFormat="1" x14ac:dyDescent="0.2">
      <c r="D241" s="914"/>
      <c r="E241" s="908"/>
      <c r="F241" s="908"/>
      <c r="G241" s="908"/>
      <c r="H241" s="908"/>
      <c r="I241" s="908"/>
      <c r="J241" s="914"/>
      <c r="K241" s="908"/>
      <c r="L241" s="908"/>
      <c r="M241" s="908"/>
      <c r="N241" s="908"/>
      <c r="O241" s="908"/>
      <c r="P241" s="914"/>
      <c r="Q241" s="908"/>
      <c r="R241" s="908"/>
      <c r="S241" s="908"/>
      <c r="T241" s="908"/>
      <c r="U241" s="908"/>
      <c r="V241" s="908"/>
      <c r="W241" s="908"/>
    </row>
    <row r="242" spans="4:23" s="705" customFormat="1" x14ac:dyDescent="0.2">
      <c r="D242" s="914"/>
      <c r="E242" s="908"/>
      <c r="F242" s="908"/>
      <c r="G242" s="908"/>
      <c r="H242" s="908"/>
      <c r="I242" s="908"/>
      <c r="J242" s="914"/>
      <c r="K242" s="908"/>
      <c r="L242" s="908"/>
      <c r="M242" s="908"/>
      <c r="N242" s="908"/>
      <c r="O242" s="908"/>
      <c r="P242" s="914"/>
      <c r="Q242" s="908"/>
      <c r="R242" s="908"/>
      <c r="S242" s="908"/>
      <c r="T242" s="908"/>
      <c r="U242" s="908"/>
      <c r="V242" s="908"/>
      <c r="W242" s="908"/>
    </row>
    <row r="243" spans="4:23" s="705" customFormat="1" x14ac:dyDescent="0.2">
      <c r="D243" s="914"/>
      <c r="E243" s="908"/>
      <c r="F243" s="908"/>
      <c r="G243" s="908"/>
      <c r="H243" s="908"/>
      <c r="I243" s="908"/>
      <c r="J243" s="914"/>
      <c r="K243" s="908"/>
      <c r="L243" s="908"/>
      <c r="M243" s="908"/>
      <c r="N243" s="908"/>
      <c r="O243" s="908"/>
      <c r="P243" s="914"/>
      <c r="Q243" s="908"/>
      <c r="R243" s="908"/>
      <c r="S243" s="908"/>
      <c r="T243" s="908"/>
      <c r="U243" s="908"/>
      <c r="V243" s="908"/>
      <c r="W243" s="908"/>
    </row>
    <row r="244" spans="4:23" s="705" customFormat="1" x14ac:dyDescent="0.2">
      <c r="D244" s="914"/>
      <c r="E244" s="908"/>
      <c r="F244" s="908"/>
      <c r="G244" s="908"/>
      <c r="H244" s="908"/>
      <c r="I244" s="908"/>
      <c r="J244" s="914"/>
      <c r="K244" s="908"/>
      <c r="L244" s="908"/>
      <c r="M244" s="908"/>
      <c r="N244" s="908"/>
      <c r="O244" s="908"/>
      <c r="P244" s="914"/>
      <c r="Q244" s="908"/>
      <c r="R244" s="908"/>
      <c r="S244" s="908"/>
      <c r="T244" s="908"/>
      <c r="U244" s="908"/>
      <c r="V244" s="908"/>
      <c r="W244" s="908"/>
    </row>
    <row r="245" spans="4:23" s="705" customFormat="1" x14ac:dyDescent="0.2">
      <c r="D245" s="914"/>
      <c r="E245" s="908"/>
      <c r="F245" s="908"/>
      <c r="G245" s="908"/>
      <c r="H245" s="908"/>
      <c r="I245" s="908"/>
      <c r="J245" s="914"/>
      <c r="K245" s="908"/>
      <c r="L245" s="908"/>
      <c r="M245" s="908"/>
      <c r="N245" s="908"/>
      <c r="O245" s="908"/>
      <c r="P245" s="914"/>
      <c r="Q245" s="908"/>
      <c r="R245" s="908"/>
      <c r="S245" s="908"/>
      <c r="T245" s="908"/>
      <c r="U245" s="908"/>
      <c r="V245" s="908"/>
      <c r="W245" s="908"/>
    </row>
    <row r="246" spans="4:23" s="705" customFormat="1" x14ac:dyDescent="0.2">
      <c r="D246" s="914"/>
      <c r="E246" s="908"/>
      <c r="F246" s="908"/>
      <c r="G246" s="908"/>
      <c r="H246" s="908"/>
      <c r="I246" s="908"/>
      <c r="J246" s="914"/>
      <c r="K246" s="908"/>
      <c r="L246" s="908"/>
      <c r="M246" s="908"/>
      <c r="N246" s="908"/>
      <c r="O246" s="908"/>
      <c r="P246" s="914"/>
      <c r="Q246" s="908"/>
      <c r="R246" s="908"/>
      <c r="S246" s="908"/>
      <c r="T246" s="908"/>
      <c r="U246" s="908"/>
      <c r="V246" s="908"/>
      <c r="W246" s="908"/>
    </row>
    <row r="247" spans="4:23" s="705" customFormat="1" x14ac:dyDescent="0.2">
      <c r="D247" s="914"/>
      <c r="E247" s="908"/>
      <c r="F247" s="908"/>
      <c r="G247" s="908"/>
      <c r="H247" s="908"/>
      <c r="I247" s="908"/>
      <c r="J247" s="914"/>
      <c r="K247" s="908"/>
      <c r="L247" s="908"/>
      <c r="M247" s="908"/>
      <c r="N247" s="908"/>
      <c r="O247" s="908"/>
      <c r="P247" s="914"/>
      <c r="Q247" s="908"/>
      <c r="R247" s="908"/>
      <c r="S247" s="908"/>
      <c r="T247" s="908"/>
      <c r="U247" s="908"/>
      <c r="V247" s="908"/>
      <c r="W247" s="908"/>
    </row>
    <row r="248" spans="4:23" s="705" customFormat="1" x14ac:dyDescent="0.2">
      <c r="D248" s="914"/>
      <c r="E248" s="908"/>
      <c r="F248" s="908"/>
      <c r="G248" s="908"/>
      <c r="H248" s="908"/>
      <c r="I248" s="908"/>
      <c r="J248" s="914"/>
      <c r="K248" s="908"/>
      <c r="L248" s="908"/>
      <c r="M248" s="908"/>
      <c r="N248" s="908"/>
      <c r="O248" s="908"/>
      <c r="P248" s="914"/>
      <c r="Q248" s="908"/>
      <c r="R248" s="908"/>
      <c r="S248" s="908"/>
      <c r="T248" s="908"/>
      <c r="U248" s="908"/>
      <c r="V248" s="908"/>
      <c r="W248" s="908"/>
    </row>
    <row r="249" spans="4:23" s="705" customFormat="1" x14ac:dyDescent="0.2">
      <c r="D249" s="914"/>
      <c r="E249" s="908"/>
      <c r="F249" s="908"/>
      <c r="G249" s="908"/>
      <c r="H249" s="908"/>
      <c r="I249" s="908"/>
      <c r="J249" s="914"/>
      <c r="K249" s="908"/>
      <c r="L249" s="908"/>
      <c r="M249" s="908"/>
      <c r="N249" s="908"/>
      <c r="O249" s="908"/>
      <c r="P249" s="914"/>
      <c r="Q249" s="908"/>
      <c r="R249" s="908"/>
      <c r="S249" s="908"/>
      <c r="T249" s="908"/>
      <c r="U249" s="908"/>
      <c r="V249" s="908"/>
      <c r="W249" s="908"/>
    </row>
    <row r="250" spans="4:23" s="705" customFormat="1" x14ac:dyDescent="0.2">
      <c r="D250" s="914"/>
      <c r="E250" s="908"/>
      <c r="F250" s="908"/>
      <c r="G250" s="908"/>
      <c r="H250" s="908"/>
      <c r="I250" s="908"/>
      <c r="J250" s="914"/>
      <c r="K250" s="908"/>
      <c r="L250" s="908"/>
      <c r="M250" s="908"/>
      <c r="N250" s="908"/>
      <c r="O250" s="908"/>
      <c r="P250" s="914"/>
      <c r="Q250" s="908"/>
      <c r="R250" s="908"/>
      <c r="S250" s="908"/>
      <c r="T250" s="908"/>
      <c r="U250" s="908"/>
      <c r="V250" s="908"/>
      <c r="W250" s="908"/>
    </row>
    <row r="251" spans="4:23" s="705" customFormat="1" x14ac:dyDescent="0.2">
      <c r="D251" s="914"/>
      <c r="E251" s="908"/>
      <c r="F251" s="908"/>
      <c r="G251" s="908"/>
      <c r="H251" s="908"/>
      <c r="I251" s="908"/>
      <c r="J251" s="914"/>
      <c r="K251" s="908"/>
      <c r="L251" s="908"/>
      <c r="M251" s="908"/>
      <c r="N251" s="908"/>
      <c r="O251" s="908"/>
      <c r="P251" s="914"/>
      <c r="Q251" s="908"/>
      <c r="R251" s="908"/>
      <c r="S251" s="908"/>
      <c r="T251" s="908"/>
      <c r="U251" s="908"/>
      <c r="V251" s="908"/>
      <c r="W251" s="908"/>
    </row>
    <row r="252" spans="4:23" s="705" customFormat="1" x14ac:dyDescent="0.2">
      <c r="D252" s="914"/>
      <c r="E252" s="908"/>
      <c r="F252" s="908"/>
      <c r="G252" s="908"/>
      <c r="H252" s="908"/>
      <c r="I252" s="908"/>
      <c r="J252" s="914"/>
      <c r="K252" s="908"/>
      <c r="L252" s="908"/>
      <c r="M252" s="908"/>
      <c r="N252" s="908"/>
      <c r="O252" s="908"/>
      <c r="P252" s="914"/>
      <c r="Q252" s="908"/>
      <c r="R252" s="908"/>
      <c r="S252" s="908"/>
      <c r="T252" s="908"/>
      <c r="U252" s="908"/>
      <c r="V252" s="908"/>
      <c r="W252" s="908"/>
    </row>
    <row r="253" spans="4:23" s="705" customFormat="1" x14ac:dyDescent="0.2">
      <c r="D253" s="914"/>
      <c r="E253" s="908"/>
      <c r="F253" s="908"/>
      <c r="G253" s="908"/>
      <c r="H253" s="908"/>
      <c r="I253" s="908"/>
      <c r="J253" s="914"/>
      <c r="K253" s="908"/>
      <c r="L253" s="908"/>
      <c r="M253" s="908"/>
      <c r="N253" s="908"/>
      <c r="O253" s="908"/>
      <c r="P253" s="914"/>
      <c r="Q253" s="908"/>
      <c r="R253" s="908"/>
      <c r="S253" s="908"/>
      <c r="T253" s="908"/>
      <c r="U253" s="908"/>
      <c r="V253" s="908"/>
      <c r="W253" s="908"/>
    </row>
    <row r="254" spans="4:23" s="705" customFormat="1" x14ac:dyDescent="0.2">
      <c r="D254" s="914"/>
      <c r="E254" s="908"/>
      <c r="F254" s="908"/>
      <c r="G254" s="908"/>
      <c r="H254" s="908"/>
      <c r="I254" s="908"/>
      <c r="J254" s="914"/>
      <c r="K254" s="908"/>
      <c r="L254" s="908"/>
      <c r="M254" s="908"/>
      <c r="N254" s="908"/>
      <c r="O254" s="908"/>
      <c r="P254" s="914"/>
      <c r="Q254" s="908"/>
      <c r="R254" s="908"/>
      <c r="S254" s="908"/>
      <c r="T254" s="908"/>
      <c r="U254" s="908"/>
      <c r="V254" s="908"/>
      <c r="W254" s="908"/>
    </row>
    <row r="255" spans="4:23" s="705" customFormat="1" x14ac:dyDescent="0.2">
      <c r="D255" s="914"/>
      <c r="E255" s="908"/>
      <c r="F255" s="908"/>
      <c r="G255" s="908"/>
      <c r="H255" s="908"/>
      <c r="I255" s="908"/>
      <c r="J255" s="914"/>
      <c r="K255" s="908"/>
      <c r="L255" s="908"/>
      <c r="M255" s="908"/>
      <c r="N255" s="908"/>
      <c r="O255" s="908"/>
      <c r="P255" s="914"/>
      <c r="Q255" s="908"/>
      <c r="R255" s="908"/>
      <c r="S255" s="908"/>
      <c r="T255" s="908"/>
      <c r="U255" s="908"/>
      <c r="V255" s="908"/>
      <c r="W255" s="908"/>
    </row>
    <row r="256" spans="4:23" s="705" customFormat="1" x14ac:dyDescent="0.2">
      <c r="D256" s="914"/>
      <c r="E256" s="908"/>
      <c r="F256" s="908"/>
      <c r="G256" s="908"/>
      <c r="H256" s="908"/>
      <c r="I256" s="908"/>
      <c r="J256" s="914"/>
      <c r="K256" s="908"/>
      <c r="L256" s="908"/>
      <c r="M256" s="908"/>
      <c r="N256" s="908"/>
      <c r="O256" s="908"/>
      <c r="P256" s="914"/>
      <c r="Q256" s="908"/>
      <c r="R256" s="908"/>
      <c r="S256" s="908"/>
      <c r="T256" s="908"/>
      <c r="U256" s="908"/>
      <c r="V256" s="908"/>
      <c r="W256" s="908"/>
    </row>
    <row r="257" spans="4:23" s="705" customFormat="1" x14ac:dyDescent="0.2">
      <c r="D257" s="914"/>
      <c r="E257" s="908"/>
      <c r="F257" s="908"/>
      <c r="G257" s="908"/>
      <c r="H257" s="908"/>
      <c r="I257" s="908"/>
      <c r="J257" s="914"/>
      <c r="K257" s="908"/>
      <c r="L257" s="908"/>
      <c r="M257" s="908"/>
      <c r="N257" s="908"/>
      <c r="O257" s="908"/>
      <c r="P257" s="914"/>
      <c r="Q257" s="908"/>
      <c r="R257" s="908"/>
      <c r="S257" s="908"/>
      <c r="T257" s="908"/>
      <c r="U257" s="908"/>
      <c r="V257" s="908"/>
      <c r="W257" s="908"/>
    </row>
    <row r="258" spans="4:23" s="705" customFormat="1" x14ac:dyDescent="0.2">
      <c r="D258" s="914"/>
      <c r="E258" s="908"/>
      <c r="F258" s="908"/>
      <c r="G258" s="908"/>
      <c r="H258" s="908"/>
      <c r="I258" s="908"/>
      <c r="J258" s="914"/>
      <c r="K258" s="908"/>
      <c r="L258" s="908"/>
      <c r="M258" s="908"/>
      <c r="N258" s="908"/>
      <c r="O258" s="908"/>
      <c r="P258" s="914"/>
      <c r="Q258" s="908"/>
      <c r="R258" s="908"/>
      <c r="S258" s="908"/>
      <c r="T258" s="908"/>
      <c r="U258" s="908"/>
      <c r="V258" s="908"/>
      <c r="W258" s="908"/>
    </row>
    <row r="259" spans="4:23" s="705" customFormat="1" x14ac:dyDescent="0.2">
      <c r="D259" s="914"/>
      <c r="E259" s="908"/>
      <c r="F259" s="908"/>
      <c r="G259" s="908"/>
      <c r="H259" s="908"/>
      <c r="I259" s="908"/>
      <c r="J259" s="914"/>
      <c r="K259" s="908"/>
      <c r="L259" s="908"/>
      <c r="M259" s="908"/>
      <c r="N259" s="908"/>
      <c r="O259" s="908"/>
      <c r="P259" s="914"/>
      <c r="Q259" s="908"/>
      <c r="R259" s="908"/>
      <c r="S259" s="908"/>
      <c r="T259" s="908"/>
      <c r="U259" s="908"/>
      <c r="V259" s="908"/>
      <c r="W259" s="908"/>
    </row>
    <row r="260" spans="4:23" s="705" customFormat="1" x14ac:dyDescent="0.2">
      <c r="D260" s="914"/>
      <c r="E260" s="908"/>
      <c r="F260" s="908"/>
      <c r="G260" s="908"/>
      <c r="H260" s="908"/>
      <c r="I260" s="908"/>
      <c r="J260" s="914"/>
      <c r="K260" s="908"/>
      <c r="L260" s="908"/>
      <c r="M260" s="908"/>
      <c r="N260" s="908"/>
      <c r="O260" s="908"/>
      <c r="P260" s="914"/>
      <c r="Q260" s="908"/>
      <c r="R260" s="908"/>
      <c r="S260" s="908"/>
      <c r="T260" s="908"/>
      <c r="U260" s="908"/>
      <c r="V260" s="908"/>
      <c r="W260" s="908"/>
    </row>
    <row r="261" spans="4:23" s="705" customFormat="1" x14ac:dyDescent="0.2">
      <c r="D261" s="914"/>
      <c r="E261" s="908"/>
      <c r="F261" s="908"/>
      <c r="G261" s="908"/>
      <c r="H261" s="908"/>
      <c r="I261" s="908"/>
      <c r="J261" s="914"/>
      <c r="K261" s="908"/>
      <c r="L261" s="908"/>
      <c r="M261" s="908"/>
      <c r="N261" s="908"/>
      <c r="O261" s="908"/>
      <c r="P261" s="914"/>
      <c r="Q261" s="908"/>
      <c r="R261" s="908"/>
      <c r="S261" s="908"/>
      <c r="T261" s="908"/>
      <c r="U261" s="908"/>
      <c r="V261" s="908"/>
      <c r="W261" s="908"/>
    </row>
    <row r="262" spans="4:23" s="705" customFormat="1" x14ac:dyDescent="0.2">
      <c r="D262" s="914"/>
      <c r="E262" s="908"/>
      <c r="F262" s="908"/>
      <c r="G262" s="908"/>
      <c r="H262" s="908"/>
      <c r="I262" s="908"/>
      <c r="J262" s="914"/>
      <c r="K262" s="908"/>
      <c r="L262" s="908"/>
      <c r="M262" s="908"/>
      <c r="N262" s="908"/>
      <c r="O262" s="908"/>
      <c r="P262" s="914"/>
      <c r="Q262" s="908"/>
      <c r="R262" s="908"/>
      <c r="S262" s="908"/>
      <c r="T262" s="908"/>
      <c r="U262" s="908"/>
      <c r="V262" s="908"/>
      <c r="W262" s="908"/>
    </row>
    <row r="263" spans="4:23" s="705" customFormat="1" x14ac:dyDescent="0.2">
      <c r="D263" s="914"/>
      <c r="E263" s="908"/>
      <c r="F263" s="908"/>
      <c r="G263" s="908"/>
      <c r="H263" s="908"/>
      <c r="I263" s="908"/>
      <c r="J263" s="914"/>
      <c r="K263" s="908"/>
      <c r="L263" s="908"/>
      <c r="M263" s="908"/>
      <c r="N263" s="908"/>
      <c r="O263" s="908"/>
      <c r="P263" s="914"/>
      <c r="Q263" s="908"/>
      <c r="R263" s="908"/>
      <c r="S263" s="908"/>
      <c r="T263" s="908"/>
      <c r="U263" s="908"/>
      <c r="V263" s="908"/>
      <c r="W263" s="908"/>
    </row>
    <row r="264" spans="4:23" s="705" customFormat="1" x14ac:dyDescent="0.2">
      <c r="D264" s="914"/>
      <c r="E264" s="908"/>
      <c r="F264" s="908"/>
      <c r="G264" s="908"/>
      <c r="H264" s="908"/>
      <c r="I264" s="908"/>
      <c r="J264" s="914"/>
      <c r="K264" s="908"/>
      <c r="L264" s="908"/>
      <c r="M264" s="908"/>
      <c r="N264" s="908"/>
      <c r="O264" s="908"/>
      <c r="P264" s="914"/>
      <c r="Q264" s="908"/>
      <c r="R264" s="908"/>
      <c r="S264" s="908"/>
      <c r="T264" s="908"/>
      <c r="U264" s="908"/>
      <c r="V264" s="908"/>
      <c r="W264" s="908"/>
    </row>
    <row r="265" spans="4:23" s="705" customFormat="1" x14ac:dyDescent="0.2">
      <c r="D265" s="914"/>
      <c r="E265" s="908"/>
      <c r="F265" s="908"/>
      <c r="G265" s="908"/>
      <c r="H265" s="908"/>
      <c r="I265" s="908"/>
      <c r="J265" s="914"/>
      <c r="K265" s="908"/>
      <c r="L265" s="908"/>
      <c r="M265" s="908"/>
      <c r="N265" s="908"/>
      <c r="O265" s="908"/>
      <c r="P265" s="914"/>
      <c r="Q265" s="908"/>
      <c r="R265" s="908"/>
      <c r="S265" s="908"/>
      <c r="T265" s="908"/>
      <c r="U265" s="908"/>
      <c r="V265" s="908"/>
      <c r="W265" s="908"/>
    </row>
    <row r="266" spans="4:23" s="705" customFormat="1" x14ac:dyDescent="0.2">
      <c r="D266" s="914"/>
      <c r="E266" s="908"/>
      <c r="F266" s="908"/>
      <c r="G266" s="908"/>
      <c r="H266" s="908"/>
      <c r="I266" s="908"/>
      <c r="J266" s="914"/>
      <c r="K266" s="908"/>
      <c r="L266" s="908"/>
      <c r="M266" s="908"/>
      <c r="N266" s="908"/>
      <c r="O266" s="908"/>
      <c r="P266" s="914"/>
      <c r="Q266" s="908"/>
      <c r="R266" s="908"/>
      <c r="S266" s="908"/>
      <c r="T266" s="908"/>
      <c r="U266" s="908"/>
      <c r="V266" s="908"/>
      <c r="W266" s="908"/>
    </row>
    <row r="267" spans="4:23" s="705" customFormat="1" x14ac:dyDescent="0.2">
      <c r="D267" s="914"/>
      <c r="E267" s="908"/>
      <c r="F267" s="908"/>
      <c r="G267" s="908"/>
      <c r="H267" s="908"/>
      <c r="I267" s="908"/>
      <c r="J267" s="914"/>
      <c r="K267" s="908"/>
      <c r="L267" s="908"/>
      <c r="M267" s="908"/>
      <c r="N267" s="908"/>
      <c r="O267" s="908"/>
      <c r="P267" s="914"/>
      <c r="Q267" s="908"/>
      <c r="R267" s="908"/>
      <c r="S267" s="908"/>
      <c r="T267" s="908"/>
      <c r="U267" s="908"/>
      <c r="V267" s="908"/>
      <c r="W267" s="908"/>
    </row>
    <row r="268" spans="4:23" s="705" customFormat="1" x14ac:dyDescent="0.2">
      <c r="D268" s="914"/>
      <c r="E268" s="908"/>
      <c r="F268" s="908"/>
      <c r="G268" s="908"/>
      <c r="H268" s="908"/>
      <c r="I268" s="908"/>
      <c r="J268" s="914"/>
      <c r="K268" s="908"/>
      <c r="L268" s="908"/>
      <c r="M268" s="908"/>
      <c r="N268" s="908"/>
      <c r="O268" s="908"/>
      <c r="P268" s="914"/>
      <c r="Q268" s="908"/>
      <c r="R268" s="908"/>
      <c r="S268" s="908"/>
      <c r="T268" s="908"/>
      <c r="U268" s="908"/>
      <c r="V268" s="908"/>
      <c r="W268" s="908"/>
    </row>
    <row r="269" spans="4:23" s="705" customFormat="1" x14ac:dyDescent="0.2">
      <c r="D269" s="914"/>
      <c r="E269" s="908"/>
      <c r="F269" s="908"/>
      <c r="G269" s="908"/>
      <c r="H269" s="908"/>
      <c r="I269" s="908"/>
      <c r="J269" s="914"/>
      <c r="K269" s="908"/>
      <c r="L269" s="908"/>
      <c r="M269" s="908"/>
      <c r="N269" s="908"/>
      <c r="O269" s="908"/>
      <c r="P269" s="914"/>
      <c r="Q269" s="908"/>
      <c r="R269" s="908"/>
      <c r="S269" s="908"/>
      <c r="T269" s="908"/>
      <c r="U269" s="908"/>
      <c r="V269" s="908"/>
      <c r="W269" s="908"/>
    </row>
    <row r="270" spans="4:23" s="705" customFormat="1" x14ac:dyDescent="0.2">
      <c r="D270" s="914"/>
      <c r="E270" s="908"/>
      <c r="F270" s="908"/>
      <c r="G270" s="908"/>
      <c r="H270" s="908"/>
      <c r="I270" s="908"/>
      <c r="J270" s="914"/>
      <c r="K270" s="908"/>
      <c r="L270" s="908"/>
      <c r="M270" s="908"/>
      <c r="N270" s="908"/>
      <c r="O270" s="908"/>
      <c r="P270" s="914"/>
      <c r="Q270" s="908"/>
      <c r="R270" s="908"/>
      <c r="S270" s="908"/>
      <c r="T270" s="908"/>
      <c r="U270" s="908"/>
      <c r="V270" s="908"/>
      <c r="W270" s="908"/>
    </row>
    <row r="271" spans="4:23" s="705" customFormat="1" x14ac:dyDescent="0.2">
      <c r="D271" s="914"/>
      <c r="E271" s="908"/>
      <c r="F271" s="908"/>
      <c r="G271" s="908"/>
      <c r="H271" s="908"/>
      <c r="I271" s="908"/>
      <c r="J271" s="914"/>
      <c r="K271" s="908"/>
      <c r="L271" s="908"/>
      <c r="M271" s="908"/>
      <c r="N271" s="908"/>
      <c r="O271" s="908"/>
      <c r="P271" s="914"/>
      <c r="Q271" s="908"/>
      <c r="R271" s="908"/>
      <c r="S271" s="908"/>
      <c r="T271" s="908"/>
      <c r="U271" s="908"/>
      <c r="V271" s="908"/>
      <c r="W271" s="908"/>
    </row>
    <row r="272" spans="4:23" s="705" customFormat="1" x14ac:dyDescent="0.2">
      <c r="D272" s="914"/>
      <c r="E272" s="908"/>
      <c r="F272" s="908"/>
      <c r="G272" s="908"/>
      <c r="H272" s="908"/>
      <c r="I272" s="908"/>
      <c r="J272" s="914"/>
      <c r="K272" s="908"/>
      <c r="L272" s="908"/>
      <c r="M272" s="908"/>
      <c r="N272" s="908"/>
      <c r="O272" s="908"/>
      <c r="P272" s="914"/>
      <c r="Q272" s="908"/>
      <c r="R272" s="908"/>
      <c r="S272" s="908"/>
      <c r="T272" s="908"/>
      <c r="U272" s="908"/>
      <c r="V272" s="908"/>
      <c r="W272" s="908"/>
    </row>
    <row r="273" spans="4:23" s="705" customFormat="1" x14ac:dyDescent="0.2">
      <c r="D273" s="914"/>
      <c r="E273" s="908"/>
      <c r="F273" s="908"/>
      <c r="G273" s="908"/>
      <c r="H273" s="908"/>
      <c r="I273" s="908"/>
      <c r="J273" s="914"/>
      <c r="K273" s="908"/>
      <c r="L273" s="908"/>
      <c r="M273" s="908"/>
      <c r="N273" s="908"/>
      <c r="O273" s="908"/>
      <c r="P273" s="914"/>
      <c r="Q273" s="908"/>
      <c r="R273" s="908"/>
      <c r="S273" s="908"/>
      <c r="T273" s="908"/>
      <c r="U273" s="908"/>
      <c r="V273" s="908"/>
      <c r="W273" s="908"/>
    </row>
    <row r="274" spans="4:23" s="705" customFormat="1" x14ac:dyDescent="0.2">
      <c r="D274" s="914"/>
      <c r="E274" s="908"/>
      <c r="F274" s="908"/>
      <c r="G274" s="908"/>
      <c r="H274" s="908"/>
      <c r="I274" s="908"/>
      <c r="J274" s="914"/>
      <c r="K274" s="908"/>
      <c r="L274" s="908"/>
      <c r="M274" s="908"/>
      <c r="N274" s="908"/>
      <c r="O274" s="908"/>
      <c r="P274" s="914"/>
      <c r="Q274" s="908"/>
      <c r="R274" s="908"/>
      <c r="S274" s="908"/>
      <c r="T274" s="908"/>
      <c r="U274" s="908"/>
      <c r="V274" s="908"/>
      <c r="W274" s="908"/>
    </row>
    <row r="275" spans="4:23" s="705" customFormat="1" x14ac:dyDescent="0.2">
      <c r="D275" s="914"/>
      <c r="E275" s="908"/>
      <c r="F275" s="908"/>
      <c r="G275" s="908"/>
      <c r="H275" s="908"/>
      <c r="I275" s="908"/>
      <c r="J275" s="914"/>
      <c r="K275" s="908"/>
      <c r="L275" s="908"/>
      <c r="M275" s="908"/>
      <c r="N275" s="908"/>
      <c r="O275" s="908"/>
      <c r="P275" s="914"/>
      <c r="Q275" s="908"/>
      <c r="R275" s="908"/>
      <c r="S275" s="908"/>
      <c r="T275" s="908"/>
      <c r="U275" s="908"/>
      <c r="V275" s="908"/>
      <c r="W275" s="908"/>
    </row>
    <row r="276" spans="4:23" s="705" customFormat="1" x14ac:dyDescent="0.2">
      <c r="D276" s="914"/>
      <c r="E276" s="908"/>
      <c r="F276" s="908"/>
      <c r="G276" s="908"/>
      <c r="H276" s="908"/>
      <c r="I276" s="908"/>
      <c r="J276" s="914"/>
      <c r="K276" s="908"/>
      <c r="L276" s="908"/>
      <c r="M276" s="908"/>
      <c r="N276" s="908"/>
      <c r="O276" s="908"/>
      <c r="P276" s="914"/>
      <c r="Q276" s="908"/>
      <c r="R276" s="908"/>
      <c r="S276" s="908"/>
      <c r="T276" s="908"/>
      <c r="U276" s="908"/>
      <c r="V276" s="908"/>
      <c r="W276" s="908"/>
    </row>
    <row r="277" spans="4:23" s="705" customFormat="1" x14ac:dyDescent="0.2">
      <c r="D277" s="914"/>
      <c r="E277" s="908"/>
      <c r="F277" s="908"/>
      <c r="G277" s="908"/>
      <c r="H277" s="908"/>
      <c r="I277" s="908"/>
      <c r="J277" s="914"/>
      <c r="K277" s="908"/>
      <c r="L277" s="908"/>
      <c r="M277" s="908"/>
      <c r="N277" s="908"/>
      <c r="O277" s="908"/>
      <c r="P277" s="914"/>
      <c r="Q277" s="908"/>
      <c r="R277" s="908"/>
      <c r="S277" s="908"/>
      <c r="T277" s="908"/>
      <c r="U277" s="908"/>
      <c r="V277" s="908"/>
      <c r="W277" s="908"/>
    </row>
    <row r="278" spans="4:23" s="705" customFormat="1" x14ac:dyDescent="0.2">
      <c r="D278" s="914"/>
      <c r="E278" s="908"/>
      <c r="F278" s="908"/>
      <c r="G278" s="908"/>
      <c r="H278" s="908"/>
      <c r="I278" s="908"/>
      <c r="J278" s="914"/>
      <c r="K278" s="908"/>
      <c r="L278" s="908"/>
      <c r="M278" s="908"/>
      <c r="N278" s="908"/>
      <c r="O278" s="908"/>
      <c r="P278" s="914"/>
      <c r="Q278" s="908"/>
      <c r="R278" s="908"/>
      <c r="S278" s="908"/>
      <c r="T278" s="908"/>
      <c r="U278" s="908"/>
      <c r="V278" s="908"/>
      <c r="W278" s="908"/>
    </row>
    <row r="279" spans="4:23" s="705" customFormat="1" x14ac:dyDescent="0.2">
      <c r="D279" s="914"/>
      <c r="E279" s="908"/>
      <c r="F279" s="908"/>
      <c r="G279" s="908"/>
      <c r="H279" s="908"/>
      <c r="I279" s="908"/>
      <c r="J279" s="914"/>
      <c r="K279" s="908"/>
      <c r="L279" s="908"/>
      <c r="M279" s="908"/>
      <c r="N279" s="908"/>
      <c r="O279" s="908"/>
      <c r="P279" s="914"/>
      <c r="Q279" s="908"/>
      <c r="R279" s="908"/>
      <c r="S279" s="908"/>
      <c r="T279" s="908"/>
      <c r="U279" s="908"/>
      <c r="V279" s="908"/>
      <c r="W279" s="908"/>
    </row>
    <row r="280" spans="4:23" s="705" customFormat="1" x14ac:dyDescent="0.2">
      <c r="D280" s="914"/>
      <c r="E280" s="908"/>
      <c r="F280" s="908"/>
      <c r="G280" s="908"/>
      <c r="H280" s="908"/>
      <c r="I280" s="908"/>
      <c r="J280" s="914"/>
      <c r="K280" s="908"/>
      <c r="L280" s="908"/>
      <c r="M280" s="908"/>
      <c r="N280" s="908"/>
      <c r="O280" s="908"/>
      <c r="P280" s="914"/>
      <c r="Q280" s="908"/>
      <c r="R280" s="908"/>
      <c r="S280" s="908"/>
      <c r="T280" s="908"/>
      <c r="U280" s="908"/>
      <c r="V280" s="908"/>
      <c r="W280" s="908"/>
    </row>
    <row r="281" spans="4:23" s="705" customFormat="1" x14ac:dyDescent="0.2">
      <c r="D281" s="914"/>
      <c r="E281" s="908"/>
      <c r="F281" s="908"/>
      <c r="G281" s="908"/>
      <c r="H281" s="908"/>
      <c r="I281" s="908"/>
      <c r="J281" s="914"/>
      <c r="K281" s="908"/>
      <c r="L281" s="908"/>
      <c r="M281" s="908"/>
      <c r="N281" s="908"/>
      <c r="O281" s="908"/>
      <c r="P281" s="914"/>
      <c r="Q281" s="908"/>
      <c r="R281" s="908"/>
      <c r="S281" s="908"/>
      <c r="T281" s="908"/>
      <c r="U281" s="908"/>
      <c r="V281" s="908"/>
      <c r="W281" s="908"/>
    </row>
    <row r="282" spans="4:23" s="705" customFormat="1" x14ac:dyDescent="0.2">
      <c r="D282" s="914"/>
      <c r="E282" s="908"/>
      <c r="F282" s="908"/>
      <c r="G282" s="908"/>
      <c r="H282" s="908"/>
      <c r="I282" s="908"/>
      <c r="J282" s="914"/>
      <c r="K282" s="908"/>
      <c r="L282" s="908"/>
      <c r="M282" s="908"/>
      <c r="N282" s="908"/>
      <c r="O282" s="908"/>
      <c r="P282" s="914"/>
      <c r="Q282" s="908"/>
      <c r="R282" s="908"/>
      <c r="S282" s="908"/>
      <c r="T282" s="908"/>
      <c r="U282" s="908"/>
      <c r="V282" s="908"/>
      <c r="W282" s="908"/>
    </row>
    <row r="283" spans="4:23" s="705" customFormat="1" x14ac:dyDescent="0.2">
      <c r="D283" s="914"/>
      <c r="E283" s="908"/>
      <c r="F283" s="908"/>
      <c r="G283" s="908"/>
      <c r="H283" s="908"/>
      <c r="I283" s="908"/>
      <c r="J283" s="914"/>
      <c r="K283" s="908"/>
      <c r="L283" s="908"/>
      <c r="M283" s="908"/>
      <c r="N283" s="908"/>
      <c r="O283" s="908"/>
      <c r="P283" s="914"/>
      <c r="Q283" s="908"/>
      <c r="R283" s="908"/>
      <c r="S283" s="908"/>
      <c r="T283" s="908"/>
      <c r="U283" s="908"/>
      <c r="V283" s="908"/>
      <c r="W283" s="908"/>
    </row>
    <row r="284" spans="4:23" s="705" customFormat="1" x14ac:dyDescent="0.2">
      <c r="D284" s="914"/>
      <c r="E284" s="908"/>
      <c r="F284" s="908"/>
      <c r="G284" s="908"/>
      <c r="H284" s="908"/>
      <c r="I284" s="908"/>
      <c r="J284" s="914"/>
      <c r="K284" s="908"/>
      <c r="L284" s="908"/>
      <c r="M284" s="908"/>
      <c r="N284" s="908"/>
      <c r="O284" s="908"/>
      <c r="P284" s="914"/>
      <c r="Q284" s="908"/>
      <c r="R284" s="908"/>
      <c r="S284" s="908"/>
      <c r="T284" s="908"/>
      <c r="U284" s="908"/>
      <c r="V284" s="908"/>
      <c r="W284" s="908"/>
    </row>
    <row r="285" spans="4:23" s="705" customFormat="1" x14ac:dyDescent="0.2">
      <c r="D285" s="914"/>
      <c r="E285" s="908"/>
      <c r="F285" s="908"/>
      <c r="G285" s="908"/>
      <c r="H285" s="908"/>
      <c r="I285" s="908"/>
      <c r="J285" s="914"/>
      <c r="K285" s="908"/>
      <c r="L285" s="908"/>
      <c r="M285" s="908"/>
      <c r="N285" s="908"/>
      <c r="O285" s="908"/>
      <c r="P285" s="914"/>
      <c r="Q285" s="908"/>
      <c r="R285" s="908"/>
      <c r="S285" s="908"/>
      <c r="T285" s="908"/>
      <c r="U285" s="908"/>
      <c r="V285" s="908"/>
      <c r="W285" s="908"/>
    </row>
    <row r="286" spans="4:23" s="705" customFormat="1" x14ac:dyDescent="0.2">
      <c r="D286" s="914"/>
      <c r="E286" s="908"/>
      <c r="F286" s="908"/>
      <c r="G286" s="908"/>
      <c r="H286" s="908"/>
      <c r="I286" s="908"/>
      <c r="J286" s="914"/>
      <c r="K286" s="908"/>
      <c r="L286" s="908"/>
      <c r="M286" s="908"/>
      <c r="N286" s="908"/>
      <c r="O286" s="908"/>
      <c r="P286" s="914"/>
      <c r="Q286" s="908"/>
      <c r="R286" s="908"/>
      <c r="S286" s="908"/>
      <c r="T286" s="908"/>
      <c r="U286" s="908"/>
      <c r="V286" s="908"/>
      <c r="W286" s="908"/>
    </row>
    <row r="287" spans="4:23" s="705" customFormat="1" x14ac:dyDescent="0.2">
      <c r="D287" s="914"/>
      <c r="E287" s="908"/>
      <c r="F287" s="908"/>
      <c r="G287" s="908"/>
      <c r="H287" s="908"/>
      <c r="I287" s="908"/>
      <c r="J287" s="914"/>
      <c r="K287" s="908"/>
      <c r="L287" s="908"/>
      <c r="M287" s="908"/>
      <c r="N287" s="908"/>
      <c r="O287" s="908"/>
      <c r="P287" s="914"/>
      <c r="Q287" s="908"/>
      <c r="R287" s="908"/>
      <c r="S287" s="908"/>
      <c r="T287" s="908"/>
      <c r="U287" s="908"/>
      <c r="V287" s="908"/>
      <c r="W287" s="908"/>
    </row>
    <row r="288" spans="4:23" s="705" customFormat="1" x14ac:dyDescent="0.2">
      <c r="D288" s="914"/>
      <c r="E288" s="908"/>
      <c r="F288" s="908"/>
      <c r="G288" s="908"/>
      <c r="H288" s="908"/>
      <c r="I288" s="908"/>
      <c r="J288" s="914"/>
      <c r="K288" s="908"/>
      <c r="L288" s="908"/>
      <c r="M288" s="908"/>
      <c r="N288" s="908"/>
      <c r="O288" s="908"/>
      <c r="P288" s="914"/>
      <c r="Q288" s="908"/>
      <c r="R288" s="908"/>
      <c r="S288" s="908"/>
      <c r="T288" s="908"/>
      <c r="U288" s="908"/>
      <c r="V288" s="908"/>
      <c r="W288" s="908"/>
    </row>
    <row r="289" spans="4:23" s="705" customFormat="1" x14ac:dyDescent="0.2">
      <c r="D289" s="914"/>
      <c r="E289" s="908"/>
      <c r="F289" s="908"/>
      <c r="G289" s="908"/>
      <c r="H289" s="908"/>
      <c r="I289" s="908"/>
      <c r="J289" s="914"/>
      <c r="K289" s="908"/>
      <c r="L289" s="908"/>
      <c r="M289" s="908"/>
      <c r="N289" s="908"/>
      <c r="O289" s="908"/>
      <c r="P289" s="914"/>
      <c r="Q289" s="908"/>
      <c r="R289" s="908"/>
      <c r="S289" s="908"/>
      <c r="T289" s="908"/>
      <c r="U289" s="908"/>
      <c r="V289" s="908"/>
      <c r="W289" s="908"/>
    </row>
    <row r="290" spans="4:23" s="705" customFormat="1" x14ac:dyDescent="0.2">
      <c r="D290" s="914"/>
      <c r="E290" s="908"/>
      <c r="F290" s="908"/>
      <c r="G290" s="908"/>
      <c r="H290" s="908"/>
      <c r="I290" s="908"/>
      <c r="J290" s="914"/>
      <c r="K290" s="908"/>
      <c r="L290" s="908"/>
      <c r="M290" s="908"/>
      <c r="N290" s="908"/>
      <c r="O290" s="908"/>
      <c r="P290" s="914"/>
      <c r="Q290" s="908"/>
      <c r="R290" s="908"/>
      <c r="S290" s="908"/>
      <c r="T290" s="908"/>
      <c r="U290" s="908"/>
      <c r="V290" s="908"/>
      <c r="W290" s="908"/>
    </row>
    <row r="291" spans="4:23" s="705" customFormat="1" x14ac:dyDescent="0.2">
      <c r="D291" s="914"/>
      <c r="E291" s="908"/>
      <c r="F291" s="908"/>
      <c r="G291" s="908"/>
      <c r="H291" s="908"/>
      <c r="I291" s="908"/>
      <c r="J291" s="914"/>
      <c r="K291" s="908"/>
      <c r="L291" s="908"/>
      <c r="M291" s="908"/>
      <c r="N291" s="908"/>
      <c r="O291" s="908"/>
      <c r="P291" s="914"/>
      <c r="Q291" s="908"/>
      <c r="R291" s="908"/>
      <c r="S291" s="908"/>
      <c r="T291" s="908"/>
      <c r="U291" s="908"/>
      <c r="V291" s="908"/>
      <c r="W291" s="908"/>
    </row>
    <row r="292" spans="4:23" s="705" customFormat="1" x14ac:dyDescent="0.2">
      <c r="D292" s="914"/>
      <c r="E292" s="908"/>
      <c r="F292" s="908"/>
      <c r="G292" s="908"/>
      <c r="H292" s="908"/>
      <c r="I292" s="908"/>
      <c r="J292" s="914"/>
      <c r="K292" s="908"/>
      <c r="L292" s="908"/>
      <c r="M292" s="908"/>
      <c r="N292" s="908"/>
      <c r="O292" s="908"/>
      <c r="P292" s="914"/>
      <c r="Q292" s="908"/>
      <c r="R292" s="908"/>
      <c r="S292" s="908"/>
      <c r="T292" s="908"/>
      <c r="U292" s="908"/>
      <c r="V292" s="908"/>
      <c r="W292" s="908"/>
    </row>
    <row r="293" spans="4:23" s="705" customFormat="1" x14ac:dyDescent="0.2">
      <c r="D293" s="914"/>
      <c r="E293" s="908"/>
      <c r="F293" s="908"/>
      <c r="G293" s="908"/>
      <c r="H293" s="908"/>
      <c r="I293" s="908"/>
      <c r="J293" s="914"/>
      <c r="K293" s="908"/>
      <c r="L293" s="908"/>
      <c r="M293" s="908"/>
      <c r="N293" s="908"/>
      <c r="O293" s="908"/>
      <c r="P293" s="914"/>
      <c r="Q293" s="908"/>
      <c r="R293" s="908"/>
      <c r="S293" s="908"/>
      <c r="T293" s="908"/>
      <c r="U293" s="908"/>
      <c r="V293" s="908"/>
      <c r="W293" s="908"/>
    </row>
    <row r="294" spans="4:23" s="705" customFormat="1" x14ac:dyDescent="0.2">
      <c r="D294" s="914"/>
      <c r="E294" s="908"/>
      <c r="F294" s="908"/>
      <c r="G294" s="908"/>
      <c r="H294" s="908"/>
      <c r="I294" s="908"/>
      <c r="J294" s="914"/>
      <c r="K294" s="908"/>
      <c r="L294" s="908"/>
      <c r="M294" s="908"/>
      <c r="N294" s="908"/>
      <c r="O294" s="908"/>
      <c r="P294" s="914"/>
      <c r="Q294" s="908"/>
      <c r="R294" s="908"/>
      <c r="S294" s="908"/>
      <c r="T294" s="908"/>
      <c r="U294" s="908"/>
      <c r="V294" s="908"/>
      <c r="W294" s="908"/>
    </row>
    <row r="295" spans="4:23" s="705" customFormat="1" x14ac:dyDescent="0.2">
      <c r="D295" s="914"/>
      <c r="E295" s="908"/>
      <c r="F295" s="908"/>
      <c r="G295" s="908"/>
      <c r="H295" s="908"/>
      <c r="I295" s="908"/>
      <c r="J295" s="914"/>
      <c r="K295" s="908"/>
      <c r="L295" s="908"/>
      <c r="M295" s="908"/>
      <c r="N295" s="908"/>
      <c r="O295" s="908"/>
      <c r="P295" s="914"/>
      <c r="Q295" s="908"/>
      <c r="R295" s="908"/>
      <c r="S295" s="908"/>
      <c r="T295" s="908"/>
      <c r="U295" s="908"/>
      <c r="V295" s="908"/>
      <c r="W295" s="908"/>
    </row>
    <row r="296" spans="4:23" s="705" customFormat="1" x14ac:dyDescent="0.2">
      <c r="D296" s="914"/>
      <c r="E296" s="908"/>
      <c r="F296" s="908"/>
      <c r="G296" s="908"/>
      <c r="H296" s="908"/>
      <c r="I296" s="908"/>
      <c r="J296" s="914"/>
      <c r="K296" s="908"/>
      <c r="L296" s="908"/>
      <c r="M296" s="908"/>
      <c r="N296" s="908"/>
      <c r="O296" s="908"/>
      <c r="P296" s="914"/>
      <c r="Q296" s="908"/>
      <c r="R296" s="908"/>
      <c r="S296" s="908"/>
      <c r="T296" s="908"/>
      <c r="U296" s="908"/>
      <c r="V296" s="908"/>
      <c r="W296" s="908"/>
    </row>
    <row r="297" spans="4:23" s="705" customFormat="1" x14ac:dyDescent="0.2">
      <c r="D297" s="914"/>
      <c r="E297" s="908"/>
      <c r="F297" s="908"/>
      <c r="G297" s="908"/>
      <c r="H297" s="908"/>
      <c r="I297" s="908"/>
      <c r="J297" s="914"/>
      <c r="K297" s="908"/>
      <c r="L297" s="908"/>
      <c r="M297" s="908"/>
      <c r="N297" s="908"/>
      <c r="O297" s="908"/>
      <c r="P297" s="914"/>
      <c r="Q297" s="908"/>
      <c r="R297" s="908"/>
      <c r="S297" s="908"/>
      <c r="T297" s="908"/>
      <c r="U297" s="908"/>
      <c r="V297" s="908"/>
      <c r="W297" s="908"/>
    </row>
    <row r="298" spans="4:23" s="705" customFormat="1" x14ac:dyDescent="0.2">
      <c r="D298" s="914"/>
      <c r="E298" s="908"/>
      <c r="F298" s="908"/>
      <c r="G298" s="908"/>
      <c r="H298" s="908"/>
      <c r="I298" s="908"/>
      <c r="J298" s="914"/>
      <c r="K298" s="908"/>
      <c r="L298" s="908"/>
      <c r="M298" s="908"/>
      <c r="N298" s="908"/>
      <c r="O298" s="908"/>
      <c r="P298" s="914"/>
      <c r="Q298" s="908"/>
      <c r="R298" s="908"/>
      <c r="S298" s="908"/>
      <c r="T298" s="908"/>
      <c r="U298" s="908"/>
      <c r="V298" s="908"/>
      <c r="W298" s="908"/>
    </row>
    <row r="299" spans="4:23" s="705" customFormat="1" x14ac:dyDescent="0.2">
      <c r="D299" s="914"/>
      <c r="E299" s="908"/>
      <c r="F299" s="908"/>
      <c r="G299" s="908"/>
      <c r="H299" s="908"/>
      <c r="I299" s="908"/>
      <c r="J299" s="914"/>
      <c r="K299" s="908"/>
      <c r="L299" s="908"/>
      <c r="M299" s="908"/>
      <c r="N299" s="908"/>
      <c r="O299" s="908"/>
      <c r="P299" s="914"/>
      <c r="Q299" s="908"/>
      <c r="R299" s="908"/>
      <c r="S299" s="908"/>
      <c r="T299" s="908"/>
      <c r="U299" s="908"/>
      <c r="V299" s="908"/>
      <c r="W299" s="908"/>
    </row>
    <row r="300" spans="4:23" s="705" customFormat="1" x14ac:dyDescent="0.2">
      <c r="D300" s="914"/>
      <c r="E300" s="908"/>
      <c r="F300" s="908"/>
      <c r="G300" s="908"/>
      <c r="H300" s="908"/>
      <c r="I300" s="908"/>
      <c r="J300" s="914"/>
      <c r="K300" s="908"/>
      <c r="L300" s="908"/>
      <c r="M300" s="908"/>
      <c r="N300" s="908"/>
      <c r="O300" s="908"/>
      <c r="P300" s="914"/>
      <c r="Q300" s="908"/>
      <c r="R300" s="908"/>
      <c r="S300" s="908"/>
      <c r="T300" s="908"/>
      <c r="U300" s="908"/>
      <c r="V300" s="908"/>
      <c r="W300" s="908"/>
    </row>
    <row r="301" spans="4:23" s="705" customFormat="1" x14ac:dyDescent="0.2">
      <c r="D301" s="914"/>
      <c r="E301" s="908"/>
      <c r="F301" s="908"/>
      <c r="G301" s="908"/>
      <c r="H301" s="908"/>
      <c r="I301" s="908"/>
      <c r="J301" s="914"/>
      <c r="K301" s="908"/>
      <c r="L301" s="908"/>
      <c r="M301" s="908"/>
      <c r="N301" s="908"/>
      <c r="O301" s="908"/>
      <c r="P301" s="914"/>
      <c r="Q301" s="908"/>
      <c r="R301" s="908"/>
      <c r="S301" s="908"/>
      <c r="T301" s="908"/>
      <c r="U301" s="908"/>
      <c r="V301" s="908"/>
      <c r="W301" s="908"/>
    </row>
    <row r="302" spans="4:23" s="705" customFormat="1" x14ac:dyDescent="0.2">
      <c r="D302" s="914"/>
      <c r="E302" s="908"/>
      <c r="F302" s="908"/>
      <c r="G302" s="908"/>
      <c r="H302" s="908"/>
      <c r="I302" s="908"/>
      <c r="J302" s="914"/>
      <c r="K302" s="908"/>
      <c r="L302" s="908"/>
      <c r="M302" s="908"/>
      <c r="N302" s="908"/>
      <c r="O302" s="908"/>
      <c r="P302" s="914"/>
      <c r="Q302" s="908"/>
      <c r="R302" s="908"/>
      <c r="S302" s="908"/>
      <c r="T302" s="908"/>
      <c r="U302" s="908"/>
      <c r="V302" s="908"/>
      <c r="W302" s="908"/>
    </row>
    <row r="303" spans="4:23" s="705" customFormat="1" x14ac:dyDescent="0.2">
      <c r="D303" s="914"/>
      <c r="E303" s="908"/>
      <c r="F303" s="908"/>
      <c r="G303" s="908"/>
      <c r="H303" s="908"/>
      <c r="I303" s="908"/>
      <c r="J303" s="914"/>
      <c r="K303" s="908"/>
      <c r="L303" s="908"/>
      <c r="M303" s="908"/>
      <c r="N303" s="908"/>
      <c r="O303" s="908"/>
      <c r="P303" s="914"/>
      <c r="Q303" s="908"/>
      <c r="R303" s="908"/>
      <c r="S303" s="908"/>
      <c r="T303" s="908"/>
      <c r="U303" s="908"/>
      <c r="V303" s="908"/>
      <c r="W303" s="908"/>
    </row>
    <row r="304" spans="4:23" s="705" customFormat="1" x14ac:dyDescent="0.2">
      <c r="D304" s="914"/>
      <c r="E304" s="908"/>
      <c r="F304" s="908"/>
      <c r="G304" s="908"/>
      <c r="H304" s="908"/>
      <c r="I304" s="908"/>
      <c r="J304" s="914"/>
      <c r="K304" s="908"/>
      <c r="L304" s="908"/>
      <c r="M304" s="908"/>
      <c r="N304" s="908"/>
      <c r="O304" s="908"/>
      <c r="P304" s="914"/>
      <c r="Q304" s="908"/>
      <c r="R304" s="908"/>
      <c r="S304" s="908"/>
      <c r="T304" s="908"/>
      <c r="U304" s="908"/>
      <c r="V304" s="908"/>
      <c r="W304" s="908"/>
    </row>
    <row r="305" spans="4:23" s="705" customFormat="1" x14ac:dyDescent="0.2">
      <c r="D305" s="914"/>
      <c r="E305" s="908"/>
      <c r="F305" s="908"/>
      <c r="G305" s="908"/>
      <c r="H305" s="908"/>
      <c r="I305" s="908"/>
      <c r="J305" s="914"/>
      <c r="K305" s="908"/>
      <c r="L305" s="908"/>
      <c r="M305" s="908"/>
      <c r="N305" s="908"/>
      <c r="O305" s="908"/>
      <c r="P305" s="914"/>
      <c r="Q305" s="908"/>
      <c r="R305" s="908"/>
      <c r="S305" s="908"/>
      <c r="T305" s="908"/>
      <c r="U305" s="908"/>
      <c r="V305" s="908"/>
      <c r="W305" s="908"/>
    </row>
    <row r="306" spans="4:23" s="705" customFormat="1" x14ac:dyDescent="0.2">
      <c r="D306" s="914"/>
      <c r="E306" s="908"/>
      <c r="F306" s="908"/>
      <c r="G306" s="908"/>
      <c r="H306" s="908"/>
      <c r="I306" s="908"/>
      <c r="J306" s="914"/>
      <c r="K306" s="908"/>
      <c r="L306" s="908"/>
      <c r="M306" s="908"/>
      <c r="N306" s="908"/>
      <c r="O306" s="908"/>
      <c r="P306" s="914"/>
      <c r="Q306" s="908"/>
      <c r="R306" s="908"/>
      <c r="S306" s="908"/>
      <c r="T306" s="908"/>
      <c r="U306" s="908"/>
      <c r="V306" s="908"/>
      <c r="W306" s="908"/>
    </row>
    <row r="307" spans="4:23" s="705" customFormat="1" x14ac:dyDescent="0.2">
      <c r="D307" s="914"/>
      <c r="E307" s="908"/>
      <c r="F307" s="908"/>
      <c r="G307" s="908"/>
      <c r="H307" s="908"/>
      <c r="I307" s="908"/>
      <c r="J307" s="914"/>
      <c r="K307" s="908"/>
      <c r="L307" s="908"/>
      <c r="M307" s="908"/>
      <c r="N307" s="908"/>
      <c r="O307" s="908"/>
      <c r="P307" s="914"/>
      <c r="Q307" s="908"/>
      <c r="R307" s="908"/>
      <c r="S307" s="908"/>
      <c r="T307" s="908"/>
      <c r="U307" s="908"/>
      <c r="V307" s="908"/>
      <c r="W307" s="908"/>
    </row>
    <row r="308" spans="4:23" s="705" customFormat="1" x14ac:dyDescent="0.2">
      <c r="D308" s="914"/>
      <c r="E308" s="908"/>
      <c r="F308" s="908"/>
      <c r="G308" s="908"/>
      <c r="H308" s="908"/>
      <c r="I308" s="908"/>
      <c r="J308" s="914"/>
      <c r="K308" s="908"/>
      <c r="L308" s="908"/>
      <c r="M308" s="908"/>
      <c r="N308" s="908"/>
      <c r="O308" s="908"/>
      <c r="P308" s="914"/>
      <c r="Q308" s="908"/>
      <c r="R308" s="908"/>
      <c r="S308" s="908"/>
      <c r="T308" s="908"/>
      <c r="U308" s="908"/>
      <c r="V308" s="908"/>
      <c r="W308" s="908"/>
    </row>
    <row r="309" spans="4:23" s="705" customFormat="1" x14ac:dyDescent="0.2">
      <c r="D309" s="914"/>
      <c r="E309" s="908"/>
      <c r="F309" s="908"/>
      <c r="G309" s="908"/>
      <c r="H309" s="908"/>
      <c r="I309" s="908"/>
      <c r="J309" s="914"/>
      <c r="K309" s="908"/>
      <c r="L309" s="908"/>
      <c r="M309" s="908"/>
      <c r="N309" s="908"/>
      <c r="O309" s="908"/>
      <c r="P309" s="914"/>
      <c r="Q309" s="908"/>
      <c r="R309" s="908"/>
      <c r="S309" s="908"/>
      <c r="T309" s="908"/>
      <c r="U309" s="908"/>
      <c r="V309" s="908"/>
      <c r="W309" s="908"/>
    </row>
    <row r="310" spans="4:23" s="705" customFormat="1" x14ac:dyDescent="0.2">
      <c r="D310" s="914"/>
      <c r="E310" s="908"/>
      <c r="F310" s="908"/>
      <c r="G310" s="908"/>
      <c r="H310" s="908"/>
      <c r="I310" s="908"/>
      <c r="J310" s="914"/>
      <c r="K310" s="908"/>
      <c r="L310" s="908"/>
      <c r="M310" s="908"/>
      <c r="N310" s="908"/>
      <c r="O310" s="908"/>
      <c r="P310" s="914"/>
      <c r="Q310" s="908"/>
      <c r="R310" s="908"/>
      <c r="S310" s="908"/>
      <c r="T310" s="908"/>
      <c r="U310" s="908"/>
      <c r="V310" s="908"/>
      <c r="W310" s="908"/>
    </row>
    <row r="311" spans="4:23" s="705" customFormat="1" x14ac:dyDescent="0.2">
      <c r="D311" s="914"/>
      <c r="E311" s="908"/>
      <c r="F311" s="908"/>
      <c r="G311" s="908"/>
      <c r="H311" s="908"/>
      <c r="I311" s="908"/>
      <c r="J311" s="914"/>
      <c r="K311" s="908"/>
      <c r="L311" s="908"/>
      <c r="M311" s="908"/>
      <c r="N311" s="908"/>
      <c r="O311" s="908"/>
      <c r="P311" s="914"/>
      <c r="Q311" s="908"/>
      <c r="R311" s="908"/>
      <c r="S311" s="908"/>
      <c r="T311" s="908"/>
      <c r="U311" s="908"/>
      <c r="V311" s="908"/>
      <c r="W311" s="908"/>
    </row>
    <row r="312" spans="4:23" s="705" customFormat="1" x14ac:dyDescent="0.2">
      <c r="D312" s="914"/>
      <c r="E312" s="908"/>
      <c r="F312" s="908"/>
      <c r="G312" s="908"/>
      <c r="H312" s="908"/>
      <c r="I312" s="908"/>
      <c r="J312" s="914"/>
      <c r="K312" s="908"/>
      <c r="L312" s="908"/>
      <c r="M312" s="908"/>
      <c r="N312" s="908"/>
      <c r="O312" s="908"/>
      <c r="P312" s="914"/>
      <c r="Q312" s="908"/>
      <c r="R312" s="908"/>
      <c r="S312" s="908"/>
      <c r="T312" s="908"/>
      <c r="U312" s="908"/>
      <c r="V312" s="908"/>
      <c r="W312" s="908"/>
    </row>
    <row r="313" spans="4:23" s="705" customFormat="1" x14ac:dyDescent="0.2">
      <c r="D313" s="914"/>
      <c r="E313" s="908"/>
      <c r="F313" s="908"/>
      <c r="G313" s="908"/>
      <c r="H313" s="908"/>
      <c r="I313" s="908"/>
      <c r="J313" s="914"/>
      <c r="K313" s="908"/>
      <c r="L313" s="908"/>
      <c r="M313" s="908"/>
      <c r="N313" s="908"/>
      <c r="O313" s="908"/>
      <c r="P313" s="914"/>
      <c r="Q313" s="908"/>
      <c r="R313" s="908"/>
      <c r="S313" s="908"/>
      <c r="T313" s="908"/>
      <c r="U313" s="908"/>
      <c r="V313" s="908"/>
      <c r="W313" s="908"/>
    </row>
    <row r="314" spans="4:23" s="705" customFormat="1" x14ac:dyDescent="0.2">
      <c r="D314" s="914"/>
      <c r="E314" s="908"/>
      <c r="F314" s="908"/>
      <c r="G314" s="908"/>
      <c r="H314" s="908"/>
      <c r="I314" s="908"/>
      <c r="J314" s="914"/>
      <c r="K314" s="908"/>
      <c r="L314" s="908"/>
      <c r="M314" s="908"/>
      <c r="N314" s="908"/>
      <c r="O314" s="908"/>
      <c r="P314" s="914"/>
      <c r="Q314" s="908"/>
      <c r="R314" s="908"/>
      <c r="S314" s="908"/>
      <c r="T314" s="908"/>
      <c r="U314" s="908"/>
      <c r="V314" s="908"/>
      <c r="W314" s="908"/>
    </row>
    <row r="315" spans="4:23" s="705" customFormat="1" x14ac:dyDescent="0.2">
      <c r="D315" s="914"/>
      <c r="E315" s="908"/>
      <c r="F315" s="908"/>
      <c r="G315" s="908"/>
      <c r="H315" s="908"/>
      <c r="I315" s="908"/>
      <c r="J315" s="914"/>
      <c r="K315" s="908"/>
      <c r="L315" s="908"/>
      <c r="M315" s="908"/>
      <c r="N315" s="908"/>
      <c r="O315" s="908"/>
      <c r="P315" s="914"/>
      <c r="Q315" s="908"/>
      <c r="R315" s="908"/>
      <c r="S315" s="908"/>
      <c r="T315" s="908"/>
      <c r="U315" s="908"/>
      <c r="V315" s="908"/>
      <c r="W315" s="908"/>
    </row>
    <row r="316" spans="4:23" s="705" customFormat="1" x14ac:dyDescent="0.2">
      <c r="D316" s="914"/>
      <c r="E316" s="908"/>
      <c r="F316" s="908"/>
      <c r="G316" s="908"/>
      <c r="H316" s="908"/>
      <c r="I316" s="908"/>
      <c r="J316" s="914"/>
      <c r="K316" s="908"/>
      <c r="L316" s="908"/>
      <c r="M316" s="908"/>
      <c r="N316" s="908"/>
      <c r="O316" s="908"/>
      <c r="P316" s="914"/>
      <c r="Q316" s="908"/>
      <c r="R316" s="908"/>
      <c r="S316" s="908"/>
      <c r="T316" s="908"/>
      <c r="U316" s="908"/>
      <c r="V316" s="908"/>
      <c r="W316" s="908"/>
    </row>
    <row r="317" spans="4:23" s="705" customFormat="1" x14ac:dyDescent="0.2">
      <c r="D317" s="914"/>
      <c r="E317" s="908"/>
      <c r="F317" s="908"/>
      <c r="G317" s="908"/>
      <c r="H317" s="908"/>
      <c r="I317" s="908"/>
      <c r="J317" s="914"/>
      <c r="K317" s="908"/>
      <c r="L317" s="908"/>
      <c r="M317" s="908"/>
      <c r="N317" s="908"/>
      <c r="O317" s="908"/>
      <c r="P317" s="914"/>
      <c r="Q317" s="908"/>
      <c r="R317" s="908"/>
      <c r="S317" s="908"/>
      <c r="T317" s="908"/>
      <c r="U317" s="908"/>
      <c r="V317" s="908"/>
      <c r="W317" s="908"/>
    </row>
    <row r="318" spans="4:23" s="705" customFormat="1" x14ac:dyDescent="0.2">
      <c r="D318" s="914"/>
      <c r="E318" s="908"/>
      <c r="F318" s="908"/>
      <c r="G318" s="908"/>
      <c r="H318" s="908"/>
      <c r="I318" s="908"/>
      <c r="J318" s="914"/>
      <c r="K318" s="908"/>
      <c r="L318" s="908"/>
      <c r="M318" s="908"/>
      <c r="N318" s="908"/>
      <c r="O318" s="908"/>
      <c r="P318" s="914"/>
      <c r="Q318" s="908"/>
      <c r="R318" s="908"/>
      <c r="S318" s="908"/>
      <c r="T318" s="908"/>
      <c r="U318" s="908"/>
      <c r="V318" s="908"/>
      <c r="W318" s="908"/>
    </row>
    <row r="319" spans="4:23" s="705" customFormat="1" x14ac:dyDescent="0.2">
      <c r="D319" s="914"/>
      <c r="E319" s="908"/>
      <c r="F319" s="908"/>
      <c r="G319" s="908"/>
      <c r="H319" s="908"/>
      <c r="I319" s="908"/>
      <c r="J319" s="914"/>
      <c r="K319" s="908"/>
      <c r="L319" s="908"/>
      <c r="M319" s="908"/>
      <c r="N319" s="908"/>
      <c r="O319" s="908"/>
      <c r="P319" s="914"/>
      <c r="Q319" s="908"/>
      <c r="R319" s="908"/>
      <c r="S319" s="908"/>
      <c r="T319" s="908"/>
      <c r="U319" s="908"/>
      <c r="V319" s="908"/>
      <c r="W319" s="908"/>
    </row>
    <row r="320" spans="4:23" s="705" customFormat="1" x14ac:dyDescent="0.2">
      <c r="D320" s="914"/>
      <c r="E320" s="908"/>
      <c r="F320" s="908"/>
      <c r="G320" s="908"/>
      <c r="H320" s="908"/>
      <c r="I320" s="908"/>
      <c r="J320" s="914"/>
      <c r="K320" s="908"/>
      <c r="L320" s="908"/>
      <c r="M320" s="908"/>
      <c r="N320" s="908"/>
      <c r="O320" s="908"/>
      <c r="P320" s="914"/>
      <c r="Q320" s="908"/>
      <c r="R320" s="908"/>
      <c r="S320" s="908"/>
      <c r="T320" s="908"/>
      <c r="U320" s="908"/>
      <c r="V320" s="908"/>
      <c r="W320" s="908"/>
    </row>
    <row r="321" spans="4:23" s="705" customFormat="1" x14ac:dyDescent="0.2">
      <c r="D321" s="914"/>
      <c r="E321" s="908"/>
      <c r="F321" s="908"/>
      <c r="G321" s="908"/>
      <c r="H321" s="908"/>
      <c r="I321" s="908"/>
      <c r="J321" s="914"/>
      <c r="K321" s="908"/>
      <c r="L321" s="908"/>
      <c r="M321" s="908"/>
      <c r="N321" s="908"/>
      <c r="O321" s="908"/>
      <c r="P321" s="914"/>
      <c r="Q321" s="908"/>
      <c r="R321" s="908"/>
      <c r="S321" s="908"/>
      <c r="T321" s="908"/>
      <c r="U321" s="908"/>
      <c r="V321" s="908"/>
      <c r="W321" s="908"/>
    </row>
    <row r="322" spans="4:23" s="705" customFormat="1" x14ac:dyDescent="0.2">
      <c r="D322" s="914"/>
      <c r="E322" s="908"/>
      <c r="F322" s="908"/>
      <c r="G322" s="908"/>
      <c r="H322" s="908"/>
      <c r="I322" s="908"/>
      <c r="J322" s="914"/>
      <c r="K322" s="908"/>
      <c r="L322" s="908"/>
      <c r="M322" s="908"/>
      <c r="N322" s="908"/>
      <c r="O322" s="908"/>
      <c r="P322" s="914"/>
      <c r="Q322" s="908"/>
      <c r="R322" s="908"/>
      <c r="S322" s="908"/>
      <c r="T322" s="908"/>
      <c r="U322" s="908"/>
      <c r="V322" s="908"/>
      <c r="W322" s="908"/>
    </row>
    <row r="323" spans="4:23" s="705" customFormat="1" x14ac:dyDescent="0.2">
      <c r="D323" s="914"/>
      <c r="E323" s="908"/>
      <c r="F323" s="908"/>
      <c r="G323" s="908"/>
      <c r="H323" s="908"/>
      <c r="I323" s="908"/>
      <c r="J323" s="914"/>
      <c r="K323" s="908"/>
      <c r="L323" s="908"/>
      <c r="M323" s="908"/>
      <c r="N323" s="908"/>
      <c r="O323" s="908"/>
      <c r="P323" s="914"/>
      <c r="Q323" s="908"/>
      <c r="R323" s="908"/>
      <c r="S323" s="908"/>
      <c r="T323" s="908"/>
      <c r="U323" s="908"/>
      <c r="V323" s="908"/>
      <c r="W323" s="908"/>
    </row>
    <row r="324" spans="4:23" s="705" customFormat="1" x14ac:dyDescent="0.2">
      <c r="D324" s="914"/>
      <c r="E324" s="908"/>
      <c r="F324" s="908"/>
      <c r="G324" s="908"/>
      <c r="H324" s="908"/>
      <c r="I324" s="908"/>
      <c r="J324" s="914"/>
      <c r="K324" s="908"/>
      <c r="L324" s="908"/>
      <c r="M324" s="908"/>
      <c r="N324" s="908"/>
      <c r="O324" s="908"/>
      <c r="P324" s="914"/>
      <c r="Q324" s="908"/>
      <c r="R324" s="908"/>
      <c r="S324" s="908"/>
      <c r="T324" s="908"/>
      <c r="U324" s="908"/>
      <c r="V324" s="908"/>
      <c r="W324" s="908"/>
    </row>
    <row r="325" spans="4:23" s="705" customFormat="1" x14ac:dyDescent="0.2">
      <c r="D325" s="914"/>
      <c r="E325" s="908"/>
      <c r="F325" s="908"/>
      <c r="G325" s="908"/>
      <c r="H325" s="908"/>
      <c r="I325" s="908"/>
      <c r="J325" s="914"/>
      <c r="K325" s="908"/>
      <c r="L325" s="908"/>
      <c r="M325" s="908"/>
      <c r="N325" s="908"/>
      <c r="O325" s="908"/>
      <c r="P325" s="914"/>
      <c r="Q325" s="908"/>
      <c r="R325" s="908"/>
      <c r="S325" s="908"/>
      <c r="T325" s="908"/>
      <c r="U325" s="908"/>
      <c r="V325" s="908"/>
      <c r="W325" s="908"/>
    </row>
    <row r="326" spans="4:23" s="705" customFormat="1" x14ac:dyDescent="0.2">
      <c r="D326" s="914"/>
      <c r="E326" s="908"/>
      <c r="F326" s="908"/>
      <c r="G326" s="908"/>
      <c r="H326" s="908"/>
      <c r="I326" s="908"/>
      <c r="J326" s="914"/>
      <c r="K326" s="908"/>
      <c r="L326" s="908"/>
      <c r="M326" s="908"/>
      <c r="N326" s="908"/>
      <c r="O326" s="908"/>
      <c r="P326" s="914"/>
      <c r="Q326" s="908"/>
      <c r="R326" s="908"/>
      <c r="S326" s="908"/>
      <c r="T326" s="908"/>
      <c r="U326" s="908"/>
      <c r="V326" s="908"/>
      <c r="W326" s="908"/>
    </row>
    <row r="327" spans="4:23" s="705" customFormat="1" x14ac:dyDescent="0.2">
      <c r="D327" s="914"/>
      <c r="E327" s="908"/>
      <c r="F327" s="908"/>
      <c r="G327" s="908"/>
      <c r="H327" s="908"/>
      <c r="I327" s="908"/>
      <c r="J327" s="914"/>
      <c r="K327" s="908"/>
      <c r="L327" s="908"/>
      <c r="M327" s="908"/>
      <c r="N327" s="908"/>
      <c r="O327" s="908"/>
      <c r="P327" s="914"/>
      <c r="Q327" s="908"/>
      <c r="R327" s="908"/>
      <c r="S327" s="908"/>
      <c r="T327" s="908"/>
      <c r="U327" s="908"/>
      <c r="V327" s="908"/>
      <c r="W327" s="908"/>
    </row>
    <row r="328" spans="4:23" s="705" customFormat="1" x14ac:dyDescent="0.2">
      <c r="D328" s="914"/>
      <c r="E328" s="908"/>
      <c r="F328" s="908"/>
      <c r="G328" s="908"/>
      <c r="H328" s="908"/>
      <c r="I328" s="908"/>
      <c r="J328" s="914"/>
      <c r="K328" s="908"/>
      <c r="L328" s="908"/>
      <c r="M328" s="908"/>
      <c r="N328" s="908"/>
      <c r="O328" s="908"/>
      <c r="P328" s="914"/>
      <c r="Q328" s="908"/>
      <c r="R328" s="908"/>
      <c r="S328" s="908"/>
      <c r="T328" s="908"/>
      <c r="U328" s="908"/>
      <c r="V328" s="908"/>
      <c r="W328" s="908"/>
    </row>
    <row r="329" spans="4:23" s="705" customFormat="1" x14ac:dyDescent="0.2">
      <c r="D329" s="914"/>
      <c r="E329" s="908"/>
      <c r="F329" s="908"/>
      <c r="G329" s="908"/>
      <c r="H329" s="908"/>
      <c r="I329" s="908"/>
      <c r="J329" s="914"/>
      <c r="K329" s="908"/>
      <c r="L329" s="908"/>
      <c r="M329" s="908"/>
      <c r="N329" s="908"/>
      <c r="O329" s="908"/>
      <c r="P329" s="914"/>
      <c r="Q329" s="908"/>
      <c r="R329" s="908"/>
      <c r="S329" s="908"/>
      <c r="T329" s="908"/>
      <c r="U329" s="908"/>
      <c r="V329" s="908"/>
      <c r="W329" s="908"/>
    </row>
    <row r="330" spans="4:23" s="705" customFormat="1" x14ac:dyDescent="0.2">
      <c r="D330" s="914"/>
      <c r="E330" s="908"/>
      <c r="F330" s="908"/>
      <c r="G330" s="908"/>
      <c r="H330" s="908"/>
      <c r="I330" s="908"/>
      <c r="J330" s="914"/>
      <c r="K330" s="908"/>
      <c r="L330" s="908"/>
      <c r="M330" s="908"/>
      <c r="N330" s="908"/>
      <c r="O330" s="908"/>
      <c r="P330" s="914"/>
      <c r="Q330" s="908"/>
      <c r="R330" s="908"/>
      <c r="S330" s="908"/>
      <c r="T330" s="908"/>
      <c r="U330" s="908"/>
      <c r="V330" s="908"/>
      <c r="W330" s="908"/>
    </row>
    <row r="331" spans="4:23" s="705" customFormat="1" x14ac:dyDescent="0.2">
      <c r="D331" s="914"/>
      <c r="E331" s="908"/>
      <c r="F331" s="908"/>
      <c r="G331" s="908"/>
      <c r="H331" s="908"/>
      <c r="I331" s="908"/>
      <c r="J331" s="914"/>
      <c r="K331" s="908"/>
      <c r="L331" s="908"/>
      <c r="M331" s="908"/>
      <c r="N331" s="908"/>
      <c r="O331" s="908"/>
      <c r="P331" s="914"/>
      <c r="Q331" s="908"/>
      <c r="R331" s="908"/>
      <c r="S331" s="908"/>
      <c r="T331" s="908"/>
      <c r="U331" s="908"/>
      <c r="V331" s="908"/>
      <c r="W331" s="908"/>
    </row>
    <row r="332" spans="4:23" s="705" customFormat="1" x14ac:dyDescent="0.2">
      <c r="D332" s="914"/>
      <c r="E332" s="908"/>
      <c r="F332" s="908"/>
      <c r="G332" s="908"/>
      <c r="H332" s="908"/>
      <c r="I332" s="908"/>
      <c r="J332" s="914"/>
      <c r="K332" s="908"/>
      <c r="L332" s="908"/>
      <c r="M332" s="908"/>
      <c r="N332" s="908"/>
      <c r="O332" s="908"/>
      <c r="P332" s="914"/>
      <c r="Q332" s="908"/>
      <c r="R332" s="908"/>
      <c r="S332" s="908"/>
      <c r="T332" s="908"/>
      <c r="U332" s="908"/>
      <c r="V332" s="908"/>
      <c r="W332" s="908"/>
    </row>
    <row r="333" spans="4:23" s="705" customFormat="1" x14ac:dyDescent="0.2">
      <c r="D333" s="914"/>
      <c r="E333" s="908"/>
      <c r="F333" s="908"/>
      <c r="G333" s="908"/>
      <c r="H333" s="908"/>
      <c r="I333" s="908"/>
      <c r="J333" s="914"/>
      <c r="K333" s="908"/>
      <c r="L333" s="908"/>
      <c r="M333" s="908"/>
      <c r="N333" s="908"/>
      <c r="O333" s="908"/>
      <c r="P333" s="914"/>
      <c r="Q333" s="908"/>
      <c r="R333" s="908"/>
      <c r="S333" s="908"/>
      <c r="T333" s="908"/>
      <c r="U333" s="908"/>
      <c r="V333" s="908"/>
      <c r="W333" s="908"/>
    </row>
    <row r="334" spans="4:23" s="705" customFormat="1" x14ac:dyDescent="0.2">
      <c r="D334" s="914"/>
      <c r="E334" s="908"/>
      <c r="F334" s="908"/>
      <c r="G334" s="908"/>
      <c r="H334" s="908"/>
      <c r="I334" s="908"/>
      <c r="J334" s="914"/>
      <c r="K334" s="908"/>
      <c r="L334" s="908"/>
      <c r="M334" s="908"/>
      <c r="N334" s="908"/>
      <c r="O334" s="908"/>
      <c r="P334" s="914"/>
      <c r="Q334" s="908"/>
      <c r="R334" s="908"/>
      <c r="S334" s="908"/>
      <c r="T334" s="908"/>
      <c r="U334" s="908"/>
      <c r="V334" s="908"/>
      <c r="W334" s="908"/>
    </row>
    <row r="335" spans="4:23" s="705" customFormat="1" x14ac:dyDescent="0.2">
      <c r="D335" s="914"/>
      <c r="E335" s="908"/>
      <c r="F335" s="908"/>
      <c r="G335" s="908"/>
      <c r="H335" s="908"/>
      <c r="I335" s="908"/>
      <c r="J335" s="914"/>
      <c r="K335" s="908"/>
      <c r="L335" s="908"/>
      <c r="M335" s="908"/>
      <c r="N335" s="908"/>
      <c r="O335" s="908"/>
      <c r="P335" s="914"/>
      <c r="Q335" s="908"/>
      <c r="R335" s="908"/>
      <c r="S335" s="908"/>
      <c r="T335" s="908"/>
      <c r="U335" s="908"/>
      <c r="V335" s="908"/>
      <c r="W335" s="908"/>
    </row>
    <row r="336" spans="4:23" s="705" customFormat="1" x14ac:dyDescent="0.2">
      <c r="D336" s="914"/>
      <c r="E336" s="908"/>
      <c r="F336" s="908"/>
      <c r="G336" s="908"/>
      <c r="H336" s="908"/>
      <c r="I336" s="908"/>
      <c r="J336" s="914"/>
      <c r="K336" s="908"/>
      <c r="L336" s="908"/>
      <c r="M336" s="908"/>
      <c r="N336" s="908"/>
      <c r="O336" s="908"/>
      <c r="P336" s="914"/>
      <c r="Q336" s="908"/>
      <c r="R336" s="908"/>
      <c r="S336" s="908"/>
      <c r="T336" s="908"/>
      <c r="U336" s="908"/>
      <c r="V336" s="908"/>
      <c r="W336" s="908"/>
    </row>
    <row r="337" spans="4:23" s="705" customFormat="1" x14ac:dyDescent="0.2">
      <c r="D337" s="914"/>
      <c r="E337" s="908"/>
      <c r="F337" s="908"/>
      <c r="G337" s="908"/>
      <c r="H337" s="908"/>
      <c r="I337" s="908"/>
      <c r="J337" s="914"/>
      <c r="K337" s="908"/>
      <c r="L337" s="908"/>
      <c r="M337" s="908"/>
      <c r="N337" s="908"/>
      <c r="O337" s="908"/>
      <c r="P337" s="914"/>
      <c r="Q337" s="908"/>
      <c r="R337" s="908"/>
      <c r="S337" s="908"/>
      <c r="T337" s="908"/>
      <c r="U337" s="908"/>
      <c r="V337" s="908"/>
      <c r="W337" s="908"/>
    </row>
    <row r="338" spans="4:23" s="705" customFormat="1" x14ac:dyDescent="0.2">
      <c r="D338" s="914"/>
      <c r="E338" s="908"/>
      <c r="F338" s="908"/>
      <c r="G338" s="908"/>
      <c r="H338" s="908"/>
      <c r="I338" s="908"/>
      <c r="J338" s="914"/>
      <c r="K338" s="908"/>
      <c r="L338" s="908"/>
      <c r="M338" s="908"/>
      <c r="N338" s="908"/>
      <c r="O338" s="908"/>
      <c r="P338" s="914"/>
      <c r="Q338" s="908"/>
      <c r="R338" s="908"/>
      <c r="S338" s="908"/>
      <c r="T338" s="908"/>
      <c r="U338" s="908"/>
      <c r="V338" s="908"/>
      <c r="W338" s="908"/>
    </row>
    <row r="339" spans="4:23" s="705" customFormat="1" x14ac:dyDescent="0.2">
      <c r="D339" s="914"/>
      <c r="E339" s="908"/>
      <c r="F339" s="908"/>
      <c r="G339" s="908"/>
      <c r="H339" s="908"/>
      <c r="I339" s="908"/>
      <c r="J339" s="914"/>
      <c r="K339" s="908"/>
      <c r="L339" s="908"/>
      <c r="M339" s="908"/>
      <c r="N339" s="908"/>
      <c r="O339" s="908"/>
      <c r="P339" s="914"/>
      <c r="Q339" s="908"/>
      <c r="R339" s="908"/>
      <c r="S339" s="908"/>
      <c r="T339" s="908"/>
      <c r="U339" s="908"/>
      <c r="V339" s="908"/>
      <c r="W339" s="908"/>
    </row>
    <row r="340" spans="4:23" s="705" customFormat="1" x14ac:dyDescent="0.2">
      <c r="D340" s="914"/>
      <c r="E340" s="908"/>
      <c r="F340" s="908"/>
      <c r="G340" s="908"/>
      <c r="H340" s="908"/>
      <c r="I340" s="908"/>
      <c r="J340" s="914"/>
      <c r="K340" s="908"/>
      <c r="L340" s="908"/>
      <c r="M340" s="908"/>
      <c r="N340" s="908"/>
      <c r="O340" s="908"/>
      <c r="P340" s="914"/>
      <c r="Q340" s="908"/>
      <c r="R340" s="908"/>
      <c r="S340" s="908"/>
      <c r="T340" s="908"/>
      <c r="U340" s="908"/>
      <c r="V340" s="908"/>
      <c r="W340" s="908"/>
    </row>
    <row r="341" spans="4:23" s="705" customFormat="1" x14ac:dyDescent="0.2">
      <c r="D341" s="914"/>
      <c r="E341" s="908"/>
      <c r="F341" s="908"/>
      <c r="G341" s="908"/>
      <c r="H341" s="908"/>
      <c r="I341" s="908"/>
      <c r="J341" s="914"/>
      <c r="K341" s="908"/>
      <c r="L341" s="908"/>
      <c r="M341" s="908"/>
      <c r="N341" s="908"/>
      <c r="O341" s="908"/>
      <c r="P341" s="914"/>
      <c r="Q341" s="908"/>
      <c r="R341" s="908"/>
      <c r="S341" s="908"/>
      <c r="T341" s="908"/>
      <c r="U341" s="908"/>
      <c r="V341" s="908"/>
      <c r="W341" s="908"/>
    </row>
    <row r="342" spans="4:23" s="705" customFormat="1" x14ac:dyDescent="0.2">
      <c r="D342" s="914"/>
      <c r="E342" s="908"/>
      <c r="F342" s="908"/>
      <c r="G342" s="908"/>
      <c r="H342" s="908"/>
      <c r="I342" s="908"/>
      <c r="J342" s="914"/>
      <c r="K342" s="908"/>
      <c r="L342" s="908"/>
      <c r="M342" s="908"/>
      <c r="N342" s="908"/>
      <c r="O342" s="908"/>
      <c r="P342" s="914"/>
      <c r="Q342" s="908"/>
      <c r="R342" s="908"/>
      <c r="S342" s="908"/>
      <c r="T342" s="908"/>
      <c r="U342" s="908"/>
      <c r="V342" s="908"/>
      <c r="W342" s="908"/>
    </row>
    <row r="343" spans="4:23" s="705" customFormat="1" x14ac:dyDescent="0.2">
      <c r="D343" s="914"/>
      <c r="E343" s="908"/>
      <c r="F343" s="908"/>
      <c r="G343" s="908"/>
      <c r="H343" s="908"/>
      <c r="I343" s="908"/>
      <c r="J343" s="914"/>
      <c r="K343" s="908"/>
      <c r="L343" s="908"/>
      <c r="M343" s="908"/>
      <c r="N343" s="908"/>
      <c r="O343" s="908"/>
      <c r="P343" s="914"/>
      <c r="Q343" s="908"/>
      <c r="R343" s="908"/>
      <c r="S343" s="908"/>
      <c r="T343" s="908"/>
      <c r="U343" s="908"/>
      <c r="V343" s="908"/>
      <c r="W343" s="908"/>
    </row>
    <row r="344" spans="4:23" s="705" customFormat="1" x14ac:dyDescent="0.2">
      <c r="D344" s="914"/>
      <c r="E344" s="908"/>
      <c r="F344" s="908"/>
      <c r="G344" s="908"/>
      <c r="H344" s="908"/>
      <c r="I344" s="908"/>
      <c r="J344" s="914"/>
      <c r="K344" s="908"/>
      <c r="L344" s="908"/>
      <c r="M344" s="908"/>
      <c r="N344" s="908"/>
      <c r="O344" s="908"/>
      <c r="P344" s="914"/>
      <c r="Q344" s="908"/>
      <c r="R344" s="908"/>
      <c r="S344" s="908"/>
      <c r="T344" s="908"/>
      <c r="U344" s="908"/>
      <c r="V344" s="908"/>
      <c r="W344" s="908"/>
    </row>
    <row r="345" spans="4:23" s="705" customFormat="1" x14ac:dyDescent="0.2">
      <c r="D345" s="914"/>
      <c r="E345" s="908"/>
      <c r="F345" s="908"/>
      <c r="G345" s="908"/>
      <c r="H345" s="908"/>
      <c r="I345" s="908"/>
      <c r="J345" s="914"/>
      <c r="K345" s="908"/>
      <c r="L345" s="908"/>
      <c r="M345" s="908"/>
      <c r="N345" s="908"/>
      <c r="O345" s="908"/>
      <c r="P345" s="914"/>
      <c r="Q345" s="908"/>
      <c r="R345" s="908"/>
      <c r="S345" s="908"/>
      <c r="T345" s="908"/>
      <c r="U345" s="908"/>
      <c r="V345" s="908"/>
      <c r="W345" s="908"/>
    </row>
    <row r="346" spans="4:23" s="705" customFormat="1" x14ac:dyDescent="0.2">
      <c r="D346" s="914"/>
      <c r="E346" s="908"/>
      <c r="F346" s="908"/>
      <c r="G346" s="908"/>
      <c r="H346" s="908"/>
      <c r="I346" s="908"/>
      <c r="J346" s="914"/>
      <c r="K346" s="908"/>
      <c r="L346" s="908"/>
      <c r="M346" s="908"/>
      <c r="N346" s="908"/>
      <c r="O346" s="908"/>
      <c r="P346" s="914"/>
      <c r="Q346" s="908"/>
      <c r="R346" s="908"/>
      <c r="S346" s="908"/>
      <c r="T346" s="908"/>
      <c r="U346" s="908"/>
      <c r="V346" s="908"/>
      <c r="W346" s="908"/>
    </row>
    <row r="347" spans="4:23" s="705" customFormat="1" x14ac:dyDescent="0.2">
      <c r="D347" s="914"/>
      <c r="E347" s="908"/>
      <c r="F347" s="908"/>
      <c r="G347" s="908"/>
      <c r="H347" s="908"/>
      <c r="I347" s="908"/>
      <c r="J347" s="914"/>
      <c r="K347" s="908"/>
      <c r="L347" s="908"/>
      <c r="M347" s="908"/>
      <c r="N347" s="908"/>
      <c r="O347" s="908"/>
      <c r="P347" s="914"/>
      <c r="Q347" s="908"/>
      <c r="R347" s="908"/>
      <c r="S347" s="908"/>
      <c r="T347" s="908"/>
      <c r="U347" s="908"/>
      <c r="V347" s="908"/>
      <c r="W347" s="908"/>
    </row>
    <row r="348" spans="4:23" s="705" customFormat="1" x14ac:dyDescent="0.2">
      <c r="D348" s="914"/>
      <c r="E348" s="908"/>
      <c r="F348" s="908"/>
      <c r="G348" s="908"/>
      <c r="H348" s="908"/>
      <c r="I348" s="908"/>
      <c r="J348" s="914"/>
      <c r="K348" s="908"/>
      <c r="L348" s="908"/>
      <c r="M348" s="908"/>
      <c r="N348" s="908"/>
      <c r="O348" s="908"/>
      <c r="P348" s="914"/>
      <c r="Q348" s="908"/>
      <c r="R348" s="908"/>
      <c r="S348" s="908"/>
      <c r="T348" s="908"/>
      <c r="U348" s="908"/>
      <c r="V348" s="908"/>
      <c r="W348" s="908"/>
    </row>
    <row r="349" spans="4:23" s="705" customFormat="1" x14ac:dyDescent="0.2">
      <c r="D349" s="914"/>
      <c r="E349" s="908"/>
      <c r="F349" s="908"/>
      <c r="G349" s="908"/>
      <c r="H349" s="908"/>
      <c r="I349" s="908"/>
      <c r="J349" s="914"/>
      <c r="K349" s="908"/>
      <c r="L349" s="908"/>
      <c r="M349" s="908"/>
      <c r="N349" s="908"/>
      <c r="O349" s="908"/>
      <c r="P349" s="914"/>
      <c r="Q349" s="908"/>
      <c r="R349" s="908"/>
      <c r="S349" s="908"/>
      <c r="T349" s="908"/>
      <c r="U349" s="908"/>
      <c r="V349" s="908"/>
      <c r="W349" s="908"/>
    </row>
    <row r="350" spans="4:23" s="705" customFormat="1" x14ac:dyDescent="0.2">
      <c r="D350" s="914"/>
      <c r="E350" s="908"/>
      <c r="F350" s="908"/>
      <c r="G350" s="908"/>
      <c r="H350" s="908"/>
      <c r="I350" s="908"/>
      <c r="J350" s="914"/>
      <c r="K350" s="908"/>
      <c r="L350" s="908"/>
      <c r="M350" s="908"/>
      <c r="N350" s="908"/>
      <c r="O350" s="908"/>
      <c r="P350" s="914"/>
      <c r="Q350" s="908"/>
      <c r="R350" s="908"/>
      <c r="S350" s="908"/>
      <c r="T350" s="908"/>
      <c r="U350" s="908"/>
      <c r="V350" s="908"/>
      <c r="W350" s="908"/>
    </row>
    <row r="351" spans="4:23" s="705" customFormat="1" x14ac:dyDescent="0.2">
      <c r="D351" s="914"/>
      <c r="E351" s="908"/>
      <c r="F351" s="908"/>
      <c r="G351" s="908"/>
      <c r="H351" s="908"/>
      <c r="I351" s="908"/>
      <c r="J351" s="914"/>
      <c r="K351" s="908"/>
      <c r="L351" s="908"/>
      <c r="M351" s="908"/>
      <c r="N351" s="908"/>
      <c r="O351" s="908"/>
      <c r="P351" s="914"/>
      <c r="Q351" s="908"/>
      <c r="R351" s="908"/>
      <c r="S351" s="908"/>
      <c r="T351" s="908"/>
      <c r="U351" s="908"/>
      <c r="V351" s="908"/>
      <c r="W351" s="908"/>
    </row>
    <row r="352" spans="4:23" s="705" customFormat="1" x14ac:dyDescent="0.2">
      <c r="D352" s="914"/>
      <c r="E352" s="908"/>
      <c r="F352" s="908"/>
      <c r="G352" s="908"/>
      <c r="H352" s="908"/>
      <c r="I352" s="908"/>
      <c r="J352" s="914"/>
      <c r="K352" s="908"/>
      <c r="L352" s="908"/>
      <c r="M352" s="908"/>
      <c r="N352" s="908"/>
      <c r="O352" s="908"/>
      <c r="P352" s="914"/>
      <c r="Q352" s="908"/>
      <c r="R352" s="908"/>
      <c r="S352" s="908"/>
      <c r="T352" s="908"/>
      <c r="U352" s="908"/>
      <c r="V352" s="908"/>
      <c r="W352" s="908"/>
    </row>
    <row r="353" spans="4:23" s="705" customFormat="1" x14ac:dyDescent="0.2">
      <c r="D353" s="914"/>
      <c r="E353" s="908"/>
      <c r="F353" s="908"/>
      <c r="G353" s="908"/>
      <c r="H353" s="908"/>
      <c r="I353" s="908"/>
      <c r="J353" s="914"/>
      <c r="K353" s="908"/>
      <c r="L353" s="908"/>
      <c r="M353" s="908"/>
      <c r="N353" s="908"/>
      <c r="O353" s="908"/>
      <c r="P353" s="914"/>
      <c r="Q353" s="908"/>
      <c r="R353" s="908"/>
      <c r="S353" s="908"/>
      <c r="T353" s="908"/>
      <c r="U353" s="908"/>
      <c r="V353" s="908"/>
      <c r="W353" s="908"/>
    </row>
    <row r="354" spans="4:23" s="705" customFormat="1" x14ac:dyDescent="0.2">
      <c r="D354" s="914"/>
      <c r="E354" s="908"/>
      <c r="F354" s="908"/>
      <c r="G354" s="908"/>
      <c r="H354" s="908"/>
      <c r="I354" s="908"/>
      <c r="J354" s="914"/>
      <c r="K354" s="908"/>
      <c r="L354" s="908"/>
      <c r="M354" s="908"/>
      <c r="N354" s="908"/>
      <c r="O354" s="908"/>
      <c r="P354" s="914"/>
      <c r="Q354" s="908"/>
      <c r="R354" s="908"/>
      <c r="S354" s="908"/>
      <c r="T354" s="908"/>
      <c r="U354" s="908"/>
      <c r="V354" s="908"/>
      <c r="W354" s="908"/>
    </row>
    <row r="355" spans="4:23" s="705" customFormat="1" x14ac:dyDescent="0.2">
      <c r="D355" s="914"/>
      <c r="E355" s="908"/>
      <c r="F355" s="908"/>
      <c r="G355" s="908"/>
      <c r="H355" s="908"/>
      <c r="I355" s="908"/>
      <c r="J355" s="914"/>
      <c r="K355" s="908"/>
      <c r="L355" s="908"/>
      <c r="M355" s="908"/>
      <c r="N355" s="908"/>
      <c r="O355" s="908"/>
      <c r="P355" s="914"/>
      <c r="Q355" s="908"/>
      <c r="R355" s="908"/>
      <c r="S355" s="908"/>
      <c r="T355" s="908"/>
      <c r="U355" s="908"/>
      <c r="V355" s="908"/>
      <c r="W355" s="908"/>
    </row>
    <row r="356" spans="4:23" s="705" customFormat="1" x14ac:dyDescent="0.2">
      <c r="D356" s="914"/>
      <c r="E356" s="908"/>
      <c r="F356" s="908"/>
      <c r="G356" s="908"/>
      <c r="H356" s="908"/>
      <c r="I356" s="908"/>
      <c r="J356" s="914"/>
      <c r="K356" s="908"/>
      <c r="L356" s="908"/>
      <c r="M356" s="908"/>
      <c r="N356" s="908"/>
      <c r="O356" s="908"/>
      <c r="P356" s="914"/>
      <c r="Q356" s="908"/>
      <c r="R356" s="908"/>
      <c r="S356" s="908"/>
      <c r="T356" s="908"/>
      <c r="U356" s="908"/>
      <c r="V356" s="908"/>
      <c r="W356" s="908"/>
    </row>
    <row r="357" spans="4:23" s="705" customFormat="1" x14ac:dyDescent="0.2">
      <c r="D357" s="914"/>
      <c r="E357" s="908"/>
      <c r="F357" s="908"/>
      <c r="G357" s="908"/>
      <c r="H357" s="908"/>
      <c r="I357" s="908"/>
      <c r="J357" s="914"/>
      <c r="K357" s="908"/>
      <c r="L357" s="908"/>
      <c r="M357" s="908"/>
      <c r="N357" s="908"/>
      <c r="O357" s="908"/>
      <c r="P357" s="914"/>
      <c r="Q357" s="908"/>
      <c r="R357" s="908"/>
      <c r="S357" s="908"/>
      <c r="T357" s="908"/>
      <c r="U357" s="908"/>
      <c r="V357" s="908"/>
      <c r="W357" s="908"/>
    </row>
    <row r="358" spans="4:23" s="705" customFormat="1" x14ac:dyDescent="0.2">
      <c r="D358" s="914"/>
      <c r="E358" s="908"/>
      <c r="F358" s="908"/>
      <c r="G358" s="908"/>
      <c r="H358" s="908"/>
      <c r="I358" s="908"/>
      <c r="J358" s="914"/>
      <c r="K358" s="908"/>
      <c r="L358" s="908"/>
      <c r="M358" s="908"/>
      <c r="N358" s="908"/>
      <c r="O358" s="908"/>
      <c r="P358" s="914"/>
      <c r="Q358" s="908"/>
      <c r="R358" s="908"/>
      <c r="S358" s="908"/>
      <c r="T358" s="908"/>
      <c r="U358" s="908"/>
      <c r="V358" s="908"/>
      <c r="W358" s="908"/>
    </row>
    <row r="359" spans="4:23" s="705" customFormat="1" x14ac:dyDescent="0.2">
      <c r="D359" s="914"/>
      <c r="E359" s="908"/>
      <c r="F359" s="908"/>
      <c r="G359" s="908"/>
      <c r="H359" s="908"/>
      <c r="I359" s="908"/>
      <c r="J359" s="914"/>
      <c r="K359" s="908"/>
      <c r="L359" s="908"/>
      <c r="M359" s="908"/>
      <c r="N359" s="908"/>
      <c r="O359" s="908"/>
      <c r="P359" s="914"/>
      <c r="Q359" s="908"/>
      <c r="R359" s="908"/>
      <c r="S359" s="908"/>
      <c r="T359" s="908"/>
      <c r="U359" s="908"/>
      <c r="V359" s="908"/>
      <c r="W359" s="908"/>
    </row>
    <row r="360" spans="4:23" s="705" customFormat="1" x14ac:dyDescent="0.2">
      <c r="D360" s="914"/>
      <c r="E360" s="908"/>
      <c r="F360" s="908"/>
      <c r="G360" s="908"/>
      <c r="H360" s="908"/>
      <c r="I360" s="908"/>
      <c r="J360" s="914"/>
      <c r="K360" s="908"/>
      <c r="L360" s="908"/>
      <c r="M360" s="908"/>
      <c r="N360" s="908"/>
      <c r="O360" s="908"/>
      <c r="P360" s="914"/>
      <c r="Q360" s="908"/>
      <c r="R360" s="908"/>
      <c r="S360" s="908"/>
      <c r="T360" s="908"/>
      <c r="U360" s="908"/>
      <c r="V360" s="908"/>
      <c r="W360" s="908"/>
    </row>
    <row r="361" spans="4:23" s="705" customFormat="1" x14ac:dyDescent="0.2">
      <c r="D361" s="914"/>
      <c r="E361" s="908"/>
      <c r="F361" s="908"/>
      <c r="G361" s="908"/>
      <c r="H361" s="908"/>
      <c r="I361" s="908"/>
      <c r="J361" s="914"/>
      <c r="K361" s="908"/>
      <c r="L361" s="908"/>
      <c r="M361" s="908"/>
      <c r="N361" s="908"/>
      <c r="O361" s="908"/>
      <c r="P361" s="914"/>
      <c r="Q361" s="908"/>
      <c r="R361" s="908"/>
      <c r="S361" s="908"/>
      <c r="T361" s="908"/>
      <c r="U361" s="908"/>
      <c r="V361" s="908"/>
      <c r="W361" s="908"/>
    </row>
    <row r="362" spans="4:23" s="705" customFormat="1" x14ac:dyDescent="0.2">
      <c r="D362" s="914"/>
      <c r="E362" s="908"/>
      <c r="F362" s="908"/>
      <c r="G362" s="908"/>
      <c r="H362" s="908"/>
      <c r="I362" s="908"/>
      <c r="J362" s="914"/>
      <c r="K362" s="908"/>
      <c r="L362" s="908"/>
      <c r="M362" s="908"/>
      <c r="N362" s="908"/>
      <c r="O362" s="908"/>
      <c r="P362" s="914"/>
      <c r="Q362" s="908"/>
      <c r="R362" s="908"/>
      <c r="S362" s="908"/>
      <c r="T362" s="908"/>
      <c r="U362" s="908"/>
      <c r="V362" s="908"/>
      <c r="W362" s="908"/>
    </row>
    <row r="363" spans="4:23" s="705" customFormat="1" x14ac:dyDescent="0.2">
      <c r="D363" s="914"/>
      <c r="E363" s="908"/>
      <c r="F363" s="908"/>
      <c r="G363" s="908"/>
      <c r="H363" s="908"/>
      <c r="I363" s="908"/>
      <c r="J363" s="914"/>
      <c r="K363" s="908"/>
      <c r="L363" s="908"/>
      <c r="M363" s="908"/>
      <c r="N363" s="908"/>
      <c r="O363" s="908"/>
      <c r="P363" s="914"/>
      <c r="Q363" s="908"/>
      <c r="R363" s="908"/>
      <c r="S363" s="908"/>
      <c r="T363" s="908"/>
      <c r="U363" s="908"/>
      <c r="V363" s="908"/>
      <c r="W363" s="908"/>
    </row>
    <row r="364" spans="4:23" s="705" customFormat="1" x14ac:dyDescent="0.2">
      <c r="D364" s="914"/>
      <c r="E364" s="908"/>
      <c r="F364" s="908"/>
      <c r="G364" s="908"/>
      <c r="H364" s="908"/>
      <c r="I364" s="908"/>
      <c r="J364" s="914"/>
      <c r="K364" s="908"/>
      <c r="L364" s="908"/>
      <c r="M364" s="908"/>
      <c r="N364" s="908"/>
      <c r="O364" s="908"/>
      <c r="P364" s="914"/>
      <c r="Q364" s="908"/>
      <c r="R364" s="908"/>
      <c r="S364" s="908"/>
      <c r="T364" s="908"/>
      <c r="U364" s="908"/>
      <c r="V364" s="908"/>
      <c r="W364" s="908"/>
    </row>
    <row r="365" spans="4:23" s="705" customFormat="1" x14ac:dyDescent="0.2">
      <c r="D365" s="914"/>
      <c r="E365" s="908"/>
      <c r="F365" s="908"/>
      <c r="G365" s="908"/>
      <c r="H365" s="908"/>
      <c r="I365" s="908"/>
      <c r="J365" s="914"/>
      <c r="K365" s="908"/>
      <c r="L365" s="908"/>
      <c r="M365" s="908"/>
      <c r="N365" s="908"/>
      <c r="O365" s="908"/>
      <c r="P365" s="914"/>
      <c r="Q365" s="908"/>
      <c r="R365" s="908"/>
      <c r="S365" s="908"/>
      <c r="T365" s="908"/>
      <c r="U365" s="908"/>
      <c r="V365" s="908"/>
      <c r="W365" s="908"/>
    </row>
    <row r="366" spans="4:23" s="705" customFormat="1" x14ac:dyDescent="0.2">
      <c r="D366" s="914"/>
      <c r="E366" s="908"/>
      <c r="F366" s="908"/>
      <c r="G366" s="908"/>
      <c r="H366" s="908"/>
      <c r="I366" s="908"/>
      <c r="J366" s="914"/>
      <c r="K366" s="908"/>
      <c r="L366" s="908"/>
      <c r="M366" s="908"/>
      <c r="N366" s="908"/>
      <c r="O366" s="908"/>
      <c r="P366" s="914"/>
      <c r="Q366" s="908"/>
      <c r="R366" s="908"/>
      <c r="S366" s="908"/>
      <c r="T366" s="908"/>
      <c r="U366" s="908"/>
      <c r="V366" s="908"/>
      <c r="W366" s="908"/>
    </row>
    <row r="367" spans="4:23" s="705" customFormat="1" x14ac:dyDescent="0.2">
      <c r="D367" s="914"/>
      <c r="E367" s="908"/>
      <c r="F367" s="908"/>
      <c r="G367" s="908"/>
      <c r="H367" s="908"/>
      <c r="I367" s="908"/>
      <c r="J367" s="914"/>
      <c r="K367" s="908"/>
      <c r="L367" s="908"/>
      <c r="M367" s="908"/>
      <c r="N367" s="908"/>
      <c r="O367" s="908"/>
      <c r="P367" s="914"/>
      <c r="Q367" s="908"/>
      <c r="R367" s="908"/>
      <c r="S367" s="908"/>
      <c r="T367" s="908"/>
      <c r="U367" s="908"/>
      <c r="V367" s="908"/>
      <c r="W367" s="908"/>
    </row>
    <row r="368" spans="4:23" s="705" customFormat="1" x14ac:dyDescent="0.2">
      <c r="D368" s="914"/>
      <c r="E368" s="908"/>
      <c r="F368" s="908"/>
      <c r="G368" s="908"/>
      <c r="H368" s="908"/>
      <c r="I368" s="908"/>
      <c r="J368" s="914"/>
      <c r="K368" s="908"/>
      <c r="L368" s="908"/>
      <c r="M368" s="908"/>
      <c r="N368" s="908"/>
      <c r="O368" s="908"/>
      <c r="P368" s="914"/>
      <c r="Q368" s="908"/>
      <c r="R368" s="908"/>
      <c r="S368" s="908"/>
      <c r="T368" s="908"/>
      <c r="U368" s="908"/>
      <c r="V368" s="908"/>
      <c r="W368" s="908"/>
    </row>
    <row r="369" spans="4:23" s="705" customFormat="1" x14ac:dyDescent="0.2">
      <c r="D369" s="914"/>
      <c r="E369" s="908"/>
      <c r="F369" s="908"/>
      <c r="G369" s="908"/>
      <c r="H369" s="908"/>
      <c r="I369" s="908"/>
      <c r="J369" s="914"/>
      <c r="K369" s="908"/>
      <c r="L369" s="908"/>
      <c r="M369" s="908"/>
      <c r="N369" s="908"/>
      <c r="O369" s="908"/>
      <c r="P369" s="914"/>
      <c r="Q369" s="908"/>
      <c r="R369" s="908"/>
      <c r="S369" s="908"/>
      <c r="T369" s="908"/>
      <c r="U369" s="908"/>
      <c r="V369" s="908"/>
      <c r="W369" s="908"/>
    </row>
    <row r="370" spans="4:23" s="705" customFormat="1" x14ac:dyDescent="0.2">
      <c r="D370" s="914"/>
      <c r="E370" s="908"/>
      <c r="F370" s="908"/>
      <c r="G370" s="908"/>
      <c r="H370" s="908"/>
      <c r="I370" s="908"/>
      <c r="J370" s="914"/>
      <c r="K370" s="908"/>
      <c r="L370" s="908"/>
      <c r="M370" s="908"/>
      <c r="N370" s="908"/>
      <c r="O370" s="908"/>
      <c r="P370" s="914"/>
      <c r="Q370" s="908"/>
      <c r="R370" s="908"/>
      <c r="S370" s="908"/>
      <c r="T370" s="908"/>
      <c r="U370" s="908"/>
      <c r="V370" s="908"/>
      <c r="W370" s="908"/>
    </row>
    <row r="371" spans="4:23" s="705" customFormat="1" x14ac:dyDescent="0.2">
      <c r="D371" s="914"/>
      <c r="E371" s="908"/>
      <c r="F371" s="908"/>
      <c r="G371" s="908"/>
      <c r="H371" s="908"/>
      <c r="I371" s="908"/>
      <c r="J371" s="914"/>
      <c r="K371" s="908"/>
      <c r="L371" s="908"/>
      <c r="M371" s="908"/>
      <c r="N371" s="908"/>
      <c r="O371" s="908"/>
      <c r="P371" s="914"/>
      <c r="Q371" s="908"/>
      <c r="R371" s="908"/>
      <c r="S371" s="908"/>
      <c r="T371" s="908"/>
      <c r="U371" s="908"/>
      <c r="V371" s="908"/>
      <c r="W371" s="908"/>
    </row>
    <row r="372" spans="4:23" s="705" customFormat="1" x14ac:dyDescent="0.2">
      <c r="D372" s="914"/>
      <c r="E372" s="908"/>
      <c r="F372" s="908"/>
      <c r="G372" s="908"/>
      <c r="H372" s="908"/>
      <c r="I372" s="908"/>
      <c r="J372" s="914"/>
      <c r="K372" s="908"/>
      <c r="L372" s="908"/>
      <c r="M372" s="908"/>
      <c r="N372" s="908"/>
      <c r="O372" s="908"/>
      <c r="P372" s="914"/>
      <c r="Q372" s="908"/>
      <c r="R372" s="908"/>
      <c r="S372" s="908"/>
      <c r="T372" s="908"/>
      <c r="U372" s="908"/>
      <c r="V372" s="908"/>
      <c r="W372" s="908"/>
    </row>
    <row r="373" spans="4:23" s="705" customFormat="1" x14ac:dyDescent="0.2">
      <c r="D373" s="914"/>
      <c r="E373" s="908"/>
      <c r="F373" s="908"/>
      <c r="G373" s="908"/>
      <c r="H373" s="908"/>
      <c r="I373" s="908"/>
      <c r="J373" s="914"/>
      <c r="K373" s="908"/>
      <c r="L373" s="908"/>
      <c r="M373" s="908"/>
      <c r="N373" s="908"/>
      <c r="O373" s="908"/>
      <c r="P373" s="914"/>
      <c r="Q373" s="908"/>
      <c r="R373" s="908"/>
      <c r="S373" s="908"/>
      <c r="T373" s="908"/>
      <c r="U373" s="908"/>
      <c r="V373" s="908"/>
      <c r="W373" s="908"/>
    </row>
    <row r="374" spans="4:23" s="705" customFormat="1" x14ac:dyDescent="0.2">
      <c r="D374" s="914"/>
      <c r="E374" s="908"/>
      <c r="F374" s="908"/>
      <c r="G374" s="908"/>
      <c r="H374" s="908"/>
      <c r="I374" s="908"/>
      <c r="J374" s="914"/>
      <c r="K374" s="908"/>
      <c r="L374" s="908"/>
      <c r="M374" s="908"/>
      <c r="N374" s="908"/>
      <c r="O374" s="908"/>
      <c r="P374" s="914"/>
      <c r="Q374" s="908"/>
      <c r="R374" s="908"/>
      <c r="S374" s="908"/>
      <c r="T374" s="908"/>
      <c r="U374" s="908"/>
      <c r="V374" s="908"/>
      <c r="W374" s="908"/>
    </row>
    <row r="375" spans="4:23" s="705" customFormat="1" x14ac:dyDescent="0.2">
      <c r="D375" s="914"/>
      <c r="E375" s="908"/>
      <c r="F375" s="908"/>
      <c r="G375" s="908"/>
      <c r="H375" s="908"/>
      <c r="I375" s="908"/>
      <c r="J375" s="914"/>
      <c r="K375" s="908"/>
      <c r="L375" s="908"/>
      <c r="M375" s="908"/>
      <c r="N375" s="908"/>
      <c r="O375" s="908"/>
      <c r="P375" s="914"/>
      <c r="Q375" s="908"/>
      <c r="R375" s="908"/>
      <c r="S375" s="908"/>
      <c r="T375" s="908"/>
      <c r="U375" s="908"/>
      <c r="V375" s="908"/>
      <c r="W375" s="908"/>
    </row>
    <row r="376" spans="4:23" s="705" customFormat="1" x14ac:dyDescent="0.2">
      <c r="D376" s="914"/>
      <c r="E376" s="908"/>
      <c r="F376" s="908"/>
      <c r="G376" s="908"/>
      <c r="H376" s="908"/>
      <c r="I376" s="908"/>
      <c r="J376" s="914"/>
      <c r="K376" s="908"/>
      <c r="L376" s="908"/>
      <c r="M376" s="908"/>
      <c r="N376" s="908"/>
      <c r="O376" s="908"/>
      <c r="P376" s="914"/>
      <c r="Q376" s="908"/>
      <c r="R376" s="908"/>
      <c r="S376" s="908"/>
      <c r="T376" s="908"/>
      <c r="U376" s="908"/>
      <c r="V376" s="908"/>
      <c r="W376" s="908"/>
    </row>
    <row r="377" spans="4:23" s="705" customFormat="1" x14ac:dyDescent="0.2">
      <c r="D377" s="914"/>
      <c r="E377" s="908"/>
      <c r="F377" s="908"/>
      <c r="G377" s="908"/>
      <c r="H377" s="908"/>
      <c r="I377" s="908"/>
      <c r="J377" s="914"/>
      <c r="K377" s="908"/>
      <c r="L377" s="908"/>
      <c r="M377" s="908"/>
      <c r="N377" s="908"/>
      <c r="O377" s="908"/>
      <c r="P377" s="914"/>
      <c r="Q377" s="908"/>
      <c r="R377" s="908"/>
      <c r="S377" s="908"/>
      <c r="T377" s="908"/>
      <c r="U377" s="908"/>
      <c r="V377" s="908"/>
      <c r="W377" s="908"/>
    </row>
    <row r="378" spans="4:23" s="705" customFormat="1" x14ac:dyDescent="0.2">
      <c r="D378" s="914"/>
      <c r="E378" s="908"/>
      <c r="F378" s="908"/>
      <c r="G378" s="908"/>
      <c r="H378" s="908"/>
      <c r="I378" s="908"/>
      <c r="J378" s="914"/>
      <c r="K378" s="908"/>
      <c r="L378" s="908"/>
      <c r="M378" s="908"/>
      <c r="N378" s="908"/>
      <c r="O378" s="908"/>
      <c r="P378" s="914"/>
      <c r="Q378" s="908"/>
      <c r="R378" s="908"/>
      <c r="S378" s="908"/>
      <c r="T378" s="908"/>
      <c r="U378" s="908"/>
      <c r="V378" s="908"/>
      <c r="W378" s="908"/>
    </row>
    <row r="379" spans="4:23" s="705" customFormat="1" x14ac:dyDescent="0.2">
      <c r="D379" s="914"/>
      <c r="E379" s="908"/>
      <c r="F379" s="908"/>
      <c r="G379" s="908"/>
      <c r="H379" s="908"/>
      <c r="I379" s="908"/>
      <c r="J379" s="914"/>
      <c r="K379" s="908"/>
      <c r="L379" s="908"/>
      <c r="M379" s="908"/>
      <c r="N379" s="908"/>
      <c r="O379" s="908"/>
      <c r="P379" s="914"/>
      <c r="Q379" s="908"/>
      <c r="R379" s="908"/>
      <c r="S379" s="908"/>
      <c r="T379" s="908"/>
      <c r="U379" s="908"/>
      <c r="V379" s="908"/>
      <c r="W379" s="908"/>
    </row>
    <row r="380" spans="4:23" s="705" customFormat="1" x14ac:dyDescent="0.2">
      <c r="D380" s="914"/>
      <c r="E380" s="908"/>
      <c r="F380" s="908"/>
      <c r="G380" s="908"/>
      <c r="H380" s="908"/>
      <c r="I380" s="908"/>
      <c r="J380" s="914"/>
      <c r="K380" s="908"/>
      <c r="L380" s="908"/>
      <c r="M380" s="908"/>
      <c r="N380" s="908"/>
      <c r="O380" s="908"/>
      <c r="P380" s="914"/>
      <c r="Q380" s="908"/>
      <c r="R380" s="908"/>
      <c r="S380" s="908"/>
      <c r="T380" s="908"/>
      <c r="U380" s="908"/>
      <c r="V380" s="908"/>
      <c r="W380" s="908"/>
    </row>
    <row r="381" spans="4:23" s="705" customFormat="1" x14ac:dyDescent="0.2">
      <c r="D381" s="914"/>
      <c r="E381" s="908"/>
      <c r="F381" s="908"/>
      <c r="G381" s="908"/>
      <c r="H381" s="908"/>
      <c r="I381" s="908"/>
      <c r="J381" s="914"/>
      <c r="K381" s="908"/>
      <c r="L381" s="908"/>
      <c r="M381" s="908"/>
      <c r="N381" s="908"/>
      <c r="O381" s="908"/>
      <c r="P381" s="914"/>
      <c r="Q381" s="908"/>
      <c r="R381" s="908"/>
      <c r="S381" s="908"/>
      <c r="T381" s="908"/>
      <c r="U381" s="908"/>
      <c r="V381" s="908"/>
      <c r="W381" s="908"/>
    </row>
    <row r="382" spans="4:23" s="705" customFormat="1" x14ac:dyDescent="0.2">
      <c r="D382" s="914"/>
      <c r="E382" s="908"/>
      <c r="F382" s="908"/>
      <c r="G382" s="908"/>
      <c r="H382" s="908"/>
      <c r="I382" s="908"/>
      <c r="J382" s="914"/>
      <c r="K382" s="908"/>
      <c r="L382" s="908"/>
      <c r="M382" s="908"/>
      <c r="N382" s="908"/>
      <c r="O382" s="908"/>
      <c r="P382" s="914"/>
      <c r="Q382" s="908"/>
      <c r="R382" s="908"/>
      <c r="S382" s="908"/>
      <c r="T382" s="908"/>
      <c r="U382" s="908"/>
      <c r="V382" s="908"/>
      <c r="W382" s="908"/>
    </row>
    <row r="383" spans="4:23" s="705" customFormat="1" x14ac:dyDescent="0.2">
      <c r="D383" s="914"/>
      <c r="E383" s="908"/>
      <c r="F383" s="908"/>
      <c r="G383" s="908"/>
      <c r="H383" s="908"/>
      <c r="I383" s="908"/>
      <c r="J383" s="914"/>
      <c r="K383" s="908"/>
      <c r="L383" s="908"/>
      <c r="M383" s="908"/>
      <c r="N383" s="908"/>
      <c r="O383" s="908"/>
      <c r="P383" s="914"/>
      <c r="Q383" s="908"/>
      <c r="R383" s="908"/>
      <c r="S383" s="908"/>
      <c r="T383" s="908"/>
      <c r="U383" s="908"/>
      <c r="V383" s="908"/>
      <c r="W383" s="908"/>
    </row>
    <row r="384" spans="4:23" s="705" customFormat="1" x14ac:dyDescent="0.2">
      <c r="D384" s="914"/>
      <c r="E384" s="908"/>
      <c r="F384" s="908"/>
      <c r="G384" s="908"/>
      <c r="H384" s="908"/>
      <c r="I384" s="908"/>
      <c r="J384" s="914"/>
      <c r="K384" s="908"/>
      <c r="L384" s="908"/>
      <c r="M384" s="908"/>
      <c r="N384" s="908"/>
      <c r="O384" s="908"/>
      <c r="P384" s="914"/>
      <c r="Q384" s="908"/>
      <c r="R384" s="908"/>
      <c r="S384" s="908"/>
      <c r="T384" s="908"/>
      <c r="U384" s="908"/>
      <c r="V384" s="908"/>
      <c r="W384" s="908"/>
    </row>
    <row r="385" spans="4:23" s="705" customFormat="1" x14ac:dyDescent="0.2">
      <c r="D385" s="914"/>
      <c r="E385" s="908"/>
      <c r="F385" s="908"/>
      <c r="G385" s="908"/>
      <c r="H385" s="908"/>
      <c r="I385" s="908"/>
      <c r="J385" s="914"/>
      <c r="K385" s="908"/>
      <c r="L385" s="908"/>
      <c r="M385" s="908"/>
      <c r="N385" s="908"/>
      <c r="O385" s="908"/>
      <c r="P385" s="914"/>
      <c r="Q385" s="908"/>
      <c r="R385" s="908"/>
      <c r="S385" s="908"/>
      <c r="T385" s="908"/>
      <c r="U385" s="908"/>
      <c r="V385" s="908"/>
      <c r="W385" s="908"/>
    </row>
    <row r="386" spans="4:23" s="705" customFormat="1" x14ac:dyDescent="0.2">
      <c r="D386" s="914"/>
      <c r="E386" s="908"/>
      <c r="F386" s="908"/>
      <c r="G386" s="908"/>
      <c r="H386" s="908"/>
      <c r="I386" s="908"/>
      <c r="J386" s="914"/>
      <c r="K386" s="908"/>
      <c r="L386" s="908"/>
      <c r="M386" s="908"/>
      <c r="N386" s="908"/>
      <c r="O386" s="908"/>
      <c r="P386" s="914"/>
      <c r="Q386" s="908"/>
      <c r="R386" s="908"/>
      <c r="S386" s="908"/>
      <c r="T386" s="908"/>
      <c r="U386" s="908"/>
      <c r="V386" s="908"/>
      <c r="W386" s="908"/>
    </row>
    <row r="387" spans="4:23" s="705" customFormat="1" x14ac:dyDescent="0.2">
      <c r="D387" s="914"/>
      <c r="E387" s="908"/>
      <c r="F387" s="908"/>
      <c r="G387" s="908"/>
      <c r="H387" s="908"/>
      <c r="I387" s="908"/>
      <c r="J387" s="914"/>
      <c r="K387" s="908"/>
      <c r="L387" s="908"/>
      <c r="M387" s="908"/>
      <c r="N387" s="908"/>
      <c r="O387" s="908"/>
      <c r="P387" s="914"/>
      <c r="Q387" s="908"/>
      <c r="R387" s="908"/>
      <c r="S387" s="908"/>
      <c r="T387" s="908"/>
      <c r="U387" s="908"/>
      <c r="V387" s="908"/>
      <c r="W387" s="908"/>
    </row>
    <row r="388" spans="4:23" s="705" customFormat="1" x14ac:dyDescent="0.2">
      <c r="D388" s="914"/>
      <c r="E388" s="908"/>
      <c r="F388" s="908"/>
      <c r="G388" s="908"/>
      <c r="H388" s="908"/>
      <c r="I388" s="908"/>
      <c r="J388" s="914"/>
      <c r="K388" s="908"/>
      <c r="L388" s="908"/>
      <c r="M388" s="908"/>
      <c r="N388" s="908"/>
      <c r="O388" s="908"/>
      <c r="P388" s="914"/>
      <c r="Q388" s="908"/>
      <c r="R388" s="908"/>
      <c r="S388" s="908"/>
      <c r="T388" s="908"/>
      <c r="U388" s="908"/>
      <c r="V388" s="908"/>
      <c r="W388" s="908"/>
    </row>
    <row r="389" spans="4:23" s="705" customFormat="1" x14ac:dyDescent="0.2">
      <c r="D389" s="914"/>
      <c r="E389" s="908"/>
      <c r="F389" s="908"/>
      <c r="G389" s="908"/>
      <c r="H389" s="908"/>
      <c r="I389" s="908"/>
      <c r="J389" s="914"/>
      <c r="K389" s="908"/>
      <c r="L389" s="908"/>
      <c r="M389" s="908"/>
      <c r="N389" s="908"/>
      <c r="O389" s="908"/>
      <c r="P389" s="914"/>
      <c r="Q389" s="908"/>
      <c r="R389" s="908"/>
      <c r="S389" s="908"/>
      <c r="T389" s="908"/>
      <c r="U389" s="908"/>
      <c r="V389" s="908"/>
      <c r="W389" s="908"/>
    </row>
    <row r="390" spans="4:23" s="705" customFormat="1" x14ac:dyDescent="0.2">
      <c r="D390" s="914"/>
      <c r="E390" s="908"/>
      <c r="F390" s="908"/>
      <c r="G390" s="908"/>
      <c r="H390" s="908"/>
      <c r="I390" s="908"/>
      <c r="J390" s="914"/>
      <c r="K390" s="908"/>
      <c r="L390" s="908"/>
      <c r="M390" s="908"/>
      <c r="N390" s="908"/>
      <c r="O390" s="908"/>
      <c r="P390" s="914"/>
      <c r="Q390" s="908"/>
      <c r="R390" s="908"/>
      <c r="S390" s="908"/>
      <c r="T390" s="908"/>
      <c r="U390" s="908"/>
      <c r="V390" s="908"/>
      <c r="W390" s="908"/>
    </row>
    <row r="391" spans="4:23" s="705" customFormat="1" x14ac:dyDescent="0.2">
      <c r="D391" s="914"/>
      <c r="E391" s="908"/>
      <c r="F391" s="908"/>
      <c r="G391" s="908"/>
      <c r="H391" s="908"/>
      <c r="I391" s="908"/>
      <c r="J391" s="914"/>
      <c r="K391" s="908"/>
      <c r="L391" s="908"/>
      <c r="M391" s="908"/>
      <c r="N391" s="908"/>
      <c r="O391" s="908"/>
      <c r="P391" s="914"/>
      <c r="Q391" s="908"/>
      <c r="R391" s="908"/>
      <c r="S391" s="908"/>
      <c r="T391" s="908"/>
      <c r="U391" s="908"/>
      <c r="V391" s="908"/>
      <c r="W391" s="908"/>
    </row>
    <row r="392" spans="4:23" s="705" customFormat="1" x14ac:dyDescent="0.2">
      <c r="D392" s="914"/>
      <c r="E392" s="908"/>
      <c r="F392" s="908"/>
      <c r="G392" s="908"/>
      <c r="H392" s="908"/>
      <c r="I392" s="908"/>
      <c r="J392" s="914"/>
      <c r="K392" s="908"/>
      <c r="L392" s="908"/>
      <c r="M392" s="908"/>
      <c r="N392" s="908"/>
      <c r="O392" s="908"/>
      <c r="P392" s="914"/>
      <c r="Q392" s="908"/>
      <c r="R392" s="908"/>
      <c r="S392" s="908"/>
      <c r="T392" s="908"/>
      <c r="U392" s="908"/>
      <c r="V392" s="908"/>
      <c r="W392" s="908"/>
    </row>
    <row r="393" spans="4:23" s="705" customFormat="1" x14ac:dyDescent="0.2">
      <c r="D393" s="914"/>
      <c r="E393" s="908"/>
      <c r="F393" s="908"/>
      <c r="G393" s="908"/>
      <c r="H393" s="908"/>
      <c r="I393" s="908"/>
      <c r="J393" s="914"/>
      <c r="K393" s="908"/>
      <c r="L393" s="908"/>
      <c r="M393" s="908"/>
      <c r="N393" s="908"/>
      <c r="O393" s="908"/>
      <c r="P393" s="914"/>
      <c r="Q393" s="908"/>
      <c r="R393" s="908"/>
      <c r="S393" s="908"/>
      <c r="T393" s="908"/>
      <c r="U393" s="908"/>
      <c r="V393" s="908"/>
      <c r="W393" s="908"/>
    </row>
    <row r="394" spans="4:23" s="705" customFormat="1" x14ac:dyDescent="0.2">
      <c r="D394" s="914"/>
      <c r="E394" s="908"/>
      <c r="F394" s="908"/>
      <c r="G394" s="908"/>
      <c r="H394" s="908"/>
      <c r="I394" s="908"/>
      <c r="J394" s="914"/>
      <c r="K394" s="908"/>
      <c r="L394" s="908"/>
      <c r="M394" s="908"/>
      <c r="N394" s="908"/>
      <c r="O394" s="908"/>
      <c r="P394" s="914"/>
      <c r="Q394" s="908"/>
      <c r="R394" s="908"/>
      <c r="S394" s="908"/>
      <c r="T394" s="908"/>
      <c r="U394" s="908"/>
      <c r="V394" s="908"/>
      <c r="W394" s="908"/>
    </row>
    <row r="395" spans="4:23" s="705" customFormat="1" x14ac:dyDescent="0.2">
      <c r="D395" s="914"/>
      <c r="E395" s="908"/>
      <c r="F395" s="908"/>
      <c r="G395" s="908"/>
      <c r="H395" s="908"/>
      <c r="I395" s="908"/>
      <c r="J395" s="914"/>
      <c r="K395" s="908"/>
      <c r="L395" s="908"/>
      <c r="M395" s="908"/>
      <c r="N395" s="908"/>
      <c r="O395" s="908"/>
      <c r="P395" s="914"/>
      <c r="Q395" s="908"/>
      <c r="R395" s="908"/>
      <c r="S395" s="908"/>
      <c r="T395" s="908"/>
      <c r="U395" s="908"/>
      <c r="V395" s="908"/>
      <c r="W395" s="908"/>
    </row>
    <row r="396" spans="4:23" s="705" customFormat="1" x14ac:dyDescent="0.2">
      <c r="D396" s="914"/>
      <c r="E396" s="908"/>
      <c r="F396" s="908"/>
      <c r="G396" s="908"/>
      <c r="H396" s="908"/>
      <c r="I396" s="908"/>
      <c r="J396" s="914"/>
      <c r="K396" s="908"/>
      <c r="L396" s="908"/>
      <c r="M396" s="908"/>
      <c r="N396" s="908"/>
      <c r="O396" s="908"/>
      <c r="P396" s="914"/>
      <c r="Q396" s="908"/>
      <c r="R396" s="908"/>
      <c r="S396" s="908"/>
      <c r="T396" s="908"/>
      <c r="U396" s="908"/>
      <c r="V396" s="908"/>
      <c r="W396" s="908"/>
    </row>
    <row r="397" spans="4:23" s="705" customFormat="1" x14ac:dyDescent="0.2">
      <c r="D397" s="914"/>
      <c r="E397" s="908"/>
      <c r="F397" s="908"/>
      <c r="G397" s="908"/>
      <c r="H397" s="908"/>
      <c r="I397" s="908"/>
      <c r="J397" s="914"/>
      <c r="K397" s="908"/>
      <c r="L397" s="908"/>
      <c r="M397" s="908"/>
      <c r="N397" s="908"/>
      <c r="O397" s="908"/>
      <c r="P397" s="914"/>
      <c r="Q397" s="908"/>
      <c r="R397" s="908"/>
      <c r="S397" s="908"/>
      <c r="T397" s="908"/>
      <c r="U397" s="908"/>
      <c r="V397" s="908"/>
      <c r="W397" s="908"/>
    </row>
    <row r="398" spans="4:23" s="705" customFormat="1" x14ac:dyDescent="0.2">
      <c r="D398" s="914"/>
      <c r="E398" s="908"/>
      <c r="F398" s="908"/>
      <c r="G398" s="908"/>
      <c r="H398" s="908"/>
      <c r="I398" s="908"/>
      <c r="J398" s="914"/>
      <c r="K398" s="908"/>
      <c r="L398" s="908"/>
      <c r="M398" s="908"/>
      <c r="N398" s="908"/>
      <c r="O398" s="908"/>
      <c r="P398" s="914"/>
      <c r="Q398" s="908"/>
      <c r="R398" s="908"/>
      <c r="S398" s="908"/>
      <c r="T398" s="908"/>
      <c r="U398" s="908"/>
      <c r="V398" s="908"/>
      <c r="W398" s="908"/>
    </row>
    <row r="399" spans="4:23" s="705" customFormat="1" x14ac:dyDescent="0.2">
      <c r="D399" s="914"/>
      <c r="E399" s="908"/>
      <c r="F399" s="908"/>
      <c r="G399" s="908"/>
      <c r="H399" s="908"/>
      <c r="I399" s="908"/>
      <c r="J399" s="914"/>
      <c r="K399" s="908"/>
      <c r="L399" s="908"/>
      <c r="M399" s="908"/>
      <c r="N399" s="908"/>
      <c r="O399" s="908"/>
      <c r="P399" s="914"/>
      <c r="Q399" s="908"/>
      <c r="R399" s="908"/>
      <c r="S399" s="908"/>
      <c r="T399" s="908"/>
      <c r="U399" s="908"/>
      <c r="V399" s="908"/>
      <c r="W399" s="908"/>
    </row>
    <row r="400" spans="4:23" s="705" customFormat="1" x14ac:dyDescent="0.2">
      <c r="D400" s="914"/>
      <c r="E400" s="908"/>
      <c r="F400" s="908"/>
      <c r="G400" s="908"/>
      <c r="H400" s="908"/>
      <c r="I400" s="908"/>
      <c r="J400" s="914"/>
      <c r="K400" s="908"/>
      <c r="L400" s="908"/>
      <c r="M400" s="908"/>
      <c r="N400" s="908"/>
      <c r="O400" s="908"/>
      <c r="P400" s="914"/>
      <c r="Q400" s="908"/>
      <c r="R400" s="908"/>
      <c r="S400" s="908"/>
      <c r="T400" s="908"/>
      <c r="U400" s="908"/>
      <c r="V400" s="908"/>
      <c r="W400" s="908"/>
    </row>
    <row r="401" spans="4:23" s="705" customFormat="1" x14ac:dyDescent="0.2">
      <c r="D401" s="914"/>
      <c r="E401" s="908"/>
      <c r="F401" s="908"/>
      <c r="G401" s="908"/>
      <c r="H401" s="908"/>
      <c r="I401" s="908"/>
      <c r="J401" s="914"/>
      <c r="K401" s="908"/>
      <c r="L401" s="908"/>
      <c r="M401" s="908"/>
      <c r="N401" s="908"/>
      <c r="O401" s="908"/>
      <c r="P401" s="914"/>
      <c r="Q401" s="908"/>
      <c r="R401" s="908"/>
      <c r="S401" s="908"/>
      <c r="T401" s="908"/>
      <c r="U401" s="908"/>
      <c r="V401" s="908"/>
      <c r="W401" s="908"/>
    </row>
    <row r="402" spans="4:23" s="705" customFormat="1" x14ac:dyDescent="0.2">
      <c r="D402" s="914"/>
      <c r="E402" s="908"/>
      <c r="F402" s="908"/>
      <c r="G402" s="908"/>
      <c r="H402" s="908"/>
      <c r="I402" s="908"/>
      <c r="J402" s="914"/>
      <c r="K402" s="908"/>
      <c r="L402" s="908"/>
      <c r="M402" s="908"/>
      <c r="N402" s="908"/>
      <c r="O402" s="908"/>
      <c r="P402" s="914"/>
      <c r="Q402" s="908"/>
      <c r="R402" s="908"/>
      <c r="S402" s="908"/>
      <c r="T402" s="908"/>
      <c r="U402" s="908"/>
      <c r="V402" s="908"/>
      <c r="W402" s="908"/>
    </row>
    <row r="403" spans="4:23" s="705" customFormat="1" x14ac:dyDescent="0.2">
      <c r="D403" s="914"/>
      <c r="E403" s="908"/>
      <c r="F403" s="908"/>
      <c r="G403" s="908"/>
      <c r="H403" s="908"/>
      <c r="I403" s="908"/>
      <c r="J403" s="914"/>
      <c r="K403" s="908"/>
      <c r="L403" s="908"/>
      <c r="M403" s="908"/>
      <c r="N403" s="908"/>
      <c r="O403" s="908"/>
      <c r="P403" s="914"/>
      <c r="Q403" s="908"/>
      <c r="R403" s="908"/>
      <c r="S403" s="908"/>
      <c r="T403" s="908"/>
      <c r="U403" s="908"/>
      <c r="V403" s="908"/>
      <c r="W403" s="908"/>
    </row>
    <row r="404" spans="4:23" s="705" customFormat="1" x14ac:dyDescent="0.2">
      <c r="D404" s="914"/>
      <c r="E404" s="908"/>
      <c r="F404" s="908"/>
      <c r="G404" s="908"/>
      <c r="H404" s="908"/>
      <c r="I404" s="908"/>
      <c r="J404" s="914"/>
      <c r="K404" s="908"/>
      <c r="L404" s="908"/>
      <c r="M404" s="908"/>
      <c r="N404" s="908"/>
      <c r="O404" s="908"/>
      <c r="P404" s="914"/>
      <c r="Q404" s="908"/>
      <c r="R404" s="908"/>
      <c r="S404" s="908"/>
      <c r="T404" s="908"/>
      <c r="U404" s="908"/>
      <c r="V404" s="908"/>
      <c r="W404" s="908"/>
    </row>
    <row r="405" spans="4:23" s="705" customFormat="1" x14ac:dyDescent="0.2">
      <c r="D405" s="914"/>
      <c r="E405" s="908"/>
      <c r="F405" s="908"/>
      <c r="G405" s="908"/>
      <c r="H405" s="908"/>
      <c r="I405" s="908"/>
      <c r="J405" s="914"/>
      <c r="K405" s="908"/>
      <c r="L405" s="908"/>
      <c r="M405" s="908"/>
      <c r="N405" s="908"/>
      <c r="O405" s="908"/>
      <c r="P405" s="914"/>
      <c r="Q405" s="908"/>
      <c r="R405" s="908"/>
      <c r="S405" s="908"/>
      <c r="T405" s="908"/>
      <c r="U405" s="908"/>
      <c r="V405" s="908"/>
      <c r="W405" s="908"/>
    </row>
    <row r="406" spans="4:23" s="705" customFormat="1" x14ac:dyDescent="0.2">
      <c r="D406" s="914"/>
      <c r="E406" s="908"/>
      <c r="F406" s="908"/>
      <c r="G406" s="908"/>
      <c r="H406" s="908"/>
      <c r="I406" s="908"/>
      <c r="J406" s="914"/>
      <c r="K406" s="908"/>
      <c r="L406" s="908"/>
      <c r="M406" s="908"/>
      <c r="N406" s="908"/>
      <c r="O406" s="908"/>
      <c r="P406" s="914"/>
      <c r="Q406" s="908"/>
      <c r="R406" s="908"/>
      <c r="S406" s="908"/>
      <c r="T406" s="908"/>
      <c r="U406" s="908"/>
      <c r="V406" s="908"/>
      <c r="W406" s="908"/>
    </row>
    <row r="407" spans="4:23" s="705" customFormat="1" x14ac:dyDescent="0.2">
      <c r="D407" s="914"/>
      <c r="E407" s="908"/>
      <c r="F407" s="908"/>
      <c r="G407" s="908"/>
      <c r="H407" s="908"/>
      <c r="I407" s="908"/>
      <c r="J407" s="914"/>
      <c r="K407" s="908"/>
      <c r="L407" s="908"/>
      <c r="M407" s="908"/>
      <c r="N407" s="908"/>
      <c r="O407" s="908"/>
      <c r="P407" s="914"/>
      <c r="Q407" s="908"/>
      <c r="R407" s="908"/>
      <c r="S407" s="908"/>
      <c r="T407" s="908"/>
      <c r="U407" s="908"/>
      <c r="V407" s="908"/>
      <c r="W407" s="908"/>
    </row>
    <row r="408" spans="4:23" s="705" customFormat="1" x14ac:dyDescent="0.2">
      <c r="D408" s="914"/>
      <c r="E408" s="908"/>
      <c r="F408" s="908"/>
      <c r="G408" s="908"/>
      <c r="H408" s="908"/>
      <c r="I408" s="908"/>
      <c r="J408" s="914"/>
      <c r="K408" s="908"/>
      <c r="L408" s="908"/>
      <c r="M408" s="908"/>
      <c r="N408" s="908"/>
      <c r="O408" s="908"/>
      <c r="P408" s="914"/>
      <c r="Q408" s="908"/>
      <c r="R408" s="908"/>
      <c r="S408" s="908"/>
      <c r="T408" s="908"/>
      <c r="U408" s="908"/>
      <c r="V408" s="908"/>
      <c r="W408" s="908"/>
    </row>
    <row r="409" spans="4:23" s="705" customFormat="1" x14ac:dyDescent="0.2">
      <c r="D409" s="914"/>
      <c r="E409" s="908"/>
      <c r="F409" s="908"/>
      <c r="G409" s="908"/>
      <c r="H409" s="908"/>
      <c r="I409" s="908"/>
      <c r="J409" s="914"/>
      <c r="K409" s="908"/>
      <c r="L409" s="908"/>
      <c r="M409" s="908"/>
      <c r="N409" s="908"/>
      <c r="O409" s="908"/>
      <c r="P409" s="914"/>
      <c r="Q409" s="908"/>
      <c r="R409" s="908"/>
      <c r="S409" s="908"/>
      <c r="T409" s="908"/>
      <c r="U409" s="908"/>
      <c r="V409" s="908"/>
      <c r="W409" s="908"/>
    </row>
    <row r="410" spans="4:23" s="705" customFormat="1" x14ac:dyDescent="0.2">
      <c r="D410" s="914"/>
      <c r="E410" s="908"/>
      <c r="F410" s="908"/>
      <c r="G410" s="908"/>
      <c r="H410" s="908"/>
      <c r="I410" s="908"/>
      <c r="J410" s="914"/>
      <c r="K410" s="908"/>
      <c r="L410" s="908"/>
      <c r="M410" s="908"/>
      <c r="N410" s="908"/>
      <c r="O410" s="908"/>
      <c r="P410" s="914"/>
      <c r="Q410" s="908"/>
      <c r="R410" s="908"/>
      <c r="S410" s="908"/>
      <c r="T410" s="908"/>
      <c r="U410" s="908"/>
      <c r="V410" s="908"/>
      <c r="W410" s="908"/>
    </row>
    <row r="411" spans="4:23" s="705" customFormat="1" x14ac:dyDescent="0.2">
      <c r="D411" s="914"/>
      <c r="E411" s="908"/>
      <c r="F411" s="908"/>
      <c r="G411" s="908"/>
      <c r="H411" s="908"/>
      <c r="I411" s="908"/>
      <c r="J411" s="914"/>
      <c r="K411" s="908"/>
      <c r="L411" s="908"/>
      <c r="M411" s="908"/>
      <c r="N411" s="908"/>
      <c r="O411" s="908"/>
      <c r="P411" s="914"/>
      <c r="Q411" s="908"/>
      <c r="R411" s="908"/>
      <c r="S411" s="908"/>
      <c r="T411" s="908"/>
      <c r="U411" s="908"/>
      <c r="V411" s="908"/>
      <c r="W411" s="908"/>
    </row>
    <row r="412" spans="4:23" s="705" customFormat="1" x14ac:dyDescent="0.2">
      <c r="D412" s="914"/>
      <c r="E412" s="908"/>
      <c r="F412" s="908"/>
      <c r="G412" s="908"/>
      <c r="H412" s="908"/>
      <c r="I412" s="908"/>
      <c r="J412" s="914"/>
      <c r="K412" s="908"/>
      <c r="L412" s="908"/>
      <c r="M412" s="908"/>
      <c r="N412" s="908"/>
      <c r="O412" s="908"/>
      <c r="P412" s="914"/>
      <c r="Q412" s="908"/>
      <c r="R412" s="908"/>
      <c r="S412" s="908"/>
      <c r="T412" s="908"/>
      <c r="U412" s="908"/>
      <c r="V412" s="908"/>
      <c r="W412" s="908"/>
    </row>
    <row r="413" spans="4:23" s="705" customFormat="1" x14ac:dyDescent="0.2">
      <c r="D413" s="914"/>
      <c r="E413" s="908"/>
      <c r="F413" s="908"/>
      <c r="G413" s="908"/>
      <c r="H413" s="908"/>
      <c r="I413" s="908"/>
      <c r="J413" s="914"/>
      <c r="K413" s="908"/>
      <c r="L413" s="908"/>
      <c r="M413" s="908"/>
      <c r="N413" s="908"/>
      <c r="O413" s="908"/>
      <c r="P413" s="914"/>
      <c r="Q413" s="908"/>
      <c r="R413" s="908"/>
      <c r="S413" s="908"/>
      <c r="T413" s="908"/>
      <c r="U413" s="908"/>
      <c r="V413" s="908"/>
      <c r="W413" s="908"/>
    </row>
    <row r="414" spans="4:23" s="705" customFormat="1" x14ac:dyDescent="0.2">
      <c r="D414" s="914"/>
      <c r="E414" s="908"/>
      <c r="F414" s="908"/>
      <c r="G414" s="908"/>
      <c r="H414" s="908"/>
      <c r="I414" s="908"/>
      <c r="J414" s="914"/>
      <c r="K414" s="908"/>
      <c r="L414" s="908"/>
      <c r="M414" s="908"/>
      <c r="N414" s="908"/>
      <c r="O414" s="908"/>
      <c r="P414" s="914"/>
      <c r="Q414" s="908"/>
      <c r="R414" s="908"/>
      <c r="S414" s="908"/>
      <c r="T414" s="908"/>
      <c r="U414" s="908"/>
      <c r="V414" s="908"/>
      <c r="W414" s="908"/>
    </row>
    <row r="415" spans="4:23" s="705" customFormat="1" x14ac:dyDescent="0.2">
      <c r="D415" s="914"/>
      <c r="E415" s="908"/>
      <c r="F415" s="908"/>
      <c r="G415" s="908"/>
      <c r="H415" s="908"/>
      <c r="I415" s="908"/>
      <c r="J415" s="914"/>
      <c r="K415" s="908"/>
      <c r="L415" s="908"/>
      <c r="M415" s="908"/>
      <c r="N415" s="908"/>
      <c r="O415" s="908"/>
      <c r="P415" s="914"/>
      <c r="Q415" s="908"/>
      <c r="R415" s="908"/>
      <c r="S415" s="908"/>
      <c r="T415" s="908"/>
      <c r="U415" s="908"/>
      <c r="V415" s="908"/>
      <c r="W415" s="908"/>
    </row>
    <row r="416" spans="4:23" s="705" customFormat="1" x14ac:dyDescent="0.2">
      <c r="D416" s="914"/>
      <c r="E416" s="908"/>
      <c r="F416" s="908"/>
      <c r="G416" s="908"/>
      <c r="H416" s="908"/>
      <c r="I416" s="908"/>
      <c r="J416" s="914"/>
      <c r="K416" s="908"/>
      <c r="L416" s="908"/>
      <c r="M416" s="908"/>
      <c r="N416" s="908"/>
      <c r="O416" s="908"/>
      <c r="P416" s="914"/>
      <c r="Q416" s="908"/>
      <c r="R416" s="908"/>
      <c r="S416" s="908"/>
      <c r="T416" s="908"/>
      <c r="U416" s="908"/>
      <c r="V416" s="908"/>
      <c r="W416" s="908"/>
    </row>
    <row r="417" spans="4:23" s="705" customFormat="1" x14ac:dyDescent="0.2">
      <c r="D417" s="914"/>
      <c r="E417" s="908"/>
      <c r="F417" s="908"/>
      <c r="G417" s="908"/>
      <c r="H417" s="908"/>
      <c r="I417" s="908"/>
      <c r="J417" s="914"/>
      <c r="K417" s="908"/>
      <c r="L417" s="908"/>
      <c r="M417" s="908"/>
      <c r="N417" s="908"/>
      <c r="O417" s="908"/>
      <c r="P417" s="914"/>
      <c r="Q417" s="908"/>
      <c r="R417" s="908"/>
      <c r="S417" s="908"/>
      <c r="T417" s="908"/>
      <c r="U417" s="908"/>
      <c r="V417" s="908"/>
      <c r="W417" s="908"/>
    </row>
    <row r="418" spans="4:23" s="705" customFormat="1" x14ac:dyDescent="0.2">
      <c r="D418" s="914"/>
      <c r="E418" s="908"/>
      <c r="F418" s="908"/>
      <c r="G418" s="908"/>
      <c r="H418" s="908"/>
      <c r="I418" s="908"/>
      <c r="J418" s="914"/>
      <c r="K418" s="908"/>
      <c r="L418" s="908"/>
      <c r="M418" s="908"/>
      <c r="N418" s="908"/>
      <c r="O418" s="908"/>
      <c r="P418" s="914"/>
      <c r="Q418" s="908"/>
      <c r="R418" s="908"/>
      <c r="S418" s="908"/>
      <c r="T418" s="908"/>
      <c r="U418" s="908"/>
      <c r="V418" s="908"/>
      <c r="W418" s="908"/>
    </row>
    <row r="419" spans="4:23" s="705" customFormat="1" x14ac:dyDescent="0.2">
      <c r="D419" s="914"/>
      <c r="E419" s="908"/>
      <c r="F419" s="908"/>
      <c r="G419" s="908"/>
      <c r="H419" s="908"/>
      <c r="I419" s="908"/>
      <c r="J419" s="914"/>
      <c r="K419" s="908"/>
      <c r="L419" s="908"/>
      <c r="M419" s="908"/>
      <c r="N419" s="908"/>
      <c r="O419" s="908"/>
      <c r="P419" s="914"/>
      <c r="Q419" s="908"/>
      <c r="R419" s="908"/>
      <c r="S419" s="908"/>
      <c r="T419" s="908"/>
      <c r="U419" s="908"/>
      <c r="V419" s="908"/>
      <c r="W419" s="908"/>
    </row>
    <row r="420" spans="4:23" s="705" customFormat="1" x14ac:dyDescent="0.2">
      <c r="D420" s="914"/>
      <c r="E420" s="908"/>
      <c r="F420" s="908"/>
      <c r="G420" s="908"/>
      <c r="H420" s="908"/>
      <c r="I420" s="908"/>
      <c r="J420" s="914"/>
      <c r="K420" s="908"/>
      <c r="L420" s="908"/>
      <c r="M420" s="908"/>
      <c r="N420" s="908"/>
      <c r="O420" s="908"/>
      <c r="P420" s="914"/>
      <c r="Q420" s="908"/>
      <c r="R420" s="908"/>
      <c r="S420" s="908"/>
      <c r="T420" s="908"/>
      <c r="U420" s="908"/>
      <c r="V420" s="908"/>
      <c r="W420" s="908"/>
    </row>
    <row r="421" spans="4:23" s="705" customFormat="1" x14ac:dyDescent="0.2">
      <c r="D421" s="914"/>
      <c r="E421" s="908"/>
      <c r="F421" s="908"/>
      <c r="G421" s="908"/>
      <c r="H421" s="908"/>
      <c r="I421" s="908"/>
      <c r="J421" s="914"/>
      <c r="K421" s="908"/>
      <c r="L421" s="908"/>
      <c r="M421" s="908"/>
      <c r="N421" s="908"/>
      <c r="O421" s="908"/>
      <c r="P421" s="914"/>
      <c r="Q421" s="908"/>
      <c r="R421" s="908"/>
      <c r="S421" s="908"/>
      <c r="T421" s="908"/>
      <c r="U421" s="908"/>
      <c r="V421" s="908"/>
      <c r="W421" s="908"/>
    </row>
    <row r="422" spans="4:23" s="705" customFormat="1" x14ac:dyDescent="0.2">
      <c r="D422" s="914"/>
      <c r="E422" s="908"/>
      <c r="F422" s="908"/>
      <c r="G422" s="908"/>
      <c r="H422" s="908"/>
      <c r="I422" s="908"/>
      <c r="J422" s="914"/>
      <c r="K422" s="908"/>
      <c r="L422" s="908"/>
      <c r="M422" s="908"/>
      <c r="N422" s="908"/>
      <c r="O422" s="908"/>
      <c r="P422" s="914"/>
      <c r="Q422" s="908"/>
      <c r="R422" s="908"/>
      <c r="S422" s="908"/>
      <c r="T422" s="908"/>
      <c r="U422" s="908"/>
      <c r="V422" s="908"/>
      <c r="W422" s="908"/>
    </row>
    <row r="423" spans="4:23" s="705" customFormat="1" x14ac:dyDescent="0.2">
      <c r="D423" s="914"/>
      <c r="E423" s="908"/>
      <c r="F423" s="908"/>
      <c r="G423" s="908"/>
      <c r="H423" s="908"/>
      <c r="I423" s="908"/>
      <c r="J423" s="914"/>
      <c r="K423" s="908"/>
      <c r="L423" s="908"/>
      <c r="M423" s="908"/>
      <c r="N423" s="908"/>
      <c r="O423" s="908"/>
      <c r="P423" s="914"/>
      <c r="Q423" s="908"/>
      <c r="R423" s="908"/>
      <c r="S423" s="908"/>
      <c r="T423" s="908"/>
      <c r="U423" s="908"/>
      <c r="V423" s="908"/>
      <c r="W423" s="908"/>
    </row>
    <row r="424" spans="4:23" s="705" customFormat="1" x14ac:dyDescent="0.2">
      <c r="D424" s="914"/>
      <c r="E424" s="908"/>
      <c r="F424" s="908"/>
      <c r="G424" s="908"/>
      <c r="H424" s="908"/>
      <c r="I424" s="908"/>
      <c r="J424" s="914"/>
      <c r="K424" s="908"/>
      <c r="L424" s="908"/>
      <c r="M424" s="908"/>
      <c r="N424" s="908"/>
      <c r="O424" s="908"/>
      <c r="P424" s="914"/>
      <c r="Q424" s="908"/>
      <c r="R424" s="908"/>
      <c r="S424" s="908"/>
      <c r="T424" s="908"/>
      <c r="U424" s="908"/>
      <c r="V424" s="908"/>
      <c r="W424" s="908"/>
    </row>
    <row r="425" spans="4:23" s="705" customFormat="1" x14ac:dyDescent="0.2">
      <c r="D425" s="914"/>
      <c r="E425" s="908"/>
      <c r="F425" s="908"/>
      <c r="G425" s="908"/>
      <c r="H425" s="908"/>
      <c r="I425" s="908"/>
      <c r="J425" s="914"/>
      <c r="K425" s="908"/>
      <c r="L425" s="908"/>
      <c r="M425" s="908"/>
      <c r="N425" s="908"/>
      <c r="O425" s="908"/>
      <c r="P425" s="914"/>
      <c r="Q425" s="908"/>
      <c r="R425" s="908"/>
      <c r="S425" s="908"/>
      <c r="T425" s="908"/>
      <c r="U425" s="908"/>
      <c r="V425" s="908"/>
      <c r="W425" s="908"/>
    </row>
    <row r="426" spans="4:23" s="705" customFormat="1" x14ac:dyDescent="0.2">
      <c r="D426" s="914"/>
      <c r="E426" s="908"/>
      <c r="F426" s="908"/>
      <c r="G426" s="908"/>
      <c r="H426" s="908"/>
      <c r="I426" s="908"/>
      <c r="J426" s="914"/>
      <c r="K426" s="908"/>
      <c r="L426" s="908"/>
      <c r="M426" s="908"/>
      <c r="N426" s="908"/>
      <c r="O426" s="908"/>
      <c r="P426" s="914"/>
      <c r="Q426" s="908"/>
      <c r="R426" s="908"/>
      <c r="S426" s="908"/>
      <c r="T426" s="908"/>
      <c r="U426" s="908"/>
      <c r="V426" s="908"/>
      <c r="W426" s="908"/>
    </row>
    <row r="427" spans="4:23" s="705" customFormat="1" x14ac:dyDescent="0.2">
      <c r="D427" s="914"/>
      <c r="E427" s="908"/>
      <c r="F427" s="908"/>
      <c r="G427" s="908"/>
      <c r="H427" s="908"/>
      <c r="I427" s="908"/>
      <c r="J427" s="914"/>
      <c r="K427" s="908"/>
      <c r="L427" s="908"/>
      <c r="M427" s="908"/>
      <c r="N427" s="908"/>
      <c r="O427" s="908"/>
      <c r="P427" s="914"/>
      <c r="Q427" s="908"/>
      <c r="R427" s="908"/>
      <c r="S427" s="908"/>
      <c r="T427" s="908"/>
      <c r="U427" s="908"/>
      <c r="V427" s="908"/>
      <c r="W427" s="908"/>
    </row>
    <row r="428" spans="4:23" s="705" customFormat="1" x14ac:dyDescent="0.2">
      <c r="D428" s="914"/>
      <c r="E428" s="908"/>
      <c r="F428" s="908"/>
      <c r="G428" s="908"/>
      <c r="H428" s="908"/>
      <c r="I428" s="908"/>
      <c r="J428" s="914"/>
      <c r="K428" s="908"/>
      <c r="L428" s="908"/>
      <c r="M428" s="908"/>
      <c r="N428" s="908"/>
      <c r="O428" s="908"/>
      <c r="P428" s="914"/>
      <c r="Q428" s="908"/>
      <c r="R428" s="908"/>
      <c r="S428" s="908"/>
      <c r="T428" s="908"/>
      <c r="U428" s="908"/>
      <c r="V428" s="908"/>
      <c r="W428" s="908"/>
    </row>
    <row r="429" spans="4:23" s="705" customFormat="1" x14ac:dyDescent="0.2">
      <c r="D429" s="914"/>
      <c r="E429" s="908"/>
      <c r="F429" s="908"/>
      <c r="G429" s="908"/>
      <c r="H429" s="908"/>
      <c r="I429" s="908"/>
      <c r="J429" s="914"/>
      <c r="K429" s="908"/>
      <c r="L429" s="908"/>
      <c r="M429" s="908"/>
      <c r="N429" s="908"/>
      <c r="O429" s="908"/>
      <c r="P429" s="914"/>
      <c r="Q429" s="908"/>
      <c r="R429" s="908"/>
      <c r="S429" s="908"/>
      <c r="T429" s="908"/>
      <c r="U429" s="908"/>
      <c r="V429" s="908"/>
      <c r="W429" s="908"/>
    </row>
    <row r="430" spans="4:23" s="705" customFormat="1" x14ac:dyDescent="0.2">
      <c r="D430" s="914"/>
      <c r="E430" s="908"/>
      <c r="F430" s="908"/>
      <c r="G430" s="908"/>
      <c r="H430" s="908"/>
      <c r="I430" s="908"/>
      <c r="J430" s="914"/>
      <c r="K430" s="908"/>
      <c r="L430" s="908"/>
      <c r="M430" s="908"/>
      <c r="N430" s="908"/>
      <c r="O430" s="908"/>
      <c r="P430" s="914"/>
      <c r="Q430" s="908"/>
      <c r="R430" s="908"/>
      <c r="S430" s="908"/>
      <c r="T430" s="908"/>
      <c r="U430" s="908"/>
      <c r="V430" s="908"/>
      <c r="W430" s="908"/>
    </row>
    <row r="431" spans="4:23" s="705" customFormat="1" x14ac:dyDescent="0.2">
      <c r="D431" s="914"/>
      <c r="E431" s="908"/>
      <c r="F431" s="908"/>
      <c r="G431" s="908"/>
      <c r="H431" s="908"/>
      <c r="I431" s="908"/>
      <c r="J431" s="914"/>
      <c r="K431" s="908"/>
      <c r="L431" s="908"/>
      <c r="M431" s="908"/>
      <c r="N431" s="908"/>
      <c r="O431" s="908"/>
      <c r="P431" s="914"/>
      <c r="Q431" s="908"/>
      <c r="R431" s="908"/>
      <c r="S431" s="908"/>
      <c r="T431" s="908"/>
      <c r="U431" s="908"/>
      <c r="V431" s="908"/>
      <c r="W431" s="908"/>
    </row>
    <row r="432" spans="4:23" s="705" customFormat="1" x14ac:dyDescent="0.2">
      <c r="D432" s="914"/>
      <c r="E432" s="908"/>
      <c r="F432" s="908"/>
      <c r="G432" s="908"/>
      <c r="H432" s="908"/>
      <c r="I432" s="908"/>
      <c r="J432" s="914"/>
      <c r="K432" s="908"/>
      <c r="L432" s="908"/>
      <c r="M432" s="908"/>
      <c r="N432" s="908"/>
      <c r="O432" s="908"/>
      <c r="P432" s="914"/>
      <c r="Q432" s="908"/>
      <c r="R432" s="908"/>
      <c r="S432" s="908"/>
      <c r="T432" s="908"/>
      <c r="U432" s="908"/>
      <c r="V432" s="908"/>
      <c r="W432" s="908"/>
    </row>
    <row r="433" spans="4:23" s="705" customFormat="1" x14ac:dyDescent="0.2">
      <c r="D433" s="914"/>
      <c r="E433" s="908"/>
      <c r="F433" s="908"/>
      <c r="G433" s="908"/>
      <c r="H433" s="908"/>
      <c r="I433" s="908"/>
      <c r="J433" s="914"/>
      <c r="K433" s="908"/>
      <c r="L433" s="908"/>
      <c r="M433" s="908"/>
      <c r="N433" s="908"/>
      <c r="O433" s="908"/>
      <c r="P433" s="914"/>
      <c r="Q433" s="908"/>
      <c r="R433" s="908"/>
      <c r="S433" s="908"/>
      <c r="T433" s="908"/>
      <c r="U433" s="908"/>
      <c r="V433" s="908"/>
      <c r="W433" s="908"/>
    </row>
    <row r="434" spans="4:23" s="705" customFormat="1" x14ac:dyDescent="0.2">
      <c r="D434" s="914"/>
      <c r="E434" s="908"/>
      <c r="F434" s="908"/>
      <c r="G434" s="908"/>
      <c r="H434" s="908"/>
      <c r="I434" s="908"/>
      <c r="J434" s="914"/>
      <c r="K434" s="908"/>
      <c r="L434" s="908"/>
      <c r="M434" s="908"/>
      <c r="N434" s="908"/>
      <c r="O434" s="908"/>
      <c r="P434" s="914"/>
      <c r="Q434" s="908"/>
      <c r="R434" s="908"/>
      <c r="S434" s="908"/>
      <c r="T434" s="908"/>
      <c r="U434" s="908"/>
      <c r="V434" s="908"/>
      <c r="W434" s="908"/>
    </row>
    <row r="435" spans="4:23" s="705" customFormat="1" x14ac:dyDescent="0.2">
      <c r="D435" s="914"/>
      <c r="E435" s="908"/>
      <c r="F435" s="908"/>
      <c r="G435" s="908"/>
      <c r="H435" s="908"/>
      <c r="I435" s="908"/>
      <c r="J435" s="914"/>
      <c r="K435" s="908"/>
      <c r="L435" s="908"/>
      <c r="M435" s="908"/>
      <c r="N435" s="908"/>
      <c r="O435" s="908"/>
      <c r="P435" s="914"/>
      <c r="Q435" s="908"/>
      <c r="R435" s="908"/>
      <c r="S435" s="908"/>
      <c r="T435" s="908"/>
      <c r="U435" s="908"/>
      <c r="V435" s="908"/>
      <c r="W435" s="908"/>
    </row>
    <row r="436" spans="4:23" s="705" customFormat="1" x14ac:dyDescent="0.2">
      <c r="D436" s="914"/>
      <c r="E436" s="908"/>
      <c r="F436" s="908"/>
      <c r="G436" s="908"/>
      <c r="H436" s="908"/>
      <c r="I436" s="908"/>
      <c r="J436" s="914"/>
      <c r="K436" s="908"/>
      <c r="L436" s="908"/>
      <c r="M436" s="908"/>
      <c r="N436" s="908"/>
      <c r="O436" s="908"/>
      <c r="P436" s="914"/>
      <c r="Q436" s="908"/>
      <c r="R436" s="908"/>
      <c r="S436" s="908"/>
      <c r="T436" s="908"/>
      <c r="U436" s="908"/>
      <c r="V436" s="908"/>
      <c r="W436" s="908"/>
    </row>
    <row r="437" spans="4:23" s="705" customFormat="1" x14ac:dyDescent="0.2">
      <c r="D437" s="914"/>
      <c r="E437" s="908"/>
      <c r="F437" s="908"/>
      <c r="G437" s="908"/>
      <c r="H437" s="908"/>
      <c r="I437" s="908"/>
      <c r="J437" s="914"/>
      <c r="K437" s="908"/>
      <c r="L437" s="908"/>
      <c r="M437" s="908"/>
      <c r="N437" s="908"/>
      <c r="O437" s="908"/>
      <c r="P437" s="914"/>
      <c r="Q437" s="908"/>
      <c r="R437" s="908"/>
      <c r="S437" s="908"/>
      <c r="T437" s="908"/>
      <c r="U437" s="908"/>
      <c r="V437" s="908"/>
      <c r="W437" s="908"/>
    </row>
    <row r="438" spans="4:23" s="705" customFormat="1" x14ac:dyDescent="0.2">
      <c r="D438" s="914"/>
      <c r="E438" s="908"/>
      <c r="F438" s="908"/>
      <c r="G438" s="908"/>
      <c r="H438" s="908"/>
      <c r="I438" s="908"/>
      <c r="J438" s="914"/>
      <c r="K438" s="908"/>
      <c r="L438" s="908"/>
      <c r="M438" s="908"/>
      <c r="N438" s="908"/>
      <c r="O438" s="908"/>
      <c r="P438" s="914"/>
      <c r="Q438" s="908"/>
      <c r="R438" s="908"/>
      <c r="S438" s="908"/>
      <c r="T438" s="908"/>
      <c r="U438" s="908"/>
      <c r="V438" s="908"/>
      <c r="W438" s="908"/>
    </row>
    <row r="439" spans="4:23" s="705" customFormat="1" x14ac:dyDescent="0.2">
      <c r="D439" s="914"/>
      <c r="E439" s="908"/>
      <c r="F439" s="908"/>
      <c r="G439" s="908"/>
      <c r="H439" s="908"/>
      <c r="I439" s="908"/>
      <c r="J439" s="914"/>
      <c r="K439" s="908"/>
      <c r="L439" s="908"/>
      <c r="M439" s="908"/>
      <c r="N439" s="908"/>
      <c r="O439" s="908"/>
      <c r="P439" s="914"/>
      <c r="Q439" s="908"/>
      <c r="R439" s="908"/>
      <c r="S439" s="908"/>
      <c r="T439" s="908"/>
      <c r="U439" s="908"/>
      <c r="V439" s="908"/>
      <c r="W439" s="908"/>
    </row>
    <row r="440" spans="4:23" s="705" customFormat="1" x14ac:dyDescent="0.2">
      <c r="D440" s="914"/>
      <c r="E440" s="908"/>
      <c r="F440" s="908"/>
      <c r="G440" s="908"/>
      <c r="H440" s="908"/>
      <c r="I440" s="908"/>
      <c r="J440" s="914"/>
      <c r="K440" s="908"/>
      <c r="L440" s="908"/>
      <c r="M440" s="908"/>
      <c r="N440" s="908"/>
      <c r="O440" s="908"/>
      <c r="P440" s="914"/>
      <c r="Q440" s="908"/>
      <c r="R440" s="908"/>
      <c r="S440" s="908"/>
      <c r="T440" s="908"/>
      <c r="U440" s="908"/>
      <c r="V440" s="908"/>
      <c r="W440" s="908"/>
    </row>
    <row r="441" spans="4:23" s="705" customFormat="1" x14ac:dyDescent="0.2">
      <c r="D441" s="914"/>
      <c r="E441" s="908"/>
      <c r="F441" s="908"/>
      <c r="G441" s="908"/>
      <c r="H441" s="908"/>
      <c r="I441" s="908"/>
      <c r="J441" s="914"/>
      <c r="K441" s="908"/>
      <c r="L441" s="908"/>
      <c r="M441" s="908"/>
      <c r="N441" s="908"/>
      <c r="O441" s="908"/>
      <c r="P441" s="914"/>
      <c r="Q441" s="908"/>
      <c r="R441" s="908"/>
      <c r="S441" s="908"/>
      <c r="T441" s="908"/>
      <c r="U441" s="908"/>
      <c r="V441" s="908"/>
      <c r="W441" s="908"/>
    </row>
    <row r="442" spans="4:23" s="705" customFormat="1" x14ac:dyDescent="0.2">
      <c r="D442" s="914"/>
      <c r="E442" s="908"/>
      <c r="F442" s="908"/>
      <c r="G442" s="908"/>
      <c r="H442" s="908"/>
      <c r="I442" s="908"/>
      <c r="J442" s="914"/>
      <c r="K442" s="908"/>
      <c r="L442" s="908"/>
      <c r="M442" s="908"/>
      <c r="N442" s="908"/>
      <c r="O442" s="908"/>
      <c r="P442" s="914"/>
      <c r="Q442" s="908"/>
      <c r="R442" s="908"/>
      <c r="S442" s="908"/>
      <c r="T442" s="908"/>
      <c r="U442" s="908"/>
      <c r="V442" s="908"/>
      <c r="W442" s="908"/>
    </row>
    <row r="443" spans="4:23" s="705" customFormat="1" x14ac:dyDescent="0.2">
      <c r="D443" s="914"/>
      <c r="E443" s="908"/>
      <c r="F443" s="908"/>
      <c r="G443" s="908"/>
      <c r="H443" s="908"/>
      <c r="I443" s="908"/>
      <c r="J443" s="914"/>
      <c r="K443" s="908"/>
      <c r="L443" s="908"/>
      <c r="M443" s="908"/>
      <c r="N443" s="908"/>
      <c r="O443" s="908"/>
      <c r="P443" s="914"/>
      <c r="Q443" s="908"/>
      <c r="R443" s="908"/>
      <c r="S443" s="908"/>
      <c r="T443" s="908"/>
      <c r="U443" s="908"/>
      <c r="V443" s="908"/>
      <c r="W443" s="908"/>
    </row>
    <row r="444" spans="4:23" s="705" customFormat="1" x14ac:dyDescent="0.2">
      <c r="D444" s="914"/>
      <c r="E444" s="908"/>
      <c r="F444" s="908"/>
      <c r="G444" s="908"/>
      <c r="H444" s="908"/>
      <c r="I444" s="908"/>
      <c r="J444" s="914"/>
      <c r="K444" s="908"/>
      <c r="L444" s="908"/>
      <c r="M444" s="908"/>
      <c r="N444" s="908"/>
      <c r="O444" s="908"/>
      <c r="P444" s="914"/>
      <c r="Q444" s="908"/>
      <c r="R444" s="908"/>
      <c r="S444" s="908"/>
      <c r="T444" s="908"/>
      <c r="U444" s="908"/>
      <c r="V444" s="908"/>
      <c r="W444" s="908"/>
    </row>
    <row r="445" spans="4:23" s="705" customFormat="1" x14ac:dyDescent="0.2">
      <c r="D445" s="914"/>
      <c r="E445" s="908"/>
      <c r="F445" s="908"/>
      <c r="G445" s="908"/>
      <c r="H445" s="908"/>
      <c r="I445" s="908"/>
      <c r="J445" s="914"/>
      <c r="K445" s="908"/>
      <c r="L445" s="908"/>
      <c r="M445" s="908"/>
      <c r="N445" s="908"/>
      <c r="O445" s="908"/>
      <c r="P445" s="914"/>
      <c r="Q445" s="908"/>
      <c r="R445" s="908"/>
      <c r="S445" s="908"/>
      <c r="T445" s="908"/>
      <c r="U445" s="908"/>
      <c r="V445" s="908"/>
      <c r="W445" s="908"/>
    </row>
    <row r="446" spans="4:23" s="705" customFormat="1" x14ac:dyDescent="0.2">
      <c r="D446" s="914"/>
      <c r="E446" s="908"/>
      <c r="F446" s="908"/>
      <c r="G446" s="908"/>
      <c r="H446" s="908"/>
      <c r="I446" s="908"/>
      <c r="J446" s="914"/>
      <c r="K446" s="908"/>
      <c r="L446" s="908"/>
      <c r="M446" s="908"/>
      <c r="N446" s="908"/>
      <c r="O446" s="908"/>
      <c r="P446" s="914"/>
      <c r="Q446" s="908"/>
      <c r="R446" s="908"/>
      <c r="S446" s="908"/>
      <c r="T446" s="908"/>
      <c r="U446" s="908"/>
      <c r="V446" s="908"/>
      <c r="W446" s="908"/>
    </row>
    <row r="447" spans="4:23" s="705" customFormat="1" x14ac:dyDescent="0.2">
      <c r="D447" s="914"/>
      <c r="E447" s="908"/>
      <c r="F447" s="908"/>
      <c r="G447" s="908"/>
      <c r="H447" s="908"/>
      <c r="I447" s="908"/>
      <c r="J447" s="914"/>
      <c r="K447" s="908"/>
      <c r="L447" s="908"/>
      <c r="M447" s="908"/>
      <c r="N447" s="908"/>
      <c r="O447" s="908"/>
      <c r="P447" s="914"/>
      <c r="Q447" s="908"/>
      <c r="R447" s="908"/>
      <c r="S447" s="908"/>
      <c r="T447" s="908"/>
      <c r="U447" s="908"/>
      <c r="V447" s="908"/>
      <c r="W447" s="908"/>
    </row>
    <row r="448" spans="4:23" s="705" customFormat="1" x14ac:dyDescent="0.2">
      <c r="D448" s="914"/>
      <c r="E448" s="908"/>
      <c r="F448" s="908"/>
      <c r="G448" s="908"/>
      <c r="H448" s="908"/>
      <c r="I448" s="908"/>
      <c r="J448" s="914"/>
      <c r="K448" s="908"/>
      <c r="L448" s="908"/>
      <c r="M448" s="908"/>
      <c r="N448" s="908"/>
      <c r="O448" s="908"/>
      <c r="P448" s="914"/>
      <c r="Q448" s="908"/>
      <c r="R448" s="908"/>
      <c r="S448" s="908"/>
      <c r="T448" s="908"/>
      <c r="U448" s="908"/>
      <c r="V448" s="908"/>
      <c r="W448" s="908"/>
    </row>
    <row r="449" spans="4:23" s="705" customFormat="1" x14ac:dyDescent="0.2">
      <c r="D449" s="914"/>
      <c r="E449" s="908"/>
      <c r="F449" s="908"/>
      <c r="G449" s="908"/>
      <c r="H449" s="908"/>
      <c r="I449" s="908"/>
      <c r="J449" s="914"/>
      <c r="K449" s="908"/>
      <c r="L449" s="908"/>
      <c r="M449" s="908"/>
      <c r="N449" s="908"/>
      <c r="O449" s="908"/>
      <c r="P449" s="914"/>
      <c r="Q449" s="908"/>
      <c r="R449" s="908"/>
      <c r="S449" s="908"/>
      <c r="T449" s="908"/>
      <c r="U449" s="908"/>
      <c r="V449" s="908"/>
      <c r="W449" s="908"/>
    </row>
    <row r="450" spans="4:23" s="705" customFormat="1" x14ac:dyDescent="0.2">
      <c r="D450" s="914"/>
      <c r="E450" s="908"/>
      <c r="F450" s="908"/>
      <c r="G450" s="908"/>
      <c r="H450" s="908"/>
      <c r="I450" s="908"/>
      <c r="J450" s="914"/>
      <c r="K450" s="908"/>
      <c r="L450" s="908"/>
      <c r="M450" s="908"/>
      <c r="N450" s="908"/>
      <c r="O450" s="908"/>
      <c r="P450" s="914"/>
      <c r="Q450" s="908"/>
      <c r="R450" s="908"/>
      <c r="S450" s="908"/>
      <c r="T450" s="908"/>
      <c r="U450" s="908"/>
      <c r="V450" s="908"/>
      <c r="W450" s="908"/>
    </row>
    <row r="451" spans="4:23" s="705" customFormat="1" x14ac:dyDescent="0.2">
      <c r="D451" s="914"/>
      <c r="E451" s="908"/>
      <c r="F451" s="908"/>
      <c r="G451" s="908"/>
      <c r="H451" s="908"/>
      <c r="I451" s="908"/>
      <c r="J451" s="914"/>
      <c r="K451" s="908"/>
      <c r="L451" s="908"/>
      <c r="M451" s="908"/>
      <c r="N451" s="908"/>
      <c r="O451" s="908"/>
      <c r="P451" s="914"/>
      <c r="Q451" s="908"/>
      <c r="R451" s="908"/>
      <c r="S451" s="908"/>
      <c r="T451" s="908"/>
      <c r="U451" s="908"/>
      <c r="V451" s="908"/>
      <c r="W451" s="908"/>
    </row>
    <row r="452" spans="4:23" s="705" customFormat="1" x14ac:dyDescent="0.2">
      <c r="D452" s="914"/>
      <c r="E452" s="908"/>
      <c r="F452" s="908"/>
      <c r="G452" s="908"/>
      <c r="H452" s="908"/>
      <c r="I452" s="908"/>
      <c r="J452" s="914"/>
      <c r="K452" s="908"/>
      <c r="L452" s="908"/>
      <c r="M452" s="908"/>
      <c r="N452" s="908"/>
      <c r="O452" s="908"/>
      <c r="P452" s="914"/>
      <c r="Q452" s="908"/>
      <c r="R452" s="908"/>
      <c r="S452" s="908"/>
      <c r="T452" s="908"/>
      <c r="U452" s="908"/>
      <c r="V452" s="908"/>
      <c r="W452" s="908"/>
    </row>
    <row r="453" spans="4:23" s="705" customFormat="1" x14ac:dyDescent="0.2">
      <c r="D453" s="914"/>
      <c r="E453" s="908"/>
      <c r="F453" s="908"/>
      <c r="G453" s="908"/>
      <c r="H453" s="908"/>
      <c r="I453" s="908"/>
      <c r="J453" s="914"/>
      <c r="K453" s="908"/>
      <c r="L453" s="908"/>
      <c r="M453" s="908"/>
      <c r="N453" s="908"/>
      <c r="O453" s="908"/>
      <c r="P453" s="914"/>
      <c r="Q453" s="908"/>
      <c r="R453" s="908"/>
      <c r="S453" s="908"/>
      <c r="T453" s="908"/>
      <c r="U453" s="908"/>
      <c r="V453" s="908"/>
      <c r="W453" s="908"/>
    </row>
    <row r="454" spans="4:23" s="705" customFormat="1" x14ac:dyDescent="0.2">
      <c r="D454" s="914"/>
      <c r="E454" s="908"/>
      <c r="F454" s="908"/>
      <c r="G454" s="908"/>
      <c r="H454" s="908"/>
      <c r="I454" s="908"/>
      <c r="J454" s="914"/>
      <c r="K454" s="908"/>
      <c r="L454" s="908"/>
      <c r="M454" s="908"/>
      <c r="N454" s="908"/>
      <c r="O454" s="908"/>
      <c r="P454" s="914"/>
      <c r="Q454" s="908"/>
      <c r="R454" s="908"/>
      <c r="S454" s="908"/>
      <c r="T454" s="908"/>
      <c r="U454" s="908"/>
      <c r="V454" s="908"/>
      <c r="W454" s="908"/>
    </row>
    <row r="455" spans="4:23" s="705" customFormat="1" x14ac:dyDescent="0.2">
      <c r="D455" s="914"/>
      <c r="E455" s="908"/>
      <c r="F455" s="908"/>
      <c r="G455" s="908"/>
      <c r="H455" s="908"/>
      <c r="I455" s="908"/>
      <c r="J455" s="914"/>
      <c r="K455" s="908"/>
      <c r="L455" s="908"/>
      <c r="M455" s="908"/>
      <c r="N455" s="908"/>
      <c r="O455" s="908"/>
      <c r="P455" s="914"/>
      <c r="Q455" s="908"/>
      <c r="R455" s="908"/>
      <c r="S455" s="908"/>
      <c r="T455" s="908"/>
      <c r="U455" s="908"/>
      <c r="V455" s="908"/>
      <c r="W455" s="908"/>
    </row>
    <row r="456" spans="4:23" s="705" customFormat="1" x14ac:dyDescent="0.2">
      <c r="D456" s="914"/>
      <c r="E456" s="908"/>
      <c r="F456" s="908"/>
      <c r="G456" s="908"/>
      <c r="H456" s="908"/>
      <c r="I456" s="908"/>
      <c r="J456" s="914"/>
      <c r="K456" s="908"/>
      <c r="L456" s="908"/>
      <c r="M456" s="908"/>
      <c r="N456" s="908"/>
      <c r="O456" s="908"/>
      <c r="P456" s="914"/>
      <c r="Q456" s="908"/>
      <c r="R456" s="908"/>
      <c r="S456" s="908"/>
      <c r="T456" s="908"/>
      <c r="U456" s="908"/>
      <c r="V456" s="908"/>
      <c r="W456" s="908"/>
    </row>
    <row r="457" spans="4:23" s="705" customFormat="1" x14ac:dyDescent="0.2">
      <c r="D457" s="914"/>
      <c r="E457" s="908"/>
      <c r="F457" s="908"/>
      <c r="G457" s="908"/>
      <c r="H457" s="908"/>
      <c r="I457" s="908"/>
      <c r="J457" s="914"/>
      <c r="K457" s="908"/>
      <c r="L457" s="908"/>
      <c r="M457" s="908"/>
      <c r="N457" s="908"/>
      <c r="O457" s="908"/>
      <c r="P457" s="914"/>
      <c r="Q457" s="908"/>
      <c r="R457" s="908"/>
      <c r="S457" s="908"/>
      <c r="T457" s="908"/>
      <c r="U457" s="908"/>
      <c r="V457" s="908"/>
      <c r="W457" s="908"/>
    </row>
    <row r="458" spans="4:23" s="705" customFormat="1" x14ac:dyDescent="0.2">
      <c r="D458" s="914"/>
      <c r="E458" s="908"/>
      <c r="F458" s="908"/>
      <c r="G458" s="908"/>
      <c r="H458" s="908"/>
      <c r="I458" s="908"/>
      <c r="J458" s="914"/>
      <c r="K458" s="908"/>
      <c r="L458" s="908"/>
      <c r="M458" s="908"/>
      <c r="N458" s="908"/>
      <c r="O458" s="908"/>
      <c r="P458" s="914"/>
      <c r="Q458" s="908"/>
      <c r="R458" s="908"/>
      <c r="S458" s="908"/>
      <c r="T458" s="908"/>
      <c r="U458" s="908"/>
      <c r="V458" s="908"/>
      <c r="W458" s="908"/>
    </row>
    <row r="459" spans="4:23" s="705" customFormat="1" x14ac:dyDescent="0.2">
      <c r="D459" s="914"/>
      <c r="E459" s="908"/>
      <c r="F459" s="908"/>
      <c r="G459" s="908"/>
      <c r="H459" s="908"/>
      <c r="I459" s="908"/>
      <c r="J459" s="914"/>
      <c r="K459" s="908"/>
      <c r="L459" s="908"/>
      <c r="M459" s="908"/>
      <c r="N459" s="908"/>
      <c r="O459" s="908"/>
      <c r="P459" s="914"/>
      <c r="Q459" s="908"/>
      <c r="R459" s="908"/>
      <c r="S459" s="908"/>
      <c r="T459" s="908"/>
      <c r="U459" s="908"/>
      <c r="V459" s="908"/>
      <c r="W459" s="908"/>
    </row>
    <row r="460" spans="4:23" s="705" customFormat="1" x14ac:dyDescent="0.2">
      <c r="D460" s="914"/>
      <c r="E460" s="908"/>
      <c r="F460" s="908"/>
      <c r="G460" s="908"/>
      <c r="H460" s="908"/>
      <c r="I460" s="908"/>
      <c r="J460" s="914"/>
      <c r="K460" s="908"/>
      <c r="L460" s="908"/>
      <c r="M460" s="908"/>
      <c r="N460" s="908"/>
      <c r="O460" s="908"/>
      <c r="P460" s="914"/>
      <c r="Q460" s="908"/>
      <c r="R460" s="908"/>
      <c r="S460" s="908"/>
      <c r="T460" s="908"/>
      <c r="U460" s="908"/>
      <c r="V460" s="908"/>
      <c r="W460" s="908"/>
    </row>
    <row r="461" spans="4:23" s="705" customFormat="1" x14ac:dyDescent="0.2">
      <c r="D461" s="914"/>
      <c r="E461" s="908"/>
      <c r="F461" s="908"/>
      <c r="G461" s="908"/>
      <c r="H461" s="908"/>
      <c r="I461" s="908"/>
      <c r="J461" s="914"/>
      <c r="K461" s="908"/>
      <c r="L461" s="908"/>
      <c r="M461" s="908"/>
      <c r="N461" s="908"/>
      <c r="O461" s="908"/>
      <c r="P461" s="914"/>
      <c r="Q461" s="908"/>
      <c r="R461" s="908"/>
      <c r="S461" s="908"/>
      <c r="T461" s="908"/>
      <c r="U461" s="908"/>
      <c r="V461" s="908"/>
      <c r="W461" s="908"/>
    </row>
    <row r="462" spans="4:23" s="705" customFormat="1" x14ac:dyDescent="0.2">
      <c r="D462" s="914"/>
      <c r="E462" s="908"/>
      <c r="F462" s="908"/>
      <c r="G462" s="908"/>
      <c r="H462" s="908"/>
      <c r="I462" s="908"/>
      <c r="J462" s="914"/>
      <c r="K462" s="908"/>
      <c r="L462" s="908"/>
      <c r="M462" s="908"/>
      <c r="N462" s="908"/>
      <c r="O462" s="908"/>
      <c r="P462" s="914"/>
      <c r="Q462" s="908"/>
      <c r="R462" s="908"/>
      <c r="S462" s="908"/>
      <c r="T462" s="908"/>
      <c r="U462" s="908"/>
      <c r="V462" s="908"/>
      <c r="W462" s="908"/>
    </row>
    <row r="463" spans="4:23" s="705" customFormat="1" x14ac:dyDescent="0.2">
      <c r="D463" s="914"/>
      <c r="E463" s="908"/>
      <c r="F463" s="908"/>
      <c r="G463" s="908"/>
      <c r="H463" s="908"/>
      <c r="I463" s="908"/>
      <c r="J463" s="914"/>
      <c r="K463" s="908"/>
      <c r="L463" s="908"/>
      <c r="M463" s="908"/>
      <c r="N463" s="908"/>
      <c r="O463" s="908"/>
      <c r="P463" s="914"/>
      <c r="Q463" s="908"/>
      <c r="R463" s="908"/>
      <c r="S463" s="908"/>
      <c r="T463" s="908"/>
      <c r="U463" s="908"/>
      <c r="V463" s="908"/>
      <c r="W463" s="908"/>
    </row>
    <row r="464" spans="4:23" s="705" customFormat="1" x14ac:dyDescent="0.2">
      <c r="D464" s="914"/>
      <c r="E464" s="908"/>
      <c r="F464" s="908"/>
      <c r="G464" s="908"/>
      <c r="H464" s="908"/>
      <c r="I464" s="908"/>
      <c r="J464" s="914"/>
      <c r="K464" s="908"/>
      <c r="L464" s="908"/>
      <c r="M464" s="908"/>
      <c r="N464" s="908"/>
      <c r="O464" s="908"/>
      <c r="P464" s="914"/>
      <c r="Q464" s="908"/>
      <c r="R464" s="908"/>
      <c r="S464" s="908"/>
      <c r="T464" s="908"/>
      <c r="U464" s="908"/>
      <c r="V464" s="908"/>
      <c r="W464" s="908"/>
    </row>
    <row r="465" spans="4:23" s="705" customFormat="1" x14ac:dyDescent="0.2">
      <c r="D465" s="914"/>
      <c r="E465" s="908"/>
      <c r="F465" s="908"/>
      <c r="G465" s="908"/>
      <c r="H465" s="908"/>
      <c r="I465" s="908"/>
      <c r="J465" s="914"/>
      <c r="K465" s="908"/>
      <c r="L465" s="908"/>
      <c r="M465" s="908"/>
      <c r="N465" s="908"/>
      <c r="O465" s="908"/>
      <c r="P465" s="914"/>
      <c r="Q465" s="908"/>
      <c r="R465" s="908"/>
      <c r="S465" s="908"/>
      <c r="T465" s="908"/>
      <c r="U465" s="908"/>
      <c r="V465" s="908"/>
      <c r="W465" s="908"/>
    </row>
    <row r="466" spans="4:23" s="705" customFormat="1" x14ac:dyDescent="0.2">
      <c r="D466" s="914"/>
      <c r="E466" s="908"/>
      <c r="F466" s="908"/>
      <c r="G466" s="908"/>
      <c r="H466" s="908"/>
      <c r="I466" s="908"/>
      <c r="J466" s="914"/>
      <c r="K466" s="908"/>
      <c r="L466" s="908"/>
      <c r="M466" s="908"/>
      <c r="N466" s="908"/>
      <c r="O466" s="908"/>
      <c r="P466" s="914"/>
      <c r="Q466" s="908"/>
      <c r="R466" s="908"/>
      <c r="S466" s="908"/>
      <c r="T466" s="908"/>
      <c r="U466" s="908"/>
      <c r="V466" s="908"/>
      <c r="W466" s="908"/>
    </row>
    <row r="467" spans="4:23" s="705" customFormat="1" x14ac:dyDescent="0.2">
      <c r="D467" s="914"/>
      <c r="E467" s="908"/>
      <c r="F467" s="908"/>
      <c r="G467" s="908"/>
      <c r="H467" s="908"/>
      <c r="I467" s="908"/>
      <c r="J467" s="914"/>
      <c r="K467" s="908"/>
      <c r="L467" s="908"/>
      <c r="M467" s="908"/>
      <c r="N467" s="908"/>
      <c r="O467" s="908"/>
      <c r="P467" s="914"/>
      <c r="Q467" s="908"/>
      <c r="R467" s="908"/>
      <c r="S467" s="908"/>
      <c r="T467" s="908"/>
      <c r="U467" s="908"/>
      <c r="V467" s="908"/>
      <c r="W467" s="908"/>
    </row>
    <row r="468" spans="4:23" s="705" customFormat="1" x14ac:dyDescent="0.2">
      <c r="D468" s="914"/>
      <c r="E468" s="908"/>
      <c r="F468" s="908"/>
      <c r="G468" s="908"/>
      <c r="H468" s="908"/>
      <c r="I468" s="908"/>
      <c r="J468" s="914"/>
      <c r="K468" s="908"/>
      <c r="L468" s="908"/>
      <c r="M468" s="908"/>
      <c r="N468" s="908"/>
      <c r="O468" s="908"/>
      <c r="P468" s="914"/>
      <c r="Q468" s="908"/>
      <c r="R468" s="908"/>
      <c r="S468" s="908"/>
      <c r="T468" s="908"/>
      <c r="U468" s="908"/>
      <c r="V468" s="908"/>
      <c r="W468" s="908"/>
    </row>
    <row r="469" spans="4:23" s="705" customFormat="1" x14ac:dyDescent="0.2">
      <c r="D469" s="914"/>
      <c r="E469" s="908"/>
      <c r="F469" s="908"/>
      <c r="G469" s="908"/>
      <c r="H469" s="908"/>
      <c r="I469" s="908"/>
      <c r="J469" s="914"/>
      <c r="K469" s="908"/>
      <c r="L469" s="908"/>
      <c r="M469" s="908"/>
      <c r="N469" s="908"/>
      <c r="O469" s="908"/>
      <c r="P469" s="914"/>
      <c r="Q469" s="908"/>
      <c r="R469" s="908"/>
      <c r="S469" s="908"/>
      <c r="T469" s="908"/>
      <c r="U469" s="908"/>
      <c r="V469" s="908"/>
      <c r="W469" s="908"/>
    </row>
    <row r="470" spans="4:23" s="705" customFormat="1" x14ac:dyDescent="0.2">
      <c r="D470" s="914"/>
      <c r="E470" s="908"/>
      <c r="F470" s="908"/>
      <c r="G470" s="908"/>
      <c r="H470" s="908"/>
      <c r="I470" s="908"/>
      <c r="J470" s="914"/>
      <c r="K470" s="908"/>
      <c r="L470" s="908"/>
      <c r="M470" s="908"/>
      <c r="N470" s="908"/>
      <c r="O470" s="908"/>
      <c r="P470" s="914"/>
      <c r="Q470" s="908"/>
      <c r="R470" s="908"/>
      <c r="S470" s="908"/>
      <c r="T470" s="908"/>
      <c r="U470" s="908"/>
      <c r="V470" s="908"/>
      <c r="W470" s="908"/>
    </row>
    <row r="471" spans="4:23" s="705" customFormat="1" x14ac:dyDescent="0.2">
      <c r="D471" s="914"/>
      <c r="E471" s="908"/>
      <c r="F471" s="908"/>
      <c r="G471" s="908"/>
      <c r="H471" s="908"/>
      <c r="I471" s="908"/>
      <c r="J471" s="914"/>
      <c r="K471" s="908"/>
      <c r="L471" s="908"/>
      <c r="M471" s="908"/>
      <c r="N471" s="908"/>
      <c r="O471" s="908"/>
      <c r="P471" s="914"/>
      <c r="Q471" s="908"/>
      <c r="R471" s="908"/>
      <c r="S471" s="908"/>
      <c r="T471" s="908"/>
      <c r="U471" s="908"/>
      <c r="V471" s="908"/>
      <c r="W471" s="908"/>
    </row>
    <row r="472" spans="4:23" s="705" customFormat="1" x14ac:dyDescent="0.2">
      <c r="D472" s="914"/>
      <c r="E472" s="908"/>
      <c r="F472" s="908"/>
      <c r="G472" s="908"/>
      <c r="H472" s="908"/>
      <c r="I472" s="908"/>
      <c r="J472" s="914"/>
      <c r="K472" s="908"/>
      <c r="L472" s="908"/>
      <c r="M472" s="908"/>
      <c r="N472" s="908"/>
      <c r="O472" s="908"/>
      <c r="P472" s="914"/>
      <c r="Q472" s="908"/>
      <c r="R472" s="908"/>
      <c r="S472" s="908"/>
      <c r="T472" s="908"/>
      <c r="U472" s="908"/>
      <c r="V472" s="908"/>
      <c r="W472" s="908"/>
    </row>
    <row r="473" spans="4:23" s="705" customFormat="1" x14ac:dyDescent="0.2">
      <c r="D473" s="914"/>
      <c r="E473" s="908"/>
      <c r="F473" s="908"/>
      <c r="G473" s="908"/>
      <c r="H473" s="908"/>
      <c r="I473" s="908"/>
      <c r="J473" s="914"/>
      <c r="K473" s="908"/>
      <c r="L473" s="908"/>
      <c r="M473" s="908"/>
      <c r="N473" s="908"/>
      <c r="O473" s="908"/>
      <c r="P473" s="914"/>
      <c r="Q473" s="908"/>
      <c r="R473" s="908"/>
      <c r="S473" s="908"/>
      <c r="T473" s="908"/>
      <c r="U473" s="908"/>
      <c r="V473" s="908"/>
      <c r="W473" s="908"/>
    </row>
    <row r="474" spans="4:23" s="705" customFormat="1" x14ac:dyDescent="0.2">
      <c r="D474" s="914"/>
      <c r="E474" s="908"/>
      <c r="F474" s="908"/>
      <c r="G474" s="908"/>
      <c r="H474" s="908"/>
      <c r="I474" s="908"/>
      <c r="J474" s="914"/>
      <c r="K474" s="908"/>
      <c r="L474" s="908"/>
      <c r="M474" s="908"/>
      <c r="N474" s="908"/>
      <c r="O474" s="908"/>
      <c r="P474" s="914"/>
      <c r="Q474" s="908"/>
      <c r="R474" s="908"/>
      <c r="S474" s="908"/>
      <c r="T474" s="908"/>
      <c r="U474" s="908"/>
      <c r="V474" s="908"/>
      <c r="W474" s="908"/>
    </row>
    <row r="475" spans="4:23" s="705" customFormat="1" x14ac:dyDescent="0.2">
      <c r="D475" s="914"/>
      <c r="E475" s="908"/>
      <c r="F475" s="908"/>
      <c r="G475" s="908"/>
      <c r="H475" s="908"/>
      <c r="I475" s="908"/>
      <c r="J475" s="914"/>
      <c r="K475" s="908"/>
      <c r="L475" s="908"/>
      <c r="M475" s="908"/>
      <c r="N475" s="908"/>
      <c r="O475" s="908"/>
      <c r="P475" s="914"/>
      <c r="Q475" s="908"/>
      <c r="R475" s="908"/>
      <c r="S475" s="908"/>
      <c r="T475" s="908"/>
      <c r="U475" s="908"/>
      <c r="V475" s="908"/>
      <c r="W475" s="908"/>
    </row>
    <row r="476" spans="4:23" s="705" customFormat="1" x14ac:dyDescent="0.2">
      <c r="D476" s="914"/>
      <c r="E476" s="908"/>
      <c r="F476" s="908"/>
      <c r="G476" s="908"/>
      <c r="H476" s="908"/>
      <c r="I476" s="908"/>
      <c r="J476" s="914"/>
      <c r="K476" s="908"/>
      <c r="L476" s="908"/>
      <c r="M476" s="908"/>
      <c r="N476" s="908"/>
      <c r="O476" s="908"/>
      <c r="P476" s="914"/>
      <c r="Q476" s="908"/>
      <c r="R476" s="908"/>
      <c r="S476" s="908"/>
      <c r="T476" s="908"/>
      <c r="U476" s="908"/>
      <c r="V476" s="908"/>
      <c r="W476" s="908"/>
    </row>
    <row r="477" spans="4:23" s="705" customFormat="1" x14ac:dyDescent="0.2">
      <c r="D477" s="914"/>
      <c r="E477" s="908"/>
      <c r="F477" s="908"/>
      <c r="G477" s="908"/>
      <c r="H477" s="908"/>
      <c r="I477" s="908"/>
      <c r="J477" s="914"/>
      <c r="K477" s="908"/>
      <c r="L477" s="908"/>
      <c r="M477" s="908"/>
      <c r="N477" s="908"/>
      <c r="O477" s="908"/>
      <c r="P477" s="914"/>
      <c r="Q477" s="908"/>
      <c r="R477" s="908"/>
      <c r="S477" s="908"/>
      <c r="T477" s="908"/>
      <c r="U477" s="908"/>
      <c r="V477" s="908"/>
      <c r="W477" s="908"/>
    </row>
    <row r="478" spans="4:23" s="705" customFormat="1" x14ac:dyDescent="0.2">
      <c r="D478" s="914"/>
      <c r="E478" s="908"/>
      <c r="F478" s="908"/>
      <c r="G478" s="908"/>
      <c r="H478" s="908"/>
      <c r="I478" s="908"/>
      <c r="J478" s="914"/>
      <c r="K478" s="908"/>
      <c r="L478" s="908"/>
      <c r="M478" s="908"/>
      <c r="N478" s="908"/>
      <c r="O478" s="908"/>
      <c r="P478" s="914"/>
      <c r="Q478" s="908"/>
      <c r="R478" s="908"/>
      <c r="S478" s="908"/>
      <c r="T478" s="908"/>
      <c r="U478" s="908"/>
      <c r="V478" s="908"/>
      <c r="W478" s="908"/>
    </row>
    <row r="479" spans="4:23" s="705" customFormat="1" x14ac:dyDescent="0.2">
      <c r="D479" s="914"/>
      <c r="E479" s="908"/>
      <c r="F479" s="908"/>
      <c r="G479" s="908"/>
      <c r="H479" s="908"/>
      <c r="I479" s="908"/>
      <c r="J479" s="914"/>
      <c r="K479" s="908"/>
      <c r="L479" s="908"/>
      <c r="M479" s="908"/>
      <c r="N479" s="908"/>
      <c r="O479" s="908"/>
      <c r="P479" s="914"/>
      <c r="Q479" s="908"/>
      <c r="R479" s="908"/>
      <c r="S479" s="908"/>
      <c r="T479" s="908"/>
      <c r="U479" s="908"/>
      <c r="V479" s="908"/>
      <c r="W479" s="908"/>
    </row>
    <row r="480" spans="4:23" s="705" customFormat="1" x14ac:dyDescent="0.2">
      <c r="D480" s="914"/>
      <c r="E480" s="908"/>
      <c r="F480" s="908"/>
      <c r="G480" s="908"/>
      <c r="H480" s="908"/>
      <c r="I480" s="908"/>
      <c r="J480" s="914"/>
      <c r="K480" s="908"/>
      <c r="L480" s="908"/>
      <c r="M480" s="908"/>
      <c r="N480" s="908"/>
      <c r="O480" s="908"/>
      <c r="P480" s="914"/>
      <c r="Q480" s="908"/>
      <c r="R480" s="908"/>
      <c r="S480" s="908"/>
      <c r="T480" s="908"/>
      <c r="U480" s="908"/>
      <c r="V480" s="908"/>
      <c r="W480" s="908"/>
    </row>
    <row r="481" spans="4:23" s="705" customFormat="1" x14ac:dyDescent="0.2">
      <c r="D481" s="914"/>
      <c r="E481" s="908"/>
      <c r="F481" s="908"/>
      <c r="G481" s="908"/>
      <c r="H481" s="908"/>
      <c r="I481" s="908"/>
      <c r="J481" s="914"/>
      <c r="K481" s="908"/>
      <c r="L481" s="908"/>
      <c r="M481" s="908"/>
      <c r="N481" s="908"/>
      <c r="O481" s="908"/>
      <c r="P481" s="914"/>
      <c r="Q481" s="908"/>
      <c r="R481" s="908"/>
      <c r="S481" s="908"/>
      <c r="T481" s="908"/>
      <c r="U481" s="908"/>
      <c r="V481" s="908"/>
      <c r="W481" s="908"/>
    </row>
    <row r="482" spans="4:23" s="705" customFormat="1" x14ac:dyDescent="0.2">
      <c r="D482" s="914"/>
      <c r="E482" s="908"/>
      <c r="F482" s="908"/>
      <c r="G482" s="908"/>
      <c r="H482" s="908"/>
      <c r="I482" s="908"/>
      <c r="J482" s="914"/>
      <c r="K482" s="908"/>
      <c r="L482" s="908"/>
      <c r="M482" s="908"/>
      <c r="N482" s="908"/>
      <c r="O482" s="908"/>
      <c r="P482" s="914"/>
      <c r="Q482" s="908"/>
      <c r="R482" s="908"/>
      <c r="S482" s="908"/>
      <c r="T482" s="908"/>
      <c r="U482" s="908"/>
      <c r="V482" s="908"/>
      <c r="W482" s="908"/>
    </row>
    <row r="483" spans="4:23" s="705" customFormat="1" x14ac:dyDescent="0.2">
      <c r="D483" s="914"/>
      <c r="E483" s="908"/>
      <c r="F483" s="908"/>
      <c r="G483" s="908"/>
      <c r="H483" s="908"/>
      <c r="I483" s="908"/>
      <c r="J483" s="914"/>
      <c r="K483" s="908"/>
      <c r="L483" s="908"/>
      <c r="M483" s="908"/>
      <c r="N483" s="908"/>
      <c r="O483" s="908"/>
      <c r="P483" s="914"/>
      <c r="Q483" s="908"/>
      <c r="R483" s="908"/>
      <c r="S483" s="908"/>
      <c r="T483" s="908"/>
      <c r="U483" s="908"/>
      <c r="V483" s="908"/>
      <c r="W483" s="908"/>
    </row>
    <row r="484" spans="4:23" s="705" customFormat="1" x14ac:dyDescent="0.2">
      <c r="D484" s="914"/>
      <c r="E484" s="908"/>
      <c r="F484" s="908"/>
      <c r="G484" s="908"/>
      <c r="H484" s="908"/>
      <c r="I484" s="908"/>
      <c r="J484" s="914"/>
      <c r="K484" s="908"/>
      <c r="L484" s="908"/>
      <c r="M484" s="908"/>
      <c r="N484" s="908"/>
      <c r="O484" s="908"/>
      <c r="P484" s="914"/>
      <c r="Q484" s="908"/>
      <c r="R484" s="908"/>
      <c r="S484" s="908"/>
      <c r="T484" s="908"/>
      <c r="U484" s="908"/>
      <c r="V484" s="908"/>
      <c r="W484" s="908"/>
    </row>
    <row r="485" spans="4:23" s="705" customFormat="1" x14ac:dyDescent="0.2">
      <c r="D485" s="914"/>
      <c r="E485" s="908"/>
      <c r="F485" s="908"/>
      <c r="G485" s="908"/>
      <c r="H485" s="908"/>
      <c r="I485" s="908"/>
      <c r="J485" s="914"/>
      <c r="K485" s="908"/>
      <c r="L485" s="908"/>
      <c r="M485" s="908"/>
      <c r="N485" s="908"/>
      <c r="O485" s="908"/>
      <c r="P485" s="914"/>
      <c r="Q485" s="908"/>
      <c r="R485" s="908"/>
      <c r="S485" s="908"/>
      <c r="T485" s="908"/>
      <c r="U485" s="908"/>
      <c r="V485" s="908"/>
      <c r="W485" s="908"/>
    </row>
    <row r="486" spans="4:23" s="705" customFormat="1" x14ac:dyDescent="0.2">
      <c r="D486" s="914"/>
      <c r="E486" s="908"/>
      <c r="F486" s="908"/>
      <c r="G486" s="908"/>
      <c r="H486" s="908"/>
      <c r="I486" s="908"/>
      <c r="J486" s="914"/>
      <c r="K486" s="908"/>
      <c r="L486" s="908"/>
      <c r="M486" s="908"/>
      <c r="N486" s="908"/>
      <c r="O486" s="908"/>
      <c r="P486" s="914"/>
      <c r="Q486" s="908"/>
      <c r="R486" s="908"/>
      <c r="S486" s="908"/>
      <c r="T486" s="908"/>
      <c r="U486" s="908"/>
      <c r="V486" s="908"/>
      <c r="W486" s="908"/>
    </row>
    <row r="487" spans="4:23" s="705" customFormat="1" x14ac:dyDescent="0.2">
      <c r="D487" s="914"/>
      <c r="E487" s="908"/>
      <c r="F487" s="908"/>
      <c r="G487" s="908"/>
      <c r="H487" s="908"/>
      <c r="I487" s="908"/>
      <c r="J487" s="914"/>
      <c r="K487" s="908"/>
      <c r="L487" s="908"/>
      <c r="M487" s="908"/>
      <c r="N487" s="908"/>
      <c r="O487" s="908"/>
      <c r="P487" s="914"/>
      <c r="Q487" s="908"/>
      <c r="R487" s="908"/>
      <c r="S487" s="908"/>
      <c r="T487" s="908"/>
      <c r="U487" s="908"/>
      <c r="V487" s="908"/>
      <c r="W487" s="908"/>
    </row>
    <row r="488" spans="4:23" s="705" customFormat="1" x14ac:dyDescent="0.2">
      <c r="D488" s="914"/>
      <c r="E488" s="908"/>
      <c r="F488" s="908"/>
      <c r="G488" s="908"/>
      <c r="H488" s="908"/>
      <c r="I488" s="908"/>
      <c r="J488" s="914"/>
      <c r="K488" s="908"/>
      <c r="L488" s="908"/>
      <c r="M488" s="908"/>
      <c r="N488" s="908"/>
      <c r="O488" s="908"/>
      <c r="P488" s="914"/>
      <c r="Q488" s="908"/>
      <c r="R488" s="908"/>
      <c r="S488" s="908"/>
      <c r="T488" s="908"/>
      <c r="U488" s="908"/>
      <c r="V488" s="908"/>
      <c r="W488" s="908"/>
    </row>
    <row r="489" spans="4:23" s="705" customFormat="1" x14ac:dyDescent="0.2">
      <c r="D489" s="914"/>
      <c r="E489" s="908"/>
      <c r="F489" s="908"/>
      <c r="G489" s="908"/>
      <c r="H489" s="908"/>
      <c r="I489" s="908"/>
      <c r="J489" s="914"/>
      <c r="K489" s="908"/>
      <c r="L489" s="908"/>
      <c r="M489" s="908"/>
      <c r="N489" s="908"/>
      <c r="O489" s="908"/>
      <c r="P489" s="914"/>
      <c r="Q489" s="908"/>
      <c r="R489" s="908"/>
      <c r="S489" s="908"/>
      <c r="T489" s="908"/>
      <c r="U489" s="908"/>
      <c r="V489" s="908"/>
      <c r="W489" s="908"/>
    </row>
    <row r="490" spans="4:23" s="705" customFormat="1" x14ac:dyDescent="0.2">
      <c r="D490" s="914"/>
      <c r="E490" s="908"/>
      <c r="F490" s="908"/>
      <c r="G490" s="908"/>
      <c r="H490" s="908"/>
      <c r="I490" s="908"/>
      <c r="J490" s="914"/>
      <c r="K490" s="908"/>
      <c r="L490" s="908"/>
      <c r="M490" s="908"/>
      <c r="N490" s="908"/>
      <c r="O490" s="908"/>
      <c r="P490" s="914"/>
      <c r="Q490" s="908"/>
      <c r="R490" s="908"/>
      <c r="S490" s="908"/>
      <c r="T490" s="908"/>
      <c r="U490" s="908"/>
      <c r="V490" s="908"/>
      <c r="W490" s="908"/>
    </row>
    <row r="491" spans="4:23" s="705" customFormat="1" x14ac:dyDescent="0.2">
      <c r="D491" s="914"/>
      <c r="E491" s="908"/>
      <c r="F491" s="908"/>
      <c r="G491" s="908"/>
      <c r="H491" s="908"/>
      <c r="I491" s="908"/>
      <c r="J491" s="914"/>
      <c r="K491" s="908"/>
      <c r="L491" s="908"/>
      <c r="M491" s="908"/>
      <c r="N491" s="908"/>
      <c r="O491" s="908"/>
      <c r="P491" s="914"/>
      <c r="Q491" s="908"/>
      <c r="R491" s="908"/>
      <c r="S491" s="908"/>
      <c r="T491" s="908"/>
      <c r="U491" s="908"/>
      <c r="V491" s="908"/>
      <c r="W491" s="908"/>
    </row>
    <row r="492" spans="4:23" s="705" customFormat="1" x14ac:dyDescent="0.2">
      <c r="D492" s="914"/>
      <c r="E492" s="908"/>
      <c r="F492" s="908"/>
      <c r="G492" s="908"/>
      <c r="H492" s="908"/>
      <c r="I492" s="908"/>
      <c r="J492" s="914"/>
      <c r="K492" s="908"/>
      <c r="L492" s="908"/>
      <c r="M492" s="908"/>
      <c r="N492" s="908"/>
      <c r="O492" s="908"/>
      <c r="P492" s="914"/>
      <c r="Q492" s="908"/>
      <c r="R492" s="908"/>
      <c r="S492" s="908"/>
      <c r="T492" s="908"/>
      <c r="U492" s="908"/>
      <c r="V492" s="908"/>
      <c r="W492" s="908"/>
    </row>
    <row r="493" spans="4:23" s="705" customFormat="1" x14ac:dyDescent="0.2">
      <c r="D493" s="914"/>
      <c r="E493" s="908"/>
      <c r="F493" s="908"/>
      <c r="G493" s="908"/>
      <c r="H493" s="908"/>
      <c r="I493" s="908"/>
      <c r="J493" s="914"/>
      <c r="K493" s="908"/>
      <c r="L493" s="908"/>
      <c r="M493" s="908"/>
      <c r="N493" s="908"/>
      <c r="O493" s="908"/>
      <c r="P493" s="914"/>
      <c r="Q493" s="908"/>
      <c r="R493" s="908"/>
      <c r="S493" s="908"/>
      <c r="T493" s="908"/>
      <c r="U493" s="908"/>
      <c r="V493" s="908"/>
      <c r="W493" s="908"/>
    </row>
    <row r="494" spans="4:23" s="705" customFormat="1" x14ac:dyDescent="0.2">
      <c r="D494" s="914"/>
      <c r="E494" s="908"/>
      <c r="F494" s="908"/>
      <c r="G494" s="908"/>
      <c r="H494" s="908"/>
      <c r="I494" s="908"/>
      <c r="J494" s="914"/>
      <c r="K494" s="908"/>
      <c r="L494" s="908"/>
      <c r="M494" s="908"/>
      <c r="N494" s="908"/>
      <c r="O494" s="908"/>
      <c r="P494" s="914"/>
      <c r="Q494" s="908"/>
      <c r="R494" s="908"/>
      <c r="S494" s="908"/>
      <c r="T494" s="908"/>
      <c r="U494" s="908"/>
      <c r="V494" s="908"/>
      <c r="W494" s="908"/>
    </row>
    <row r="495" spans="4:23" s="705" customFormat="1" x14ac:dyDescent="0.2">
      <c r="D495" s="914"/>
      <c r="E495" s="908"/>
      <c r="F495" s="908"/>
      <c r="G495" s="908"/>
      <c r="H495" s="908"/>
      <c r="I495" s="908"/>
      <c r="J495" s="914"/>
      <c r="K495" s="908"/>
      <c r="L495" s="908"/>
      <c r="M495" s="908"/>
      <c r="N495" s="908"/>
      <c r="O495" s="908"/>
      <c r="P495" s="914"/>
      <c r="Q495" s="908"/>
      <c r="R495" s="908"/>
      <c r="S495" s="908"/>
      <c r="T495" s="908"/>
      <c r="U495" s="908"/>
      <c r="V495" s="908"/>
      <c r="W495" s="908"/>
    </row>
    <row r="496" spans="4:23" s="705" customFormat="1" x14ac:dyDescent="0.2">
      <c r="D496" s="914"/>
      <c r="E496" s="908"/>
      <c r="F496" s="908"/>
      <c r="G496" s="908"/>
      <c r="H496" s="908"/>
      <c r="I496" s="908"/>
      <c r="J496" s="914"/>
      <c r="K496" s="908"/>
      <c r="L496" s="908"/>
      <c r="M496" s="908"/>
      <c r="N496" s="908"/>
      <c r="O496" s="908"/>
      <c r="P496" s="914"/>
      <c r="Q496" s="908"/>
      <c r="R496" s="908"/>
      <c r="S496" s="908"/>
      <c r="T496" s="908"/>
      <c r="U496" s="908"/>
      <c r="V496" s="908"/>
      <c r="W496" s="908"/>
    </row>
    <row r="497" spans="4:23" s="705" customFormat="1" x14ac:dyDescent="0.2">
      <c r="D497" s="914"/>
      <c r="E497" s="908"/>
      <c r="F497" s="908"/>
      <c r="G497" s="908"/>
      <c r="H497" s="908"/>
      <c r="I497" s="908"/>
      <c r="J497" s="914"/>
      <c r="K497" s="908"/>
      <c r="L497" s="908"/>
      <c r="M497" s="908"/>
      <c r="N497" s="908"/>
      <c r="O497" s="908"/>
      <c r="P497" s="914"/>
      <c r="Q497" s="908"/>
      <c r="R497" s="908"/>
      <c r="S497" s="908"/>
      <c r="T497" s="908"/>
      <c r="U497" s="908"/>
      <c r="V497" s="908"/>
      <c r="W497" s="908"/>
    </row>
    <row r="498" spans="4:23" s="705" customFormat="1" x14ac:dyDescent="0.2">
      <c r="D498" s="914"/>
      <c r="E498" s="908"/>
      <c r="F498" s="908"/>
      <c r="G498" s="908"/>
      <c r="H498" s="908"/>
      <c r="I498" s="908"/>
      <c r="J498" s="914"/>
      <c r="K498" s="908"/>
      <c r="L498" s="908"/>
      <c r="M498" s="908"/>
      <c r="N498" s="908"/>
      <c r="O498" s="908"/>
      <c r="P498" s="914"/>
      <c r="Q498" s="908"/>
      <c r="R498" s="908"/>
      <c r="S498" s="908"/>
      <c r="T498" s="908"/>
      <c r="U498" s="908"/>
      <c r="V498" s="908"/>
      <c r="W498" s="908"/>
    </row>
    <row r="499" spans="4:23" s="705" customFormat="1" x14ac:dyDescent="0.2">
      <c r="D499" s="914"/>
      <c r="E499" s="908"/>
      <c r="F499" s="908"/>
      <c r="G499" s="908"/>
      <c r="H499" s="908"/>
      <c r="I499" s="908"/>
      <c r="J499" s="914"/>
      <c r="K499" s="908"/>
      <c r="L499" s="908"/>
      <c r="M499" s="908"/>
      <c r="N499" s="908"/>
      <c r="O499" s="908"/>
      <c r="P499" s="914"/>
      <c r="Q499" s="908"/>
      <c r="R499" s="908"/>
      <c r="S499" s="908"/>
      <c r="T499" s="908"/>
      <c r="U499" s="908"/>
      <c r="V499" s="908"/>
      <c r="W499" s="908"/>
    </row>
    <row r="500" spans="4:23" s="705" customFormat="1" x14ac:dyDescent="0.2">
      <c r="D500" s="914"/>
      <c r="E500" s="908"/>
      <c r="F500" s="908"/>
      <c r="G500" s="908"/>
      <c r="H500" s="908"/>
      <c r="I500" s="908"/>
      <c r="J500" s="914"/>
      <c r="K500" s="908"/>
      <c r="L500" s="908"/>
      <c r="M500" s="908"/>
      <c r="N500" s="908"/>
      <c r="O500" s="908"/>
      <c r="P500" s="914"/>
      <c r="Q500" s="908"/>
      <c r="R500" s="908"/>
      <c r="S500" s="908"/>
      <c r="T500" s="908"/>
      <c r="U500" s="908"/>
      <c r="V500" s="908"/>
      <c r="W500" s="908"/>
    </row>
    <row r="501" spans="4:23" s="705" customFormat="1" x14ac:dyDescent="0.2">
      <c r="D501" s="914"/>
      <c r="E501" s="908"/>
      <c r="F501" s="908"/>
      <c r="G501" s="908"/>
      <c r="H501" s="908"/>
      <c r="I501" s="908"/>
      <c r="J501" s="914"/>
      <c r="K501" s="908"/>
      <c r="L501" s="908"/>
      <c r="M501" s="908"/>
      <c r="N501" s="908"/>
      <c r="O501" s="908"/>
      <c r="P501" s="914"/>
      <c r="Q501" s="908"/>
      <c r="R501" s="908"/>
      <c r="S501" s="908"/>
      <c r="T501" s="908"/>
      <c r="U501" s="908"/>
      <c r="V501" s="908"/>
      <c r="W501" s="908"/>
    </row>
    <row r="502" spans="4:23" s="705" customFormat="1" x14ac:dyDescent="0.2">
      <c r="D502" s="914"/>
      <c r="E502" s="908"/>
      <c r="F502" s="908"/>
      <c r="G502" s="908"/>
      <c r="H502" s="908"/>
      <c r="I502" s="908"/>
      <c r="J502" s="914"/>
      <c r="K502" s="908"/>
      <c r="L502" s="908"/>
      <c r="M502" s="908"/>
      <c r="N502" s="908"/>
      <c r="O502" s="908"/>
      <c r="P502" s="914"/>
      <c r="Q502" s="908"/>
      <c r="R502" s="908"/>
      <c r="S502" s="908"/>
      <c r="T502" s="908"/>
      <c r="U502" s="908"/>
      <c r="V502" s="908"/>
      <c r="W502" s="908"/>
    </row>
    <row r="503" spans="4:23" s="705" customFormat="1" x14ac:dyDescent="0.2">
      <c r="D503" s="914"/>
      <c r="E503" s="908"/>
      <c r="F503" s="908"/>
      <c r="G503" s="908"/>
      <c r="H503" s="908"/>
      <c r="I503" s="908"/>
      <c r="J503" s="914"/>
      <c r="K503" s="908"/>
      <c r="L503" s="908"/>
      <c r="M503" s="908"/>
      <c r="N503" s="908"/>
      <c r="O503" s="908"/>
      <c r="P503" s="914"/>
      <c r="Q503" s="908"/>
      <c r="R503" s="908"/>
      <c r="S503" s="908"/>
      <c r="T503" s="908"/>
      <c r="U503" s="908"/>
      <c r="V503" s="908"/>
      <c r="W503" s="908"/>
    </row>
    <row r="504" spans="4:23" s="705" customFormat="1" x14ac:dyDescent="0.2">
      <c r="D504" s="914"/>
      <c r="E504" s="908"/>
      <c r="F504" s="908"/>
      <c r="G504" s="908"/>
      <c r="H504" s="908"/>
      <c r="I504" s="908"/>
      <c r="J504" s="914"/>
      <c r="K504" s="908"/>
      <c r="L504" s="908"/>
      <c r="M504" s="908"/>
      <c r="N504" s="908"/>
      <c r="O504" s="908"/>
      <c r="P504" s="914"/>
      <c r="Q504" s="908"/>
      <c r="R504" s="908"/>
      <c r="S504" s="908"/>
      <c r="T504" s="908"/>
      <c r="U504" s="908"/>
      <c r="V504" s="908"/>
      <c r="W504" s="908"/>
    </row>
    <row r="505" spans="4:23" s="705" customFormat="1" x14ac:dyDescent="0.2">
      <c r="D505" s="914"/>
      <c r="E505" s="908"/>
      <c r="F505" s="908"/>
      <c r="G505" s="908"/>
      <c r="H505" s="908"/>
      <c r="I505" s="908"/>
      <c r="J505" s="914"/>
      <c r="K505" s="908"/>
      <c r="L505" s="908"/>
      <c r="M505" s="908"/>
      <c r="N505" s="908"/>
      <c r="O505" s="908"/>
      <c r="P505" s="914"/>
      <c r="Q505" s="908"/>
      <c r="R505" s="908"/>
      <c r="S505" s="908"/>
      <c r="T505" s="908"/>
      <c r="U505" s="908"/>
      <c r="V505" s="908"/>
      <c r="W505" s="908"/>
    </row>
    <row r="506" spans="4:23" s="705" customFormat="1" x14ac:dyDescent="0.2">
      <c r="D506" s="914"/>
      <c r="E506" s="908"/>
      <c r="F506" s="908"/>
      <c r="G506" s="908"/>
      <c r="H506" s="908"/>
      <c r="I506" s="908"/>
      <c r="J506" s="914"/>
      <c r="K506" s="908"/>
      <c r="L506" s="908"/>
      <c r="M506" s="908"/>
      <c r="N506" s="908"/>
      <c r="O506" s="908"/>
      <c r="P506" s="914"/>
      <c r="Q506" s="908"/>
      <c r="R506" s="908"/>
      <c r="S506" s="908"/>
      <c r="T506" s="908"/>
      <c r="U506" s="908"/>
      <c r="V506" s="908"/>
      <c r="W506" s="908"/>
    </row>
    <row r="507" spans="4:23" s="705" customFormat="1" x14ac:dyDescent="0.2">
      <c r="D507" s="914"/>
      <c r="E507" s="908"/>
      <c r="F507" s="908"/>
      <c r="G507" s="908"/>
      <c r="H507" s="908"/>
      <c r="I507" s="908"/>
      <c r="J507" s="914"/>
      <c r="K507" s="908"/>
      <c r="L507" s="908"/>
      <c r="M507" s="908"/>
      <c r="N507" s="908"/>
      <c r="O507" s="908"/>
      <c r="P507" s="914"/>
      <c r="Q507" s="908"/>
      <c r="R507" s="908"/>
      <c r="S507" s="908"/>
      <c r="T507" s="908"/>
      <c r="U507" s="908"/>
      <c r="V507" s="908"/>
      <c r="W507" s="908"/>
    </row>
    <row r="508" spans="4:23" s="705" customFormat="1" x14ac:dyDescent="0.2">
      <c r="D508" s="914"/>
      <c r="E508" s="908"/>
      <c r="F508" s="908"/>
      <c r="G508" s="908"/>
      <c r="H508" s="908"/>
      <c r="I508" s="908"/>
      <c r="J508" s="914"/>
      <c r="K508" s="908"/>
      <c r="L508" s="908"/>
      <c r="M508" s="908"/>
      <c r="N508" s="908"/>
      <c r="O508" s="908"/>
      <c r="P508" s="914"/>
      <c r="Q508" s="908"/>
      <c r="R508" s="908"/>
      <c r="S508" s="908"/>
      <c r="T508" s="908"/>
      <c r="U508" s="908"/>
      <c r="V508" s="908"/>
      <c r="W508" s="908"/>
    </row>
    <row r="509" spans="4:23" s="705" customFormat="1" x14ac:dyDescent="0.2">
      <c r="D509" s="914"/>
      <c r="E509" s="908"/>
      <c r="F509" s="908"/>
      <c r="G509" s="908"/>
      <c r="H509" s="908"/>
      <c r="I509" s="908"/>
      <c r="J509" s="914"/>
      <c r="K509" s="908"/>
      <c r="L509" s="908"/>
      <c r="M509" s="908"/>
      <c r="N509" s="908"/>
      <c r="O509" s="908"/>
      <c r="P509" s="914"/>
      <c r="Q509" s="908"/>
      <c r="R509" s="908"/>
      <c r="S509" s="908"/>
      <c r="T509" s="908"/>
      <c r="U509" s="908"/>
      <c r="V509" s="908"/>
      <c r="W509" s="908"/>
    </row>
    <row r="510" spans="4:23" s="705" customFormat="1" x14ac:dyDescent="0.2">
      <c r="D510" s="914"/>
      <c r="E510" s="908"/>
      <c r="F510" s="908"/>
      <c r="G510" s="908"/>
      <c r="H510" s="908"/>
      <c r="I510" s="908"/>
      <c r="J510" s="914"/>
      <c r="K510" s="908"/>
      <c r="L510" s="908"/>
      <c r="M510" s="908"/>
      <c r="N510" s="908"/>
      <c r="O510" s="908"/>
      <c r="P510" s="914"/>
      <c r="Q510" s="908"/>
      <c r="R510" s="908"/>
      <c r="S510" s="908"/>
      <c r="T510" s="908"/>
      <c r="U510" s="908"/>
      <c r="V510" s="908"/>
      <c r="W510" s="908"/>
    </row>
    <row r="511" spans="4:23" s="705" customFormat="1" x14ac:dyDescent="0.2">
      <c r="D511" s="914"/>
      <c r="E511" s="908"/>
      <c r="F511" s="908"/>
      <c r="G511" s="908"/>
      <c r="H511" s="908"/>
      <c r="I511" s="908"/>
      <c r="J511" s="914"/>
      <c r="K511" s="908"/>
      <c r="L511" s="908"/>
      <c r="M511" s="908"/>
      <c r="N511" s="908"/>
      <c r="O511" s="908"/>
      <c r="P511" s="914"/>
      <c r="Q511" s="908"/>
      <c r="R511" s="908"/>
      <c r="S511" s="908"/>
      <c r="T511" s="908"/>
      <c r="U511" s="908"/>
      <c r="V511" s="908"/>
      <c r="W511" s="908"/>
    </row>
    <row r="512" spans="4:23" s="705" customFormat="1" x14ac:dyDescent="0.2">
      <c r="D512" s="914"/>
      <c r="E512" s="908"/>
      <c r="F512" s="908"/>
      <c r="G512" s="908"/>
      <c r="H512" s="908"/>
      <c r="I512" s="908"/>
      <c r="J512" s="914"/>
      <c r="K512" s="908"/>
      <c r="L512" s="908"/>
      <c r="M512" s="908"/>
      <c r="N512" s="908"/>
      <c r="O512" s="908"/>
      <c r="P512" s="914"/>
      <c r="Q512" s="908"/>
      <c r="R512" s="908"/>
      <c r="S512" s="908"/>
      <c r="T512" s="908"/>
      <c r="U512" s="908"/>
      <c r="V512" s="908"/>
      <c r="W512" s="908"/>
    </row>
    <row r="513" spans="4:23" s="705" customFormat="1" x14ac:dyDescent="0.2">
      <c r="D513" s="914"/>
      <c r="E513" s="908"/>
      <c r="F513" s="908"/>
      <c r="G513" s="908"/>
      <c r="H513" s="908"/>
      <c r="I513" s="908"/>
      <c r="J513" s="914"/>
      <c r="K513" s="908"/>
      <c r="L513" s="908"/>
      <c r="M513" s="908"/>
      <c r="N513" s="908"/>
      <c r="O513" s="908"/>
      <c r="P513" s="914"/>
      <c r="Q513" s="908"/>
      <c r="R513" s="908"/>
      <c r="S513" s="908"/>
      <c r="T513" s="908"/>
      <c r="U513" s="908"/>
      <c r="V513" s="908"/>
      <c r="W513" s="908"/>
    </row>
    <row r="514" spans="4:23" s="705" customFormat="1" x14ac:dyDescent="0.2">
      <c r="D514" s="914"/>
      <c r="E514" s="908"/>
      <c r="F514" s="908"/>
      <c r="G514" s="908"/>
      <c r="H514" s="908"/>
      <c r="I514" s="908"/>
      <c r="J514" s="914"/>
      <c r="K514" s="908"/>
      <c r="L514" s="908"/>
      <c r="M514" s="908"/>
      <c r="N514" s="908"/>
      <c r="O514" s="908"/>
      <c r="P514" s="914"/>
      <c r="Q514" s="908"/>
      <c r="R514" s="908"/>
      <c r="S514" s="908"/>
      <c r="T514" s="908"/>
      <c r="U514" s="908"/>
      <c r="V514" s="908"/>
      <c r="W514" s="908"/>
    </row>
    <row r="515" spans="4:23" s="705" customFormat="1" x14ac:dyDescent="0.2">
      <c r="D515" s="914"/>
      <c r="E515" s="908"/>
      <c r="F515" s="908"/>
      <c r="G515" s="908"/>
      <c r="H515" s="908"/>
      <c r="I515" s="908"/>
      <c r="J515" s="914"/>
      <c r="K515" s="908"/>
      <c r="L515" s="908"/>
      <c r="M515" s="908"/>
      <c r="N515" s="908"/>
      <c r="O515" s="908"/>
      <c r="P515" s="914"/>
      <c r="Q515" s="908"/>
      <c r="R515" s="908"/>
      <c r="S515" s="908"/>
      <c r="T515" s="908"/>
      <c r="U515" s="908"/>
      <c r="V515" s="908"/>
      <c r="W515" s="908"/>
    </row>
    <row r="516" spans="4:23" s="705" customFormat="1" x14ac:dyDescent="0.2">
      <c r="D516" s="914"/>
      <c r="E516" s="908"/>
      <c r="F516" s="908"/>
      <c r="G516" s="908"/>
      <c r="H516" s="908"/>
      <c r="I516" s="908"/>
      <c r="J516" s="914"/>
      <c r="K516" s="908"/>
      <c r="L516" s="908"/>
      <c r="M516" s="908"/>
      <c r="N516" s="908"/>
      <c r="O516" s="908"/>
      <c r="P516" s="914"/>
      <c r="Q516" s="908"/>
      <c r="R516" s="908"/>
      <c r="S516" s="908"/>
      <c r="T516" s="908"/>
      <c r="U516" s="908"/>
      <c r="V516" s="908"/>
      <c r="W516" s="908"/>
    </row>
    <row r="517" spans="4:23" s="705" customFormat="1" x14ac:dyDescent="0.2">
      <c r="D517" s="914"/>
      <c r="E517" s="908"/>
      <c r="F517" s="908"/>
      <c r="G517" s="908"/>
      <c r="H517" s="908"/>
      <c r="I517" s="908"/>
      <c r="J517" s="914"/>
      <c r="K517" s="908"/>
      <c r="L517" s="908"/>
      <c r="M517" s="908"/>
      <c r="N517" s="908"/>
      <c r="O517" s="908"/>
      <c r="P517" s="914"/>
      <c r="Q517" s="908"/>
      <c r="R517" s="908"/>
      <c r="S517" s="908"/>
      <c r="T517" s="908"/>
      <c r="U517" s="908"/>
      <c r="V517" s="908"/>
      <c r="W517" s="908"/>
    </row>
    <row r="518" spans="4:23" s="705" customFormat="1" x14ac:dyDescent="0.2">
      <c r="D518" s="914"/>
      <c r="E518" s="908"/>
      <c r="F518" s="908"/>
      <c r="G518" s="908"/>
      <c r="H518" s="908"/>
      <c r="I518" s="908"/>
      <c r="J518" s="914"/>
      <c r="K518" s="908"/>
      <c r="L518" s="908"/>
      <c r="M518" s="908"/>
      <c r="N518" s="908"/>
      <c r="O518" s="908"/>
      <c r="P518" s="914"/>
      <c r="Q518" s="908"/>
      <c r="R518" s="908"/>
      <c r="S518" s="908"/>
      <c r="T518" s="908"/>
      <c r="U518" s="908"/>
      <c r="V518" s="908"/>
      <c r="W518" s="908"/>
    </row>
    <row r="519" spans="4:23" s="705" customFormat="1" x14ac:dyDescent="0.2">
      <c r="D519" s="914"/>
      <c r="E519" s="908"/>
      <c r="F519" s="908"/>
      <c r="G519" s="908"/>
      <c r="H519" s="908"/>
      <c r="I519" s="908"/>
      <c r="J519" s="914"/>
      <c r="K519" s="908"/>
      <c r="L519" s="908"/>
      <c r="M519" s="908"/>
      <c r="N519" s="908"/>
      <c r="O519" s="908"/>
      <c r="P519" s="914"/>
      <c r="Q519" s="908"/>
      <c r="R519" s="908"/>
      <c r="S519" s="908"/>
      <c r="T519" s="908"/>
      <c r="U519" s="908"/>
      <c r="V519" s="908"/>
      <c r="W519" s="908"/>
    </row>
    <row r="520" spans="4:23" s="705" customFormat="1" x14ac:dyDescent="0.2">
      <c r="D520" s="914"/>
      <c r="E520" s="908"/>
      <c r="F520" s="908"/>
      <c r="G520" s="908"/>
      <c r="H520" s="908"/>
      <c r="I520" s="908"/>
      <c r="J520" s="914"/>
      <c r="K520" s="908"/>
      <c r="L520" s="908"/>
      <c r="M520" s="908"/>
      <c r="N520" s="908"/>
      <c r="O520" s="908"/>
      <c r="P520" s="914"/>
      <c r="Q520" s="908"/>
      <c r="R520" s="908"/>
      <c r="S520" s="908"/>
      <c r="T520" s="908"/>
      <c r="U520" s="908"/>
      <c r="V520" s="908"/>
      <c r="W520" s="908"/>
    </row>
    <row r="521" spans="4:23" s="705" customFormat="1" x14ac:dyDescent="0.2">
      <c r="D521" s="914"/>
      <c r="E521" s="908"/>
      <c r="F521" s="908"/>
      <c r="G521" s="908"/>
      <c r="H521" s="908"/>
      <c r="I521" s="908"/>
      <c r="J521" s="914"/>
      <c r="K521" s="908"/>
      <c r="L521" s="908"/>
      <c r="M521" s="908"/>
      <c r="N521" s="908"/>
      <c r="O521" s="908"/>
      <c r="P521" s="914"/>
      <c r="Q521" s="908"/>
      <c r="R521" s="908"/>
      <c r="S521" s="908"/>
      <c r="T521" s="908"/>
      <c r="U521" s="908"/>
      <c r="V521" s="908"/>
      <c r="W521" s="908"/>
    </row>
    <row r="522" spans="4:23" s="705" customFormat="1" x14ac:dyDescent="0.2">
      <c r="D522" s="914"/>
      <c r="E522" s="908"/>
      <c r="F522" s="908"/>
      <c r="G522" s="908"/>
      <c r="H522" s="908"/>
      <c r="I522" s="908"/>
      <c r="J522" s="914"/>
      <c r="K522" s="908"/>
      <c r="L522" s="908"/>
      <c r="M522" s="908"/>
      <c r="N522" s="908"/>
      <c r="O522" s="908"/>
      <c r="P522" s="914"/>
      <c r="Q522" s="908"/>
      <c r="R522" s="908"/>
      <c r="S522" s="908"/>
      <c r="T522" s="908"/>
      <c r="U522" s="908"/>
      <c r="V522" s="908"/>
      <c r="W522" s="908"/>
    </row>
    <row r="523" spans="4:23" s="705" customFormat="1" x14ac:dyDescent="0.2">
      <c r="D523" s="914"/>
      <c r="E523" s="908"/>
      <c r="F523" s="908"/>
      <c r="G523" s="908"/>
      <c r="H523" s="908"/>
      <c r="I523" s="908"/>
      <c r="J523" s="914"/>
      <c r="K523" s="908"/>
      <c r="L523" s="908"/>
      <c r="M523" s="908"/>
      <c r="N523" s="908"/>
      <c r="O523" s="908"/>
      <c r="P523" s="914"/>
      <c r="Q523" s="908"/>
      <c r="R523" s="908"/>
      <c r="S523" s="908"/>
      <c r="T523" s="908"/>
      <c r="U523" s="908"/>
      <c r="V523" s="908"/>
      <c r="W523" s="908"/>
    </row>
    <row r="524" spans="4:23" s="705" customFormat="1" x14ac:dyDescent="0.2">
      <c r="D524" s="914"/>
      <c r="E524" s="908"/>
      <c r="F524" s="908"/>
      <c r="G524" s="908"/>
      <c r="H524" s="908"/>
      <c r="I524" s="908"/>
      <c r="J524" s="914"/>
      <c r="K524" s="908"/>
      <c r="L524" s="908"/>
      <c r="M524" s="908"/>
      <c r="N524" s="908"/>
      <c r="O524" s="908"/>
      <c r="P524" s="914"/>
      <c r="Q524" s="908"/>
      <c r="R524" s="908"/>
      <c r="S524" s="908"/>
      <c r="T524" s="908"/>
      <c r="U524" s="908"/>
      <c r="V524" s="908"/>
      <c r="W524" s="908"/>
    </row>
    <row r="525" spans="4:23" s="705" customFormat="1" x14ac:dyDescent="0.2">
      <c r="D525" s="914"/>
      <c r="E525" s="908"/>
      <c r="F525" s="908"/>
      <c r="G525" s="908"/>
      <c r="H525" s="908"/>
      <c r="I525" s="908"/>
      <c r="J525" s="914"/>
      <c r="K525" s="908"/>
      <c r="L525" s="908"/>
      <c r="M525" s="908"/>
      <c r="N525" s="908"/>
      <c r="O525" s="908"/>
      <c r="P525" s="914"/>
      <c r="Q525" s="908"/>
      <c r="R525" s="908"/>
      <c r="S525" s="908"/>
      <c r="T525" s="908"/>
      <c r="U525" s="908"/>
      <c r="V525" s="908"/>
      <c r="W525" s="908"/>
    </row>
    <row r="526" spans="4:23" s="705" customFormat="1" x14ac:dyDescent="0.2">
      <c r="D526" s="914"/>
      <c r="E526" s="908"/>
      <c r="F526" s="908"/>
      <c r="G526" s="908"/>
      <c r="H526" s="908"/>
      <c r="I526" s="908"/>
      <c r="J526" s="914"/>
      <c r="K526" s="908"/>
      <c r="L526" s="908"/>
      <c r="M526" s="908"/>
      <c r="N526" s="908"/>
      <c r="O526" s="908"/>
      <c r="P526" s="914"/>
      <c r="Q526" s="908"/>
      <c r="R526" s="908"/>
      <c r="S526" s="908"/>
      <c r="T526" s="908"/>
      <c r="U526" s="908"/>
      <c r="V526" s="908"/>
      <c r="W526" s="908"/>
    </row>
    <row r="527" spans="4:23" s="705" customFormat="1" x14ac:dyDescent="0.2">
      <c r="D527" s="914"/>
      <c r="E527" s="908"/>
      <c r="F527" s="908"/>
      <c r="G527" s="908"/>
      <c r="H527" s="908"/>
      <c r="I527" s="908"/>
      <c r="J527" s="914"/>
      <c r="K527" s="908"/>
      <c r="L527" s="908"/>
      <c r="M527" s="908"/>
      <c r="N527" s="908"/>
      <c r="O527" s="908"/>
      <c r="P527" s="914"/>
      <c r="Q527" s="908"/>
      <c r="R527" s="908"/>
      <c r="S527" s="908"/>
      <c r="T527" s="908"/>
      <c r="U527" s="908"/>
      <c r="V527" s="908"/>
      <c r="W527" s="908"/>
    </row>
    <row r="528" spans="4:23" s="705" customFormat="1" x14ac:dyDescent="0.2">
      <c r="D528" s="914"/>
      <c r="E528" s="908"/>
      <c r="F528" s="908"/>
      <c r="G528" s="908"/>
      <c r="H528" s="908"/>
      <c r="I528" s="908"/>
      <c r="J528" s="914"/>
      <c r="K528" s="908"/>
      <c r="L528" s="908"/>
      <c r="M528" s="908"/>
      <c r="N528" s="908"/>
      <c r="O528" s="908"/>
      <c r="P528" s="914"/>
      <c r="Q528" s="908"/>
      <c r="R528" s="908"/>
      <c r="S528" s="908"/>
      <c r="T528" s="908"/>
      <c r="U528" s="908"/>
      <c r="V528" s="908"/>
      <c r="W528" s="908"/>
    </row>
    <row r="529" spans="4:23" s="705" customFormat="1" x14ac:dyDescent="0.2">
      <c r="D529" s="914"/>
      <c r="E529" s="908"/>
      <c r="F529" s="908"/>
      <c r="G529" s="908"/>
      <c r="H529" s="908"/>
      <c r="I529" s="908"/>
      <c r="J529" s="914"/>
      <c r="K529" s="908"/>
      <c r="L529" s="908"/>
      <c r="M529" s="908"/>
      <c r="N529" s="908"/>
      <c r="O529" s="908"/>
      <c r="P529" s="914"/>
      <c r="Q529" s="908"/>
      <c r="R529" s="908"/>
      <c r="S529" s="908"/>
      <c r="T529" s="908"/>
      <c r="U529" s="908"/>
      <c r="V529" s="908"/>
      <c r="W529" s="908"/>
    </row>
    <row r="530" spans="4:23" s="705" customFormat="1" x14ac:dyDescent="0.2">
      <c r="D530" s="914"/>
      <c r="E530" s="908"/>
      <c r="F530" s="908"/>
      <c r="G530" s="908"/>
      <c r="H530" s="908"/>
      <c r="I530" s="908"/>
      <c r="J530" s="914"/>
      <c r="K530" s="908"/>
      <c r="L530" s="908"/>
      <c r="M530" s="908"/>
      <c r="N530" s="908"/>
      <c r="O530" s="908"/>
      <c r="P530" s="914"/>
      <c r="Q530" s="908"/>
      <c r="R530" s="908"/>
      <c r="S530" s="908"/>
      <c r="T530" s="908"/>
      <c r="U530" s="908"/>
      <c r="V530" s="908"/>
      <c r="W530" s="908"/>
    </row>
    <row r="531" spans="4:23" s="705" customFormat="1" x14ac:dyDescent="0.2">
      <c r="D531" s="914"/>
      <c r="E531" s="908"/>
      <c r="F531" s="908"/>
      <c r="G531" s="908"/>
      <c r="H531" s="908"/>
      <c r="I531" s="908"/>
      <c r="J531" s="914"/>
      <c r="K531" s="908"/>
      <c r="L531" s="908"/>
      <c r="M531" s="908"/>
      <c r="N531" s="908"/>
      <c r="O531" s="908"/>
      <c r="P531" s="914"/>
      <c r="Q531" s="908"/>
      <c r="R531" s="908"/>
      <c r="S531" s="908"/>
      <c r="T531" s="908"/>
      <c r="U531" s="908"/>
      <c r="V531" s="908"/>
      <c r="W531" s="908"/>
    </row>
    <row r="532" spans="4:23" s="705" customFormat="1" x14ac:dyDescent="0.2">
      <c r="D532" s="914"/>
      <c r="E532" s="908"/>
      <c r="F532" s="908"/>
      <c r="G532" s="908"/>
      <c r="H532" s="908"/>
      <c r="I532" s="908"/>
      <c r="J532" s="914"/>
      <c r="K532" s="908"/>
      <c r="L532" s="908"/>
      <c r="M532" s="908"/>
      <c r="N532" s="908"/>
      <c r="O532" s="908"/>
      <c r="P532" s="914"/>
      <c r="Q532" s="908"/>
      <c r="R532" s="908"/>
      <c r="S532" s="908"/>
      <c r="T532" s="908"/>
      <c r="U532" s="908"/>
      <c r="V532" s="908"/>
      <c r="W532" s="908"/>
    </row>
    <row r="533" spans="4:23" s="705" customFormat="1" x14ac:dyDescent="0.2">
      <c r="D533" s="914"/>
      <c r="E533" s="908"/>
      <c r="F533" s="908"/>
      <c r="G533" s="908"/>
      <c r="H533" s="908"/>
      <c r="I533" s="908"/>
      <c r="J533" s="914"/>
      <c r="K533" s="908"/>
      <c r="L533" s="908"/>
      <c r="M533" s="908"/>
      <c r="N533" s="908"/>
      <c r="O533" s="908"/>
      <c r="P533" s="914"/>
      <c r="Q533" s="908"/>
      <c r="R533" s="908"/>
      <c r="S533" s="908"/>
      <c r="T533" s="908"/>
      <c r="U533" s="908"/>
      <c r="V533" s="908"/>
      <c r="W533" s="908"/>
    </row>
    <row r="534" spans="4:23" s="705" customFormat="1" x14ac:dyDescent="0.2">
      <c r="D534" s="914"/>
      <c r="E534" s="908"/>
      <c r="F534" s="908"/>
      <c r="G534" s="908"/>
      <c r="H534" s="908"/>
      <c r="I534" s="908"/>
      <c r="J534" s="914"/>
      <c r="K534" s="908"/>
      <c r="L534" s="908"/>
      <c r="M534" s="908"/>
      <c r="N534" s="908"/>
      <c r="O534" s="908"/>
      <c r="P534" s="914"/>
      <c r="Q534" s="908"/>
      <c r="R534" s="908"/>
      <c r="S534" s="908"/>
      <c r="T534" s="908"/>
      <c r="U534" s="908"/>
      <c r="V534" s="908"/>
      <c r="W534" s="908"/>
    </row>
    <row r="535" spans="4:23" s="705" customFormat="1" x14ac:dyDescent="0.2">
      <c r="D535" s="914"/>
      <c r="E535" s="908"/>
      <c r="F535" s="908"/>
      <c r="G535" s="908"/>
      <c r="H535" s="908"/>
      <c r="I535" s="908"/>
      <c r="J535" s="914"/>
      <c r="K535" s="908"/>
      <c r="L535" s="908"/>
      <c r="M535" s="908"/>
      <c r="N535" s="908"/>
      <c r="O535" s="908"/>
      <c r="P535" s="914"/>
      <c r="Q535" s="908"/>
      <c r="R535" s="908"/>
      <c r="S535" s="908"/>
      <c r="T535" s="908"/>
      <c r="U535" s="908"/>
      <c r="V535" s="908"/>
      <c r="W535" s="908"/>
    </row>
    <row r="536" spans="4:23" s="705" customFormat="1" x14ac:dyDescent="0.2">
      <c r="D536" s="914"/>
      <c r="E536" s="908"/>
      <c r="F536" s="908"/>
      <c r="G536" s="908"/>
      <c r="H536" s="908"/>
      <c r="I536" s="908"/>
      <c r="J536" s="914"/>
      <c r="K536" s="908"/>
      <c r="L536" s="908"/>
      <c r="M536" s="908"/>
      <c r="N536" s="908"/>
      <c r="O536" s="908"/>
      <c r="P536" s="914"/>
      <c r="Q536" s="908"/>
      <c r="R536" s="908"/>
      <c r="S536" s="908"/>
      <c r="T536" s="908"/>
      <c r="U536" s="908"/>
      <c r="V536" s="908"/>
      <c r="W536" s="908"/>
    </row>
    <row r="537" spans="4:23" s="705" customFormat="1" x14ac:dyDescent="0.2">
      <c r="D537" s="914"/>
      <c r="E537" s="908"/>
      <c r="F537" s="908"/>
      <c r="G537" s="908"/>
      <c r="H537" s="908"/>
      <c r="I537" s="908"/>
      <c r="J537" s="914"/>
      <c r="K537" s="908"/>
      <c r="L537" s="908"/>
      <c r="M537" s="908"/>
      <c r="N537" s="908"/>
      <c r="O537" s="908"/>
      <c r="P537" s="914"/>
      <c r="Q537" s="908"/>
      <c r="R537" s="908"/>
      <c r="S537" s="908"/>
      <c r="T537" s="908"/>
      <c r="U537" s="908"/>
      <c r="V537" s="908"/>
      <c r="W537" s="908"/>
    </row>
    <row r="538" spans="4:23" s="705" customFormat="1" x14ac:dyDescent="0.2">
      <c r="D538" s="914"/>
      <c r="E538" s="908"/>
      <c r="F538" s="908"/>
      <c r="G538" s="908"/>
      <c r="H538" s="908"/>
      <c r="I538" s="908"/>
      <c r="J538" s="914"/>
      <c r="K538" s="908"/>
      <c r="L538" s="908"/>
      <c r="M538" s="908"/>
      <c r="N538" s="908"/>
      <c r="O538" s="908"/>
      <c r="P538" s="914"/>
      <c r="Q538" s="908"/>
      <c r="R538" s="908"/>
      <c r="S538" s="908"/>
      <c r="T538" s="908"/>
      <c r="U538" s="908"/>
      <c r="V538" s="908"/>
      <c r="W538" s="908"/>
    </row>
    <row r="539" spans="4:23" s="705" customFormat="1" x14ac:dyDescent="0.2">
      <c r="D539" s="914"/>
      <c r="E539" s="908"/>
      <c r="F539" s="908"/>
      <c r="G539" s="908"/>
      <c r="H539" s="908"/>
      <c r="I539" s="908"/>
      <c r="J539" s="914"/>
      <c r="K539" s="908"/>
      <c r="L539" s="908"/>
      <c r="M539" s="908"/>
      <c r="N539" s="908"/>
      <c r="O539" s="908"/>
      <c r="P539" s="914"/>
      <c r="Q539" s="908"/>
      <c r="R539" s="908"/>
      <c r="S539" s="908"/>
      <c r="T539" s="908"/>
      <c r="U539" s="908"/>
      <c r="V539" s="908"/>
      <c r="W539" s="908"/>
    </row>
    <row r="540" spans="4:23" s="705" customFormat="1" x14ac:dyDescent="0.2">
      <c r="D540" s="914"/>
      <c r="E540" s="908"/>
      <c r="F540" s="908"/>
      <c r="G540" s="908"/>
      <c r="H540" s="908"/>
      <c r="I540" s="908"/>
      <c r="J540" s="914"/>
      <c r="K540" s="908"/>
      <c r="L540" s="908"/>
      <c r="M540" s="908"/>
      <c r="N540" s="908"/>
      <c r="O540" s="908"/>
      <c r="P540" s="914"/>
      <c r="Q540" s="908"/>
      <c r="R540" s="908"/>
      <c r="S540" s="908"/>
      <c r="T540" s="908"/>
      <c r="U540" s="908"/>
      <c r="V540" s="908"/>
      <c r="W540" s="908"/>
    </row>
    <row r="541" spans="4:23" s="705" customFormat="1" x14ac:dyDescent="0.2">
      <c r="D541" s="914"/>
      <c r="E541" s="908"/>
      <c r="F541" s="908"/>
      <c r="G541" s="908"/>
      <c r="H541" s="908"/>
      <c r="I541" s="908"/>
      <c r="J541" s="914"/>
      <c r="K541" s="908"/>
      <c r="L541" s="908"/>
      <c r="M541" s="908"/>
      <c r="N541" s="908"/>
      <c r="O541" s="908"/>
      <c r="P541" s="914"/>
      <c r="Q541" s="908"/>
      <c r="R541" s="908"/>
      <c r="S541" s="908"/>
      <c r="T541" s="908"/>
      <c r="U541" s="908"/>
      <c r="V541" s="908"/>
      <c r="W541" s="908"/>
    </row>
    <row r="542" spans="4:23" s="705" customFormat="1" x14ac:dyDescent="0.2">
      <c r="D542" s="914"/>
      <c r="E542" s="908"/>
      <c r="F542" s="908"/>
      <c r="G542" s="908"/>
      <c r="H542" s="908"/>
      <c r="I542" s="908"/>
      <c r="J542" s="914"/>
      <c r="K542" s="908"/>
      <c r="L542" s="908"/>
      <c r="M542" s="908"/>
      <c r="N542" s="908"/>
      <c r="O542" s="908"/>
      <c r="P542" s="914"/>
      <c r="Q542" s="908"/>
      <c r="R542" s="908"/>
      <c r="S542" s="908"/>
      <c r="T542" s="908"/>
      <c r="U542" s="908"/>
      <c r="V542" s="908"/>
      <c r="W542" s="908"/>
    </row>
    <row r="543" spans="4:23" s="705" customFormat="1" x14ac:dyDescent="0.2">
      <c r="D543" s="914"/>
      <c r="E543" s="908"/>
      <c r="F543" s="908"/>
      <c r="G543" s="908"/>
      <c r="H543" s="908"/>
      <c r="I543" s="908"/>
      <c r="J543" s="914"/>
      <c r="K543" s="908"/>
      <c r="L543" s="908"/>
      <c r="M543" s="908"/>
      <c r="N543" s="908"/>
      <c r="O543" s="908"/>
      <c r="P543" s="914"/>
      <c r="Q543" s="908"/>
      <c r="R543" s="908"/>
      <c r="S543" s="908"/>
      <c r="T543" s="908"/>
      <c r="U543" s="908"/>
      <c r="V543" s="908"/>
      <c r="W543" s="908"/>
    </row>
    <row r="544" spans="4:23" s="705" customFormat="1" x14ac:dyDescent="0.2">
      <c r="D544" s="914"/>
      <c r="E544" s="908"/>
      <c r="F544" s="908"/>
      <c r="G544" s="908"/>
      <c r="H544" s="908"/>
      <c r="I544" s="908"/>
      <c r="J544" s="914"/>
      <c r="K544" s="908"/>
      <c r="L544" s="908"/>
      <c r="M544" s="908"/>
      <c r="N544" s="908"/>
      <c r="O544" s="908"/>
      <c r="P544" s="914"/>
      <c r="Q544" s="908"/>
      <c r="R544" s="908"/>
      <c r="S544" s="908"/>
      <c r="T544" s="908"/>
      <c r="U544" s="908"/>
      <c r="V544" s="908"/>
      <c r="W544" s="908"/>
    </row>
    <row r="545" spans="4:23" s="705" customFormat="1" x14ac:dyDescent="0.2">
      <c r="D545" s="914"/>
      <c r="E545" s="908"/>
      <c r="F545" s="908"/>
      <c r="G545" s="908"/>
      <c r="H545" s="908"/>
      <c r="I545" s="908"/>
      <c r="J545" s="914"/>
      <c r="K545" s="908"/>
      <c r="L545" s="908"/>
      <c r="M545" s="908"/>
      <c r="N545" s="908"/>
      <c r="O545" s="908"/>
      <c r="P545" s="914"/>
      <c r="Q545" s="908"/>
      <c r="R545" s="908"/>
      <c r="S545" s="908"/>
      <c r="T545" s="908"/>
      <c r="U545" s="908"/>
      <c r="V545" s="908"/>
      <c r="W545" s="908"/>
    </row>
    <row r="546" spans="4:23" s="705" customFormat="1" x14ac:dyDescent="0.2">
      <c r="D546" s="914"/>
      <c r="E546" s="908"/>
      <c r="F546" s="908"/>
      <c r="G546" s="908"/>
      <c r="H546" s="908"/>
      <c r="I546" s="908"/>
      <c r="J546" s="914"/>
      <c r="K546" s="908"/>
      <c r="L546" s="908"/>
      <c r="M546" s="908"/>
      <c r="N546" s="908"/>
      <c r="O546" s="908"/>
      <c r="P546" s="914"/>
      <c r="Q546" s="908"/>
      <c r="R546" s="908"/>
      <c r="S546" s="908"/>
      <c r="T546" s="908"/>
      <c r="U546" s="908"/>
      <c r="V546" s="908"/>
      <c r="W546" s="908"/>
    </row>
    <row r="547" spans="4:23" s="705" customFormat="1" x14ac:dyDescent="0.2">
      <c r="D547" s="914"/>
      <c r="E547" s="908"/>
      <c r="F547" s="908"/>
      <c r="G547" s="908"/>
      <c r="H547" s="908"/>
      <c r="I547" s="908"/>
      <c r="J547" s="914"/>
      <c r="K547" s="908"/>
      <c r="L547" s="908"/>
      <c r="M547" s="908"/>
      <c r="N547" s="908"/>
      <c r="O547" s="908"/>
      <c r="P547" s="914"/>
      <c r="Q547" s="908"/>
      <c r="R547" s="908"/>
      <c r="S547" s="908"/>
      <c r="T547" s="908"/>
      <c r="U547" s="908"/>
      <c r="V547" s="908"/>
      <c r="W547" s="908"/>
    </row>
    <row r="548" spans="4:23" s="705" customFormat="1" x14ac:dyDescent="0.2">
      <c r="D548" s="914"/>
      <c r="E548" s="908"/>
      <c r="F548" s="908"/>
      <c r="G548" s="908"/>
      <c r="H548" s="908"/>
      <c r="I548" s="908"/>
      <c r="J548" s="914"/>
      <c r="K548" s="908"/>
      <c r="L548" s="908"/>
      <c r="M548" s="908"/>
      <c r="N548" s="908"/>
      <c r="O548" s="908"/>
      <c r="P548" s="914"/>
      <c r="Q548" s="908"/>
      <c r="R548" s="908"/>
      <c r="S548" s="908"/>
      <c r="T548" s="908"/>
      <c r="U548" s="908"/>
      <c r="V548" s="908"/>
      <c r="W548" s="908"/>
    </row>
    <row r="549" spans="4:23" s="705" customFormat="1" x14ac:dyDescent="0.2">
      <c r="D549" s="914"/>
      <c r="E549" s="908"/>
      <c r="F549" s="908"/>
      <c r="G549" s="908"/>
      <c r="H549" s="908"/>
      <c r="I549" s="908"/>
      <c r="J549" s="914"/>
      <c r="K549" s="908"/>
      <c r="L549" s="908"/>
      <c r="M549" s="908"/>
      <c r="N549" s="908"/>
      <c r="O549" s="908"/>
      <c r="P549" s="914"/>
      <c r="Q549" s="908"/>
      <c r="R549" s="908"/>
      <c r="S549" s="908"/>
      <c r="T549" s="908"/>
      <c r="U549" s="908"/>
      <c r="V549" s="908"/>
      <c r="W549" s="908"/>
    </row>
    <row r="550" spans="4:23" s="705" customFormat="1" x14ac:dyDescent="0.2">
      <c r="D550" s="914"/>
      <c r="E550" s="908"/>
      <c r="F550" s="908"/>
      <c r="G550" s="908"/>
      <c r="H550" s="908"/>
      <c r="I550" s="908"/>
      <c r="J550" s="914"/>
      <c r="K550" s="908"/>
      <c r="L550" s="908"/>
      <c r="M550" s="908"/>
      <c r="N550" s="908"/>
      <c r="O550" s="908"/>
      <c r="P550" s="914"/>
      <c r="Q550" s="908"/>
      <c r="R550" s="908"/>
      <c r="S550" s="908"/>
      <c r="T550" s="908"/>
      <c r="U550" s="908"/>
      <c r="V550" s="908"/>
      <c r="W550" s="908"/>
    </row>
    <row r="551" spans="4:23" s="705" customFormat="1" x14ac:dyDescent="0.2">
      <c r="D551" s="914"/>
      <c r="E551" s="908"/>
      <c r="F551" s="908"/>
      <c r="G551" s="908"/>
      <c r="H551" s="908"/>
      <c r="I551" s="908"/>
      <c r="J551" s="914"/>
      <c r="K551" s="908"/>
      <c r="L551" s="908"/>
      <c r="M551" s="908"/>
      <c r="N551" s="908"/>
      <c r="O551" s="908"/>
      <c r="P551" s="914"/>
      <c r="Q551" s="908"/>
      <c r="R551" s="908"/>
      <c r="S551" s="908"/>
      <c r="T551" s="908"/>
      <c r="U551" s="908"/>
      <c r="V551" s="908"/>
      <c r="W551" s="908"/>
    </row>
    <row r="552" spans="4:23" s="705" customFormat="1" x14ac:dyDescent="0.2">
      <c r="D552" s="914"/>
      <c r="E552" s="908"/>
      <c r="F552" s="908"/>
      <c r="G552" s="908"/>
      <c r="H552" s="908"/>
      <c r="I552" s="908"/>
      <c r="J552" s="914"/>
      <c r="K552" s="908"/>
      <c r="L552" s="908"/>
      <c r="M552" s="908"/>
      <c r="N552" s="908"/>
      <c r="O552" s="908"/>
      <c r="P552" s="914"/>
      <c r="Q552" s="908"/>
      <c r="R552" s="908"/>
      <c r="S552" s="908"/>
      <c r="T552" s="908"/>
      <c r="U552" s="908"/>
      <c r="V552" s="908"/>
      <c r="W552" s="908"/>
    </row>
    <row r="553" spans="4:23" s="705" customFormat="1" x14ac:dyDescent="0.2">
      <c r="D553" s="914"/>
      <c r="E553" s="908"/>
      <c r="F553" s="908"/>
      <c r="G553" s="908"/>
      <c r="H553" s="908"/>
      <c r="I553" s="908"/>
      <c r="J553" s="914"/>
      <c r="K553" s="908"/>
      <c r="L553" s="908"/>
      <c r="M553" s="908"/>
      <c r="N553" s="908"/>
      <c r="O553" s="908"/>
      <c r="P553" s="914"/>
      <c r="Q553" s="908"/>
      <c r="R553" s="908"/>
      <c r="S553" s="908"/>
      <c r="T553" s="908"/>
      <c r="U553" s="908"/>
      <c r="V553" s="908"/>
      <c r="W553" s="908"/>
    </row>
    <row r="554" spans="4:23" s="705" customFormat="1" x14ac:dyDescent="0.2">
      <c r="D554" s="914"/>
      <c r="E554" s="908"/>
      <c r="F554" s="908"/>
      <c r="G554" s="908"/>
      <c r="H554" s="908"/>
      <c r="I554" s="908"/>
      <c r="J554" s="914"/>
      <c r="K554" s="908"/>
      <c r="L554" s="908"/>
      <c r="M554" s="908"/>
      <c r="N554" s="908"/>
      <c r="O554" s="908"/>
      <c r="P554" s="914"/>
      <c r="Q554" s="908"/>
      <c r="R554" s="908"/>
      <c r="S554" s="908"/>
      <c r="T554" s="908"/>
      <c r="U554" s="908"/>
      <c r="V554" s="908"/>
      <c r="W554" s="908"/>
    </row>
    <row r="555" spans="4:23" s="705" customFormat="1" x14ac:dyDescent="0.2">
      <c r="D555" s="914"/>
      <c r="E555" s="908"/>
      <c r="F555" s="908"/>
      <c r="G555" s="908"/>
      <c r="H555" s="908"/>
      <c r="I555" s="908"/>
      <c r="J555" s="914"/>
      <c r="K555" s="908"/>
      <c r="L555" s="908"/>
      <c r="M555" s="908"/>
      <c r="N555" s="908"/>
      <c r="O555" s="908"/>
      <c r="P555" s="914"/>
      <c r="Q555" s="908"/>
      <c r="R555" s="908"/>
      <c r="S555" s="908"/>
      <c r="T555" s="908"/>
      <c r="U555" s="908"/>
      <c r="V555" s="908"/>
      <c r="W555" s="908"/>
    </row>
    <row r="556" spans="4:23" s="705" customFormat="1" x14ac:dyDescent="0.2">
      <c r="D556" s="914"/>
      <c r="E556" s="908"/>
      <c r="F556" s="908"/>
      <c r="G556" s="908"/>
      <c r="H556" s="908"/>
      <c r="I556" s="908"/>
      <c r="J556" s="914"/>
      <c r="K556" s="908"/>
      <c r="L556" s="908"/>
      <c r="M556" s="908"/>
      <c r="N556" s="908"/>
      <c r="O556" s="908"/>
      <c r="P556" s="914"/>
      <c r="Q556" s="908"/>
      <c r="R556" s="908"/>
      <c r="S556" s="908"/>
      <c r="T556" s="908"/>
      <c r="U556" s="908"/>
      <c r="V556" s="908"/>
      <c r="W556" s="908"/>
    </row>
    <row r="557" spans="4:23" s="705" customFormat="1" x14ac:dyDescent="0.2">
      <c r="D557" s="914"/>
      <c r="E557" s="908"/>
      <c r="F557" s="908"/>
      <c r="G557" s="908"/>
      <c r="H557" s="908"/>
      <c r="I557" s="908"/>
      <c r="J557" s="914"/>
      <c r="K557" s="908"/>
      <c r="L557" s="908"/>
      <c r="M557" s="908"/>
      <c r="N557" s="908"/>
      <c r="O557" s="908"/>
      <c r="P557" s="914"/>
      <c r="Q557" s="908"/>
      <c r="R557" s="908"/>
      <c r="S557" s="908"/>
      <c r="T557" s="908"/>
      <c r="U557" s="908"/>
      <c r="V557" s="908"/>
      <c r="W557" s="908"/>
    </row>
    <row r="558" spans="4:23" s="705" customFormat="1" x14ac:dyDescent="0.2">
      <c r="D558" s="914"/>
      <c r="E558" s="908"/>
      <c r="F558" s="908"/>
      <c r="G558" s="908"/>
      <c r="H558" s="908"/>
      <c r="I558" s="908"/>
      <c r="J558" s="914"/>
      <c r="K558" s="908"/>
      <c r="L558" s="908"/>
      <c r="M558" s="908"/>
      <c r="N558" s="908"/>
      <c r="O558" s="908"/>
      <c r="P558" s="914"/>
      <c r="Q558" s="908"/>
      <c r="R558" s="908"/>
      <c r="S558" s="908"/>
      <c r="T558" s="908"/>
      <c r="U558" s="908"/>
      <c r="V558" s="908"/>
      <c r="W558" s="908"/>
    </row>
    <row r="559" spans="4:23" s="705" customFormat="1" x14ac:dyDescent="0.2">
      <c r="D559" s="914"/>
      <c r="E559" s="908"/>
      <c r="F559" s="908"/>
      <c r="G559" s="908"/>
      <c r="H559" s="908"/>
      <c r="I559" s="908"/>
      <c r="J559" s="914"/>
      <c r="K559" s="908"/>
      <c r="L559" s="908"/>
      <c r="M559" s="908"/>
      <c r="N559" s="908"/>
      <c r="O559" s="908"/>
      <c r="P559" s="914"/>
      <c r="Q559" s="908"/>
      <c r="R559" s="908"/>
      <c r="S559" s="908"/>
      <c r="T559" s="908"/>
      <c r="U559" s="908"/>
      <c r="V559" s="908"/>
      <c r="W559" s="908"/>
    </row>
    <row r="560" spans="4:23" s="705" customFormat="1" x14ac:dyDescent="0.2">
      <c r="D560" s="914"/>
      <c r="E560" s="908"/>
      <c r="F560" s="908"/>
      <c r="G560" s="908"/>
      <c r="H560" s="908"/>
      <c r="I560" s="908"/>
      <c r="J560" s="914"/>
      <c r="K560" s="908"/>
      <c r="L560" s="908"/>
      <c r="M560" s="908"/>
      <c r="N560" s="908"/>
      <c r="O560" s="908"/>
      <c r="P560" s="914"/>
      <c r="Q560" s="908"/>
      <c r="R560" s="908"/>
      <c r="S560" s="908"/>
      <c r="T560" s="908"/>
      <c r="U560" s="908"/>
      <c r="V560" s="908"/>
      <c r="W560" s="908"/>
    </row>
    <row r="561" spans="4:23" s="705" customFormat="1" x14ac:dyDescent="0.2">
      <c r="D561" s="914"/>
      <c r="E561" s="908"/>
      <c r="F561" s="908"/>
      <c r="G561" s="908"/>
      <c r="H561" s="908"/>
      <c r="I561" s="908"/>
      <c r="J561" s="914"/>
      <c r="K561" s="908"/>
      <c r="L561" s="908"/>
      <c r="M561" s="908"/>
      <c r="N561" s="908"/>
      <c r="O561" s="908"/>
      <c r="P561" s="914"/>
      <c r="Q561" s="908"/>
      <c r="R561" s="908"/>
      <c r="S561" s="908"/>
      <c r="T561" s="908"/>
      <c r="U561" s="908"/>
      <c r="V561" s="908"/>
      <c r="W561" s="908"/>
    </row>
    <row r="562" spans="4:23" s="705" customFormat="1" x14ac:dyDescent="0.2">
      <c r="D562" s="914"/>
      <c r="E562" s="908"/>
      <c r="F562" s="908"/>
      <c r="G562" s="908"/>
      <c r="H562" s="908"/>
      <c r="I562" s="908"/>
      <c r="J562" s="914"/>
      <c r="K562" s="908"/>
      <c r="L562" s="908"/>
      <c r="M562" s="908"/>
      <c r="N562" s="908"/>
      <c r="O562" s="908"/>
      <c r="P562" s="914"/>
      <c r="Q562" s="908"/>
      <c r="R562" s="908"/>
      <c r="S562" s="908"/>
      <c r="T562" s="908"/>
      <c r="U562" s="908"/>
      <c r="V562" s="908"/>
      <c r="W562" s="908"/>
    </row>
    <row r="563" spans="4:23" s="705" customFormat="1" x14ac:dyDescent="0.2">
      <c r="D563" s="914"/>
      <c r="E563" s="908"/>
      <c r="F563" s="908"/>
      <c r="G563" s="908"/>
      <c r="H563" s="908"/>
      <c r="I563" s="908"/>
      <c r="J563" s="914"/>
      <c r="K563" s="908"/>
      <c r="L563" s="908"/>
      <c r="M563" s="908"/>
      <c r="N563" s="908"/>
      <c r="O563" s="908"/>
      <c r="P563" s="914"/>
      <c r="Q563" s="908"/>
      <c r="R563" s="908"/>
      <c r="S563" s="908"/>
      <c r="T563" s="908"/>
      <c r="U563" s="908"/>
      <c r="V563" s="908"/>
      <c r="W563" s="908"/>
    </row>
    <row r="564" spans="4:23" s="705" customFormat="1" x14ac:dyDescent="0.2">
      <c r="D564" s="914"/>
      <c r="E564" s="908"/>
      <c r="F564" s="908"/>
      <c r="G564" s="908"/>
      <c r="H564" s="908"/>
      <c r="I564" s="908"/>
      <c r="J564" s="914"/>
      <c r="K564" s="908"/>
      <c r="L564" s="908"/>
      <c r="M564" s="908"/>
      <c r="N564" s="908"/>
      <c r="O564" s="908"/>
      <c r="P564" s="914"/>
      <c r="Q564" s="908"/>
      <c r="R564" s="908"/>
      <c r="S564" s="908"/>
      <c r="T564" s="908"/>
      <c r="U564" s="908"/>
      <c r="V564" s="908"/>
      <c r="W564" s="908"/>
    </row>
    <row r="565" spans="4:23" s="705" customFormat="1" x14ac:dyDescent="0.2">
      <c r="D565" s="914"/>
      <c r="E565" s="908"/>
      <c r="F565" s="908"/>
      <c r="G565" s="908"/>
      <c r="H565" s="908"/>
      <c r="I565" s="908"/>
      <c r="J565" s="914"/>
      <c r="K565" s="908"/>
      <c r="L565" s="908"/>
      <c r="M565" s="908"/>
      <c r="N565" s="908"/>
      <c r="O565" s="908"/>
      <c r="P565" s="914"/>
      <c r="Q565" s="908"/>
      <c r="R565" s="908"/>
      <c r="S565" s="908"/>
      <c r="T565" s="908"/>
      <c r="U565" s="908"/>
      <c r="V565" s="908"/>
      <c r="W565" s="908"/>
    </row>
    <row r="566" spans="4:23" s="705" customFormat="1" x14ac:dyDescent="0.2">
      <c r="D566" s="914"/>
      <c r="E566" s="908"/>
      <c r="F566" s="908"/>
      <c r="G566" s="908"/>
      <c r="H566" s="908"/>
      <c r="I566" s="908"/>
      <c r="J566" s="914"/>
      <c r="K566" s="908"/>
      <c r="L566" s="908"/>
      <c r="M566" s="908"/>
      <c r="N566" s="908"/>
      <c r="O566" s="908"/>
      <c r="P566" s="914"/>
      <c r="Q566" s="908"/>
      <c r="R566" s="908"/>
      <c r="S566" s="908"/>
      <c r="T566" s="908"/>
      <c r="U566" s="908"/>
      <c r="V566" s="908"/>
      <c r="W566" s="908"/>
    </row>
    <row r="567" spans="4:23" s="705" customFormat="1" x14ac:dyDescent="0.2">
      <c r="D567" s="914"/>
      <c r="E567" s="908"/>
      <c r="F567" s="908"/>
      <c r="G567" s="908"/>
      <c r="H567" s="908"/>
      <c r="I567" s="908"/>
      <c r="J567" s="914"/>
      <c r="K567" s="908"/>
      <c r="L567" s="908"/>
      <c r="M567" s="908"/>
      <c r="N567" s="908"/>
      <c r="O567" s="908"/>
      <c r="P567" s="914"/>
      <c r="Q567" s="908"/>
      <c r="R567" s="908"/>
      <c r="S567" s="908"/>
      <c r="T567" s="908"/>
      <c r="U567" s="908"/>
      <c r="V567" s="908"/>
      <c r="W567" s="908"/>
    </row>
    <row r="568" spans="4:23" s="705" customFormat="1" x14ac:dyDescent="0.2">
      <c r="D568" s="914"/>
      <c r="E568" s="908"/>
      <c r="F568" s="908"/>
      <c r="G568" s="908"/>
      <c r="H568" s="908"/>
      <c r="I568" s="908"/>
      <c r="J568" s="914"/>
      <c r="K568" s="908"/>
      <c r="L568" s="908"/>
      <c r="M568" s="908"/>
      <c r="N568" s="908"/>
      <c r="O568" s="908"/>
      <c r="P568" s="914"/>
      <c r="Q568" s="908"/>
      <c r="R568" s="908"/>
      <c r="S568" s="908"/>
      <c r="T568" s="908"/>
      <c r="U568" s="908"/>
      <c r="V568" s="908"/>
      <c r="W568" s="908"/>
    </row>
    <row r="569" spans="4:23" s="705" customFormat="1" x14ac:dyDescent="0.2">
      <c r="D569" s="914"/>
      <c r="E569" s="908"/>
      <c r="F569" s="908"/>
      <c r="G569" s="908"/>
      <c r="H569" s="908"/>
      <c r="I569" s="908"/>
      <c r="J569" s="914"/>
      <c r="K569" s="908"/>
      <c r="L569" s="908"/>
      <c r="M569" s="908"/>
      <c r="N569" s="908"/>
      <c r="O569" s="908"/>
      <c r="P569" s="914"/>
      <c r="Q569" s="908"/>
      <c r="R569" s="908"/>
      <c r="S569" s="908"/>
      <c r="T569" s="908"/>
      <c r="U569" s="908"/>
      <c r="V569" s="908"/>
      <c r="W569" s="908"/>
    </row>
    <row r="570" spans="4:23" s="705" customFormat="1" x14ac:dyDescent="0.2">
      <c r="D570" s="914"/>
      <c r="E570" s="908"/>
      <c r="F570" s="908"/>
      <c r="G570" s="908"/>
      <c r="H570" s="908"/>
      <c r="I570" s="908"/>
      <c r="J570" s="914"/>
      <c r="K570" s="908"/>
      <c r="L570" s="908"/>
      <c r="M570" s="908"/>
      <c r="N570" s="908"/>
      <c r="O570" s="908"/>
      <c r="P570" s="914"/>
      <c r="Q570" s="908"/>
      <c r="R570" s="908"/>
      <c r="S570" s="908"/>
      <c r="T570" s="908"/>
      <c r="U570" s="908"/>
      <c r="V570" s="908"/>
      <c r="W570" s="908"/>
    </row>
    <row r="571" spans="4:23" s="705" customFormat="1" x14ac:dyDescent="0.2">
      <c r="D571" s="914"/>
      <c r="E571" s="908"/>
      <c r="F571" s="908"/>
      <c r="G571" s="908"/>
      <c r="H571" s="908"/>
      <c r="I571" s="908"/>
      <c r="J571" s="914"/>
      <c r="K571" s="908"/>
      <c r="L571" s="908"/>
      <c r="M571" s="908"/>
      <c r="N571" s="908"/>
      <c r="O571" s="908"/>
      <c r="P571" s="914"/>
      <c r="Q571" s="908"/>
      <c r="R571" s="908"/>
      <c r="S571" s="908"/>
      <c r="T571" s="908"/>
      <c r="U571" s="908"/>
      <c r="V571" s="908"/>
      <c r="W571" s="908"/>
    </row>
    <row r="572" spans="4:23" s="705" customFormat="1" x14ac:dyDescent="0.2">
      <c r="D572" s="914"/>
      <c r="E572" s="908"/>
      <c r="F572" s="908"/>
      <c r="G572" s="908"/>
      <c r="H572" s="908"/>
      <c r="I572" s="908"/>
      <c r="J572" s="914"/>
      <c r="K572" s="908"/>
      <c r="L572" s="908"/>
      <c r="M572" s="908"/>
      <c r="N572" s="908"/>
      <c r="O572" s="908"/>
      <c r="P572" s="914"/>
      <c r="Q572" s="908"/>
      <c r="R572" s="908"/>
      <c r="S572" s="908"/>
      <c r="T572" s="908"/>
      <c r="U572" s="908"/>
      <c r="V572" s="908"/>
      <c r="W572" s="908"/>
    </row>
    <row r="573" spans="4:23" s="705" customFormat="1" x14ac:dyDescent="0.2">
      <c r="D573" s="914"/>
      <c r="E573" s="908"/>
      <c r="F573" s="908"/>
      <c r="G573" s="908"/>
      <c r="H573" s="908"/>
      <c r="I573" s="908"/>
      <c r="J573" s="914"/>
      <c r="K573" s="908"/>
      <c r="L573" s="908"/>
      <c r="M573" s="908"/>
      <c r="N573" s="908"/>
      <c r="O573" s="908"/>
      <c r="P573" s="914"/>
      <c r="Q573" s="908"/>
      <c r="R573" s="908"/>
      <c r="S573" s="908"/>
      <c r="T573" s="908"/>
      <c r="U573" s="908"/>
      <c r="V573" s="908"/>
      <c r="W573" s="908"/>
    </row>
    <row r="574" spans="4:23" s="705" customFormat="1" x14ac:dyDescent="0.2">
      <c r="D574" s="914"/>
      <c r="E574" s="908"/>
      <c r="F574" s="908"/>
      <c r="G574" s="908"/>
      <c r="H574" s="908"/>
      <c r="I574" s="908"/>
      <c r="J574" s="914"/>
      <c r="K574" s="908"/>
      <c r="L574" s="908"/>
      <c r="M574" s="908"/>
      <c r="N574" s="908"/>
      <c r="O574" s="908"/>
      <c r="P574" s="914"/>
      <c r="Q574" s="908"/>
      <c r="R574" s="908"/>
      <c r="S574" s="908"/>
      <c r="T574" s="908"/>
      <c r="U574" s="908"/>
      <c r="V574" s="908"/>
      <c r="W574" s="908"/>
    </row>
  </sheetData>
  <mergeCells count="15">
    <mergeCell ref="C44:U44"/>
    <mergeCell ref="A7:B10"/>
    <mergeCell ref="J11:O11"/>
    <mergeCell ref="P8:P10"/>
    <mergeCell ref="Q8:U8"/>
    <mergeCell ref="P11:U11"/>
    <mergeCell ref="C7:C10"/>
    <mergeCell ref="D7:I7"/>
    <mergeCell ref="J7:O7"/>
    <mergeCell ref="P7:U7"/>
    <mergeCell ref="D8:D10"/>
    <mergeCell ref="E8:I8"/>
    <mergeCell ref="D11:I11"/>
    <mergeCell ref="J8:J10"/>
    <mergeCell ref="K8:O8"/>
  </mergeCells>
  <pageMargins left="0.6692913385826772" right="0.39370078740157483" top="0.47244094488188981" bottom="0.98425196850393704" header="0.51181102362204722" footer="0.51181102362204722"/>
  <pageSetup paperSize="9" scale="75" firstPageNumber="77" fitToHeight="2" orientation="landscape" useFirstPageNumber="1" r:id="rId1"/>
  <headerFooter alignWithMargins="0">
    <oddFooter>&amp;L&amp;"-,Kurzíva"Zastupitelstvo Olomouckého kraje 16-12-2019
7. - Rozpočet Olomouckého kraje 2020 - návrh rozpočtu
Příloha č. 3c): Příspěvkové organizace zřizované Olomouckým krajem&amp;R&amp;"-,Kurzíva"Strana &amp;P (Celkem 140)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CV536"/>
  <sheetViews>
    <sheetView topLeftCell="C22" zoomScaleNormal="100" zoomScaleSheetLayoutView="85" workbookViewId="0">
      <selection activeCell="J6" sqref="J6:J7"/>
    </sheetView>
  </sheetViews>
  <sheetFormatPr defaultRowHeight="12.75" x14ac:dyDescent="0.2"/>
  <cols>
    <col min="1" max="1" width="14.140625" style="1" hidden="1" customWidth="1"/>
    <col min="2" max="2" width="7" style="1" hidden="1" customWidth="1"/>
    <col min="3" max="3" width="70.5703125" style="1" customWidth="1"/>
    <col min="4" max="4" width="15.7109375" style="1" customWidth="1"/>
    <col min="5" max="9" width="11.7109375" style="1" customWidth="1"/>
    <col min="10" max="10" width="11.7109375" style="5" hidden="1" customWidth="1"/>
    <col min="11" max="15" width="10.7109375" style="1" hidden="1" customWidth="1"/>
    <col min="16" max="16" width="15.7109375" style="5" customWidth="1"/>
    <col min="17" max="21" width="11.7109375" style="1" customWidth="1"/>
    <col min="22" max="22" width="9.7109375" style="1" hidden="1" customWidth="1"/>
    <col min="23" max="26" width="7.85546875" style="1" hidden="1" customWidth="1"/>
    <col min="27" max="94" width="9.140625" style="705"/>
    <col min="95" max="16384" width="9.140625" style="1"/>
  </cols>
  <sheetData>
    <row r="1" spans="1:100" ht="20.25" x14ac:dyDescent="0.3">
      <c r="A1" s="705"/>
      <c r="B1" s="705"/>
      <c r="C1" s="894" t="s">
        <v>9</v>
      </c>
      <c r="D1" s="705"/>
      <c r="E1" s="705"/>
      <c r="F1" s="896"/>
      <c r="G1" s="896"/>
      <c r="H1" s="896"/>
      <c r="I1" s="705"/>
      <c r="J1" s="896"/>
      <c r="K1" s="896"/>
      <c r="L1" s="705"/>
      <c r="M1" s="705"/>
      <c r="N1" s="896"/>
      <c r="O1" s="896"/>
      <c r="P1" s="896"/>
      <c r="Q1" s="896"/>
      <c r="R1" s="705"/>
      <c r="S1" s="705"/>
      <c r="T1" s="1116" t="s">
        <v>19</v>
      </c>
      <c r="U1" s="1116"/>
      <c r="Z1" s="44"/>
    </row>
    <row r="2" spans="1:100" ht="18" x14ac:dyDescent="0.25">
      <c r="A2" s="705"/>
      <c r="B2" s="705"/>
      <c r="C2" s="897" t="s">
        <v>134</v>
      </c>
      <c r="D2" s="909"/>
      <c r="E2" s="705"/>
      <c r="F2" s="705"/>
      <c r="G2" s="705"/>
      <c r="H2" s="705"/>
      <c r="I2" s="705"/>
      <c r="J2" s="907"/>
      <c r="K2" s="705"/>
      <c r="L2" s="705"/>
      <c r="M2" s="705"/>
      <c r="N2" s="705"/>
      <c r="O2" s="705"/>
      <c r="P2" s="907"/>
      <c r="Q2" s="705"/>
      <c r="R2" s="705"/>
      <c r="S2" s="705"/>
      <c r="T2" s="705"/>
      <c r="U2" s="705"/>
      <c r="V2" s="33"/>
    </row>
    <row r="3" spans="1:100" ht="15" x14ac:dyDescent="0.2">
      <c r="A3" s="705"/>
      <c r="B3" s="705"/>
      <c r="C3" s="898" t="s">
        <v>434</v>
      </c>
      <c r="D3" s="909"/>
      <c r="E3" s="705"/>
      <c r="F3" s="705"/>
      <c r="G3" s="705"/>
      <c r="H3" s="705"/>
      <c r="I3" s="705"/>
      <c r="J3" s="907"/>
      <c r="K3" s="705"/>
      <c r="L3" s="705"/>
      <c r="M3" s="705"/>
      <c r="N3" s="705"/>
      <c r="O3" s="705"/>
      <c r="P3" s="907"/>
      <c r="Q3" s="705"/>
      <c r="R3" s="705"/>
      <c r="S3" s="705"/>
      <c r="T3" s="705"/>
      <c r="U3" s="902"/>
    </row>
    <row r="4" spans="1:100" ht="15.75" x14ac:dyDescent="0.25">
      <c r="A4" s="705"/>
      <c r="B4" s="705"/>
      <c r="C4" s="900" t="s">
        <v>473</v>
      </c>
      <c r="D4" s="705"/>
      <c r="E4" s="705"/>
      <c r="F4" s="705"/>
      <c r="G4" s="705"/>
      <c r="H4" s="705"/>
      <c r="I4" s="705"/>
      <c r="J4" s="907"/>
      <c r="K4" s="705"/>
      <c r="L4" s="705"/>
      <c r="M4" s="705"/>
      <c r="N4" s="705"/>
      <c r="O4" s="705"/>
      <c r="P4" s="907"/>
      <c r="Q4" s="705"/>
      <c r="R4" s="705"/>
      <c r="S4" s="705"/>
      <c r="T4" s="705"/>
      <c r="U4" s="705"/>
    </row>
    <row r="5" spans="1:100" ht="15.75" hidden="1" customHeight="1" x14ac:dyDescent="0.2">
      <c r="A5" s="705"/>
      <c r="B5" s="705"/>
      <c r="C5" s="910"/>
      <c r="D5" s="705"/>
      <c r="E5" s="705"/>
      <c r="F5" s="705"/>
      <c r="G5" s="705"/>
      <c r="H5" s="705"/>
      <c r="I5" s="705"/>
      <c r="J5" s="907"/>
      <c r="K5" s="705"/>
      <c r="L5" s="705"/>
      <c r="M5" s="705"/>
      <c r="N5" s="705"/>
      <c r="O5" s="705"/>
      <c r="P5" s="907"/>
      <c r="Q5" s="705"/>
      <c r="R5" s="705"/>
      <c r="S5" s="705"/>
      <c r="T5" s="705"/>
      <c r="U5" s="705"/>
    </row>
    <row r="6" spans="1:100" ht="15.75" hidden="1" customHeight="1" x14ac:dyDescent="0.2">
      <c r="A6" s="705"/>
      <c r="B6" s="705"/>
      <c r="C6" s="910"/>
      <c r="D6" s="705"/>
      <c r="E6" s="705"/>
      <c r="F6" s="705"/>
      <c r="G6" s="705"/>
      <c r="H6" s="705"/>
      <c r="I6" s="705"/>
      <c r="J6" s="907"/>
      <c r="K6" s="705"/>
      <c r="L6" s="705"/>
      <c r="M6" s="705"/>
      <c r="N6" s="705"/>
      <c r="O6" s="705"/>
      <c r="P6" s="907"/>
      <c r="Q6" s="705"/>
      <c r="R6" s="705"/>
      <c r="S6" s="705"/>
      <c r="T6" s="705"/>
      <c r="U6" s="705"/>
    </row>
    <row r="7" spans="1:100" ht="15.75" hidden="1" customHeight="1" x14ac:dyDescent="0.2">
      <c r="A7" s="705"/>
      <c r="B7" s="705"/>
      <c r="C7" s="910"/>
      <c r="D7" s="705"/>
      <c r="E7" s="705"/>
      <c r="F7" s="705"/>
      <c r="G7" s="705"/>
      <c r="H7" s="705"/>
      <c r="I7" s="705"/>
      <c r="J7" s="907"/>
      <c r="K7" s="705"/>
      <c r="L7" s="705"/>
      <c r="M7" s="705"/>
      <c r="N7" s="705"/>
      <c r="O7" s="705"/>
      <c r="P7" s="907"/>
      <c r="Q7" s="705"/>
      <c r="R7" s="705"/>
      <c r="S7" s="705"/>
      <c r="T7" s="705"/>
      <c r="U7" s="705"/>
    </row>
    <row r="8" spans="1:100" ht="15.75" customHeight="1" thickBot="1" x14ac:dyDescent="0.25">
      <c r="A8" s="705"/>
      <c r="B8" s="705"/>
      <c r="C8" s="705"/>
      <c r="D8" s="911"/>
      <c r="E8" s="911"/>
      <c r="F8" s="911"/>
      <c r="G8" s="911"/>
      <c r="H8" s="911"/>
      <c r="I8" s="903"/>
      <c r="J8" s="912"/>
      <c r="K8" s="903"/>
      <c r="L8" s="903"/>
      <c r="M8" s="903"/>
      <c r="N8" s="911"/>
      <c r="O8" s="903"/>
      <c r="P8" s="907"/>
      <c r="Q8" s="705"/>
      <c r="R8" s="705"/>
      <c r="S8" s="705"/>
      <c r="T8" s="911"/>
      <c r="U8" s="913" t="s">
        <v>17</v>
      </c>
      <c r="X8" s="1157" t="s">
        <v>17</v>
      </c>
      <c r="Y8" s="1157"/>
      <c r="Z8" s="1157"/>
    </row>
    <row r="9" spans="1:100" ht="17.25" customHeight="1" thickTop="1" thickBot="1" x14ac:dyDescent="0.3">
      <c r="A9" s="1091" t="s">
        <v>20</v>
      </c>
      <c r="B9" s="1092"/>
      <c r="C9" s="1162" t="s">
        <v>21</v>
      </c>
      <c r="D9" s="1114" t="s">
        <v>477</v>
      </c>
      <c r="E9" s="1114"/>
      <c r="F9" s="1114"/>
      <c r="G9" s="1114"/>
      <c r="H9" s="1114"/>
      <c r="I9" s="1115"/>
      <c r="J9" s="1106" t="s">
        <v>175</v>
      </c>
      <c r="K9" s="1106"/>
      <c r="L9" s="1106"/>
      <c r="M9" s="1106"/>
      <c r="N9" s="1106"/>
      <c r="O9" s="1150"/>
      <c r="P9" s="1105" t="s">
        <v>478</v>
      </c>
      <c r="Q9" s="1106"/>
      <c r="R9" s="1106"/>
      <c r="S9" s="1106"/>
      <c r="T9" s="1151"/>
      <c r="U9" s="1152"/>
      <c r="V9" s="1158" t="s">
        <v>46</v>
      </c>
      <c r="W9" s="1158"/>
      <c r="X9" s="1158"/>
      <c r="Y9" s="1158"/>
      <c r="Z9" s="1159"/>
    </row>
    <row r="10" spans="1:100" ht="15" customHeight="1" thickBot="1" x14ac:dyDescent="0.3">
      <c r="A10" s="1093"/>
      <c r="B10" s="1094"/>
      <c r="C10" s="1163"/>
      <c r="D10" s="1145" t="s">
        <v>22</v>
      </c>
      <c r="E10" s="1097" t="s">
        <v>23</v>
      </c>
      <c r="F10" s="1126"/>
      <c r="G10" s="1126"/>
      <c r="H10" s="1126"/>
      <c r="I10" s="1127"/>
      <c r="J10" s="1145" t="s">
        <v>22</v>
      </c>
      <c r="K10" s="1097" t="s">
        <v>23</v>
      </c>
      <c r="L10" s="1126"/>
      <c r="M10" s="1126"/>
      <c r="N10" s="1126"/>
      <c r="O10" s="1127"/>
      <c r="P10" s="1110" t="s">
        <v>22</v>
      </c>
      <c r="Q10" s="1097" t="s">
        <v>23</v>
      </c>
      <c r="R10" s="1126"/>
      <c r="S10" s="1126"/>
      <c r="T10" s="1126"/>
      <c r="U10" s="1127"/>
      <c r="V10" s="1160" t="s">
        <v>45</v>
      </c>
      <c r="W10" s="93" t="s">
        <v>23</v>
      </c>
      <c r="X10" s="92"/>
      <c r="Y10" s="92"/>
      <c r="Z10" s="91"/>
    </row>
    <row r="11" spans="1:100" ht="47.25" customHeight="1" x14ac:dyDescent="0.2">
      <c r="A11" s="1093"/>
      <c r="B11" s="1094"/>
      <c r="C11" s="1163"/>
      <c r="D11" s="1146"/>
      <c r="E11" s="276" t="s">
        <v>24</v>
      </c>
      <c r="F11" s="294" t="s">
        <v>25</v>
      </c>
      <c r="G11" s="294" t="s">
        <v>27</v>
      </c>
      <c r="H11" s="761" t="s">
        <v>28</v>
      </c>
      <c r="I11" s="656" t="s">
        <v>26</v>
      </c>
      <c r="J11" s="1146"/>
      <c r="K11" s="276" t="s">
        <v>24</v>
      </c>
      <c r="L11" s="294" t="s">
        <v>25</v>
      </c>
      <c r="M11" s="277" t="s">
        <v>27</v>
      </c>
      <c r="N11" s="272" t="s">
        <v>28</v>
      </c>
      <c r="O11" s="409" t="s">
        <v>26</v>
      </c>
      <c r="P11" s="1111"/>
      <c r="Q11" s="276" t="s">
        <v>24</v>
      </c>
      <c r="R11" s="294" t="s">
        <v>25</v>
      </c>
      <c r="S11" s="294" t="s">
        <v>27</v>
      </c>
      <c r="T11" s="761" t="s">
        <v>28</v>
      </c>
      <c r="U11" s="656" t="s">
        <v>26</v>
      </c>
      <c r="V11" s="1161"/>
      <c r="W11" s="310" t="s">
        <v>55</v>
      </c>
      <c r="X11" s="310" t="s">
        <v>54</v>
      </c>
      <c r="Y11" s="310" t="s">
        <v>53</v>
      </c>
      <c r="Z11" s="309" t="s">
        <v>52</v>
      </c>
    </row>
    <row r="12" spans="1:100" ht="17.25" customHeight="1" thickBot="1" x14ac:dyDescent="0.25">
      <c r="A12" s="1095"/>
      <c r="B12" s="1096"/>
      <c r="C12" s="1164"/>
      <c r="D12" s="882"/>
      <c r="E12" s="712" t="s">
        <v>121</v>
      </c>
      <c r="F12" s="713" t="s">
        <v>122</v>
      </c>
      <c r="G12" s="713" t="s">
        <v>123</v>
      </c>
      <c r="H12" s="888" t="s">
        <v>125</v>
      </c>
      <c r="I12" s="890" t="s">
        <v>124</v>
      </c>
      <c r="J12" s="1147"/>
      <c r="K12" s="293" t="s">
        <v>121</v>
      </c>
      <c r="L12" s="72" t="s">
        <v>122</v>
      </c>
      <c r="M12" s="73" t="s">
        <v>123</v>
      </c>
      <c r="N12" s="40" t="s">
        <v>125</v>
      </c>
      <c r="O12" s="73" t="s">
        <v>124</v>
      </c>
      <c r="P12" s="1112"/>
      <c r="Q12" s="293" t="s">
        <v>121</v>
      </c>
      <c r="R12" s="72" t="s">
        <v>122</v>
      </c>
      <c r="S12" s="889" t="s">
        <v>123</v>
      </c>
      <c r="T12" s="888" t="s">
        <v>125</v>
      </c>
      <c r="U12" s="295" t="s">
        <v>124</v>
      </c>
      <c r="V12" s="446"/>
      <c r="W12" s="447"/>
      <c r="X12" s="447"/>
      <c r="Y12" s="448"/>
      <c r="Z12" s="449"/>
    </row>
    <row r="13" spans="1:100" s="407" customFormat="1" ht="17.25" customHeight="1" thickTop="1" thickBot="1" x14ac:dyDescent="0.3">
      <c r="A13" s="781" t="s">
        <v>176</v>
      </c>
      <c r="B13" s="782" t="s">
        <v>30</v>
      </c>
      <c r="C13" s="872"/>
      <c r="D13" s="1103" t="s">
        <v>35</v>
      </c>
      <c r="E13" s="1103"/>
      <c r="F13" s="1103"/>
      <c r="G13" s="1103"/>
      <c r="H13" s="1103"/>
      <c r="I13" s="1104"/>
      <c r="J13" s="1100" t="s">
        <v>35</v>
      </c>
      <c r="K13" s="1103"/>
      <c r="L13" s="1103"/>
      <c r="M13" s="1103"/>
      <c r="N13" s="1103"/>
      <c r="O13" s="1104"/>
      <c r="P13" s="1100" t="s">
        <v>35</v>
      </c>
      <c r="Q13" s="1103"/>
      <c r="R13" s="1103"/>
      <c r="S13" s="1103"/>
      <c r="T13" s="1103"/>
      <c r="U13" s="1104"/>
      <c r="V13" s="450"/>
      <c r="W13" s="451"/>
      <c r="X13" s="451"/>
      <c r="Y13" s="451"/>
      <c r="Z13" s="598"/>
      <c r="AA13" s="983"/>
      <c r="AB13" s="705"/>
      <c r="AC13" s="705"/>
      <c r="AD13" s="705"/>
      <c r="AE13" s="705"/>
      <c r="AF13" s="705"/>
      <c r="AG13" s="705"/>
      <c r="AH13" s="705"/>
      <c r="AI13" s="705"/>
      <c r="AJ13" s="705"/>
      <c r="AK13" s="705"/>
      <c r="AL13" s="705"/>
      <c r="AM13" s="705"/>
      <c r="AN13" s="705"/>
      <c r="AO13" s="705"/>
      <c r="AP13" s="705"/>
      <c r="AQ13" s="705"/>
      <c r="AR13" s="705"/>
      <c r="AS13" s="705"/>
      <c r="AT13" s="705"/>
      <c r="AU13" s="705"/>
      <c r="AV13" s="705"/>
      <c r="AW13" s="705"/>
      <c r="AX13" s="705"/>
      <c r="AY13" s="705"/>
      <c r="AZ13" s="705"/>
      <c r="BA13" s="705"/>
      <c r="BB13" s="705"/>
      <c r="BC13" s="705"/>
      <c r="BD13" s="705"/>
      <c r="BE13" s="705"/>
      <c r="BF13" s="705"/>
      <c r="BG13" s="705"/>
      <c r="BH13" s="705"/>
      <c r="BI13" s="705"/>
      <c r="BJ13" s="705"/>
      <c r="BK13" s="705"/>
      <c r="BL13" s="705"/>
      <c r="BM13" s="705"/>
      <c r="BN13" s="705"/>
      <c r="BO13" s="705"/>
      <c r="BP13" s="705"/>
      <c r="BQ13" s="705"/>
      <c r="BR13" s="705"/>
      <c r="BS13" s="705"/>
      <c r="BT13" s="705"/>
      <c r="BU13" s="705"/>
      <c r="BV13" s="705"/>
      <c r="BW13" s="705"/>
      <c r="BX13" s="705"/>
      <c r="BY13" s="705"/>
      <c r="BZ13" s="705"/>
      <c r="CA13" s="705"/>
      <c r="CB13" s="705"/>
      <c r="CC13" s="705"/>
      <c r="CD13" s="705"/>
      <c r="CE13" s="705"/>
      <c r="CF13" s="705"/>
      <c r="CG13" s="705"/>
      <c r="CH13" s="705"/>
      <c r="CI13" s="705"/>
      <c r="CJ13" s="705"/>
      <c r="CK13" s="705"/>
      <c r="CL13" s="705"/>
      <c r="CM13" s="705"/>
      <c r="CN13" s="705"/>
      <c r="CO13" s="705"/>
      <c r="CP13" s="705"/>
      <c r="CQ13" s="2"/>
      <c r="CR13" s="2"/>
      <c r="CS13" s="2"/>
      <c r="CT13" s="2"/>
      <c r="CU13" s="2"/>
      <c r="CV13" s="2"/>
    </row>
    <row r="14" spans="1:100" ht="18" hidden="1" customHeight="1" thickTop="1" x14ac:dyDescent="0.2">
      <c r="C14" s="892" t="s">
        <v>51</v>
      </c>
      <c r="D14" s="455">
        <f>E14+F14+I14+G14</f>
        <v>0</v>
      </c>
      <c r="E14" s="85"/>
      <c r="F14" s="84"/>
      <c r="G14" s="90"/>
      <c r="H14" s="89"/>
      <c r="I14" s="455">
        <v>0</v>
      </c>
      <c r="J14" s="457">
        <f>SUM(K14:O14)</f>
        <v>0</v>
      </c>
      <c r="K14" s="714"/>
      <c r="L14" s="84"/>
      <c r="M14" s="90"/>
      <c r="N14" s="89"/>
      <c r="O14" s="453">
        <v>0</v>
      </c>
      <c r="P14" s="454">
        <f>Q14+R14+U14+S14</f>
        <v>0</v>
      </c>
      <c r="Q14" s="601"/>
      <c r="R14" s="84"/>
      <c r="S14" s="90"/>
      <c r="T14" s="89"/>
      <c r="U14" s="455"/>
      <c r="V14" s="87" t="e">
        <f>+P14/D14</f>
        <v>#DIV/0!</v>
      </c>
      <c r="W14" s="88" t="e">
        <f>+Q14/E14</f>
        <v>#DIV/0!</v>
      </c>
      <c r="X14" s="88" t="e">
        <f>+R14/F14</f>
        <v>#DIV/0!</v>
      </c>
      <c r="Y14" s="88">
        <f>+S14</f>
        <v>0</v>
      </c>
      <c r="Z14" s="88" t="e">
        <f>+U14/I14</f>
        <v>#DIV/0!</v>
      </c>
      <c r="AA14" s="984"/>
      <c r="CQ14" s="2"/>
      <c r="CR14" s="2"/>
      <c r="CS14" s="2"/>
      <c r="CT14" s="2"/>
      <c r="CU14" s="2"/>
      <c r="CV14" s="2"/>
    </row>
    <row r="15" spans="1:100" s="27" customFormat="1" ht="30" hidden="1" customHeight="1" thickTop="1" x14ac:dyDescent="0.2">
      <c r="A15" s="791" t="s">
        <v>227</v>
      </c>
      <c r="B15" s="792" t="s">
        <v>180</v>
      </c>
      <c r="C15" s="878" t="s">
        <v>439</v>
      </c>
      <c r="D15" s="721">
        <f t="shared" ref="D15:D25" si="0">SUM(E15:I15)</f>
        <v>0</v>
      </c>
      <c r="E15" s="691"/>
      <c r="F15" s="692"/>
      <c r="G15" s="692"/>
      <c r="H15" s="692"/>
      <c r="I15" s="693"/>
      <c r="J15" s="718">
        <f>SUM(K15:O15)</f>
        <v>200</v>
      </c>
      <c r="K15" s="703">
        <v>200</v>
      </c>
      <c r="L15" s="692"/>
      <c r="M15" s="692"/>
      <c r="N15" s="704"/>
      <c r="O15" s="693"/>
      <c r="P15" s="718">
        <f>SUM(Q15+R15+S15+T15+U15)</f>
        <v>0</v>
      </c>
      <c r="Q15" s="691"/>
      <c r="R15" s="692"/>
      <c r="S15" s="692"/>
      <c r="T15" s="692"/>
      <c r="U15" s="693"/>
      <c r="V15" s="425"/>
      <c r="W15" s="426"/>
      <c r="X15" s="426"/>
      <c r="Y15" s="426"/>
      <c r="Z15" s="599"/>
      <c r="AA15" s="985"/>
      <c r="AB15" s="413"/>
      <c r="AC15" s="413"/>
      <c r="AD15" s="413"/>
      <c r="AE15" s="413"/>
      <c r="AF15" s="413"/>
      <c r="AG15" s="413"/>
      <c r="AH15" s="413"/>
      <c r="AI15" s="413"/>
      <c r="AJ15" s="413"/>
      <c r="AK15" s="413"/>
      <c r="AL15" s="413"/>
      <c r="AM15" s="413"/>
      <c r="AN15" s="413"/>
      <c r="AO15" s="413"/>
      <c r="AP15" s="413"/>
      <c r="AQ15" s="413"/>
      <c r="AR15" s="413"/>
      <c r="AS15" s="413"/>
      <c r="AT15" s="413"/>
      <c r="AU15" s="413"/>
      <c r="AV15" s="413"/>
      <c r="AW15" s="413"/>
      <c r="AX15" s="413"/>
      <c r="AY15" s="413"/>
      <c r="AZ15" s="413"/>
      <c r="BA15" s="413"/>
      <c r="BB15" s="413"/>
      <c r="BC15" s="413"/>
      <c r="BD15" s="413"/>
      <c r="BE15" s="413"/>
      <c r="BF15" s="413"/>
      <c r="BG15" s="413"/>
      <c r="BH15" s="413"/>
      <c r="BI15" s="413"/>
      <c r="BJ15" s="413"/>
      <c r="BK15" s="413"/>
      <c r="BL15" s="413"/>
      <c r="BM15" s="413"/>
      <c r="BN15" s="413"/>
      <c r="BO15" s="413"/>
      <c r="BP15" s="413"/>
      <c r="BQ15" s="413"/>
      <c r="BR15" s="413"/>
      <c r="BS15" s="413"/>
      <c r="BT15" s="413"/>
      <c r="BU15" s="413"/>
      <c r="BV15" s="413"/>
      <c r="BW15" s="413"/>
      <c r="BX15" s="413"/>
      <c r="BY15" s="413"/>
      <c r="BZ15" s="413"/>
      <c r="CA15" s="413"/>
      <c r="CB15" s="413"/>
      <c r="CC15" s="413"/>
      <c r="CD15" s="413"/>
      <c r="CE15" s="413"/>
      <c r="CF15" s="413"/>
      <c r="CG15" s="413"/>
      <c r="CH15" s="413"/>
      <c r="CI15" s="413"/>
      <c r="CJ15" s="413"/>
      <c r="CK15" s="413"/>
      <c r="CL15" s="413"/>
      <c r="CM15" s="413"/>
      <c r="CN15" s="413"/>
      <c r="CO15" s="413"/>
      <c r="CP15" s="413"/>
      <c r="CQ15" s="373"/>
      <c r="CR15" s="373"/>
      <c r="CS15" s="373"/>
      <c r="CT15" s="373"/>
      <c r="CU15" s="373"/>
      <c r="CV15" s="373"/>
    </row>
    <row r="16" spans="1:100" s="27" customFormat="1" ht="30" customHeight="1" thickTop="1" x14ac:dyDescent="0.2">
      <c r="A16" s="785" t="s">
        <v>228</v>
      </c>
      <c r="B16" s="786" t="s">
        <v>180</v>
      </c>
      <c r="C16" s="878" t="s">
        <v>343</v>
      </c>
      <c r="D16" s="721">
        <f t="shared" si="0"/>
        <v>281</v>
      </c>
      <c r="E16" s="694">
        <v>281</v>
      </c>
      <c r="F16" s="695"/>
      <c r="G16" s="695"/>
      <c r="H16" s="695"/>
      <c r="I16" s="682"/>
      <c r="J16" s="719">
        <f>SUM(K16:O16)</f>
        <v>281</v>
      </c>
      <c r="K16" s="694">
        <v>281</v>
      </c>
      <c r="L16" s="695"/>
      <c r="M16" s="695"/>
      <c r="N16" s="695"/>
      <c r="O16" s="682"/>
      <c r="P16" s="720">
        <f>Q16+R16+U16+S16</f>
        <v>281</v>
      </c>
      <c r="Q16" s="694">
        <v>281</v>
      </c>
      <c r="R16" s="695"/>
      <c r="S16" s="695"/>
      <c r="T16" s="695"/>
      <c r="U16" s="682"/>
      <c r="V16" s="429">
        <f t="shared" ref="V16:X18" si="1">+P16/D16</f>
        <v>1</v>
      </c>
      <c r="W16" s="430">
        <f t="shared" si="1"/>
        <v>1</v>
      </c>
      <c r="X16" s="430" t="e">
        <f t="shared" si="1"/>
        <v>#DIV/0!</v>
      </c>
      <c r="Y16" s="431">
        <f>+S16</f>
        <v>0</v>
      </c>
      <c r="Z16" s="432" t="e">
        <f>+U16/I16</f>
        <v>#DIV/0!</v>
      </c>
      <c r="AA16" s="985"/>
      <c r="AB16" s="413"/>
      <c r="AC16" s="413"/>
      <c r="AD16" s="413"/>
      <c r="AE16" s="413"/>
      <c r="AF16" s="413"/>
      <c r="AG16" s="413"/>
      <c r="AH16" s="413"/>
      <c r="AI16" s="413"/>
      <c r="AJ16" s="413"/>
      <c r="AK16" s="413"/>
      <c r="AL16" s="413"/>
      <c r="AM16" s="413"/>
      <c r="AN16" s="413"/>
      <c r="AO16" s="413"/>
      <c r="AP16" s="413"/>
      <c r="AQ16" s="413"/>
      <c r="AR16" s="413"/>
      <c r="AS16" s="413"/>
      <c r="AT16" s="413"/>
      <c r="AU16" s="413"/>
      <c r="AV16" s="413"/>
      <c r="AW16" s="413"/>
      <c r="AX16" s="413"/>
      <c r="AY16" s="413"/>
      <c r="AZ16" s="413"/>
      <c r="BA16" s="413"/>
      <c r="BB16" s="413"/>
      <c r="BC16" s="413"/>
      <c r="BD16" s="413"/>
      <c r="BE16" s="413"/>
      <c r="BF16" s="413"/>
      <c r="BG16" s="413"/>
      <c r="BH16" s="413"/>
      <c r="BI16" s="413"/>
      <c r="BJ16" s="413"/>
      <c r="BK16" s="413"/>
      <c r="BL16" s="413"/>
      <c r="BM16" s="413"/>
      <c r="BN16" s="413"/>
      <c r="BO16" s="413"/>
      <c r="BP16" s="413"/>
      <c r="BQ16" s="413"/>
      <c r="BR16" s="413"/>
      <c r="BS16" s="413"/>
      <c r="BT16" s="413"/>
      <c r="BU16" s="413"/>
      <c r="BV16" s="413"/>
      <c r="BW16" s="413"/>
      <c r="BX16" s="413"/>
      <c r="BY16" s="413"/>
      <c r="BZ16" s="413"/>
      <c r="CA16" s="413"/>
      <c r="CB16" s="413"/>
      <c r="CC16" s="413"/>
      <c r="CD16" s="413"/>
      <c r="CE16" s="413"/>
      <c r="CF16" s="413"/>
      <c r="CG16" s="413"/>
      <c r="CH16" s="413"/>
      <c r="CI16" s="413"/>
      <c r="CJ16" s="413"/>
      <c r="CK16" s="413"/>
      <c r="CL16" s="413"/>
      <c r="CM16" s="413"/>
      <c r="CN16" s="413"/>
      <c r="CO16" s="413"/>
      <c r="CP16" s="413"/>
      <c r="CQ16" s="373"/>
      <c r="CR16" s="373"/>
      <c r="CS16" s="373"/>
      <c r="CT16" s="373"/>
      <c r="CU16" s="373"/>
      <c r="CV16" s="373"/>
    </row>
    <row r="17" spans="1:100" s="373" customFormat="1" ht="30" customHeight="1" x14ac:dyDescent="0.2">
      <c r="A17" s="785" t="s">
        <v>229</v>
      </c>
      <c r="B17" s="786" t="s">
        <v>180</v>
      </c>
      <c r="C17" s="878" t="s">
        <v>344</v>
      </c>
      <c r="D17" s="721">
        <f t="shared" si="0"/>
        <v>1395</v>
      </c>
      <c r="E17" s="694">
        <v>1285</v>
      </c>
      <c r="F17" s="695"/>
      <c r="G17" s="695">
        <v>110</v>
      </c>
      <c r="H17" s="695"/>
      <c r="I17" s="682"/>
      <c r="J17" s="719">
        <f>SUM(K17:O17)</f>
        <v>1372</v>
      </c>
      <c r="K17" s="694">
        <v>1255</v>
      </c>
      <c r="L17" s="695"/>
      <c r="M17" s="695">
        <v>117</v>
      </c>
      <c r="N17" s="695"/>
      <c r="O17" s="682"/>
      <c r="P17" s="720">
        <f>Q17+R17+U17+S17</f>
        <v>1395</v>
      </c>
      <c r="Q17" s="694">
        <v>1285</v>
      </c>
      <c r="R17" s="695"/>
      <c r="S17" s="695">
        <v>110</v>
      </c>
      <c r="T17" s="695"/>
      <c r="U17" s="682"/>
      <c r="V17" s="429">
        <f t="shared" si="1"/>
        <v>1</v>
      </c>
      <c r="W17" s="431">
        <f t="shared" si="1"/>
        <v>1</v>
      </c>
      <c r="X17" s="431" t="e">
        <f t="shared" si="1"/>
        <v>#DIV/0!</v>
      </c>
      <c r="Y17" s="430">
        <f>+S17</f>
        <v>110</v>
      </c>
      <c r="Z17" s="434" t="e">
        <f>+U17/I17</f>
        <v>#DIV/0!</v>
      </c>
      <c r="AA17" s="985"/>
      <c r="AB17" s="413"/>
      <c r="AC17" s="413"/>
      <c r="AD17" s="413"/>
      <c r="AE17" s="413"/>
      <c r="AF17" s="413"/>
      <c r="AG17" s="413"/>
      <c r="AH17" s="413"/>
      <c r="AI17" s="413"/>
      <c r="AJ17" s="413"/>
      <c r="AK17" s="413"/>
      <c r="AL17" s="413"/>
      <c r="AM17" s="413"/>
      <c r="AN17" s="413"/>
      <c r="AO17" s="413"/>
      <c r="AP17" s="413"/>
      <c r="AQ17" s="413"/>
      <c r="AR17" s="413"/>
      <c r="AS17" s="413"/>
      <c r="AT17" s="413"/>
      <c r="AU17" s="413"/>
      <c r="AV17" s="413"/>
      <c r="AW17" s="413"/>
      <c r="AX17" s="413"/>
      <c r="AY17" s="413"/>
      <c r="AZ17" s="413"/>
      <c r="BA17" s="413"/>
      <c r="BB17" s="413"/>
      <c r="BC17" s="413"/>
      <c r="BD17" s="413"/>
      <c r="BE17" s="413"/>
      <c r="BF17" s="413"/>
      <c r="BG17" s="413"/>
      <c r="BH17" s="413"/>
      <c r="BI17" s="413"/>
      <c r="BJ17" s="413"/>
      <c r="BK17" s="413"/>
      <c r="BL17" s="413"/>
      <c r="BM17" s="413"/>
      <c r="BN17" s="413"/>
      <c r="BO17" s="413"/>
      <c r="BP17" s="413"/>
      <c r="BQ17" s="413"/>
      <c r="BR17" s="413"/>
      <c r="BS17" s="413"/>
      <c r="BT17" s="413"/>
      <c r="BU17" s="413"/>
      <c r="BV17" s="413"/>
      <c r="BW17" s="413"/>
      <c r="BX17" s="413"/>
      <c r="BY17" s="413"/>
      <c r="BZ17" s="413"/>
      <c r="CA17" s="413"/>
      <c r="CB17" s="413"/>
      <c r="CC17" s="413"/>
      <c r="CD17" s="413"/>
      <c r="CE17" s="413"/>
      <c r="CF17" s="413"/>
      <c r="CG17" s="413"/>
      <c r="CH17" s="413"/>
      <c r="CI17" s="413"/>
      <c r="CJ17" s="413"/>
      <c r="CK17" s="413"/>
      <c r="CL17" s="413"/>
      <c r="CM17" s="413"/>
      <c r="CN17" s="413"/>
      <c r="CO17" s="413"/>
      <c r="CP17" s="413"/>
    </row>
    <row r="18" spans="1:100" s="27" customFormat="1" ht="30" customHeight="1" x14ac:dyDescent="0.2">
      <c r="A18" s="785" t="s">
        <v>230</v>
      </c>
      <c r="B18" s="786" t="s">
        <v>180</v>
      </c>
      <c r="C18" s="878" t="s">
        <v>438</v>
      </c>
      <c r="D18" s="721">
        <f t="shared" si="0"/>
        <v>2333</v>
      </c>
      <c r="E18" s="694">
        <v>2269</v>
      </c>
      <c r="F18" s="695"/>
      <c r="G18" s="695">
        <v>64</v>
      </c>
      <c r="H18" s="695"/>
      <c r="I18" s="682"/>
      <c r="J18" s="719">
        <f>SUM(K18:O18)</f>
        <v>2116</v>
      </c>
      <c r="K18" s="694">
        <v>2069</v>
      </c>
      <c r="L18" s="695"/>
      <c r="M18" s="695">
        <v>47</v>
      </c>
      <c r="N18" s="695"/>
      <c r="O18" s="682"/>
      <c r="P18" s="720">
        <f>Q18+R18+U18+S18</f>
        <v>2350</v>
      </c>
      <c r="Q18" s="694">
        <v>2269</v>
      </c>
      <c r="R18" s="695"/>
      <c r="S18" s="695">
        <v>81</v>
      </c>
      <c r="T18" s="695"/>
      <c r="U18" s="682"/>
      <c r="V18" s="429">
        <f t="shared" si="1"/>
        <v>1.0072867552507501</v>
      </c>
      <c r="W18" s="431">
        <f t="shared" si="1"/>
        <v>1</v>
      </c>
      <c r="X18" s="431" t="e">
        <f t="shared" si="1"/>
        <v>#DIV/0!</v>
      </c>
      <c r="Y18" s="430">
        <f>+S18</f>
        <v>81</v>
      </c>
      <c r="Z18" s="434" t="e">
        <f>+U18/I18</f>
        <v>#DIV/0!</v>
      </c>
      <c r="AA18" s="985"/>
      <c r="AB18" s="413"/>
      <c r="AC18" s="413"/>
      <c r="AD18" s="413"/>
      <c r="AE18" s="413"/>
      <c r="AF18" s="413"/>
      <c r="AG18" s="413"/>
      <c r="AH18" s="413"/>
      <c r="AI18" s="413"/>
      <c r="AJ18" s="413"/>
      <c r="AK18" s="413"/>
      <c r="AL18" s="413"/>
      <c r="AM18" s="413"/>
      <c r="AN18" s="413"/>
      <c r="AO18" s="413"/>
      <c r="AP18" s="413"/>
      <c r="AQ18" s="413"/>
      <c r="AR18" s="413"/>
      <c r="AS18" s="413"/>
      <c r="AT18" s="413"/>
      <c r="AU18" s="413"/>
      <c r="AV18" s="413"/>
      <c r="AW18" s="413"/>
      <c r="AX18" s="413"/>
      <c r="AY18" s="413"/>
      <c r="AZ18" s="413"/>
      <c r="BA18" s="413"/>
      <c r="BB18" s="413"/>
      <c r="BC18" s="413"/>
      <c r="BD18" s="413"/>
      <c r="BE18" s="413"/>
      <c r="BF18" s="413"/>
      <c r="BG18" s="413"/>
      <c r="BH18" s="413"/>
      <c r="BI18" s="413"/>
      <c r="BJ18" s="413"/>
      <c r="BK18" s="413"/>
      <c r="BL18" s="413"/>
      <c r="BM18" s="413"/>
      <c r="BN18" s="413"/>
      <c r="BO18" s="413"/>
      <c r="BP18" s="413"/>
      <c r="BQ18" s="413"/>
      <c r="BR18" s="413"/>
      <c r="BS18" s="413"/>
      <c r="BT18" s="413"/>
      <c r="BU18" s="413"/>
      <c r="BV18" s="413"/>
      <c r="BW18" s="413"/>
      <c r="BX18" s="413"/>
      <c r="BY18" s="413"/>
      <c r="BZ18" s="413"/>
      <c r="CA18" s="413"/>
      <c r="CB18" s="413"/>
      <c r="CC18" s="413"/>
      <c r="CD18" s="413"/>
      <c r="CE18" s="413"/>
      <c r="CF18" s="413"/>
      <c r="CG18" s="413"/>
      <c r="CH18" s="413"/>
      <c r="CI18" s="413"/>
      <c r="CJ18" s="413"/>
      <c r="CK18" s="413"/>
      <c r="CL18" s="413"/>
      <c r="CM18" s="413"/>
      <c r="CN18" s="413"/>
      <c r="CO18" s="413"/>
      <c r="CP18" s="413"/>
      <c r="CQ18" s="373"/>
      <c r="CR18" s="373"/>
      <c r="CS18" s="373"/>
      <c r="CT18" s="373"/>
      <c r="CU18" s="373"/>
      <c r="CV18" s="373"/>
    </row>
    <row r="19" spans="1:100" s="436" customFormat="1" ht="30" customHeight="1" x14ac:dyDescent="0.2">
      <c r="A19" s="785" t="s">
        <v>231</v>
      </c>
      <c r="B19" s="786" t="s">
        <v>180</v>
      </c>
      <c r="C19" s="878" t="s">
        <v>345</v>
      </c>
      <c r="D19" s="721">
        <f t="shared" si="0"/>
        <v>6932</v>
      </c>
      <c r="E19" s="694">
        <v>5980</v>
      </c>
      <c r="F19" s="695"/>
      <c r="G19" s="695">
        <v>952</v>
      </c>
      <c r="H19" s="695"/>
      <c r="I19" s="682"/>
      <c r="J19" s="721">
        <f>K19+L19+O19+M19</f>
        <v>7286</v>
      </c>
      <c r="K19" s="694">
        <v>6044</v>
      </c>
      <c r="L19" s="695"/>
      <c r="M19" s="695">
        <v>1242</v>
      </c>
      <c r="N19" s="695"/>
      <c r="O19" s="682"/>
      <c r="P19" s="720">
        <f>Q19+R19+U19+S19</f>
        <v>7193</v>
      </c>
      <c r="Q19" s="694">
        <v>6204</v>
      </c>
      <c r="R19" s="695"/>
      <c r="S19" s="695">
        <v>989</v>
      </c>
      <c r="T19" s="695"/>
      <c r="U19" s="682"/>
      <c r="V19" s="427"/>
      <c r="W19" s="428"/>
      <c r="X19" s="428"/>
      <c r="Y19" s="433"/>
      <c r="Z19" s="435"/>
      <c r="AA19" s="985"/>
      <c r="AB19" s="413"/>
      <c r="AC19" s="413"/>
      <c r="AD19" s="413"/>
      <c r="AE19" s="413"/>
      <c r="AF19" s="413"/>
      <c r="AG19" s="413"/>
      <c r="AH19" s="413"/>
      <c r="AI19" s="413"/>
      <c r="AJ19" s="413"/>
      <c r="AK19" s="413"/>
      <c r="AL19" s="413"/>
      <c r="AM19" s="413"/>
      <c r="AN19" s="413"/>
      <c r="AO19" s="413"/>
      <c r="AP19" s="413"/>
      <c r="AQ19" s="413"/>
      <c r="AR19" s="413"/>
      <c r="AS19" s="413"/>
      <c r="AT19" s="413"/>
      <c r="AU19" s="413"/>
      <c r="AV19" s="413"/>
      <c r="AW19" s="413"/>
      <c r="AX19" s="413"/>
      <c r="AY19" s="413"/>
      <c r="AZ19" s="413"/>
      <c r="BA19" s="413"/>
      <c r="BB19" s="413"/>
      <c r="BC19" s="413"/>
      <c r="BD19" s="413"/>
      <c r="BE19" s="413"/>
      <c r="BF19" s="413"/>
      <c r="BG19" s="413"/>
      <c r="BH19" s="413"/>
      <c r="BI19" s="413"/>
      <c r="BJ19" s="413"/>
      <c r="BK19" s="413"/>
      <c r="BL19" s="413"/>
      <c r="BM19" s="413"/>
      <c r="BN19" s="413"/>
      <c r="BO19" s="413"/>
      <c r="BP19" s="413"/>
      <c r="BQ19" s="413"/>
      <c r="BR19" s="413"/>
      <c r="BS19" s="413"/>
      <c r="BT19" s="413"/>
      <c r="BU19" s="413"/>
      <c r="BV19" s="413"/>
      <c r="BW19" s="413"/>
      <c r="BX19" s="413"/>
      <c r="BY19" s="413"/>
      <c r="BZ19" s="413"/>
      <c r="CA19" s="413"/>
      <c r="CB19" s="413"/>
      <c r="CC19" s="413"/>
      <c r="CD19" s="413"/>
      <c r="CE19" s="413"/>
      <c r="CF19" s="413"/>
      <c r="CG19" s="413"/>
      <c r="CH19" s="413"/>
      <c r="CI19" s="413"/>
      <c r="CJ19" s="413"/>
      <c r="CK19" s="413"/>
      <c r="CL19" s="413"/>
      <c r="CM19" s="413"/>
      <c r="CN19" s="413"/>
      <c r="CO19" s="413"/>
      <c r="CP19" s="413"/>
      <c r="CQ19" s="373"/>
      <c r="CR19" s="373"/>
      <c r="CS19" s="373"/>
      <c r="CT19" s="373"/>
      <c r="CU19" s="373"/>
      <c r="CV19" s="373"/>
    </row>
    <row r="20" spans="1:100" s="27" customFormat="1" ht="30" customHeight="1" x14ac:dyDescent="0.2">
      <c r="A20" s="785" t="s">
        <v>232</v>
      </c>
      <c r="B20" s="786" t="s">
        <v>189</v>
      </c>
      <c r="C20" s="878" t="s">
        <v>346</v>
      </c>
      <c r="D20" s="721">
        <f t="shared" si="0"/>
        <v>4528</v>
      </c>
      <c r="E20" s="694">
        <v>3210</v>
      </c>
      <c r="F20" s="695"/>
      <c r="G20" s="695">
        <v>1318</v>
      </c>
      <c r="H20" s="695"/>
      <c r="I20" s="682"/>
      <c r="J20" s="719">
        <f t="shared" ref="J20:J26" si="2">SUM(K20:O20)</f>
        <v>4553</v>
      </c>
      <c r="K20" s="694">
        <v>3210</v>
      </c>
      <c r="L20" s="695"/>
      <c r="M20" s="695">
        <v>1343</v>
      </c>
      <c r="N20" s="695"/>
      <c r="O20" s="682"/>
      <c r="P20" s="722">
        <f>SUM(Q20+R20+S20+T20+U20)</f>
        <v>4540</v>
      </c>
      <c r="Q20" s="694">
        <v>3210</v>
      </c>
      <c r="R20" s="695"/>
      <c r="S20" s="695">
        <v>1330</v>
      </c>
      <c r="T20" s="695"/>
      <c r="U20" s="682"/>
      <c r="V20" s="429">
        <f t="shared" ref="V20:V36" si="3">+P20/D20</f>
        <v>1.0026501766784452</v>
      </c>
      <c r="W20" s="431">
        <f t="shared" ref="W20:W36" si="4">+Q20/E20</f>
        <v>1</v>
      </c>
      <c r="X20" s="431" t="e">
        <f t="shared" ref="X20:X36" si="5">+R20/F20</f>
        <v>#DIV/0!</v>
      </c>
      <c r="Y20" s="430">
        <f t="shared" ref="Y20:Y36" si="6">+S20</f>
        <v>1330</v>
      </c>
      <c r="Z20" s="434" t="e">
        <f t="shared" ref="Z20:Z36" si="7">+U20/I20</f>
        <v>#DIV/0!</v>
      </c>
      <c r="AA20" s="985"/>
      <c r="AB20" s="413"/>
      <c r="AC20" s="413"/>
      <c r="AD20" s="413"/>
      <c r="AE20" s="413"/>
      <c r="AF20" s="413"/>
      <c r="AG20" s="413"/>
      <c r="AH20" s="413"/>
      <c r="AI20" s="413"/>
      <c r="AJ20" s="413"/>
      <c r="AK20" s="413"/>
      <c r="AL20" s="413"/>
      <c r="AM20" s="413"/>
      <c r="AN20" s="413"/>
      <c r="AO20" s="413"/>
      <c r="AP20" s="413"/>
      <c r="AQ20" s="413"/>
      <c r="AR20" s="413"/>
      <c r="AS20" s="413"/>
      <c r="AT20" s="413"/>
      <c r="AU20" s="413"/>
      <c r="AV20" s="413"/>
      <c r="AW20" s="413"/>
      <c r="AX20" s="413"/>
      <c r="AY20" s="413"/>
      <c r="AZ20" s="413"/>
      <c r="BA20" s="413"/>
      <c r="BB20" s="413"/>
      <c r="BC20" s="413"/>
      <c r="BD20" s="413"/>
      <c r="BE20" s="413"/>
      <c r="BF20" s="413"/>
      <c r="BG20" s="413"/>
      <c r="BH20" s="413"/>
      <c r="BI20" s="413"/>
      <c r="BJ20" s="413"/>
      <c r="BK20" s="413"/>
      <c r="BL20" s="413"/>
      <c r="BM20" s="413"/>
      <c r="BN20" s="413"/>
      <c r="BO20" s="413"/>
      <c r="BP20" s="413"/>
      <c r="BQ20" s="413"/>
      <c r="BR20" s="413"/>
      <c r="BS20" s="413"/>
      <c r="BT20" s="413"/>
      <c r="BU20" s="413"/>
      <c r="BV20" s="413"/>
      <c r="BW20" s="413"/>
      <c r="BX20" s="413"/>
      <c r="BY20" s="413"/>
      <c r="BZ20" s="413"/>
      <c r="CA20" s="413"/>
      <c r="CB20" s="413"/>
      <c r="CC20" s="413"/>
      <c r="CD20" s="413"/>
      <c r="CE20" s="413"/>
      <c r="CF20" s="413"/>
      <c r="CG20" s="413"/>
      <c r="CH20" s="413"/>
      <c r="CI20" s="413"/>
      <c r="CJ20" s="413"/>
      <c r="CK20" s="413"/>
      <c r="CL20" s="413"/>
      <c r="CM20" s="413"/>
      <c r="CN20" s="413"/>
      <c r="CO20" s="413"/>
      <c r="CP20" s="413"/>
      <c r="CQ20" s="373"/>
      <c r="CR20" s="373"/>
      <c r="CS20" s="373"/>
      <c r="CT20" s="373"/>
      <c r="CU20" s="373"/>
      <c r="CV20" s="373"/>
    </row>
    <row r="21" spans="1:100" s="27" customFormat="1" ht="30" customHeight="1" x14ac:dyDescent="0.2">
      <c r="A21" s="785" t="s">
        <v>233</v>
      </c>
      <c r="B21" s="786" t="s">
        <v>189</v>
      </c>
      <c r="C21" s="878" t="s">
        <v>347</v>
      </c>
      <c r="D21" s="721">
        <f t="shared" si="0"/>
        <v>2849</v>
      </c>
      <c r="E21" s="694">
        <v>2597</v>
      </c>
      <c r="F21" s="695"/>
      <c r="G21" s="695">
        <v>252</v>
      </c>
      <c r="H21" s="695"/>
      <c r="I21" s="682"/>
      <c r="J21" s="719">
        <f t="shared" si="2"/>
        <v>2804</v>
      </c>
      <c r="K21" s="694">
        <v>2597</v>
      </c>
      <c r="L21" s="695"/>
      <c r="M21" s="695">
        <v>207</v>
      </c>
      <c r="N21" s="695"/>
      <c r="O21" s="682"/>
      <c r="P21" s="722">
        <f>SUM(Q21+R21+S21+T21+U21)</f>
        <v>3046</v>
      </c>
      <c r="Q21" s="694">
        <v>2597</v>
      </c>
      <c r="R21" s="695"/>
      <c r="S21" s="695">
        <v>449</v>
      </c>
      <c r="T21" s="695"/>
      <c r="U21" s="682"/>
      <c r="V21" s="429">
        <f t="shared" si="3"/>
        <v>1.0691470691470693</v>
      </c>
      <c r="W21" s="431">
        <f t="shared" si="4"/>
        <v>1</v>
      </c>
      <c r="X21" s="431" t="e">
        <f t="shared" si="5"/>
        <v>#DIV/0!</v>
      </c>
      <c r="Y21" s="430">
        <f t="shared" si="6"/>
        <v>449</v>
      </c>
      <c r="Z21" s="434" t="e">
        <f t="shared" si="7"/>
        <v>#DIV/0!</v>
      </c>
      <c r="AA21" s="985"/>
      <c r="AB21" s="413"/>
      <c r="AC21" s="413"/>
      <c r="AD21" s="413"/>
      <c r="AE21" s="413"/>
      <c r="AF21" s="413"/>
      <c r="AG21" s="413"/>
      <c r="AH21" s="413"/>
      <c r="AI21" s="413"/>
      <c r="AJ21" s="413"/>
      <c r="AK21" s="413"/>
      <c r="AL21" s="413"/>
      <c r="AM21" s="413"/>
      <c r="AN21" s="413"/>
      <c r="AO21" s="413"/>
      <c r="AP21" s="413"/>
      <c r="AQ21" s="413"/>
      <c r="AR21" s="413"/>
      <c r="AS21" s="413"/>
      <c r="AT21" s="413"/>
      <c r="AU21" s="413"/>
      <c r="AV21" s="413"/>
      <c r="AW21" s="413"/>
      <c r="AX21" s="413"/>
      <c r="AY21" s="413"/>
      <c r="AZ21" s="413"/>
      <c r="BA21" s="413"/>
      <c r="BB21" s="413"/>
      <c r="BC21" s="413"/>
      <c r="BD21" s="413"/>
      <c r="BE21" s="413"/>
      <c r="BF21" s="413"/>
      <c r="BG21" s="413"/>
      <c r="BH21" s="413"/>
      <c r="BI21" s="413"/>
      <c r="BJ21" s="413"/>
      <c r="BK21" s="413"/>
      <c r="BL21" s="413"/>
      <c r="BM21" s="413"/>
      <c r="BN21" s="413"/>
      <c r="BO21" s="413"/>
      <c r="BP21" s="413"/>
      <c r="BQ21" s="413"/>
      <c r="BR21" s="413"/>
      <c r="BS21" s="413"/>
      <c r="BT21" s="413"/>
      <c r="BU21" s="413"/>
      <c r="BV21" s="413"/>
      <c r="BW21" s="413"/>
      <c r="BX21" s="413"/>
      <c r="BY21" s="413"/>
      <c r="BZ21" s="413"/>
      <c r="CA21" s="413"/>
      <c r="CB21" s="413"/>
      <c r="CC21" s="413"/>
      <c r="CD21" s="413"/>
      <c r="CE21" s="413"/>
      <c r="CF21" s="413"/>
      <c r="CG21" s="413"/>
      <c r="CH21" s="413"/>
      <c r="CI21" s="413"/>
      <c r="CJ21" s="413"/>
      <c r="CK21" s="413"/>
      <c r="CL21" s="413"/>
      <c r="CM21" s="413"/>
      <c r="CN21" s="413"/>
      <c r="CO21" s="413"/>
      <c r="CP21" s="413"/>
      <c r="CQ21" s="373"/>
      <c r="CR21" s="373"/>
      <c r="CS21" s="373"/>
      <c r="CT21" s="373"/>
      <c r="CU21" s="373"/>
      <c r="CV21" s="373"/>
    </row>
    <row r="22" spans="1:100" s="27" customFormat="1" ht="30" customHeight="1" x14ac:dyDescent="0.2">
      <c r="A22" s="785" t="s">
        <v>234</v>
      </c>
      <c r="B22" s="786" t="s">
        <v>196</v>
      </c>
      <c r="C22" s="878" t="s">
        <v>348</v>
      </c>
      <c r="D22" s="721">
        <f t="shared" si="0"/>
        <v>8312</v>
      </c>
      <c r="E22" s="694">
        <v>5400</v>
      </c>
      <c r="F22" s="695"/>
      <c r="G22" s="695">
        <v>2912</v>
      </c>
      <c r="H22" s="695"/>
      <c r="I22" s="682"/>
      <c r="J22" s="719">
        <f t="shared" si="2"/>
        <v>7989</v>
      </c>
      <c r="K22" s="694">
        <v>5400</v>
      </c>
      <c r="L22" s="695"/>
      <c r="M22" s="695">
        <v>2589</v>
      </c>
      <c r="N22" s="695"/>
      <c r="O22" s="682"/>
      <c r="P22" s="722">
        <f>SUM(Q22+R22+S22+T22+U22)</f>
        <v>8341</v>
      </c>
      <c r="Q22" s="694">
        <v>5400</v>
      </c>
      <c r="R22" s="695"/>
      <c r="S22" s="695">
        <v>2941</v>
      </c>
      <c r="T22" s="695"/>
      <c r="U22" s="682"/>
      <c r="V22" s="429">
        <f t="shared" si="3"/>
        <v>1.0034889316650626</v>
      </c>
      <c r="W22" s="431">
        <f t="shared" si="4"/>
        <v>1</v>
      </c>
      <c r="X22" s="431" t="e">
        <f t="shared" si="5"/>
        <v>#DIV/0!</v>
      </c>
      <c r="Y22" s="430">
        <f t="shared" si="6"/>
        <v>2941</v>
      </c>
      <c r="Z22" s="434" t="e">
        <f t="shared" si="7"/>
        <v>#DIV/0!</v>
      </c>
      <c r="AA22" s="985"/>
      <c r="AB22" s="413"/>
      <c r="AC22" s="413"/>
      <c r="AD22" s="413"/>
      <c r="AE22" s="413"/>
      <c r="AF22" s="413"/>
      <c r="AG22" s="413"/>
      <c r="AH22" s="413"/>
      <c r="AI22" s="413"/>
      <c r="AJ22" s="413"/>
      <c r="AK22" s="413"/>
      <c r="AL22" s="413"/>
      <c r="AM22" s="413"/>
      <c r="AN22" s="413"/>
      <c r="AO22" s="413"/>
      <c r="AP22" s="413"/>
      <c r="AQ22" s="413"/>
      <c r="AR22" s="413"/>
      <c r="AS22" s="413"/>
      <c r="AT22" s="413"/>
      <c r="AU22" s="413"/>
      <c r="AV22" s="413"/>
      <c r="AW22" s="413"/>
      <c r="AX22" s="413"/>
      <c r="AY22" s="413"/>
      <c r="AZ22" s="413"/>
      <c r="BA22" s="413"/>
      <c r="BB22" s="413"/>
      <c r="BC22" s="413"/>
      <c r="BD22" s="413"/>
      <c r="BE22" s="413"/>
      <c r="BF22" s="413"/>
      <c r="BG22" s="413"/>
      <c r="BH22" s="413"/>
      <c r="BI22" s="413"/>
      <c r="BJ22" s="413"/>
      <c r="BK22" s="413"/>
      <c r="BL22" s="413"/>
      <c r="BM22" s="413"/>
      <c r="BN22" s="413"/>
      <c r="BO22" s="413"/>
      <c r="BP22" s="413"/>
      <c r="BQ22" s="413"/>
      <c r="BR22" s="413"/>
      <c r="BS22" s="413"/>
      <c r="BT22" s="413"/>
      <c r="BU22" s="413"/>
      <c r="BV22" s="413"/>
      <c r="BW22" s="413"/>
      <c r="BX22" s="413"/>
      <c r="BY22" s="413"/>
      <c r="BZ22" s="413"/>
      <c r="CA22" s="413"/>
      <c r="CB22" s="413"/>
      <c r="CC22" s="413"/>
      <c r="CD22" s="413"/>
      <c r="CE22" s="413"/>
      <c r="CF22" s="413"/>
      <c r="CG22" s="413"/>
      <c r="CH22" s="413"/>
      <c r="CI22" s="413"/>
      <c r="CJ22" s="413"/>
      <c r="CK22" s="413"/>
      <c r="CL22" s="413"/>
      <c r="CM22" s="413"/>
      <c r="CN22" s="413"/>
      <c r="CO22" s="413"/>
      <c r="CP22" s="413"/>
      <c r="CQ22" s="373"/>
      <c r="CR22" s="373"/>
      <c r="CS22" s="373"/>
      <c r="CT22" s="373"/>
      <c r="CU22" s="373"/>
      <c r="CV22" s="373"/>
    </row>
    <row r="23" spans="1:100" s="27" customFormat="1" ht="30" customHeight="1" x14ac:dyDescent="0.2">
      <c r="A23" s="785" t="s">
        <v>235</v>
      </c>
      <c r="B23" s="786" t="s">
        <v>199</v>
      </c>
      <c r="C23" s="878" t="s">
        <v>349</v>
      </c>
      <c r="D23" s="721">
        <f t="shared" si="0"/>
        <v>6751</v>
      </c>
      <c r="E23" s="694">
        <v>5200</v>
      </c>
      <c r="F23" s="695"/>
      <c r="G23" s="695">
        <v>1551</v>
      </c>
      <c r="H23" s="695"/>
      <c r="I23" s="682"/>
      <c r="J23" s="723">
        <f t="shared" si="2"/>
        <v>6488</v>
      </c>
      <c r="K23" s="694">
        <v>5200</v>
      </c>
      <c r="L23" s="695"/>
      <c r="M23" s="695">
        <v>1288</v>
      </c>
      <c r="N23" s="695"/>
      <c r="O23" s="682"/>
      <c r="P23" s="722">
        <f t="shared" ref="P23:P34" si="8">SUM(Q23+R23+S23+T23+U23)</f>
        <v>6830</v>
      </c>
      <c r="Q23" s="694">
        <v>5200</v>
      </c>
      <c r="R23" s="695"/>
      <c r="S23" s="695">
        <v>1630</v>
      </c>
      <c r="T23" s="695"/>
      <c r="U23" s="682"/>
      <c r="V23" s="429">
        <f t="shared" si="3"/>
        <v>1.0117019700785068</v>
      </c>
      <c r="W23" s="431">
        <f t="shared" si="4"/>
        <v>1</v>
      </c>
      <c r="X23" s="431" t="e">
        <f t="shared" si="5"/>
        <v>#DIV/0!</v>
      </c>
      <c r="Y23" s="430">
        <f t="shared" si="6"/>
        <v>1630</v>
      </c>
      <c r="Z23" s="434" t="e">
        <f t="shared" si="7"/>
        <v>#DIV/0!</v>
      </c>
      <c r="AA23" s="985"/>
      <c r="AB23" s="413"/>
      <c r="AC23" s="413"/>
      <c r="AD23" s="413"/>
      <c r="AE23" s="413"/>
      <c r="AF23" s="413"/>
      <c r="AG23" s="413"/>
      <c r="AH23" s="413"/>
      <c r="AI23" s="413"/>
      <c r="AJ23" s="413"/>
      <c r="AK23" s="413"/>
      <c r="AL23" s="413"/>
      <c r="AM23" s="413"/>
      <c r="AN23" s="413"/>
      <c r="AO23" s="413"/>
      <c r="AP23" s="413"/>
      <c r="AQ23" s="413"/>
      <c r="AR23" s="413"/>
      <c r="AS23" s="413"/>
      <c r="AT23" s="413"/>
      <c r="AU23" s="413"/>
      <c r="AV23" s="413"/>
      <c r="AW23" s="413"/>
      <c r="AX23" s="413"/>
      <c r="AY23" s="413"/>
      <c r="AZ23" s="413"/>
      <c r="BA23" s="413"/>
      <c r="BB23" s="413"/>
      <c r="BC23" s="413"/>
      <c r="BD23" s="413"/>
      <c r="BE23" s="413"/>
      <c r="BF23" s="413"/>
      <c r="BG23" s="413"/>
      <c r="BH23" s="413"/>
      <c r="BI23" s="413"/>
      <c r="BJ23" s="413"/>
      <c r="BK23" s="413"/>
      <c r="BL23" s="413"/>
      <c r="BM23" s="413"/>
      <c r="BN23" s="413"/>
      <c r="BO23" s="413"/>
      <c r="BP23" s="413"/>
      <c r="BQ23" s="413"/>
      <c r="BR23" s="413"/>
      <c r="BS23" s="413"/>
      <c r="BT23" s="413"/>
      <c r="BU23" s="413"/>
      <c r="BV23" s="413"/>
      <c r="BW23" s="413"/>
      <c r="BX23" s="413"/>
      <c r="BY23" s="413"/>
      <c r="BZ23" s="413"/>
      <c r="CA23" s="413"/>
      <c r="CB23" s="413"/>
      <c r="CC23" s="413"/>
      <c r="CD23" s="413"/>
      <c r="CE23" s="413"/>
      <c r="CF23" s="413"/>
      <c r="CG23" s="413"/>
      <c r="CH23" s="413"/>
      <c r="CI23" s="413"/>
      <c r="CJ23" s="413"/>
      <c r="CK23" s="413"/>
      <c r="CL23" s="413"/>
      <c r="CM23" s="413"/>
      <c r="CN23" s="413"/>
      <c r="CO23" s="413"/>
      <c r="CP23" s="413"/>
    </row>
    <row r="24" spans="1:100" s="27" customFormat="1" ht="30" customHeight="1" x14ac:dyDescent="0.2">
      <c r="A24" s="785" t="s">
        <v>236</v>
      </c>
      <c r="B24" s="786" t="s">
        <v>196</v>
      </c>
      <c r="C24" s="878" t="s">
        <v>486</v>
      </c>
      <c r="D24" s="721">
        <f t="shared" si="0"/>
        <v>2668</v>
      </c>
      <c r="E24" s="694">
        <f>1816</f>
        <v>1816</v>
      </c>
      <c r="F24" s="695">
        <v>16</v>
      </c>
      <c r="G24" s="695">
        <v>796</v>
      </c>
      <c r="H24" s="695">
        <v>40</v>
      </c>
      <c r="I24" s="682"/>
      <c r="J24" s="719">
        <f t="shared" si="2"/>
        <v>2310</v>
      </c>
      <c r="K24" s="694">
        <v>1816</v>
      </c>
      <c r="L24" s="695">
        <v>16</v>
      </c>
      <c r="M24" s="695">
        <v>448</v>
      </c>
      <c r="N24" s="695">
        <v>30</v>
      </c>
      <c r="O24" s="682"/>
      <c r="P24" s="722">
        <f t="shared" si="8"/>
        <v>8066</v>
      </c>
      <c r="Q24" s="694">
        <v>4842</v>
      </c>
      <c r="R24" s="695">
        <v>44</v>
      </c>
      <c r="S24" s="695">
        <v>3180</v>
      </c>
      <c r="T24" s="695"/>
      <c r="U24" s="682"/>
      <c r="V24" s="438">
        <f t="shared" si="3"/>
        <v>3.0232383808095951</v>
      </c>
      <c r="W24" s="439">
        <f t="shared" si="4"/>
        <v>2.6662995594713657</v>
      </c>
      <c r="X24" s="439">
        <f t="shared" si="5"/>
        <v>2.75</v>
      </c>
      <c r="Y24" s="440">
        <f t="shared" si="6"/>
        <v>3180</v>
      </c>
      <c r="Z24" s="441" t="e">
        <f t="shared" si="7"/>
        <v>#DIV/0!</v>
      </c>
      <c r="AA24" s="985"/>
      <c r="AB24" s="413"/>
      <c r="AC24" s="413"/>
      <c r="AD24" s="413"/>
      <c r="AE24" s="413"/>
      <c r="AF24" s="413"/>
      <c r="AG24" s="413"/>
      <c r="AH24" s="413"/>
      <c r="AI24" s="413"/>
      <c r="AJ24" s="413"/>
      <c r="AK24" s="413"/>
      <c r="AL24" s="413"/>
      <c r="AM24" s="413"/>
      <c r="AN24" s="413"/>
      <c r="AO24" s="413"/>
      <c r="AP24" s="413"/>
      <c r="AQ24" s="413"/>
      <c r="AR24" s="413"/>
      <c r="AS24" s="413"/>
      <c r="AT24" s="413"/>
      <c r="AU24" s="413"/>
      <c r="AV24" s="413"/>
      <c r="AW24" s="413"/>
      <c r="AX24" s="413"/>
      <c r="AY24" s="413"/>
      <c r="AZ24" s="413"/>
      <c r="BA24" s="413"/>
      <c r="BB24" s="413"/>
      <c r="BC24" s="413"/>
      <c r="BD24" s="413"/>
      <c r="BE24" s="413"/>
      <c r="BF24" s="413"/>
      <c r="BG24" s="413"/>
      <c r="BH24" s="413"/>
      <c r="BI24" s="413"/>
      <c r="BJ24" s="413"/>
      <c r="BK24" s="413"/>
      <c r="BL24" s="413"/>
      <c r="BM24" s="413"/>
      <c r="BN24" s="413"/>
      <c r="BO24" s="413"/>
      <c r="BP24" s="413"/>
      <c r="BQ24" s="413"/>
      <c r="BR24" s="413"/>
      <c r="BS24" s="413"/>
      <c r="BT24" s="413"/>
      <c r="BU24" s="413"/>
      <c r="BV24" s="413"/>
      <c r="BW24" s="413"/>
      <c r="BX24" s="413"/>
      <c r="BY24" s="413"/>
      <c r="BZ24" s="413"/>
      <c r="CA24" s="413"/>
      <c r="CB24" s="413"/>
      <c r="CC24" s="413"/>
      <c r="CD24" s="413"/>
      <c r="CE24" s="413"/>
      <c r="CF24" s="413"/>
      <c r="CG24" s="413"/>
      <c r="CH24" s="413"/>
      <c r="CI24" s="413"/>
      <c r="CJ24" s="413"/>
      <c r="CK24" s="413"/>
      <c r="CL24" s="413"/>
      <c r="CM24" s="413"/>
      <c r="CN24" s="413"/>
      <c r="CO24" s="413"/>
      <c r="CP24" s="413"/>
    </row>
    <row r="25" spans="1:100" s="27" customFormat="1" ht="30" customHeight="1" x14ac:dyDescent="0.2">
      <c r="A25" s="785" t="s">
        <v>237</v>
      </c>
      <c r="B25" s="786" t="s">
        <v>196</v>
      </c>
      <c r="C25" s="878" t="s">
        <v>350</v>
      </c>
      <c r="D25" s="721">
        <f t="shared" si="0"/>
        <v>3727</v>
      </c>
      <c r="E25" s="694">
        <v>2930</v>
      </c>
      <c r="F25" s="695"/>
      <c r="G25" s="695">
        <v>797</v>
      </c>
      <c r="H25" s="695"/>
      <c r="I25" s="682"/>
      <c r="J25" s="719">
        <f t="shared" si="2"/>
        <v>3674</v>
      </c>
      <c r="K25" s="694">
        <v>2930</v>
      </c>
      <c r="L25" s="695"/>
      <c r="M25" s="695">
        <v>744</v>
      </c>
      <c r="N25" s="695"/>
      <c r="O25" s="682"/>
      <c r="P25" s="722">
        <f t="shared" si="8"/>
        <v>3743</v>
      </c>
      <c r="Q25" s="694">
        <v>2930</v>
      </c>
      <c r="R25" s="695"/>
      <c r="S25" s="695">
        <v>813</v>
      </c>
      <c r="T25" s="695"/>
      <c r="U25" s="682"/>
      <c r="V25" s="429">
        <f t="shared" si="3"/>
        <v>1.0042929970485646</v>
      </c>
      <c r="W25" s="431">
        <f t="shared" si="4"/>
        <v>1</v>
      </c>
      <c r="X25" s="431" t="e">
        <f t="shared" si="5"/>
        <v>#DIV/0!</v>
      </c>
      <c r="Y25" s="430">
        <f t="shared" si="6"/>
        <v>813</v>
      </c>
      <c r="Z25" s="434" t="e">
        <f t="shared" si="7"/>
        <v>#DIV/0!</v>
      </c>
      <c r="AA25" s="985"/>
      <c r="AB25" s="413"/>
      <c r="AC25" s="413"/>
      <c r="AD25" s="413"/>
      <c r="AE25" s="413"/>
      <c r="AF25" s="413"/>
      <c r="AG25" s="413"/>
      <c r="AH25" s="413"/>
      <c r="AI25" s="413"/>
      <c r="AJ25" s="413"/>
      <c r="AK25" s="413"/>
      <c r="AL25" s="413"/>
      <c r="AM25" s="413"/>
      <c r="AN25" s="413"/>
      <c r="AO25" s="413"/>
      <c r="AP25" s="413"/>
      <c r="AQ25" s="413"/>
      <c r="AR25" s="413"/>
      <c r="AS25" s="413"/>
      <c r="AT25" s="413"/>
      <c r="AU25" s="413"/>
      <c r="AV25" s="413"/>
      <c r="AW25" s="413"/>
      <c r="AX25" s="413"/>
      <c r="AY25" s="413"/>
      <c r="AZ25" s="413"/>
      <c r="BA25" s="413"/>
      <c r="BB25" s="413"/>
      <c r="BC25" s="413"/>
      <c r="BD25" s="413"/>
      <c r="BE25" s="413"/>
      <c r="BF25" s="413"/>
      <c r="BG25" s="413"/>
      <c r="BH25" s="413"/>
      <c r="BI25" s="413"/>
      <c r="BJ25" s="413"/>
      <c r="BK25" s="413"/>
      <c r="BL25" s="413"/>
      <c r="BM25" s="413"/>
      <c r="BN25" s="413"/>
      <c r="BO25" s="413"/>
      <c r="BP25" s="413"/>
      <c r="BQ25" s="413"/>
      <c r="BR25" s="413"/>
      <c r="BS25" s="413"/>
      <c r="BT25" s="413"/>
      <c r="BU25" s="413"/>
      <c r="BV25" s="413"/>
      <c r="BW25" s="413"/>
      <c r="BX25" s="413"/>
      <c r="BY25" s="413"/>
      <c r="BZ25" s="413"/>
      <c r="CA25" s="413"/>
      <c r="CB25" s="413"/>
      <c r="CC25" s="413"/>
      <c r="CD25" s="413"/>
      <c r="CE25" s="413"/>
      <c r="CF25" s="413"/>
      <c r="CG25" s="413"/>
      <c r="CH25" s="413"/>
      <c r="CI25" s="413"/>
      <c r="CJ25" s="413"/>
      <c r="CK25" s="413"/>
      <c r="CL25" s="413"/>
      <c r="CM25" s="413"/>
      <c r="CN25" s="413"/>
      <c r="CO25" s="413"/>
      <c r="CP25" s="413"/>
    </row>
    <row r="26" spans="1:100" s="27" customFormat="1" ht="30" customHeight="1" x14ac:dyDescent="0.2">
      <c r="A26" s="785" t="s">
        <v>238</v>
      </c>
      <c r="B26" s="786" t="s">
        <v>199</v>
      </c>
      <c r="C26" s="878" t="s">
        <v>351</v>
      </c>
      <c r="D26" s="721">
        <f>SUM(E26:I26)</f>
        <v>12115</v>
      </c>
      <c r="E26" s="694">
        <v>9300</v>
      </c>
      <c r="F26" s="695"/>
      <c r="G26" s="695">
        <v>2815</v>
      </c>
      <c r="H26" s="695"/>
      <c r="I26" s="682"/>
      <c r="J26" s="719">
        <f t="shared" si="2"/>
        <v>12342</v>
      </c>
      <c r="K26" s="694">
        <v>9597</v>
      </c>
      <c r="L26" s="695"/>
      <c r="M26" s="695">
        <v>2745</v>
      </c>
      <c r="N26" s="695"/>
      <c r="O26" s="682"/>
      <c r="P26" s="722">
        <f t="shared" si="8"/>
        <v>12150</v>
      </c>
      <c r="Q26" s="694">
        <v>9300</v>
      </c>
      <c r="R26" s="695"/>
      <c r="S26" s="695">
        <v>2850</v>
      </c>
      <c r="T26" s="695"/>
      <c r="U26" s="682"/>
      <c r="V26" s="429">
        <f t="shared" si="3"/>
        <v>1.0028889806025587</v>
      </c>
      <c r="W26" s="431">
        <f t="shared" si="4"/>
        <v>1</v>
      </c>
      <c r="X26" s="431" t="e">
        <f t="shared" si="5"/>
        <v>#DIV/0!</v>
      </c>
      <c r="Y26" s="430">
        <f t="shared" si="6"/>
        <v>2850</v>
      </c>
      <c r="Z26" s="434" t="e">
        <f t="shared" si="7"/>
        <v>#DIV/0!</v>
      </c>
      <c r="AA26" s="985"/>
      <c r="AB26" s="413"/>
      <c r="AC26" s="413"/>
      <c r="AD26" s="413"/>
      <c r="AE26" s="413"/>
      <c r="AF26" s="413"/>
      <c r="AG26" s="413"/>
      <c r="AH26" s="413"/>
      <c r="AI26" s="413"/>
      <c r="AJ26" s="413"/>
      <c r="AK26" s="413"/>
      <c r="AL26" s="413"/>
      <c r="AM26" s="413"/>
      <c r="AN26" s="413"/>
      <c r="AO26" s="413"/>
      <c r="AP26" s="413"/>
      <c r="AQ26" s="413"/>
      <c r="AR26" s="413"/>
      <c r="AS26" s="413"/>
      <c r="AT26" s="413"/>
      <c r="AU26" s="413"/>
      <c r="AV26" s="413"/>
      <c r="AW26" s="413"/>
      <c r="AX26" s="413"/>
      <c r="AY26" s="413"/>
      <c r="AZ26" s="413"/>
      <c r="BA26" s="413"/>
      <c r="BB26" s="413"/>
      <c r="BC26" s="413"/>
      <c r="BD26" s="413"/>
      <c r="BE26" s="413"/>
      <c r="BF26" s="413"/>
      <c r="BG26" s="413"/>
      <c r="BH26" s="413"/>
      <c r="BI26" s="413"/>
      <c r="BJ26" s="413"/>
      <c r="BK26" s="413"/>
      <c r="BL26" s="413"/>
      <c r="BM26" s="413"/>
      <c r="BN26" s="413"/>
      <c r="BO26" s="413"/>
      <c r="BP26" s="413"/>
      <c r="BQ26" s="413"/>
      <c r="BR26" s="413"/>
      <c r="BS26" s="413"/>
      <c r="BT26" s="413"/>
      <c r="BU26" s="413"/>
      <c r="BV26" s="413"/>
      <c r="BW26" s="413"/>
      <c r="BX26" s="413"/>
      <c r="BY26" s="413"/>
      <c r="BZ26" s="413"/>
      <c r="CA26" s="413"/>
      <c r="CB26" s="413"/>
      <c r="CC26" s="413"/>
      <c r="CD26" s="413"/>
      <c r="CE26" s="413"/>
      <c r="CF26" s="413"/>
      <c r="CG26" s="413"/>
      <c r="CH26" s="413"/>
      <c r="CI26" s="413"/>
      <c r="CJ26" s="413"/>
      <c r="CK26" s="413"/>
      <c r="CL26" s="413"/>
      <c r="CM26" s="413"/>
      <c r="CN26" s="413"/>
      <c r="CO26" s="413"/>
      <c r="CP26" s="413"/>
    </row>
    <row r="27" spans="1:100" s="27" customFormat="1" ht="30" customHeight="1" x14ac:dyDescent="0.2">
      <c r="A27" s="785" t="s">
        <v>239</v>
      </c>
      <c r="B27" s="786" t="s">
        <v>196</v>
      </c>
      <c r="C27" s="878" t="s">
        <v>485</v>
      </c>
      <c r="D27" s="721">
        <f>SUM(E27:I27)</f>
        <v>4528</v>
      </c>
      <c r="E27" s="694">
        <v>3026</v>
      </c>
      <c r="F27" s="695">
        <v>28</v>
      </c>
      <c r="G27" s="695">
        <v>1474</v>
      </c>
      <c r="H27" s="695"/>
      <c r="I27" s="682"/>
      <c r="J27" s="719">
        <f t="shared" ref="J27:J32" si="9">SUM(K27:O27)</f>
        <v>4480</v>
      </c>
      <c r="K27" s="694">
        <v>3033</v>
      </c>
      <c r="L27" s="695">
        <v>32</v>
      </c>
      <c r="M27" s="695">
        <v>1415</v>
      </c>
      <c r="N27" s="695"/>
      <c r="O27" s="682"/>
      <c r="P27" s="722">
        <f t="shared" si="8"/>
        <v>0</v>
      </c>
      <c r="Q27" s="694"/>
      <c r="R27" s="695"/>
      <c r="S27" s="695"/>
      <c r="T27" s="695"/>
      <c r="U27" s="682"/>
      <c r="V27" s="429">
        <f t="shared" si="3"/>
        <v>0</v>
      </c>
      <c r="W27" s="431">
        <f t="shared" si="4"/>
        <v>0</v>
      </c>
      <c r="X27" s="431">
        <f t="shared" si="5"/>
        <v>0</v>
      </c>
      <c r="Y27" s="430">
        <f t="shared" si="6"/>
        <v>0</v>
      </c>
      <c r="Z27" s="434" t="e">
        <f t="shared" si="7"/>
        <v>#DIV/0!</v>
      </c>
      <c r="AA27" s="985"/>
      <c r="AB27" s="413"/>
      <c r="AC27" s="413"/>
      <c r="AD27" s="413"/>
      <c r="AE27" s="413"/>
      <c r="AF27" s="413"/>
      <c r="AG27" s="413"/>
      <c r="AH27" s="413"/>
      <c r="AI27" s="413"/>
      <c r="AJ27" s="413"/>
      <c r="AK27" s="413"/>
      <c r="AL27" s="413"/>
      <c r="AM27" s="413"/>
      <c r="AN27" s="413"/>
      <c r="AO27" s="413"/>
      <c r="AP27" s="413"/>
      <c r="AQ27" s="413"/>
      <c r="AR27" s="413"/>
      <c r="AS27" s="413"/>
      <c r="AT27" s="413"/>
      <c r="AU27" s="413"/>
      <c r="AV27" s="413"/>
      <c r="AW27" s="413"/>
      <c r="AX27" s="413"/>
      <c r="AY27" s="413"/>
      <c r="AZ27" s="413"/>
      <c r="BA27" s="413"/>
      <c r="BB27" s="413"/>
      <c r="BC27" s="413"/>
      <c r="BD27" s="413"/>
      <c r="BE27" s="413"/>
      <c r="BF27" s="413"/>
      <c r="BG27" s="413"/>
      <c r="BH27" s="413"/>
      <c r="BI27" s="413"/>
      <c r="BJ27" s="413"/>
      <c r="BK27" s="413"/>
      <c r="BL27" s="413"/>
      <c r="BM27" s="413"/>
      <c r="BN27" s="413"/>
      <c r="BO27" s="413"/>
      <c r="BP27" s="413"/>
      <c r="BQ27" s="413"/>
      <c r="BR27" s="413"/>
      <c r="BS27" s="413"/>
      <c r="BT27" s="413"/>
      <c r="BU27" s="413"/>
      <c r="BV27" s="413"/>
      <c r="BW27" s="413"/>
      <c r="BX27" s="413"/>
      <c r="BY27" s="413"/>
      <c r="BZ27" s="413"/>
      <c r="CA27" s="413"/>
      <c r="CB27" s="413"/>
      <c r="CC27" s="413"/>
      <c r="CD27" s="413"/>
      <c r="CE27" s="413"/>
      <c r="CF27" s="413"/>
      <c r="CG27" s="413"/>
      <c r="CH27" s="413"/>
      <c r="CI27" s="413"/>
      <c r="CJ27" s="413"/>
      <c r="CK27" s="413"/>
      <c r="CL27" s="413"/>
      <c r="CM27" s="413"/>
      <c r="CN27" s="413"/>
      <c r="CO27" s="413"/>
      <c r="CP27" s="413"/>
    </row>
    <row r="28" spans="1:100" s="27" customFormat="1" ht="30" customHeight="1" x14ac:dyDescent="0.2">
      <c r="A28" s="785" t="s">
        <v>240</v>
      </c>
      <c r="B28" s="786" t="s">
        <v>196</v>
      </c>
      <c r="C28" s="878" t="s">
        <v>352</v>
      </c>
      <c r="D28" s="721">
        <f>SUM(E28:I28)</f>
        <v>2265</v>
      </c>
      <c r="E28" s="694">
        <v>1921</v>
      </c>
      <c r="F28" s="695"/>
      <c r="G28" s="695">
        <v>344</v>
      </c>
      <c r="H28" s="695"/>
      <c r="I28" s="682"/>
      <c r="J28" s="719">
        <f t="shared" si="9"/>
        <v>2250</v>
      </c>
      <c r="K28" s="694">
        <v>1921</v>
      </c>
      <c r="L28" s="695"/>
      <c r="M28" s="695">
        <v>329</v>
      </c>
      <c r="N28" s="695"/>
      <c r="O28" s="682"/>
      <c r="P28" s="722">
        <f t="shared" si="8"/>
        <v>2362</v>
      </c>
      <c r="Q28" s="694">
        <v>2021</v>
      </c>
      <c r="R28" s="695"/>
      <c r="S28" s="695">
        <v>341</v>
      </c>
      <c r="T28" s="695"/>
      <c r="U28" s="682"/>
      <c r="V28" s="429">
        <f t="shared" si="3"/>
        <v>1.0428256070640176</v>
      </c>
      <c r="W28" s="431">
        <f t="shared" si="4"/>
        <v>1.0520562207183759</v>
      </c>
      <c r="X28" s="431" t="e">
        <f t="shared" si="5"/>
        <v>#DIV/0!</v>
      </c>
      <c r="Y28" s="430">
        <f t="shared" si="6"/>
        <v>341</v>
      </c>
      <c r="Z28" s="434" t="e">
        <f t="shared" si="7"/>
        <v>#DIV/0!</v>
      </c>
      <c r="AA28" s="985"/>
      <c r="AB28" s="413"/>
      <c r="AC28" s="413"/>
      <c r="AD28" s="413"/>
      <c r="AE28" s="413"/>
      <c r="AF28" s="413"/>
      <c r="AG28" s="413"/>
      <c r="AH28" s="413"/>
      <c r="AI28" s="413"/>
      <c r="AJ28" s="413"/>
      <c r="AK28" s="413"/>
      <c r="AL28" s="413"/>
      <c r="AM28" s="413"/>
      <c r="AN28" s="413"/>
      <c r="AO28" s="413"/>
      <c r="AP28" s="413"/>
      <c r="AQ28" s="413"/>
      <c r="AR28" s="413"/>
      <c r="AS28" s="413"/>
      <c r="AT28" s="413"/>
      <c r="AU28" s="413"/>
      <c r="AV28" s="413"/>
      <c r="AW28" s="413"/>
      <c r="AX28" s="413"/>
      <c r="AY28" s="413"/>
      <c r="AZ28" s="413"/>
      <c r="BA28" s="413"/>
      <c r="BB28" s="413"/>
      <c r="BC28" s="413"/>
      <c r="BD28" s="413"/>
      <c r="BE28" s="413"/>
      <c r="BF28" s="413"/>
      <c r="BG28" s="413"/>
      <c r="BH28" s="413"/>
      <c r="BI28" s="413"/>
      <c r="BJ28" s="413"/>
      <c r="BK28" s="413"/>
      <c r="BL28" s="413"/>
      <c r="BM28" s="413"/>
      <c r="BN28" s="413"/>
      <c r="BO28" s="413"/>
      <c r="BP28" s="413"/>
      <c r="BQ28" s="413"/>
      <c r="BR28" s="413"/>
      <c r="BS28" s="413"/>
      <c r="BT28" s="413"/>
      <c r="BU28" s="413"/>
      <c r="BV28" s="413"/>
      <c r="BW28" s="413"/>
      <c r="BX28" s="413"/>
      <c r="BY28" s="413"/>
      <c r="BZ28" s="413"/>
      <c r="CA28" s="413"/>
      <c r="CB28" s="413"/>
      <c r="CC28" s="413"/>
      <c r="CD28" s="413"/>
      <c r="CE28" s="413"/>
      <c r="CF28" s="413"/>
      <c r="CG28" s="413"/>
      <c r="CH28" s="413"/>
      <c r="CI28" s="413"/>
      <c r="CJ28" s="413"/>
      <c r="CK28" s="413"/>
      <c r="CL28" s="413"/>
      <c r="CM28" s="413"/>
      <c r="CN28" s="413"/>
      <c r="CO28" s="413"/>
      <c r="CP28" s="413"/>
    </row>
    <row r="29" spans="1:100" s="27" customFormat="1" ht="30" customHeight="1" x14ac:dyDescent="0.2">
      <c r="A29" s="785" t="s">
        <v>241</v>
      </c>
      <c r="B29" s="786" t="s">
        <v>196</v>
      </c>
      <c r="C29" s="878" t="s">
        <v>353</v>
      </c>
      <c r="D29" s="721">
        <f>SUM(E29:I29)</f>
        <v>2325</v>
      </c>
      <c r="E29" s="694">
        <v>2233</v>
      </c>
      <c r="F29" s="695"/>
      <c r="G29" s="695">
        <v>92</v>
      </c>
      <c r="H29" s="695"/>
      <c r="I29" s="682"/>
      <c r="J29" s="719">
        <f t="shared" si="9"/>
        <v>2319</v>
      </c>
      <c r="K29" s="694">
        <v>2233</v>
      </c>
      <c r="L29" s="695"/>
      <c r="M29" s="695">
        <v>86</v>
      </c>
      <c r="N29" s="695"/>
      <c r="O29" s="682"/>
      <c r="P29" s="722">
        <f t="shared" si="8"/>
        <v>2332</v>
      </c>
      <c r="Q29" s="694">
        <v>2233</v>
      </c>
      <c r="R29" s="695"/>
      <c r="S29" s="695">
        <v>99</v>
      </c>
      <c r="T29" s="695"/>
      <c r="U29" s="682"/>
      <c r="V29" s="429">
        <f t="shared" si="3"/>
        <v>1.003010752688172</v>
      </c>
      <c r="W29" s="431">
        <f t="shared" si="4"/>
        <v>1</v>
      </c>
      <c r="X29" s="431" t="e">
        <f t="shared" si="5"/>
        <v>#DIV/0!</v>
      </c>
      <c r="Y29" s="430">
        <f t="shared" si="6"/>
        <v>99</v>
      </c>
      <c r="Z29" s="434" t="e">
        <f t="shared" si="7"/>
        <v>#DIV/0!</v>
      </c>
      <c r="AA29" s="985"/>
      <c r="AB29" s="413"/>
      <c r="AC29" s="413"/>
      <c r="AD29" s="413"/>
      <c r="AE29" s="413"/>
      <c r="AF29" s="413"/>
      <c r="AG29" s="413"/>
      <c r="AH29" s="413"/>
      <c r="AI29" s="413"/>
      <c r="AJ29" s="413"/>
      <c r="AK29" s="413"/>
      <c r="AL29" s="413"/>
      <c r="AM29" s="413"/>
      <c r="AN29" s="413"/>
      <c r="AO29" s="413"/>
      <c r="AP29" s="413"/>
      <c r="AQ29" s="413"/>
      <c r="AR29" s="413"/>
      <c r="AS29" s="413"/>
      <c r="AT29" s="413"/>
      <c r="AU29" s="413"/>
      <c r="AV29" s="413"/>
      <c r="AW29" s="413"/>
      <c r="AX29" s="413"/>
      <c r="AY29" s="413"/>
      <c r="AZ29" s="413"/>
      <c r="BA29" s="413"/>
      <c r="BB29" s="413"/>
      <c r="BC29" s="413"/>
      <c r="BD29" s="413"/>
      <c r="BE29" s="413"/>
      <c r="BF29" s="413"/>
      <c r="BG29" s="413"/>
      <c r="BH29" s="413"/>
      <c r="BI29" s="413"/>
      <c r="BJ29" s="413"/>
      <c r="BK29" s="413"/>
      <c r="BL29" s="413"/>
      <c r="BM29" s="413"/>
      <c r="BN29" s="413"/>
      <c r="BO29" s="413"/>
      <c r="BP29" s="413"/>
      <c r="BQ29" s="413"/>
      <c r="BR29" s="413"/>
      <c r="BS29" s="413"/>
      <c r="BT29" s="413"/>
      <c r="BU29" s="413"/>
      <c r="BV29" s="413"/>
      <c r="BW29" s="413"/>
      <c r="BX29" s="413"/>
      <c r="BY29" s="413"/>
      <c r="BZ29" s="413"/>
      <c r="CA29" s="413"/>
      <c r="CB29" s="413"/>
      <c r="CC29" s="413"/>
      <c r="CD29" s="413"/>
      <c r="CE29" s="413"/>
      <c r="CF29" s="413"/>
      <c r="CG29" s="413"/>
      <c r="CH29" s="413"/>
      <c r="CI29" s="413"/>
      <c r="CJ29" s="413"/>
      <c r="CK29" s="413"/>
      <c r="CL29" s="413"/>
      <c r="CM29" s="413"/>
      <c r="CN29" s="413"/>
      <c r="CO29" s="413"/>
      <c r="CP29" s="413"/>
    </row>
    <row r="30" spans="1:100" s="27" customFormat="1" ht="30" customHeight="1" x14ac:dyDescent="0.2">
      <c r="A30" s="785" t="s">
        <v>242</v>
      </c>
      <c r="B30" s="786" t="s">
        <v>199</v>
      </c>
      <c r="C30" s="878" t="s">
        <v>354</v>
      </c>
      <c r="D30" s="721">
        <f>E30+F30+I30+G30</f>
        <v>7246</v>
      </c>
      <c r="E30" s="694">
        <v>4462</v>
      </c>
      <c r="F30" s="695"/>
      <c r="G30" s="695">
        <v>2784</v>
      </c>
      <c r="H30" s="695"/>
      <c r="I30" s="682"/>
      <c r="J30" s="723">
        <f t="shared" si="9"/>
        <v>7229</v>
      </c>
      <c r="K30" s="694">
        <v>4612</v>
      </c>
      <c r="L30" s="695"/>
      <c r="M30" s="695">
        <v>2617</v>
      </c>
      <c r="N30" s="695"/>
      <c r="O30" s="682"/>
      <c r="P30" s="722">
        <f t="shared" si="8"/>
        <v>8056</v>
      </c>
      <c r="Q30" s="694">
        <v>4462</v>
      </c>
      <c r="R30" s="695"/>
      <c r="S30" s="695">
        <v>3594</v>
      </c>
      <c r="T30" s="695"/>
      <c r="U30" s="682"/>
      <c r="V30" s="429">
        <f t="shared" si="3"/>
        <v>1.1117858128622689</v>
      </c>
      <c r="W30" s="439">
        <f t="shared" si="4"/>
        <v>1</v>
      </c>
      <c r="X30" s="439" t="e">
        <f t="shared" si="5"/>
        <v>#DIV/0!</v>
      </c>
      <c r="Y30" s="430">
        <f t="shared" si="6"/>
        <v>3594</v>
      </c>
      <c r="Z30" s="441" t="e">
        <f t="shared" si="7"/>
        <v>#DIV/0!</v>
      </c>
      <c r="AA30" s="985"/>
      <c r="AB30" s="413"/>
      <c r="AC30" s="413"/>
      <c r="AD30" s="413"/>
      <c r="AE30" s="413"/>
      <c r="AF30" s="413"/>
      <c r="AG30" s="413"/>
      <c r="AH30" s="413"/>
      <c r="AI30" s="413"/>
      <c r="AJ30" s="413"/>
      <c r="AK30" s="413"/>
      <c r="AL30" s="413"/>
      <c r="AM30" s="413"/>
      <c r="AN30" s="413"/>
      <c r="AO30" s="413"/>
      <c r="AP30" s="413"/>
      <c r="AQ30" s="413"/>
      <c r="AR30" s="413"/>
      <c r="AS30" s="413"/>
      <c r="AT30" s="413"/>
      <c r="AU30" s="413"/>
      <c r="AV30" s="413"/>
      <c r="AW30" s="413"/>
      <c r="AX30" s="413"/>
      <c r="AY30" s="413"/>
      <c r="AZ30" s="413"/>
      <c r="BA30" s="413"/>
      <c r="BB30" s="413"/>
      <c r="BC30" s="413"/>
      <c r="BD30" s="413"/>
      <c r="BE30" s="413"/>
      <c r="BF30" s="413"/>
      <c r="BG30" s="413"/>
      <c r="BH30" s="413"/>
      <c r="BI30" s="413"/>
      <c r="BJ30" s="413"/>
      <c r="BK30" s="413"/>
      <c r="BL30" s="413"/>
      <c r="BM30" s="413"/>
      <c r="BN30" s="413"/>
      <c r="BO30" s="413"/>
      <c r="BP30" s="413"/>
      <c r="BQ30" s="413"/>
      <c r="BR30" s="413"/>
      <c r="BS30" s="413"/>
      <c r="BT30" s="413"/>
      <c r="BU30" s="413"/>
      <c r="BV30" s="413"/>
      <c r="BW30" s="413"/>
      <c r="BX30" s="413"/>
      <c r="BY30" s="413"/>
      <c r="BZ30" s="413"/>
      <c r="CA30" s="413"/>
      <c r="CB30" s="413"/>
      <c r="CC30" s="413"/>
      <c r="CD30" s="413"/>
      <c r="CE30" s="413"/>
      <c r="CF30" s="413"/>
      <c r="CG30" s="413"/>
      <c r="CH30" s="413"/>
      <c r="CI30" s="413"/>
      <c r="CJ30" s="413"/>
      <c r="CK30" s="413"/>
      <c r="CL30" s="413"/>
      <c r="CM30" s="413"/>
      <c r="CN30" s="413"/>
      <c r="CO30" s="413"/>
      <c r="CP30" s="413"/>
    </row>
    <row r="31" spans="1:100" s="373" customFormat="1" ht="30" customHeight="1" x14ac:dyDescent="0.2">
      <c r="A31" s="785" t="s">
        <v>243</v>
      </c>
      <c r="B31" s="786" t="s">
        <v>183</v>
      </c>
      <c r="C31" s="878" t="s">
        <v>355</v>
      </c>
      <c r="D31" s="723">
        <f>E31+F31+I31+H31+G31</f>
        <v>1066</v>
      </c>
      <c r="E31" s="694">
        <v>1005</v>
      </c>
      <c r="F31" s="695"/>
      <c r="G31" s="695">
        <v>48</v>
      </c>
      <c r="H31" s="695">
        <v>13</v>
      </c>
      <c r="I31" s="682"/>
      <c r="J31" s="719">
        <f t="shared" si="9"/>
        <v>1046</v>
      </c>
      <c r="K31" s="694">
        <v>1005</v>
      </c>
      <c r="L31" s="695"/>
      <c r="M31" s="695">
        <v>41</v>
      </c>
      <c r="N31" s="695"/>
      <c r="O31" s="682"/>
      <c r="P31" s="722">
        <f t="shared" si="8"/>
        <v>1075</v>
      </c>
      <c r="Q31" s="694">
        <v>1035</v>
      </c>
      <c r="R31" s="695"/>
      <c r="S31" s="695">
        <v>40</v>
      </c>
      <c r="T31" s="695"/>
      <c r="U31" s="682"/>
      <c r="V31" s="429">
        <f t="shared" si="3"/>
        <v>1.0084427767354596</v>
      </c>
      <c r="W31" s="431">
        <f t="shared" si="4"/>
        <v>1.0298507462686568</v>
      </c>
      <c r="X31" s="431" t="e">
        <f t="shared" si="5"/>
        <v>#DIV/0!</v>
      </c>
      <c r="Y31" s="430">
        <f t="shared" si="6"/>
        <v>40</v>
      </c>
      <c r="Z31" s="437" t="e">
        <f t="shared" si="7"/>
        <v>#DIV/0!</v>
      </c>
      <c r="AA31" s="985"/>
      <c r="AB31" s="413"/>
      <c r="AC31" s="413"/>
      <c r="AD31" s="413"/>
      <c r="AE31" s="413"/>
      <c r="AF31" s="413"/>
      <c r="AG31" s="413"/>
      <c r="AH31" s="413"/>
      <c r="AI31" s="413"/>
      <c r="AJ31" s="413"/>
      <c r="AK31" s="413"/>
      <c r="AL31" s="413"/>
      <c r="AM31" s="413"/>
      <c r="AN31" s="413"/>
      <c r="AO31" s="413"/>
      <c r="AP31" s="413"/>
      <c r="AQ31" s="413"/>
      <c r="AR31" s="413"/>
      <c r="AS31" s="413"/>
      <c r="AT31" s="413"/>
      <c r="AU31" s="413"/>
      <c r="AV31" s="413"/>
      <c r="AW31" s="413"/>
      <c r="AX31" s="413"/>
      <c r="AY31" s="413"/>
      <c r="AZ31" s="413"/>
      <c r="BA31" s="413"/>
      <c r="BB31" s="413"/>
      <c r="BC31" s="413"/>
      <c r="BD31" s="413"/>
      <c r="BE31" s="413"/>
      <c r="BF31" s="413"/>
      <c r="BG31" s="413"/>
      <c r="BH31" s="413"/>
      <c r="BI31" s="413"/>
      <c r="BJ31" s="413"/>
      <c r="BK31" s="413"/>
      <c r="BL31" s="413"/>
      <c r="BM31" s="413"/>
      <c r="BN31" s="413"/>
      <c r="BO31" s="413"/>
      <c r="BP31" s="413"/>
      <c r="BQ31" s="413"/>
      <c r="BR31" s="413"/>
      <c r="BS31" s="413"/>
      <c r="BT31" s="413"/>
      <c r="BU31" s="413"/>
      <c r="BV31" s="413"/>
      <c r="BW31" s="413"/>
      <c r="BX31" s="413"/>
      <c r="BY31" s="413"/>
      <c r="BZ31" s="413"/>
      <c r="CA31" s="413"/>
      <c r="CB31" s="413"/>
      <c r="CC31" s="413"/>
      <c r="CD31" s="413"/>
      <c r="CE31" s="413"/>
      <c r="CF31" s="413"/>
      <c r="CG31" s="413"/>
      <c r="CH31" s="413"/>
      <c r="CI31" s="413"/>
      <c r="CJ31" s="413"/>
      <c r="CK31" s="413"/>
      <c r="CL31" s="413"/>
      <c r="CM31" s="413"/>
      <c r="CN31" s="413"/>
      <c r="CO31" s="413"/>
      <c r="CP31" s="413"/>
    </row>
    <row r="32" spans="1:100" s="27" customFormat="1" ht="30" customHeight="1" x14ac:dyDescent="0.2">
      <c r="A32" s="785" t="s">
        <v>244</v>
      </c>
      <c r="B32" s="786" t="s">
        <v>199</v>
      </c>
      <c r="C32" s="878" t="s">
        <v>356</v>
      </c>
      <c r="D32" s="721">
        <f>E32+F32+I32+G32</f>
        <v>4306</v>
      </c>
      <c r="E32" s="694">
        <v>3297</v>
      </c>
      <c r="F32" s="695"/>
      <c r="G32" s="695">
        <v>1009</v>
      </c>
      <c r="H32" s="695"/>
      <c r="I32" s="682"/>
      <c r="J32" s="719">
        <f t="shared" si="9"/>
        <v>4009</v>
      </c>
      <c r="K32" s="694">
        <v>3097</v>
      </c>
      <c r="L32" s="695"/>
      <c r="M32" s="695">
        <v>912</v>
      </c>
      <c r="N32" s="695"/>
      <c r="O32" s="682"/>
      <c r="P32" s="722">
        <f t="shared" si="8"/>
        <v>4285</v>
      </c>
      <c r="Q32" s="694">
        <v>3297</v>
      </c>
      <c r="R32" s="695"/>
      <c r="S32" s="695">
        <v>988</v>
      </c>
      <c r="T32" s="695"/>
      <c r="U32" s="682"/>
      <c r="V32" s="429">
        <f t="shared" si="3"/>
        <v>0.99512308406874128</v>
      </c>
      <c r="W32" s="431">
        <f t="shared" si="4"/>
        <v>1</v>
      </c>
      <c r="X32" s="431" t="e">
        <f t="shared" si="5"/>
        <v>#DIV/0!</v>
      </c>
      <c r="Y32" s="430">
        <f t="shared" si="6"/>
        <v>988</v>
      </c>
      <c r="Z32" s="434" t="e">
        <f t="shared" si="7"/>
        <v>#DIV/0!</v>
      </c>
      <c r="AA32" s="985"/>
      <c r="AB32" s="413"/>
      <c r="AC32" s="413"/>
      <c r="AD32" s="413"/>
      <c r="AE32" s="413"/>
      <c r="AF32" s="413"/>
      <c r="AG32" s="413"/>
      <c r="AH32" s="413"/>
      <c r="AI32" s="413"/>
      <c r="AJ32" s="413"/>
      <c r="AK32" s="413"/>
      <c r="AL32" s="413"/>
      <c r="AM32" s="413"/>
      <c r="AN32" s="413"/>
      <c r="AO32" s="413"/>
      <c r="AP32" s="413"/>
      <c r="AQ32" s="413"/>
      <c r="AR32" s="413"/>
      <c r="AS32" s="413"/>
      <c r="AT32" s="413"/>
      <c r="AU32" s="413"/>
      <c r="AV32" s="413"/>
      <c r="AW32" s="413"/>
      <c r="AX32" s="413"/>
      <c r="AY32" s="413"/>
      <c r="AZ32" s="413"/>
      <c r="BA32" s="413"/>
      <c r="BB32" s="413"/>
      <c r="BC32" s="413"/>
      <c r="BD32" s="413"/>
      <c r="BE32" s="413"/>
      <c r="BF32" s="413"/>
      <c r="BG32" s="413"/>
      <c r="BH32" s="413"/>
      <c r="BI32" s="413"/>
      <c r="BJ32" s="413"/>
      <c r="BK32" s="413"/>
      <c r="BL32" s="413"/>
      <c r="BM32" s="413"/>
      <c r="BN32" s="413"/>
      <c r="BO32" s="413"/>
      <c r="BP32" s="413"/>
      <c r="BQ32" s="413"/>
      <c r="BR32" s="413"/>
      <c r="BS32" s="413"/>
      <c r="BT32" s="413"/>
      <c r="BU32" s="413"/>
      <c r="BV32" s="413"/>
      <c r="BW32" s="413"/>
      <c r="BX32" s="413"/>
      <c r="BY32" s="413"/>
      <c r="BZ32" s="413"/>
      <c r="CA32" s="413"/>
      <c r="CB32" s="413"/>
      <c r="CC32" s="413"/>
      <c r="CD32" s="413"/>
      <c r="CE32" s="413"/>
      <c r="CF32" s="413"/>
      <c r="CG32" s="413"/>
      <c r="CH32" s="413"/>
      <c r="CI32" s="413"/>
      <c r="CJ32" s="413"/>
      <c r="CK32" s="413"/>
      <c r="CL32" s="413"/>
      <c r="CM32" s="413"/>
      <c r="CN32" s="413"/>
      <c r="CO32" s="413"/>
      <c r="CP32" s="413"/>
    </row>
    <row r="33" spans="1:94" s="27" customFormat="1" ht="30" customHeight="1" x14ac:dyDescent="0.2">
      <c r="A33" s="785" t="s">
        <v>245</v>
      </c>
      <c r="B33" s="786" t="s">
        <v>213</v>
      </c>
      <c r="C33" s="878" t="s">
        <v>357</v>
      </c>
      <c r="D33" s="723">
        <f>E33+F33+I33+H33+G33</f>
        <v>102</v>
      </c>
      <c r="E33" s="694">
        <v>0</v>
      </c>
      <c r="F33" s="695"/>
      <c r="G33" s="695">
        <v>102</v>
      </c>
      <c r="H33" s="695"/>
      <c r="I33" s="682"/>
      <c r="J33" s="719">
        <f>SUM(K33:O33)</f>
        <v>104</v>
      </c>
      <c r="K33" s="694"/>
      <c r="L33" s="695"/>
      <c r="M33" s="695">
        <v>79</v>
      </c>
      <c r="N33" s="695">
        <v>25</v>
      </c>
      <c r="O33" s="682"/>
      <c r="P33" s="722">
        <f t="shared" si="8"/>
        <v>82</v>
      </c>
      <c r="Q33" s="694"/>
      <c r="R33" s="695"/>
      <c r="S33" s="695">
        <v>82</v>
      </c>
      <c r="T33" s="695"/>
      <c r="U33" s="682"/>
      <c r="V33" s="429">
        <f t="shared" si="3"/>
        <v>0.80392156862745101</v>
      </c>
      <c r="W33" s="431" t="e">
        <f t="shared" si="4"/>
        <v>#DIV/0!</v>
      </c>
      <c r="X33" s="431" t="e">
        <f t="shared" si="5"/>
        <v>#DIV/0!</v>
      </c>
      <c r="Y33" s="430">
        <f t="shared" si="6"/>
        <v>82</v>
      </c>
      <c r="Z33" s="600" t="e">
        <f t="shared" si="7"/>
        <v>#DIV/0!</v>
      </c>
      <c r="AA33" s="985"/>
      <c r="AB33" s="413"/>
      <c r="AC33" s="413"/>
      <c r="AD33" s="413"/>
      <c r="AE33" s="413"/>
      <c r="AF33" s="413"/>
      <c r="AG33" s="413"/>
      <c r="AH33" s="413"/>
      <c r="AI33" s="413"/>
      <c r="AJ33" s="413"/>
      <c r="AK33" s="413"/>
      <c r="AL33" s="413"/>
      <c r="AM33" s="413"/>
      <c r="AN33" s="413"/>
      <c r="AO33" s="413"/>
      <c r="AP33" s="413"/>
      <c r="AQ33" s="413"/>
      <c r="AR33" s="413"/>
      <c r="AS33" s="413"/>
      <c r="AT33" s="413"/>
      <c r="AU33" s="413"/>
      <c r="AV33" s="413"/>
      <c r="AW33" s="413"/>
      <c r="AX33" s="413"/>
      <c r="AY33" s="413"/>
      <c r="AZ33" s="413"/>
      <c r="BA33" s="413"/>
      <c r="BB33" s="413"/>
      <c r="BC33" s="413"/>
      <c r="BD33" s="413"/>
      <c r="BE33" s="413"/>
      <c r="BF33" s="413"/>
      <c r="BG33" s="413"/>
      <c r="BH33" s="413"/>
      <c r="BI33" s="413"/>
      <c r="BJ33" s="413"/>
      <c r="BK33" s="413"/>
      <c r="BL33" s="413"/>
      <c r="BM33" s="413"/>
      <c r="BN33" s="413"/>
      <c r="BO33" s="413"/>
      <c r="BP33" s="413"/>
      <c r="BQ33" s="413"/>
      <c r="BR33" s="413"/>
      <c r="BS33" s="413"/>
      <c r="BT33" s="413"/>
      <c r="BU33" s="413"/>
      <c r="BV33" s="413"/>
      <c r="BW33" s="413"/>
      <c r="BX33" s="413"/>
      <c r="BY33" s="413"/>
      <c r="BZ33" s="413"/>
      <c r="CA33" s="413"/>
      <c r="CB33" s="413"/>
      <c r="CC33" s="413"/>
      <c r="CD33" s="413"/>
      <c r="CE33" s="413"/>
      <c r="CF33" s="413"/>
      <c r="CG33" s="413"/>
      <c r="CH33" s="413"/>
      <c r="CI33" s="413"/>
      <c r="CJ33" s="413"/>
      <c r="CK33" s="413"/>
      <c r="CL33" s="413"/>
      <c r="CM33" s="413"/>
      <c r="CN33" s="413"/>
      <c r="CO33" s="413"/>
      <c r="CP33" s="413"/>
    </row>
    <row r="34" spans="1:94" s="27" customFormat="1" ht="30" customHeight="1" x14ac:dyDescent="0.2">
      <c r="A34" s="785" t="s">
        <v>246</v>
      </c>
      <c r="B34" s="786" t="s">
        <v>213</v>
      </c>
      <c r="C34" s="878" t="s">
        <v>358</v>
      </c>
      <c r="D34" s="723">
        <f>E34+F34+I34+H34+G34</f>
        <v>132</v>
      </c>
      <c r="E34" s="694">
        <v>110</v>
      </c>
      <c r="F34" s="695"/>
      <c r="G34" s="695">
        <v>22</v>
      </c>
      <c r="H34" s="695"/>
      <c r="I34" s="682"/>
      <c r="J34" s="719">
        <f>SUM(K34:O34)</f>
        <v>141</v>
      </c>
      <c r="K34" s="694">
        <v>110</v>
      </c>
      <c r="L34" s="695"/>
      <c r="M34" s="695">
        <v>31</v>
      </c>
      <c r="N34" s="695"/>
      <c r="O34" s="682"/>
      <c r="P34" s="722">
        <f t="shared" si="8"/>
        <v>132</v>
      </c>
      <c r="Q34" s="694">
        <v>110</v>
      </c>
      <c r="R34" s="695"/>
      <c r="S34" s="695">
        <v>22</v>
      </c>
      <c r="T34" s="695"/>
      <c r="U34" s="682"/>
      <c r="V34" s="429">
        <f t="shared" si="3"/>
        <v>1</v>
      </c>
      <c r="W34" s="431">
        <f t="shared" si="4"/>
        <v>1</v>
      </c>
      <c r="X34" s="431" t="e">
        <f t="shared" si="5"/>
        <v>#DIV/0!</v>
      </c>
      <c r="Y34" s="430">
        <f t="shared" si="6"/>
        <v>22</v>
      </c>
      <c r="Z34" s="600" t="e">
        <f t="shared" si="7"/>
        <v>#DIV/0!</v>
      </c>
      <c r="AA34" s="985"/>
      <c r="AB34" s="413"/>
      <c r="AC34" s="413"/>
      <c r="AD34" s="413"/>
      <c r="AE34" s="413"/>
      <c r="AF34" s="413"/>
      <c r="AG34" s="413"/>
      <c r="AH34" s="413"/>
      <c r="AI34" s="413"/>
      <c r="AJ34" s="413"/>
      <c r="AK34" s="413"/>
      <c r="AL34" s="413"/>
      <c r="AM34" s="413"/>
      <c r="AN34" s="413"/>
      <c r="AO34" s="413"/>
      <c r="AP34" s="413"/>
      <c r="AQ34" s="413"/>
      <c r="AR34" s="413"/>
      <c r="AS34" s="413"/>
      <c r="AT34" s="413"/>
      <c r="AU34" s="413"/>
      <c r="AV34" s="413"/>
      <c r="AW34" s="413"/>
      <c r="AX34" s="413"/>
      <c r="AY34" s="413"/>
      <c r="AZ34" s="413"/>
      <c r="BA34" s="413"/>
      <c r="BB34" s="413"/>
      <c r="BC34" s="413"/>
      <c r="BD34" s="413"/>
      <c r="BE34" s="413"/>
      <c r="BF34" s="413"/>
      <c r="BG34" s="413"/>
      <c r="BH34" s="413"/>
      <c r="BI34" s="413"/>
      <c r="BJ34" s="413"/>
      <c r="BK34" s="413"/>
      <c r="BL34" s="413"/>
      <c r="BM34" s="413"/>
      <c r="BN34" s="413"/>
      <c r="BO34" s="413"/>
      <c r="BP34" s="413"/>
      <c r="BQ34" s="413"/>
      <c r="BR34" s="413"/>
      <c r="BS34" s="413"/>
      <c r="BT34" s="413"/>
      <c r="BU34" s="413"/>
      <c r="BV34" s="413"/>
      <c r="BW34" s="413"/>
      <c r="BX34" s="413"/>
      <c r="BY34" s="413"/>
      <c r="BZ34" s="413"/>
      <c r="CA34" s="413"/>
      <c r="CB34" s="413"/>
      <c r="CC34" s="413"/>
      <c r="CD34" s="413"/>
      <c r="CE34" s="413"/>
      <c r="CF34" s="413"/>
      <c r="CG34" s="413"/>
      <c r="CH34" s="413"/>
      <c r="CI34" s="413"/>
      <c r="CJ34" s="413"/>
      <c r="CK34" s="413"/>
      <c r="CL34" s="413"/>
      <c r="CM34" s="413"/>
      <c r="CN34" s="413"/>
      <c r="CO34" s="413"/>
      <c r="CP34" s="413"/>
    </row>
    <row r="35" spans="1:94" s="27" customFormat="1" ht="30" customHeight="1" x14ac:dyDescent="0.2">
      <c r="A35" s="785" t="s">
        <v>247</v>
      </c>
      <c r="B35" s="786" t="s">
        <v>213</v>
      </c>
      <c r="C35" s="878" t="s">
        <v>359</v>
      </c>
      <c r="D35" s="723">
        <f>E35+F35+I35+H35+G35</f>
        <v>316</v>
      </c>
      <c r="E35" s="694">
        <v>294</v>
      </c>
      <c r="F35" s="695"/>
      <c r="G35" s="695">
        <v>22</v>
      </c>
      <c r="H35" s="695"/>
      <c r="I35" s="682"/>
      <c r="J35" s="719">
        <f>SUM(K35:O35)</f>
        <v>351</v>
      </c>
      <c r="K35" s="694">
        <v>294</v>
      </c>
      <c r="L35" s="695"/>
      <c r="M35" s="695">
        <v>57</v>
      </c>
      <c r="N35" s="695"/>
      <c r="O35" s="682"/>
      <c r="P35" s="722">
        <f>SUM(Q35+R35+S35+T35+U35)</f>
        <v>332</v>
      </c>
      <c r="Q35" s="694">
        <v>294</v>
      </c>
      <c r="R35" s="695"/>
      <c r="S35" s="695">
        <v>38</v>
      </c>
      <c r="T35" s="695"/>
      <c r="U35" s="682"/>
      <c r="V35" s="429">
        <f t="shared" si="3"/>
        <v>1.0506329113924051</v>
      </c>
      <c r="W35" s="431">
        <f t="shared" si="4"/>
        <v>1</v>
      </c>
      <c r="X35" s="431" t="e">
        <f t="shared" si="5"/>
        <v>#DIV/0!</v>
      </c>
      <c r="Y35" s="430">
        <f t="shared" si="6"/>
        <v>38</v>
      </c>
      <c r="Z35" s="600" t="e">
        <f t="shared" si="7"/>
        <v>#DIV/0!</v>
      </c>
      <c r="AA35" s="985"/>
      <c r="AB35" s="413"/>
      <c r="AC35" s="413"/>
      <c r="AD35" s="413"/>
      <c r="AE35" s="413"/>
      <c r="AF35" s="413"/>
      <c r="AG35" s="413"/>
      <c r="AH35" s="413"/>
      <c r="AI35" s="413"/>
      <c r="AJ35" s="413"/>
      <c r="AK35" s="413"/>
      <c r="AL35" s="413"/>
      <c r="AM35" s="413"/>
      <c r="AN35" s="413"/>
      <c r="AO35" s="413"/>
      <c r="AP35" s="413"/>
      <c r="AQ35" s="413"/>
      <c r="AR35" s="413"/>
      <c r="AS35" s="413"/>
      <c r="AT35" s="413"/>
      <c r="AU35" s="413"/>
      <c r="AV35" s="413"/>
      <c r="AW35" s="413"/>
      <c r="AX35" s="413"/>
      <c r="AY35" s="413"/>
      <c r="AZ35" s="413"/>
      <c r="BA35" s="413"/>
      <c r="BB35" s="413"/>
      <c r="BC35" s="413"/>
      <c r="BD35" s="413"/>
      <c r="BE35" s="413"/>
      <c r="BF35" s="413"/>
      <c r="BG35" s="413"/>
      <c r="BH35" s="413"/>
      <c r="BI35" s="413"/>
      <c r="BJ35" s="413"/>
      <c r="BK35" s="413"/>
      <c r="BL35" s="413"/>
      <c r="BM35" s="413"/>
      <c r="BN35" s="413"/>
      <c r="BO35" s="413"/>
      <c r="BP35" s="413"/>
      <c r="BQ35" s="413"/>
      <c r="BR35" s="413"/>
      <c r="BS35" s="413"/>
      <c r="BT35" s="413"/>
      <c r="BU35" s="413"/>
      <c r="BV35" s="413"/>
      <c r="BW35" s="413"/>
      <c r="BX35" s="413"/>
      <c r="BY35" s="413"/>
      <c r="BZ35" s="413"/>
      <c r="CA35" s="413"/>
      <c r="CB35" s="413"/>
      <c r="CC35" s="413"/>
      <c r="CD35" s="413"/>
      <c r="CE35" s="413"/>
      <c r="CF35" s="413"/>
      <c r="CG35" s="413"/>
      <c r="CH35" s="413"/>
      <c r="CI35" s="413"/>
      <c r="CJ35" s="413"/>
      <c r="CK35" s="413"/>
      <c r="CL35" s="413"/>
      <c r="CM35" s="413"/>
      <c r="CN35" s="413"/>
      <c r="CO35" s="413"/>
      <c r="CP35" s="413"/>
    </row>
    <row r="36" spans="1:94" s="27" customFormat="1" ht="30" customHeight="1" thickBot="1" x14ac:dyDescent="0.25">
      <c r="A36" s="787" t="s">
        <v>248</v>
      </c>
      <c r="B36" s="788" t="s">
        <v>219</v>
      </c>
      <c r="C36" s="878" t="s">
        <v>360</v>
      </c>
      <c r="D36" s="723">
        <f>E36+F36+I36+H36+G36</f>
        <v>469</v>
      </c>
      <c r="E36" s="696">
        <v>461</v>
      </c>
      <c r="F36" s="697"/>
      <c r="G36" s="697">
        <v>8</v>
      </c>
      <c r="H36" s="697"/>
      <c r="I36" s="676"/>
      <c r="J36" s="719">
        <f>SUM(K36:O36)</f>
        <v>469</v>
      </c>
      <c r="K36" s="696">
        <v>461</v>
      </c>
      <c r="L36" s="697"/>
      <c r="M36" s="697">
        <v>8</v>
      </c>
      <c r="N36" s="697"/>
      <c r="O36" s="676"/>
      <c r="P36" s="722">
        <f>SUM(Q36+R36+S36+T36+U36)</f>
        <v>469</v>
      </c>
      <c r="Q36" s="696">
        <v>461</v>
      </c>
      <c r="R36" s="697"/>
      <c r="S36" s="697">
        <v>8</v>
      </c>
      <c r="T36" s="697"/>
      <c r="U36" s="676"/>
      <c r="V36" s="429">
        <f t="shared" si="3"/>
        <v>1</v>
      </c>
      <c r="W36" s="431">
        <f t="shared" si="4"/>
        <v>1</v>
      </c>
      <c r="X36" s="431" t="e">
        <f t="shared" si="5"/>
        <v>#DIV/0!</v>
      </c>
      <c r="Y36" s="430">
        <f t="shared" si="6"/>
        <v>8</v>
      </c>
      <c r="Z36" s="434" t="e">
        <f t="shared" si="7"/>
        <v>#DIV/0!</v>
      </c>
      <c r="AA36" s="985"/>
      <c r="AB36" s="413"/>
      <c r="AC36" s="413"/>
      <c r="AD36" s="413"/>
      <c r="AE36" s="413"/>
      <c r="AF36" s="413"/>
      <c r="AG36" s="413"/>
      <c r="AH36" s="413"/>
      <c r="AI36" s="413"/>
      <c r="AJ36" s="413"/>
      <c r="AK36" s="413"/>
      <c r="AL36" s="413"/>
      <c r="AM36" s="413"/>
      <c r="AN36" s="413"/>
      <c r="AO36" s="413"/>
      <c r="AP36" s="413"/>
      <c r="AQ36" s="413"/>
      <c r="AR36" s="413"/>
      <c r="AS36" s="413"/>
      <c r="AT36" s="413"/>
      <c r="AU36" s="413"/>
      <c r="AV36" s="413"/>
      <c r="AW36" s="413"/>
      <c r="AX36" s="413"/>
      <c r="AY36" s="413"/>
      <c r="AZ36" s="413"/>
      <c r="BA36" s="413"/>
      <c r="BB36" s="413"/>
      <c r="BC36" s="413"/>
      <c r="BD36" s="413"/>
      <c r="BE36" s="413"/>
      <c r="BF36" s="413"/>
      <c r="BG36" s="413"/>
      <c r="BH36" s="413"/>
      <c r="BI36" s="413"/>
      <c r="BJ36" s="413"/>
      <c r="BK36" s="413"/>
      <c r="BL36" s="413"/>
      <c r="BM36" s="413"/>
      <c r="BN36" s="413"/>
      <c r="BO36" s="413"/>
      <c r="BP36" s="413"/>
      <c r="BQ36" s="413"/>
      <c r="BR36" s="413"/>
      <c r="BS36" s="413"/>
      <c r="BT36" s="413"/>
      <c r="BU36" s="413"/>
      <c r="BV36" s="413"/>
      <c r="BW36" s="413"/>
      <c r="BX36" s="413"/>
      <c r="BY36" s="413"/>
      <c r="BZ36" s="413"/>
      <c r="CA36" s="413"/>
      <c r="CB36" s="413"/>
      <c r="CC36" s="413"/>
      <c r="CD36" s="413"/>
      <c r="CE36" s="413"/>
      <c r="CF36" s="413"/>
      <c r="CG36" s="413"/>
      <c r="CH36" s="413"/>
      <c r="CI36" s="413"/>
      <c r="CJ36" s="413"/>
      <c r="CK36" s="413"/>
      <c r="CL36" s="413"/>
      <c r="CM36" s="413"/>
      <c r="CN36" s="413"/>
      <c r="CO36" s="413"/>
      <c r="CP36" s="413"/>
    </row>
    <row r="37" spans="1:94" s="27" customFormat="1" ht="30" customHeight="1" thickBot="1" x14ac:dyDescent="0.3">
      <c r="A37" s="793"/>
      <c r="B37" s="794"/>
      <c r="C37" s="893" t="s">
        <v>50</v>
      </c>
      <c r="D37" s="891">
        <f t="shared" ref="D37:I37" si="10">SUM(D15:D36)</f>
        <v>74646</v>
      </c>
      <c r="E37" s="442">
        <f t="shared" si="10"/>
        <v>57077</v>
      </c>
      <c r="F37" s="443">
        <f t="shared" si="10"/>
        <v>44</v>
      </c>
      <c r="G37" s="443">
        <f t="shared" si="10"/>
        <v>17472</v>
      </c>
      <c r="H37" s="443">
        <f t="shared" si="10"/>
        <v>53</v>
      </c>
      <c r="I37" s="456">
        <f t="shared" si="10"/>
        <v>0</v>
      </c>
      <c r="J37" s="602">
        <f>SUM(J14:J36)</f>
        <v>73813</v>
      </c>
      <c r="K37" s="442">
        <f>SUM(K15:K36)</f>
        <v>57365</v>
      </c>
      <c r="L37" s="443">
        <f t="shared" ref="L37:U37" si="11">SUM(L15:L36)</f>
        <v>48</v>
      </c>
      <c r="M37" s="443">
        <f t="shared" si="11"/>
        <v>16345</v>
      </c>
      <c r="N37" s="443">
        <f t="shared" si="11"/>
        <v>55</v>
      </c>
      <c r="O37" s="456">
        <f t="shared" si="11"/>
        <v>0</v>
      </c>
      <c r="P37" s="442">
        <f>SUM(P15:P36)</f>
        <v>77060</v>
      </c>
      <c r="Q37" s="442">
        <f t="shared" si="11"/>
        <v>57431</v>
      </c>
      <c r="R37" s="443">
        <f t="shared" si="11"/>
        <v>44</v>
      </c>
      <c r="S37" s="443">
        <f t="shared" si="11"/>
        <v>19585</v>
      </c>
      <c r="T37" s="443">
        <f t="shared" si="11"/>
        <v>0</v>
      </c>
      <c r="U37" s="456">
        <f t="shared" si="11"/>
        <v>0</v>
      </c>
      <c r="V37" s="444" t="e">
        <f>#REF!+#REF!+#REF!+#REF!+#REF!+#REF!+#REF!+#REF!+#REF!+#REF!+#REF!+#REF!+#REF!+#REF!+#REF!+#REF!+#REF!+#REF!+#REF!+#REF!+#REF!+#REF!+#REF!+#REF!+#REF!</f>
        <v>#REF!</v>
      </c>
      <c r="W37" s="445" t="e">
        <f>#REF!+#REF!+#REF!+#REF!+#REF!+#REF!+#REF!+#REF!+#REF!+#REF!+#REF!+#REF!+#REF!+#REF!+#REF!+#REF!+#REF!+#REF!+#REF!+#REF!+#REF!+#REF!+#REF!+#REF!+#REF!</f>
        <v>#REF!</v>
      </c>
      <c r="X37" s="445" t="e">
        <f>#REF!+#REF!+#REF!+#REF!+#REF!+#REF!+#REF!+#REF!+#REF!+#REF!+#REF!+#REF!+#REF!+#REF!+#REF!+#REF!+#REF!+#REF!+#REF!+#REF!+#REF!+#REF!+#REF!+#REF!+#REF!</f>
        <v>#REF!</v>
      </c>
      <c r="Y37" s="83" t="e">
        <f>#REF!+#REF!+#REF!+#REF!+#REF!+#REF!+#REF!+#REF!+#REF!+#REF!+#REF!+#REF!+#REF!+#REF!+#REF!+#REF!+#REF!+#REF!+#REF!+#REF!+#REF!+#REF!+#REF!+#REF!+#REF!</f>
        <v>#REF!</v>
      </c>
      <c r="Z37" s="83" t="e">
        <f>#REF!+#REF!+#REF!+#REF!+#REF!+#REF!+#REF!+#REF!+#REF!+#REF!+#REF!+#REF!+#REF!+#REF!+#REF!+#REF!+#REF!+#REF!+#REF!+#REF!+#REF!+#REF!+#REF!+#REF!+#REF!</f>
        <v>#REF!</v>
      </c>
      <c r="AA37" s="985"/>
      <c r="AB37" s="413"/>
      <c r="AC37" s="413"/>
      <c r="AD37" s="413"/>
      <c r="AE37" s="413"/>
      <c r="AF37" s="413"/>
      <c r="AG37" s="413"/>
      <c r="AH37" s="413"/>
      <c r="AI37" s="413"/>
      <c r="AJ37" s="413"/>
      <c r="AK37" s="413"/>
      <c r="AL37" s="413"/>
      <c r="AM37" s="413"/>
      <c r="AN37" s="413"/>
      <c r="AO37" s="413"/>
      <c r="AP37" s="413"/>
      <c r="AQ37" s="413"/>
      <c r="AR37" s="413"/>
      <c r="AS37" s="413"/>
      <c r="AT37" s="413"/>
      <c r="AU37" s="413"/>
      <c r="AV37" s="413"/>
      <c r="AW37" s="413"/>
      <c r="AX37" s="413"/>
      <c r="AY37" s="413"/>
      <c r="AZ37" s="413"/>
      <c r="BA37" s="413"/>
      <c r="BB37" s="413"/>
      <c r="BC37" s="413"/>
      <c r="BD37" s="413"/>
      <c r="BE37" s="413"/>
      <c r="BF37" s="413"/>
      <c r="BG37" s="413"/>
      <c r="BH37" s="413"/>
      <c r="BI37" s="413"/>
      <c r="BJ37" s="413"/>
      <c r="BK37" s="413"/>
      <c r="BL37" s="413"/>
      <c r="BM37" s="413"/>
      <c r="BN37" s="413"/>
      <c r="BO37" s="413"/>
      <c r="BP37" s="413"/>
      <c r="BQ37" s="413"/>
      <c r="BR37" s="413"/>
      <c r="BS37" s="413"/>
      <c r="BT37" s="413"/>
      <c r="BU37" s="413"/>
      <c r="BV37" s="413"/>
      <c r="BW37" s="413"/>
      <c r="BX37" s="413"/>
      <c r="BY37" s="413"/>
      <c r="BZ37" s="413"/>
      <c r="CA37" s="413"/>
      <c r="CB37" s="413"/>
      <c r="CC37" s="413"/>
      <c r="CD37" s="413"/>
      <c r="CE37" s="413"/>
      <c r="CF37" s="413"/>
      <c r="CG37" s="413"/>
      <c r="CH37" s="413"/>
      <c r="CI37" s="413"/>
      <c r="CJ37" s="413"/>
      <c r="CK37" s="413"/>
      <c r="CL37" s="413"/>
      <c r="CM37" s="413"/>
      <c r="CN37" s="413"/>
      <c r="CO37" s="413"/>
      <c r="CP37" s="413"/>
    </row>
    <row r="38" spans="1:94" ht="13.7" hidden="1" customHeight="1" thickTop="1" x14ac:dyDescent="0.2">
      <c r="G38" s="82"/>
      <c r="H38" s="8"/>
      <c r="N38" s="8"/>
      <c r="P38" s="452"/>
      <c r="T38" s="8"/>
    </row>
    <row r="39" spans="1:94" x14ac:dyDescent="0.2">
      <c r="A39" s="1156" t="s">
        <v>487</v>
      </c>
      <c r="B39" s="1079"/>
      <c r="C39" s="1079"/>
      <c r="D39" s="1079"/>
      <c r="E39" s="1079"/>
      <c r="F39" s="1079"/>
      <c r="G39" s="1079"/>
      <c r="H39" s="1079"/>
      <c r="I39" s="1079"/>
      <c r="J39" s="1079"/>
      <c r="K39" s="1079"/>
      <c r="L39" s="1079"/>
      <c r="M39" s="1079"/>
      <c r="N39" s="1079"/>
      <c r="O39" s="1079"/>
      <c r="P39" s="1079"/>
      <c r="Q39" s="1079"/>
      <c r="R39" s="1079"/>
      <c r="S39" s="1079"/>
      <c r="T39" s="1079"/>
      <c r="U39" s="1079"/>
    </row>
    <row r="40" spans="1:94" x14ac:dyDescent="0.2">
      <c r="A40" s="1079"/>
      <c r="B40" s="1079"/>
      <c r="C40" s="1079"/>
      <c r="D40" s="1079"/>
      <c r="E40" s="1079"/>
      <c r="F40" s="1079"/>
      <c r="G40" s="1079"/>
      <c r="H40" s="1079"/>
      <c r="I40" s="1079"/>
      <c r="J40" s="1079"/>
      <c r="K40" s="1079"/>
      <c r="L40" s="1079"/>
      <c r="M40" s="1079"/>
      <c r="N40" s="1079"/>
      <c r="O40" s="1079"/>
      <c r="P40" s="1079"/>
      <c r="Q40" s="1079"/>
      <c r="R40" s="1079"/>
      <c r="S40" s="1079"/>
      <c r="T40" s="1079"/>
      <c r="U40" s="1079"/>
    </row>
    <row r="41" spans="1:94" ht="17.25" customHeight="1" x14ac:dyDescent="0.25">
      <c r="C41" s="1139"/>
      <c r="D41" s="1140"/>
      <c r="E41" s="1140"/>
      <c r="F41" s="1140"/>
      <c r="G41" s="1140"/>
      <c r="H41" s="1140"/>
      <c r="I41" s="1140"/>
      <c r="J41" s="1140"/>
      <c r="K41" s="1140"/>
      <c r="L41" s="1140"/>
      <c r="M41" s="1140"/>
      <c r="N41" s="1140"/>
      <c r="O41" s="1140"/>
      <c r="P41" s="1140"/>
      <c r="Q41" s="1140"/>
      <c r="R41" s="1140"/>
      <c r="S41" s="1140"/>
      <c r="T41" s="1140"/>
      <c r="U41" s="1140"/>
    </row>
    <row r="42" spans="1:94" s="705" customFormat="1" x14ac:dyDescent="0.2">
      <c r="G42" s="902"/>
      <c r="H42" s="902"/>
      <c r="J42" s="907"/>
      <c r="N42" s="902"/>
      <c r="P42" s="907"/>
      <c r="T42" s="902"/>
    </row>
    <row r="43" spans="1:94" s="705" customFormat="1" x14ac:dyDescent="0.2">
      <c r="G43" s="902"/>
      <c r="H43" s="902"/>
      <c r="J43" s="907"/>
      <c r="N43" s="902"/>
      <c r="P43" s="907"/>
      <c r="T43" s="902"/>
    </row>
    <row r="44" spans="1:94" s="705" customFormat="1" x14ac:dyDescent="0.2">
      <c r="G44" s="902"/>
      <c r="H44" s="902"/>
      <c r="J44" s="907"/>
      <c r="N44" s="902"/>
      <c r="P44" s="907"/>
      <c r="T44" s="902"/>
    </row>
    <row r="45" spans="1:94" s="705" customFormat="1" x14ac:dyDescent="0.2">
      <c r="G45" s="902"/>
      <c r="H45" s="902"/>
      <c r="J45" s="907"/>
      <c r="N45" s="902"/>
      <c r="P45" s="907"/>
      <c r="T45" s="902"/>
    </row>
    <row r="46" spans="1:94" s="705" customFormat="1" x14ac:dyDescent="0.2">
      <c r="G46" s="902"/>
      <c r="H46" s="902"/>
      <c r="J46" s="907"/>
      <c r="N46" s="902"/>
      <c r="P46" s="907"/>
      <c r="T46" s="902"/>
    </row>
    <row r="47" spans="1:94" s="705" customFormat="1" x14ac:dyDescent="0.2">
      <c r="G47" s="902"/>
      <c r="H47" s="902"/>
      <c r="J47" s="907"/>
      <c r="N47" s="902"/>
      <c r="P47" s="907"/>
      <c r="T47" s="902"/>
    </row>
    <row r="48" spans="1:94" s="705" customFormat="1" x14ac:dyDescent="0.2">
      <c r="G48" s="902"/>
      <c r="H48" s="902"/>
      <c r="J48" s="907"/>
      <c r="N48" s="902"/>
      <c r="P48" s="907"/>
      <c r="T48" s="902"/>
    </row>
    <row r="49" spans="7:20" s="705" customFormat="1" x14ac:dyDescent="0.2">
      <c r="G49" s="902"/>
      <c r="H49" s="902"/>
      <c r="J49" s="907"/>
      <c r="N49" s="902"/>
      <c r="P49" s="907"/>
      <c r="T49" s="902"/>
    </row>
    <row r="50" spans="7:20" s="705" customFormat="1" x14ac:dyDescent="0.2">
      <c r="J50" s="907"/>
      <c r="P50" s="907"/>
    </row>
    <row r="51" spans="7:20" s="705" customFormat="1" x14ac:dyDescent="0.2">
      <c r="J51" s="907"/>
      <c r="P51" s="907"/>
    </row>
    <row r="52" spans="7:20" s="705" customFormat="1" x14ac:dyDescent="0.2">
      <c r="J52" s="907"/>
      <c r="P52" s="907"/>
    </row>
    <row r="53" spans="7:20" s="705" customFormat="1" x14ac:dyDescent="0.2">
      <c r="J53" s="907"/>
      <c r="P53" s="907"/>
    </row>
    <row r="54" spans="7:20" s="705" customFormat="1" x14ac:dyDescent="0.2">
      <c r="J54" s="907"/>
      <c r="P54" s="907"/>
    </row>
    <row r="55" spans="7:20" s="705" customFormat="1" x14ac:dyDescent="0.2">
      <c r="J55" s="907"/>
      <c r="P55" s="907"/>
    </row>
    <row r="56" spans="7:20" s="705" customFormat="1" x14ac:dyDescent="0.2">
      <c r="J56" s="907"/>
      <c r="P56" s="907"/>
    </row>
    <row r="57" spans="7:20" s="705" customFormat="1" x14ac:dyDescent="0.2">
      <c r="J57" s="907"/>
      <c r="P57" s="907"/>
    </row>
    <row r="58" spans="7:20" s="705" customFormat="1" x14ac:dyDescent="0.2">
      <c r="J58" s="907"/>
      <c r="P58" s="907"/>
    </row>
    <row r="59" spans="7:20" s="705" customFormat="1" x14ac:dyDescent="0.2">
      <c r="J59" s="907"/>
      <c r="P59" s="907"/>
    </row>
    <row r="60" spans="7:20" s="705" customFormat="1" x14ac:dyDescent="0.2">
      <c r="J60" s="907"/>
      <c r="P60" s="907"/>
    </row>
    <row r="61" spans="7:20" s="705" customFormat="1" x14ac:dyDescent="0.2">
      <c r="J61" s="907"/>
      <c r="P61" s="907"/>
    </row>
    <row r="62" spans="7:20" s="705" customFormat="1" x14ac:dyDescent="0.2">
      <c r="J62" s="907"/>
      <c r="P62" s="907"/>
    </row>
    <row r="63" spans="7:20" s="705" customFormat="1" x14ac:dyDescent="0.2">
      <c r="J63" s="907"/>
      <c r="P63" s="907"/>
    </row>
    <row r="64" spans="7:20" s="705" customFormat="1" x14ac:dyDescent="0.2">
      <c r="J64" s="907"/>
      <c r="P64" s="907"/>
    </row>
    <row r="65" spans="10:16" s="705" customFormat="1" x14ac:dyDescent="0.2">
      <c r="J65" s="907"/>
      <c r="P65" s="907"/>
    </row>
    <row r="66" spans="10:16" s="705" customFormat="1" x14ac:dyDescent="0.2">
      <c r="J66" s="907"/>
      <c r="P66" s="907"/>
    </row>
    <row r="67" spans="10:16" s="705" customFormat="1" x14ac:dyDescent="0.2">
      <c r="J67" s="907"/>
      <c r="P67" s="907"/>
    </row>
    <row r="68" spans="10:16" s="705" customFormat="1" x14ac:dyDescent="0.2">
      <c r="J68" s="907"/>
      <c r="P68" s="907"/>
    </row>
    <row r="69" spans="10:16" s="705" customFormat="1" x14ac:dyDescent="0.2">
      <c r="J69" s="907"/>
      <c r="P69" s="907"/>
    </row>
    <row r="70" spans="10:16" s="705" customFormat="1" x14ac:dyDescent="0.2">
      <c r="J70" s="907"/>
      <c r="P70" s="907"/>
    </row>
    <row r="71" spans="10:16" s="705" customFormat="1" x14ac:dyDescent="0.2">
      <c r="J71" s="907"/>
      <c r="P71" s="907"/>
    </row>
    <row r="72" spans="10:16" s="705" customFormat="1" x14ac:dyDescent="0.2">
      <c r="J72" s="907"/>
      <c r="P72" s="907"/>
    </row>
    <row r="73" spans="10:16" s="705" customFormat="1" x14ac:dyDescent="0.2">
      <c r="J73" s="907"/>
      <c r="P73" s="907"/>
    </row>
    <row r="74" spans="10:16" s="705" customFormat="1" x14ac:dyDescent="0.2">
      <c r="J74" s="907"/>
      <c r="P74" s="907"/>
    </row>
    <row r="75" spans="10:16" s="705" customFormat="1" x14ac:dyDescent="0.2">
      <c r="J75" s="907"/>
      <c r="P75" s="907"/>
    </row>
    <row r="76" spans="10:16" s="705" customFormat="1" x14ac:dyDescent="0.2">
      <c r="J76" s="907"/>
      <c r="P76" s="907"/>
    </row>
    <row r="77" spans="10:16" s="705" customFormat="1" x14ac:dyDescent="0.2">
      <c r="J77" s="907"/>
      <c r="P77" s="907"/>
    </row>
    <row r="78" spans="10:16" s="705" customFormat="1" x14ac:dyDescent="0.2">
      <c r="J78" s="907"/>
      <c r="P78" s="907"/>
    </row>
    <row r="79" spans="10:16" s="705" customFormat="1" x14ac:dyDescent="0.2">
      <c r="J79" s="907"/>
      <c r="P79" s="907"/>
    </row>
    <row r="80" spans="10:16" s="705" customFormat="1" x14ac:dyDescent="0.2">
      <c r="J80" s="907"/>
      <c r="P80" s="907"/>
    </row>
    <row r="81" spans="10:16" s="705" customFormat="1" x14ac:dyDescent="0.2">
      <c r="J81" s="907"/>
      <c r="P81" s="907"/>
    </row>
    <row r="82" spans="10:16" s="705" customFormat="1" x14ac:dyDescent="0.2">
      <c r="J82" s="907"/>
      <c r="P82" s="907"/>
    </row>
    <row r="83" spans="10:16" s="705" customFormat="1" x14ac:dyDescent="0.2">
      <c r="J83" s="907"/>
      <c r="P83" s="907"/>
    </row>
    <row r="84" spans="10:16" s="705" customFormat="1" x14ac:dyDescent="0.2">
      <c r="J84" s="907"/>
      <c r="P84" s="907"/>
    </row>
    <row r="85" spans="10:16" s="705" customFormat="1" x14ac:dyDescent="0.2">
      <c r="J85" s="907"/>
      <c r="P85" s="907"/>
    </row>
    <row r="86" spans="10:16" s="705" customFormat="1" x14ac:dyDescent="0.2">
      <c r="J86" s="907"/>
      <c r="P86" s="907"/>
    </row>
    <row r="87" spans="10:16" s="705" customFormat="1" x14ac:dyDescent="0.2">
      <c r="J87" s="907"/>
      <c r="P87" s="907"/>
    </row>
    <row r="88" spans="10:16" s="705" customFormat="1" x14ac:dyDescent="0.2">
      <c r="J88" s="907"/>
      <c r="P88" s="907"/>
    </row>
    <row r="89" spans="10:16" s="705" customFormat="1" x14ac:dyDescent="0.2">
      <c r="J89" s="907"/>
      <c r="P89" s="907"/>
    </row>
    <row r="90" spans="10:16" s="705" customFormat="1" x14ac:dyDescent="0.2">
      <c r="J90" s="907"/>
      <c r="P90" s="907"/>
    </row>
    <row r="91" spans="10:16" s="705" customFormat="1" x14ac:dyDescent="0.2">
      <c r="J91" s="907"/>
      <c r="P91" s="907"/>
    </row>
    <row r="92" spans="10:16" s="705" customFormat="1" x14ac:dyDescent="0.2">
      <c r="J92" s="907"/>
      <c r="P92" s="907"/>
    </row>
    <row r="93" spans="10:16" s="705" customFormat="1" x14ac:dyDescent="0.2">
      <c r="J93" s="907"/>
      <c r="P93" s="907"/>
    </row>
    <row r="94" spans="10:16" s="705" customFormat="1" x14ac:dyDescent="0.2">
      <c r="J94" s="907"/>
      <c r="P94" s="907"/>
    </row>
    <row r="95" spans="10:16" s="705" customFormat="1" x14ac:dyDescent="0.2">
      <c r="J95" s="907"/>
      <c r="P95" s="907"/>
    </row>
    <row r="96" spans="10:16" s="705" customFormat="1" x14ac:dyDescent="0.2">
      <c r="J96" s="907"/>
      <c r="P96" s="907"/>
    </row>
    <row r="97" spans="10:16" s="705" customFormat="1" x14ac:dyDescent="0.2">
      <c r="J97" s="907"/>
      <c r="P97" s="907"/>
    </row>
    <row r="98" spans="10:16" s="705" customFormat="1" x14ac:dyDescent="0.2">
      <c r="J98" s="907"/>
      <c r="P98" s="907"/>
    </row>
    <row r="99" spans="10:16" s="705" customFormat="1" x14ac:dyDescent="0.2">
      <c r="J99" s="907"/>
      <c r="P99" s="907"/>
    </row>
    <row r="100" spans="10:16" s="705" customFormat="1" x14ac:dyDescent="0.2">
      <c r="J100" s="907"/>
      <c r="P100" s="907"/>
    </row>
    <row r="101" spans="10:16" s="705" customFormat="1" x14ac:dyDescent="0.2">
      <c r="J101" s="907"/>
      <c r="P101" s="907"/>
    </row>
    <row r="102" spans="10:16" s="705" customFormat="1" x14ac:dyDescent="0.2">
      <c r="J102" s="907"/>
      <c r="P102" s="907"/>
    </row>
    <row r="103" spans="10:16" s="705" customFormat="1" x14ac:dyDescent="0.2">
      <c r="J103" s="907"/>
      <c r="P103" s="907"/>
    </row>
    <row r="104" spans="10:16" s="705" customFormat="1" x14ac:dyDescent="0.2">
      <c r="J104" s="907"/>
      <c r="P104" s="907"/>
    </row>
    <row r="105" spans="10:16" s="705" customFormat="1" x14ac:dyDescent="0.2">
      <c r="J105" s="907"/>
      <c r="P105" s="907"/>
    </row>
    <row r="106" spans="10:16" s="705" customFormat="1" x14ac:dyDescent="0.2">
      <c r="J106" s="907"/>
      <c r="P106" s="907"/>
    </row>
    <row r="107" spans="10:16" s="705" customFormat="1" x14ac:dyDescent="0.2">
      <c r="J107" s="907"/>
      <c r="P107" s="907"/>
    </row>
    <row r="108" spans="10:16" s="705" customFormat="1" x14ac:dyDescent="0.2">
      <c r="J108" s="907"/>
      <c r="P108" s="907"/>
    </row>
    <row r="109" spans="10:16" s="705" customFormat="1" x14ac:dyDescent="0.2">
      <c r="J109" s="907"/>
      <c r="P109" s="907"/>
    </row>
    <row r="110" spans="10:16" s="705" customFormat="1" x14ac:dyDescent="0.2">
      <c r="J110" s="907"/>
      <c r="P110" s="907"/>
    </row>
    <row r="111" spans="10:16" s="705" customFormat="1" x14ac:dyDescent="0.2">
      <c r="J111" s="907"/>
      <c r="P111" s="907"/>
    </row>
    <row r="112" spans="10:16" s="705" customFormat="1" x14ac:dyDescent="0.2">
      <c r="J112" s="907"/>
      <c r="P112" s="907"/>
    </row>
    <row r="113" spans="10:16" s="705" customFormat="1" x14ac:dyDescent="0.2">
      <c r="J113" s="907"/>
      <c r="P113" s="907"/>
    </row>
    <row r="114" spans="10:16" s="705" customFormat="1" x14ac:dyDescent="0.2">
      <c r="J114" s="907"/>
      <c r="P114" s="907"/>
    </row>
    <row r="115" spans="10:16" s="705" customFormat="1" x14ac:dyDescent="0.2">
      <c r="J115" s="907"/>
      <c r="P115" s="907"/>
    </row>
    <row r="116" spans="10:16" s="705" customFormat="1" x14ac:dyDescent="0.2">
      <c r="J116" s="907"/>
      <c r="P116" s="907"/>
    </row>
    <row r="117" spans="10:16" s="705" customFormat="1" x14ac:dyDescent="0.2">
      <c r="J117" s="907"/>
      <c r="P117" s="907"/>
    </row>
    <row r="118" spans="10:16" s="705" customFormat="1" x14ac:dyDescent="0.2">
      <c r="J118" s="907"/>
      <c r="P118" s="907"/>
    </row>
    <row r="119" spans="10:16" s="705" customFormat="1" x14ac:dyDescent="0.2">
      <c r="J119" s="907"/>
      <c r="P119" s="907"/>
    </row>
    <row r="120" spans="10:16" s="705" customFormat="1" x14ac:dyDescent="0.2">
      <c r="J120" s="907"/>
      <c r="P120" s="907"/>
    </row>
    <row r="121" spans="10:16" s="705" customFormat="1" x14ac:dyDescent="0.2">
      <c r="J121" s="907"/>
      <c r="P121" s="907"/>
    </row>
    <row r="122" spans="10:16" s="705" customFormat="1" x14ac:dyDescent="0.2">
      <c r="J122" s="907"/>
      <c r="P122" s="907"/>
    </row>
    <row r="123" spans="10:16" s="705" customFormat="1" x14ac:dyDescent="0.2">
      <c r="J123" s="907"/>
      <c r="P123" s="907"/>
    </row>
    <row r="124" spans="10:16" s="705" customFormat="1" x14ac:dyDescent="0.2">
      <c r="J124" s="907"/>
      <c r="P124" s="907"/>
    </row>
    <row r="125" spans="10:16" s="705" customFormat="1" x14ac:dyDescent="0.2">
      <c r="J125" s="907"/>
      <c r="P125" s="907"/>
    </row>
    <row r="126" spans="10:16" s="705" customFormat="1" x14ac:dyDescent="0.2">
      <c r="J126" s="907"/>
      <c r="P126" s="907"/>
    </row>
    <row r="127" spans="10:16" s="705" customFormat="1" x14ac:dyDescent="0.2">
      <c r="J127" s="907"/>
      <c r="P127" s="907"/>
    </row>
    <row r="128" spans="10:16" s="705" customFormat="1" x14ac:dyDescent="0.2">
      <c r="J128" s="907"/>
      <c r="P128" s="907"/>
    </row>
    <row r="129" spans="10:16" s="705" customFormat="1" x14ac:dyDescent="0.2">
      <c r="J129" s="907"/>
      <c r="P129" s="907"/>
    </row>
    <row r="130" spans="10:16" s="705" customFormat="1" x14ac:dyDescent="0.2">
      <c r="J130" s="907"/>
      <c r="P130" s="907"/>
    </row>
    <row r="131" spans="10:16" s="705" customFormat="1" x14ac:dyDescent="0.2">
      <c r="J131" s="907"/>
      <c r="P131" s="907"/>
    </row>
    <row r="132" spans="10:16" s="705" customFormat="1" x14ac:dyDescent="0.2">
      <c r="J132" s="907"/>
      <c r="P132" s="907"/>
    </row>
    <row r="133" spans="10:16" s="705" customFormat="1" x14ac:dyDescent="0.2">
      <c r="J133" s="907"/>
      <c r="P133" s="907"/>
    </row>
    <row r="134" spans="10:16" s="705" customFormat="1" x14ac:dyDescent="0.2">
      <c r="J134" s="907"/>
      <c r="P134" s="907"/>
    </row>
    <row r="135" spans="10:16" s="705" customFormat="1" x14ac:dyDescent="0.2">
      <c r="J135" s="907"/>
      <c r="P135" s="907"/>
    </row>
    <row r="136" spans="10:16" s="705" customFormat="1" x14ac:dyDescent="0.2">
      <c r="J136" s="907"/>
      <c r="P136" s="907"/>
    </row>
    <row r="137" spans="10:16" s="705" customFormat="1" x14ac:dyDescent="0.2">
      <c r="J137" s="907"/>
      <c r="P137" s="907"/>
    </row>
    <row r="138" spans="10:16" s="705" customFormat="1" x14ac:dyDescent="0.2">
      <c r="J138" s="907"/>
      <c r="P138" s="907"/>
    </row>
    <row r="139" spans="10:16" s="705" customFormat="1" x14ac:dyDescent="0.2">
      <c r="J139" s="907"/>
      <c r="P139" s="907"/>
    </row>
    <row r="140" spans="10:16" s="705" customFormat="1" x14ac:dyDescent="0.2">
      <c r="J140" s="907"/>
      <c r="P140" s="907"/>
    </row>
    <row r="141" spans="10:16" s="705" customFormat="1" x14ac:dyDescent="0.2">
      <c r="J141" s="907"/>
      <c r="P141" s="907"/>
    </row>
    <row r="142" spans="10:16" s="705" customFormat="1" x14ac:dyDescent="0.2">
      <c r="J142" s="907"/>
      <c r="P142" s="907"/>
    </row>
    <row r="143" spans="10:16" s="705" customFormat="1" x14ac:dyDescent="0.2">
      <c r="J143" s="907"/>
      <c r="P143" s="907"/>
    </row>
    <row r="144" spans="10:16" s="705" customFormat="1" x14ac:dyDescent="0.2">
      <c r="J144" s="907"/>
      <c r="P144" s="907"/>
    </row>
    <row r="145" spans="10:16" s="705" customFormat="1" x14ac:dyDescent="0.2">
      <c r="J145" s="907"/>
      <c r="P145" s="907"/>
    </row>
    <row r="146" spans="10:16" s="705" customFormat="1" x14ac:dyDescent="0.2">
      <c r="J146" s="907"/>
      <c r="P146" s="907"/>
    </row>
    <row r="147" spans="10:16" s="705" customFormat="1" x14ac:dyDescent="0.2">
      <c r="J147" s="907"/>
      <c r="P147" s="907"/>
    </row>
    <row r="148" spans="10:16" s="705" customFormat="1" x14ac:dyDescent="0.2">
      <c r="J148" s="907"/>
      <c r="P148" s="907"/>
    </row>
    <row r="149" spans="10:16" s="705" customFormat="1" x14ac:dyDescent="0.2">
      <c r="J149" s="907"/>
      <c r="P149" s="907"/>
    </row>
    <row r="150" spans="10:16" s="705" customFormat="1" x14ac:dyDescent="0.2">
      <c r="J150" s="907"/>
      <c r="P150" s="907"/>
    </row>
    <row r="151" spans="10:16" s="705" customFormat="1" x14ac:dyDescent="0.2">
      <c r="J151" s="907"/>
      <c r="P151" s="907"/>
    </row>
    <row r="152" spans="10:16" s="705" customFormat="1" x14ac:dyDescent="0.2">
      <c r="J152" s="907"/>
      <c r="P152" s="907"/>
    </row>
    <row r="153" spans="10:16" s="705" customFormat="1" x14ac:dyDescent="0.2">
      <c r="J153" s="907"/>
      <c r="P153" s="907"/>
    </row>
    <row r="154" spans="10:16" s="705" customFormat="1" x14ac:dyDescent="0.2">
      <c r="J154" s="907"/>
      <c r="P154" s="907"/>
    </row>
    <row r="155" spans="10:16" s="705" customFormat="1" x14ac:dyDescent="0.2">
      <c r="J155" s="907"/>
      <c r="P155" s="907"/>
    </row>
    <row r="156" spans="10:16" s="705" customFormat="1" x14ac:dyDescent="0.2">
      <c r="J156" s="907"/>
      <c r="P156" s="907"/>
    </row>
    <row r="157" spans="10:16" s="705" customFormat="1" x14ac:dyDescent="0.2">
      <c r="J157" s="907"/>
      <c r="P157" s="907"/>
    </row>
    <row r="158" spans="10:16" s="705" customFormat="1" x14ac:dyDescent="0.2">
      <c r="J158" s="907"/>
      <c r="P158" s="907"/>
    </row>
    <row r="159" spans="10:16" s="705" customFormat="1" x14ac:dyDescent="0.2">
      <c r="J159" s="907"/>
      <c r="P159" s="907"/>
    </row>
    <row r="160" spans="10:16" s="705" customFormat="1" x14ac:dyDescent="0.2">
      <c r="J160" s="907"/>
      <c r="P160" s="907"/>
    </row>
    <row r="161" spans="10:16" s="705" customFormat="1" x14ac:dyDescent="0.2">
      <c r="J161" s="907"/>
      <c r="P161" s="907"/>
    </row>
    <row r="162" spans="10:16" s="705" customFormat="1" x14ac:dyDescent="0.2">
      <c r="J162" s="907"/>
      <c r="P162" s="907"/>
    </row>
    <row r="163" spans="10:16" s="705" customFormat="1" x14ac:dyDescent="0.2">
      <c r="J163" s="907"/>
      <c r="P163" s="907"/>
    </row>
    <row r="164" spans="10:16" s="705" customFormat="1" x14ac:dyDescent="0.2">
      <c r="J164" s="907"/>
      <c r="P164" s="907"/>
    </row>
    <row r="165" spans="10:16" s="705" customFormat="1" x14ac:dyDescent="0.2">
      <c r="J165" s="907"/>
      <c r="P165" s="907"/>
    </row>
    <row r="166" spans="10:16" s="705" customFormat="1" x14ac:dyDescent="0.2">
      <c r="J166" s="907"/>
      <c r="P166" s="907"/>
    </row>
    <row r="167" spans="10:16" s="705" customFormat="1" x14ac:dyDescent="0.2">
      <c r="J167" s="907"/>
      <c r="P167" s="907"/>
    </row>
    <row r="168" spans="10:16" s="705" customFormat="1" x14ac:dyDescent="0.2">
      <c r="J168" s="907"/>
      <c r="P168" s="907"/>
    </row>
    <row r="169" spans="10:16" s="705" customFormat="1" x14ac:dyDescent="0.2">
      <c r="J169" s="907"/>
      <c r="P169" s="907"/>
    </row>
    <row r="170" spans="10:16" s="705" customFormat="1" x14ac:dyDescent="0.2">
      <c r="J170" s="907"/>
      <c r="P170" s="907"/>
    </row>
    <row r="171" spans="10:16" s="705" customFormat="1" x14ac:dyDescent="0.2">
      <c r="J171" s="907"/>
      <c r="P171" s="907"/>
    </row>
    <row r="172" spans="10:16" s="705" customFormat="1" x14ac:dyDescent="0.2">
      <c r="J172" s="907"/>
      <c r="P172" s="907"/>
    </row>
    <row r="173" spans="10:16" s="705" customFormat="1" x14ac:dyDescent="0.2">
      <c r="J173" s="907"/>
      <c r="P173" s="907"/>
    </row>
    <row r="174" spans="10:16" s="705" customFormat="1" x14ac:dyDescent="0.2">
      <c r="J174" s="907"/>
      <c r="P174" s="907"/>
    </row>
    <row r="175" spans="10:16" s="705" customFormat="1" x14ac:dyDescent="0.2">
      <c r="J175" s="907"/>
      <c r="P175" s="907"/>
    </row>
    <row r="176" spans="10:16" s="705" customFormat="1" x14ac:dyDescent="0.2">
      <c r="J176" s="907"/>
      <c r="P176" s="907"/>
    </row>
    <row r="177" spans="10:16" s="705" customFormat="1" x14ac:dyDescent="0.2">
      <c r="J177" s="907"/>
      <c r="P177" s="907"/>
    </row>
    <row r="178" spans="10:16" s="705" customFormat="1" x14ac:dyDescent="0.2">
      <c r="J178" s="907"/>
      <c r="P178" s="907"/>
    </row>
    <row r="179" spans="10:16" s="705" customFormat="1" x14ac:dyDescent="0.2">
      <c r="J179" s="907"/>
      <c r="P179" s="907"/>
    </row>
    <row r="180" spans="10:16" s="705" customFormat="1" x14ac:dyDescent="0.2">
      <c r="J180" s="907"/>
      <c r="P180" s="907"/>
    </row>
    <row r="181" spans="10:16" s="705" customFormat="1" x14ac:dyDescent="0.2">
      <c r="J181" s="907"/>
      <c r="P181" s="907"/>
    </row>
    <row r="182" spans="10:16" s="705" customFormat="1" x14ac:dyDescent="0.2">
      <c r="J182" s="907"/>
      <c r="P182" s="907"/>
    </row>
    <row r="183" spans="10:16" s="705" customFormat="1" x14ac:dyDescent="0.2">
      <c r="J183" s="907"/>
      <c r="P183" s="907"/>
    </row>
    <row r="184" spans="10:16" s="705" customFormat="1" x14ac:dyDescent="0.2">
      <c r="J184" s="907"/>
      <c r="P184" s="907"/>
    </row>
    <row r="185" spans="10:16" s="705" customFormat="1" x14ac:dyDescent="0.2">
      <c r="J185" s="907"/>
      <c r="P185" s="907"/>
    </row>
    <row r="186" spans="10:16" s="705" customFormat="1" x14ac:dyDescent="0.2">
      <c r="J186" s="907"/>
      <c r="P186" s="907"/>
    </row>
    <row r="187" spans="10:16" s="705" customFormat="1" x14ac:dyDescent="0.2">
      <c r="J187" s="907"/>
      <c r="P187" s="907"/>
    </row>
    <row r="188" spans="10:16" s="705" customFormat="1" x14ac:dyDescent="0.2">
      <c r="J188" s="907"/>
      <c r="P188" s="907"/>
    </row>
    <row r="189" spans="10:16" s="705" customFormat="1" x14ac:dyDescent="0.2">
      <c r="J189" s="907"/>
      <c r="P189" s="907"/>
    </row>
    <row r="190" spans="10:16" s="705" customFormat="1" x14ac:dyDescent="0.2">
      <c r="J190" s="907"/>
      <c r="P190" s="907"/>
    </row>
    <row r="191" spans="10:16" s="705" customFormat="1" x14ac:dyDescent="0.2">
      <c r="J191" s="907"/>
      <c r="P191" s="907"/>
    </row>
    <row r="192" spans="10:16" s="705" customFormat="1" x14ac:dyDescent="0.2">
      <c r="J192" s="907"/>
      <c r="P192" s="907"/>
    </row>
    <row r="193" spans="10:16" s="705" customFormat="1" x14ac:dyDescent="0.2">
      <c r="J193" s="907"/>
      <c r="P193" s="907"/>
    </row>
    <row r="194" spans="10:16" s="705" customFormat="1" x14ac:dyDescent="0.2">
      <c r="J194" s="907"/>
      <c r="P194" s="907"/>
    </row>
    <row r="195" spans="10:16" s="705" customFormat="1" x14ac:dyDescent="0.2">
      <c r="J195" s="907"/>
      <c r="P195" s="907"/>
    </row>
    <row r="196" spans="10:16" s="705" customFormat="1" x14ac:dyDescent="0.2">
      <c r="J196" s="907"/>
      <c r="P196" s="907"/>
    </row>
    <row r="197" spans="10:16" s="705" customFormat="1" x14ac:dyDescent="0.2">
      <c r="J197" s="907"/>
      <c r="P197" s="907"/>
    </row>
    <row r="198" spans="10:16" s="705" customFormat="1" x14ac:dyDescent="0.2">
      <c r="J198" s="907"/>
      <c r="P198" s="907"/>
    </row>
    <row r="199" spans="10:16" s="705" customFormat="1" x14ac:dyDescent="0.2">
      <c r="J199" s="907"/>
      <c r="P199" s="907"/>
    </row>
    <row r="200" spans="10:16" s="705" customFormat="1" x14ac:dyDescent="0.2">
      <c r="J200" s="907"/>
      <c r="P200" s="907"/>
    </row>
    <row r="201" spans="10:16" s="705" customFormat="1" x14ac:dyDescent="0.2">
      <c r="J201" s="907"/>
      <c r="P201" s="907"/>
    </row>
    <row r="202" spans="10:16" s="705" customFormat="1" x14ac:dyDescent="0.2">
      <c r="J202" s="907"/>
      <c r="P202" s="907"/>
    </row>
    <row r="203" spans="10:16" s="705" customFormat="1" x14ac:dyDescent="0.2">
      <c r="J203" s="907"/>
      <c r="P203" s="907"/>
    </row>
    <row r="204" spans="10:16" s="705" customFormat="1" x14ac:dyDescent="0.2">
      <c r="J204" s="907"/>
      <c r="P204" s="907"/>
    </row>
    <row r="205" spans="10:16" s="705" customFormat="1" x14ac:dyDescent="0.2">
      <c r="J205" s="907"/>
      <c r="P205" s="907"/>
    </row>
    <row r="206" spans="10:16" s="705" customFormat="1" x14ac:dyDescent="0.2">
      <c r="J206" s="907"/>
      <c r="P206" s="907"/>
    </row>
    <row r="207" spans="10:16" s="705" customFormat="1" x14ac:dyDescent="0.2">
      <c r="J207" s="907"/>
      <c r="P207" s="907"/>
    </row>
    <row r="208" spans="10:16" s="705" customFormat="1" x14ac:dyDescent="0.2">
      <c r="J208" s="907"/>
      <c r="P208" s="907"/>
    </row>
    <row r="209" spans="10:16" s="705" customFormat="1" x14ac:dyDescent="0.2">
      <c r="J209" s="907"/>
      <c r="P209" s="907"/>
    </row>
    <row r="210" spans="10:16" s="705" customFormat="1" x14ac:dyDescent="0.2">
      <c r="J210" s="907"/>
      <c r="P210" s="907"/>
    </row>
    <row r="211" spans="10:16" s="705" customFormat="1" x14ac:dyDescent="0.2">
      <c r="J211" s="907"/>
      <c r="P211" s="907"/>
    </row>
    <row r="212" spans="10:16" s="705" customFormat="1" x14ac:dyDescent="0.2">
      <c r="J212" s="907"/>
      <c r="P212" s="907"/>
    </row>
    <row r="213" spans="10:16" s="705" customFormat="1" x14ac:dyDescent="0.2">
      <c r="J213" s="907"/>
      <c r="P213" s="907"/>
    </row>
    <row r="214" spans="10:16" s="705" customFormat="1" x14ac:dyDescent="0.2">
      <c r="J214" s="907"/>
      <c r="P214" s="907"/>
    </row>
    <row r="215" spans="10:16" s="705" customFormat="1" x14ac:dyDescent="0.2">
      <c r="J215" s="907"/>
      <c r="P215" s="907"/>
    </row>
    <row r="216" spans="10:16" s="705" customFormat="1" x14ac:dyDescent="0.2">
      <c r="J216" s="907"/>
      <c r="P216" s="907"/>
    </row>
    <row r="217" spans="10:16" s="705" customFormat="1" x14ac:dyDescent="0.2">
      <c r="J217" s="907"/>
      <c r="P217" s="907"/>
    </row>
    <row r="218" spans="10:16" s="705" customFormat="1" x14ac:dyDescent="0.2">
      <c r="J218" s="907"/>
      <c r="P218" s="907"/>
    </row>
    <row r="219" spans="10:16" s="705" customFormat="1" x14ac:dyDescent="0.2">
      <c r="J219" s="907"/>
      <c r="P219" s="907"/>
    </row>
    <row r="220" spans="10:16" s="705" customFormat="1" x14ac:dyDescent="0.2">
      <c r="J220" s="907"/>
      <c r="P220" s="907"/>
    </row>
    <row r="221" spans="10:16" s="705" customFormat="1" x14ac:dyDescent="0.2">
      <c r="J221" s="907"/>
      <c r="P221" s="907"/>
    </row>
    <row r="222" spans="10:16" s="705" customFormat="1" x14ac:dyDescent="0.2">
      <c r="J222" s="907"/>
      <c r="P222" s="907"/>
    </row>
    <row r="223" spans="10:16" s="705" customFormat="1" x14ac:dyDescent="0.2">
      <c r="J223" s="907"/>
      <c r="P223" s="907"/>
    </row>
    <row r="224" spans="10:16" s="705" customFormat="1" x14ac:dyDescent="0.2">
      <c r="J224" s="907"/>
      <c r="P224" s="907"/>
    </row>
    <row r="225" spans="10:16" s="705" customFormat="1" x14ac:dyDescent="0.2">
      <c r="J225" s="907"/>
      <c r="P225" s="907"/>
    </row>
    <row r="226" spans="10:16" s="705" customFormat="1" x14ac:dyDescent="0.2">
      <c r="J226" s="907"/>
      <c r="P226" s="907"/>
    </row>
    <row r="227" spans="10:16" s="705" customFormat="1" x14ac:dyDescent="0.2">
      <c r="J227" s="907"/>
      <c r="P227" s="907"/>
    </row>
    <row r="228" spans="10:16" s="705" customFormat="1" x14ac:dyDescent="0.2">
      <c r="J228" s="907"/>
      <c r="P228" s="907"/>
    </row>
    <row r="229" spans="10:16" s="705" customFormat="1" x14ac:dyDescent="0.2">
      <c r="J229" s="907"/>
      <c r="P229" s="907"/>
    </row>
    <row r="230" spans="10:16" s="705" customFormat="1" x14ac:dyDescent="0.2">
      <c r="J230" s="907"/>
      <c r="P230" s="907"/>
    </row>
    <row r="231" spans="10:16" s="705" customFormat="1" x14ac:dyDescent="0.2">
      <c r="J231" s="907"/>
      <c r="P231" s="907"/>
    </row>
    <row r="232" spans="10:16" s="705" customFormat="1" x14ac:dyDescent="0.2">
      <c r="J232" s="907"/>
      <c r="P232" s="907"/>
    </row>
    <row r="233" spans="10:16" s="705" customFormat="1" x14ac:dyDescent="0.2">
      <c r="J233" s="907"/>
      <c r="P233" s="907"/>
    </row>
    <row r="234" spans="10:16" s="705" customFormat="1" x14ac:dyDescent="0.2">
      <c r="J234" s="907"/>
      <c r="P234" s="907"/>
    </row>
    <row r="235" spans="10:16" s="705" customFormat="1" x14ac:dyDescent="0.2">
      <c r="J235" s="907"/>
      <c r="P235" s="907"/>
    </row>
    <row r="236" spans="10:16" s="705" customFormat="1" x14ac:dyDescent="0.2">
      <c r="J236" s="907"/>
      <c r="P236" s="907"/>
    </row>
    <row r="237" spans="10:16" s="705" customFormat="1" x14ac:dyDescent="0.2">
      <c r="J237" s="907"/>
      <c r="P237" s="907"/>
    </row>
    <row r="238" spans="10:16" s="705" customFormat="1" x14ac:dyDescent="0.2">
      <c r="J238" s="907"/>
      <c r="P238" s="907"/>
    </row>
    <row r="239" spans="10:16" s="705" customFormat="1" x14ac:dyDescent="0.2">
      <c r="J239" s="907"/>
      <c r="P239" s="907"/>
    </row>
    <row r="240" spans="10:16" s="705" customFormat="1" x14ac:dyDescent="0.2">
      <c r="J240" s="907"/>
      <c r="P240" s="907"/>
    </row>
    <row r="241" spans="10:16" s="705" customFormat="1" x14ac:dyDescent="0.2">
      <c r="J241" s="907"/>
      <c r="P241" s="907"/>
    </row>
    <row r="242" spans="10:16" s="705" customFormat="1" x14ac:dyDescent="0.2">
      <c r="J242" s="907"/>
      <c r="P242" s="907"/>
    </row>
    <row r="243" spans="10:16" s="705" customFormat="1" x14ac:dyDescent="0.2">
      <c r="J243" s="907"/>
      <c r="P243" s="907"/>
    </row>
    <row r="244" spans="10:16" s="705" customFormat="1" x14ac:dyDescent="0.2">
      <c r="J244" s="907"/>
      <c r="P244" s="907"/>
    </row>
    <row r="245" spans="10:16" s="705" customFormat="1" x14ac:dyDescent="0.2">
      <c r="J245" s="907"/>
      <c r="P245" s="907"/>
    </row>
    <row r="246" spans="10:16" s="705" customFormat="1" x14ac:dyDescent="0.2">
      <c r="J246" s="907"/>
      <c r="P246" s="907"/>
    </row>
    <row r="247" spans="10:16" s="705" customFormat="1" x14ac:dyDescent="0.2">
      <c r="J247" s="907"/>
      <c r="P247" s="907"/>
    </row>
    <row r="248" spans="10:16" s="705" customFormat="1" x14ac:dyDescent="0.2">
      <c r="J248" s="907"/>
      <c r="P248" s="907"/>
    </row>
    <row r="249" spans="10:16" s="705" customFormat="1" x14ac:dyDescent="0.2">
      <c r="J249" s="907"/>
      <c r="P249" s="907"/>
    </row>
    <row r="250" spans="10:16" s="705" customFormat="1" x14ac:dyDescent="0.2">
      <c r="J250" s="907"/>
      <c r="P250" s="907"/>
    </row>
    <row r="251" spans="10:16" s="705" customFormat="1" x14ac:dyDescent="0.2">
      <c r="J251" s="907"/>
      <c r="P251" s="907"/>
    </row>
    <row r="252" spans="10:16" s="705" customFormat="1" x14ac:dyDescent="0.2">
      <c r="J252" s="907"/>
      <c r="P252" s="907"/>
    </row>
    <row r="253" spans="10:16" s="705" customFormat="1" x14ac:dyDescent="0.2">
      <c r="J253" s="907"/>
      <c r="P253" s="907"/>
    </row>
    <row r="254" spans="10:16" s="705" customFormat="1" x14ac:dyDescent="0.2">
      <c r="J254" s="907"/>
      <c r="P254" s="907"/>
    </row>
    <row r="255" spans="10:16" s="705" customFormat="1" x14ac:dyDescent="0.2">
      <c r="J255" s="907"/>
      <c r="P255" s="907"/>
    </row>
    <row r="256" spans="10:16" s="705" customFormat="1" x14ac:dyDescent="0.2">
      <c r="J256" s="907"/>
      <c r="P256" s="907"/>
    </row>
    <row r="257" spans="10:16" s="705" customFormat="1" x14ac:dyDescent="0.2">
      <c r="J257" s="907"/>
      <c r="P257" s="907"/>
    </row>
    <row r="258" spans="10:16" s="705" customFormat="1" x14ac:dyDescent="0.2">
      <c r="J258" s="907"/>
      <c r="P258" s="907"/>
    </row>
    <row r="259" spans="10:16" s="705" customFormat="1" x14ac:dyDescent="0.2">
      <c r="J259" s="907"/>
      <c r="P259" s="907"/>
    </row>
    <row r="260" spans="10:16" s="705" customFormat="1" x14ac:dyDescent="0.2">
      <c r="J260" s="907"/>
      <c r="P260" s="907"/>
    </row>
    <row r="261" spans="10:16" s="705" customFormat="1" x14ac:dyDescent="0.2">
      <c r="J261" s="907"/>
      <c r="P261" s="907"/>
    </row>
    <row r="262" spans="10:16" s="705" customFormat="1" x14ac:dyDescent="0.2">
      <c r="J262" s="907"/>
      <c r="P262" s="907"/>
    </row>
    <row r="263" spans="10:16" s="705" customFormat="1" x14ac:dyDescent="0.2">
      <c r="J263" s="907"/>
      <c r="P263" s="907"/>
    </row>
    <row r="264" spans="10:16" s="705" customFormat="1" x14ac:dyDescent="0.2">
      <c r="J264" s="907"/>
      <c r="P264" s="907"/>
    </row>
    <row r="265" spans="10:16" s="705" customFormat="1" x14ac:dyDescent="0.2">
      <c r="J265" s="907"/>
      <c r="P265" s="907"/>
    </row>
    <row r="266" spans="10:16" s="705" customFormat="1" x14ac:dyDescent="0.2">
      <c r="J266" s="907"/>
      <c r="P266" s="907"/>
    </row>
    <row r="267" spans="10:16" s="705" customFormat="1" x14ac:dyDescent="0.2">
      <c r="J267" s="907"/>
      <c r="P267" s="907"/>
    </row>
    <row r="268" spans="10:16" s="705" customFormat="1" x14ac:dyDescent="0.2">
      <c r="J268" s="907"/>
      <c r="P268" s="907"/>
    </row>
    <row r="269" spans="10:16" s="705" customFormat="1" x14ac:dyDescent="0.2">
      <c r="J269" s="907"/>
      <c r="P269" s="907"/>
    </row>
    <row r="270" spans="10:16" s="705" customFormat="1" x14ac:dyDescent="0.2">
      <c r="J270" s="907"/>
      <c r="P270" s="907"/>
    </row>
    <row r="271" spans="10:16" s="705" customFormat="1" x14ac:dyDescent="0.2">
      <c r="J271" s="907"/>
      <c r="P271" s="907"/>
    </row>
    <row r="272" spans="10:16" s="705" customFormat="1" x14ac:dyDescent="0.2">
      <c r="J272" s="907"/>
      <c r="P272" s="907"/>
    </row>
    <row r="273" spans="10:16" s="705" customFormat="1" x14ac:dyDescent="0.2">
      <c r="J273" s="907"/>
      <c r="P273" s="907"/>
    </row>
    <row r="274" spans="10:16" s="705" customFormat="1" x14ac:dyDescent="0.2">
      <c r="J274" s="907"/>
      <c r="P274" s="907"/>
    </row>
    <row r="275" spans="10:16" s="705" customFormat="1" x14ac:dyDescent="0.2">
      <c r="J275" s="907"/>
      <c r="P275" s="907"/>
    </row>
    <row r="276" spans="10:16" s="705" customFormat="1" x14ac:dyDescent="0.2">
      <c r="J276" s="907"/>
      <c r="P276" s="907"/>
    </row>
    <row r="277" spans="10:16" s="705" customFormat="1" x14ac:dyDescent="0.2">
      <c r="J277" s="907"/>
      <c r="P277" s="907"/>
    </row>
    <row r="278" spans="10:16" s="705" customFormat="1" x14ac:dyDescent="0.2">
      <c r="J278" s="907"/>
      <c r="P278" s="907"/>
    </row>
    <row r="279" spans="10:16" s="705" customFormat="1" x14ac:dyDescent="0.2">
      <c r="J279" s="907"/>
      <c r="P279" s="907"/>
    </row>
    <row r="280" spans="10:16" s="705" customFormat="1" x14ac:dyDescent="0.2">
      <c r="J280" s="907"/>
      <c r="P280" s="907"/>
    </row>
    <row r="281" spans="10:16" s="705" customFormat="1" x14ac:dyDescent="0.2">
      <c r="J281" s="907"/>
      <c r="P281" s="907"/>
    </row>
    <row r="282" spans="10:16" s="705" customFormat="1" x14ac:dyDescent="0.2">
      <c r="J282" s="907"/>
      <c r="P282" s="907"/>
    </row>
    <row r="283" spans="10:16" s="705" customFormat="1" x14ac:dyDescent="0.2">
      <c r="J283" s="907"/>
      <c r="P283" s="907"/>
    </row>
    <row r="284" spans="10:16" s="705" customFormat="1" x14ac:dyDescent="0.2">
      <c r="J284" s="907"/>
      <c r="P284" s="907"/>
    </row>
    <row r="285" spans="10:16" s="705" customFormat="1" x14ac:dyDescent="0.2">
      <c r="J285" s="907"/>
      <c r="P285" s="907"/>
    </row>
    <row r="286" spans="10:16" s="705" customFormat="1" x14ac:dyDescent="0.2">
      <c r="J286" s="907"/>
      <c r="P286" s="907"/>
    </row>
    <row r="287" spans="10:16" s="705" customFormat="1" x14ac:dyDescent="0.2">
      <c r="J287" s="907"/>
      <c r="P287" s="907"/>
    </row>
    <row r="288" spans="10:16" s="705" customFormat="1" x14ac:dyDescent="0.2">
      <c r="J288" s="907"/>
      <c r="P288" s="907"/>
    </row>
    <row r="289" spans="10:16" s="705" customFormat="1" x14ac:dyDescent="0.2">
      <c r="J289" s="907"/>
      <c r="P289" s="907"/>
    </row>
    <row r="290" spans="10:16" s="705" customFormat="1" x14ac:dyDescent="0.2">
      <c r="J290" s="907"/>
      <c r="P290" s="907"/>
    </row>
    <row r="291" spans="10:16" s="705" customFormat="1" x14ac:dyDescent="0.2">
      <c r="J291" s="907"/>
      <c r="P291" s="907"/>
    </row>
    <row r="292" spans="10:16" s="705" customFormat="1" x14ac:dyDescent="0.2">
      <c r="J292" s="907"/>
      <c r="P292" s="907"/>
    </row>
    <row r="293" spans="10:16" s="705" customFormat="1" x14ac:dyDescent="0.2">
      <c r="J293" s="907"/>
      <c r="P293" s="907"/>
    </row>
    <row r="294" spans="10:16" s="705" customFormat="1" x14ac:dyDescent="0.2">
      <c r="J294" s="907"/>
      <c r="P294" s="907"/>
    </row>
    <row r="295" spans="10:16" s="705" customFormat="1" x14ac:dyDescent="0.2">
      <c r="J295" s="907"/>
      <c r="P295" s="907"/>
    </row>
    <row r="296" spans="10:16" s="705" customFormat="1" x14ac:dyDescent="0.2">
      <c r="J296" s="907"/>
      <c r="P296" s="907"/>
    </row>
    <row r="297" spans="10:16" s="705" customFormat="1" x14ac:dyDescent="0.2">
      <c r="J297" s="907"/>
      <c r="P297" s="907"/>
    </row>
    <row r="298" spans="10:16" s="705" customFormat="1" x14ac:dyDescent="0.2">
      <c r="J298" s="907"/>
      <c r="P298" s="907"/>
    </row>
    <row r="299" spans="10:16" s="705" customFormat="1" x14ac:dyDescent="0.2">
      <c r="J299" s="907"/>
      <c r="P299" s="907"/>
    </row>
    <row r="300" spans="10:16" s="705" customFormat="1" x14ac:dyDescent="0.2">
      <c r="J300" s="907"/>
      <c r="P300" s="907"/>
    </row>
    <row r="301" spans="10:16" s="705" customFormat="1" x14ac:dyDescent="0.2">
      <c r="J301" s="907"/>
      <c r="P301" s="907"/>
    </row>
    <row r="302" spans="10:16" s="705" customFormat="1" x14ac:dyDescent="0.2">
      <c r="J302" s="907"/>
      <c r="P302" s="907"/>
    </row>
    <row r="303" spans="10:16" s="705" customFormat="1" x14ac:dyDescent="0.2">
      <c r="J303" s="907"/>
      <c r="P303" s="907"/>
    </row>
    <row r="304" spans="10:16" s="705" customFormat="1" x14ac:dyDescent="0.2">
      <c r="J304" s="907"/>
      <c r="P304" s="907"/>
    </row>
    <row r="305" spans="10:16" s="705" customFormat="1" x14ac:dyDescent="0.2">
      <c r="J305" s="907"/>
      <c r="P305" s="907"/>
    </row>
    <row r="306" spans="10:16" s="705" customFormat="1" x14ac:dyDescent="0.2">
      <c r="J306" s="907"/>
      <c r="P306" s="907"/>
    </row>
    <row r="307" spans="10:16" s="705" customFormat="1" x14ac:dyDescent="0.2">
      <c r="J307" s="907"/>
      <c r="P307" s="907"/>
    </row>
    <row r="308" spans="10:16" s="705" customFormat="1" x14ac:dyDescent="0.2">
      <c r="J308" s="907"/>
      <c r="P308" s="907"/>
    </row>
    <row r="309" spans="10:16" s="705" customFormat="1" x14ac:dyDescent="0.2">
      <c r="J309" s="907"/>
      <c r="P309" s="907"/>
    </row>
    <row r="310" spans="10:16" s="705" customFormat="1" x14ac:dyDescent="0.2">
      <c r="J310" s="907"/>
      <c r="P310" s="907"/>
    </row>
    <row r="311" spans="10:16" s="705" customFormat="1" x14ac:dyDescent="0.2">
      <c r="J311" s="907"/>
      <c r="P311" s="907"/>
    </row>
    <row r="312" spans="10:16" s="705" customFormat="1" x14ac:dyDescent="0.2">
      <c r="J312" s="907"/>
      <c r="P312" s="907"/>
    </row>
    <row r="313" spans="10:16" s="705" customFormat="1" x14ac:dyDescent="0.2">
      <c r="J313" s="907"/>
      <c r="P313" s="907"/>
    </row>
    <row r="314" spans="10:16" s="705" customFormat="1" x14ac:dyDescent="0.2">
      <c r="J314" s="907"/>
      <c r="P314" s="907"/>
    </row>
    <row r="315" spans="10:16" s="705" customFormat="1" x14ac:dyDescent="0.2">
      <c r="J315" s="907"/>
      <c r="P315" s="907"/>
    </row>
    <row r="316" spans="10:16" s="705" customFormat="1" x14ac:dyDescent="0.2">
      <c r="J316" s="907"/>
      <c r="P316" s="907"/>
    </row>
    <row r="317" spans="10:16" s="705" customFormat="1" x14ac:dyDescent="0.2">
      <c r="J317" s="907"/>
      <c r="P317" s="907"/>
    </row>
    <row r="318" spans="10:16" s="705" customFormat="1" x14ac:dyDescent="0.2">
      <c r="J318" s="907"/>
      <c r="P318" s="907"/>
    </row>
    <row r="319" spans="10:16" s="705" customFormat="1" x14ac:dyDescent="0.2">
      <c r="J319" s="907"/>
      <c r="P319" s="907"/>
    </row>
    <row r="320" spans="10:16" s="705" customFormat="1" x14ac:dyDescent="0.2">
      <c r="J320" s="907"/>
      <c r="P320" s="907"/>
    </row>
    <row r="321" spans="10:16" s="705" customFormat="1" x14ac:dyDescent="0.2">
      <c r="J321" s="907"/>
      <c r="P321" s="907"/>
    </row>
    <row r="322" spans="10:16" s="705" customFormat="1" x14ac:dyDescent="0.2">
      <c r="J322" s="907"/>
      <c r="P322" s="907"/>
    </row>
    <row r="323" spans="10:16" s="705" customFormat="1" x14ac:dyDescent="0.2">
      <c r="J323" s="907"/>
      <c r="P323" s="907"/>
    </row>
    <row r="324" spans="10:16" s="705" customFormat="1" x14ac:dyDescent="0.2">
      <c r="J324" s="907"/>
      <c r="P324" s="907"/>
    </row>
    <row r="325" spans="10:16" s="705" customFormat="1" x14ac:dyDescent="0.2">
      <c r="J325" s="907"/>
      <c r="P325" s="907"/>
    </row>
    <row r="326" spans="10:16" s="705" customFormat="1" x14ac:dyDescent="0.2">
      <c r="J326" s="907"/>
      <c r="P326" s="907"/>
    </row>
    <row r="327" spans="10:16" s="705" customFormat="1" x14ac:dyDescent="0.2">
      <c r="J327" s="907"/>
      <c r="P327" s="907"/>
    </row>
    <row r="328" spans="10:16" s="705" customFormat="1" x14ac:dyDescent="0.2">
      <c r="J328" s="907"/>
      <c r="P328" s="907"/>
    </row>
    <row r="329" spans="10:16" s="705" customFormat="1" x14ac:dyDescent="0.2">
      <c r="J329" s="907"/>
      <c r="P329" s="907"/>
    </row>
    <row r="330" spans="10:16" s="705" customFormat="1" x14ac:dyDescent="0.2">
      <c r="J330" s="907"/>
      <c r="P330" s="907"/>
    </row>
    <row r="331" spans="10:16" s="705" customFormat="1" x14ac:dyDescent="0.2">
      <c r="J331" s="907"/>
      <c r="P331" s="907"/>
    </row>
    <row r="332" spans="10:16" s="705" customFormat="1" x14ac:dyDescent="0.2">
      <c r="J332" s="907"/>
      <c r="P332" s="907"/>
    </row>
    <row r="333" spans="10:16" s="705" customFormat="1" x14ac:dyDescent="0.2">
      <c r="J333" s="907"/>
      <c r="P333" s="907"/>
    </row>
    <row r="334" spans="10:16" s="705" customFormat="1" x14ac:dyDescent="0.2">
      <c r="J334" s="907"/>
      <c r="P334" s="907"/>
    </row>
    <row r="335" spans="10:16" s="705" customFormat="1" x14ac:dyDescent="0.2">
      <c r="J335" s="907"/>
      <c r="P335" s="907"/>
    </row>
    <row r="336" spans="10:16" s="705" customFormat="1" x14ac:dyDescent="0.2">
      <c r="J336" s="907"/>
      <c r="P336" s="907"/>
    </row>
    <row r="337" spans="10:16" s="705" customFormat="1" x14ac:dyDescent="0.2">
      <c r="J337" s="907"/>
      <c r="P337" s="907"/>
    </row>
    <row r="338" spans="10:16" s="705" customFormat="1" x14ac:dyDescent="0.2">
      <c r="J338" s="907"/>
      <c r="P338" s="907"/>
    </row>
    <row r="339" spans="10:16" s="705" customFormat="1" x14ac:dyDescent="0.2">
      <c r="J339" s="907"/>
      <c r="P339" s="907"/>
    </row>
    <row r="340" spans="10:16" s="705" customFormat="1" x14ac:dyDescent="0.2">
      <c r="J340" s="907"/>
      <c r="P340" s="907"/>
    </row>
    <row r="341" spans="10:16" s="705" customFormat="1" x14ac:dyDescent="0.2">
      <c r="J341" s="907"/>
      <c r="P341" s="907"/>
    </row>
    <row r="342" spans="10:16" s="705" customFormat="1" x14ac:dyDescent="0.2">
      <c r="J342" s="907"/>
      <c r="P342" s="907"/>
    </row>
    <row r="343" spans="10:16" s="705" customFormat="1" x14ac:dyDescent="0.2">
      <c r="J343" s="907"/>
      <c r="P343" s="907"/>
    </row>
    <row r="344" spans="10:16" s="705" customFormat="1" x14ac:dyDescent="0.2">
      <c r="J344" s="907"/>
      <c r="P344" s="907"/>
    </row>
    <row r="345" spans="10:16" s="705" customFormat="1" x14ac:dyDescent="0.2">
      <c r="J345" s="907"/>
      <c r="P345" s="907"/>
    </row>
    <row r="346" spans="10:16" s="705" customFormat="1" x14ac:dyDescent="0.2">
      <c r="J346" s="907"/>
      <c r="P346" s="907"/>
    </row>
    <row r="347" spans="10:16" s="705" customFormat="1" x14ac:dyDescent="0.2">
      <c r="J347" s="907"/>
      <c r="P347" s="907"/>
    </row>
    <row r="348" spans="10:16" s="705" customFormat="1" x14ac:dyDescent="0.2">
      <c r="J348" s="907"/>
      <c r="P348" s="907"/>
    </row>
    <row r="349" spans="10:16" s="705" customFormat="1" x14ac:dyDescent="0.2">
      <c r="J349" s="907"/>
      <c r="P349" s="907"/>
    </row>
    <row r="350" spans="10:16" s="705" customFormat="1" x14ac:dyDescent="0.2">
      <c r="J350" s="907"/>
      <c r="P350" s="907"/>
    </row>
    <row r="351" spans="10:16" s="705" customFormat="1" x14ac:dyDescent="0.2">
      <c r="J351" s="907"/>
      <c r="P351" s="907"/>
    </row>
    <row r="352" spans="10:16" s="705" customFormat="1" x14ac:dyDescent="0.2">
      <c r="J352" s="907"/>
      <c r="P352" s="907"/>
    </row>
    <row r="353" spans="10:16" s="705" customFormat="1" x14ac:dyDescent="0.2">
      <c r="J353" s="907"/>
      <c r="P353" s="907"/>
    </row>
    <row r="354" spans="10:16" s="705" customFormat="1" x14ac:dyDescent="0.2">
      <c r="J354" s="907"/>
      <c r="P354" s="907"/>
    </row>
    <row r="355" spans="10:16" s="705" customFormat="1" x14ac:dyDescent="0.2">
      <c r="J355" s="907"/>
      <c r="P355" s="907"/>
    </row>
    <row r="356" spans="10:16" s="705" customFormat="1" x14ac:dyDescent="0.2">
      <c r="J356" s="907"/>
      <c r="P356" s="907"/>
    </row>
    <row r="357" spans="10:16" s="705" customFormat="1" x14ac:dyDescent="0.2">
      <c r="J357" s="907"/>
      <c r="P357" s="907"/>
    </row>
    <row r="358" spans="10:16" s="705" customFormat="1" x14ac:dyDescent="0.2">
      <c r="J358" s="907"/>
      <c r="P358" s="907"/>
    </row>
    <row r="359" spans="10:16" s="705" customFormat="1" x14ac:dyDescent="0.2">
      <c r="J359" s="907"/>
      <c r="P359" s="907"/>
    </row>
    <row r="360" spans="10:16" s="705" customFormat="1" x14ac:dyDescent="0.2">
      <c r="J360" s="907"/>
      <c r="P360" s="907"/>
    </row>
    <row r="361" spans="10:16" s="705" customFormat="1" x14ac:dyDescent="0.2">
      <c r="J361" s="907"/>
      <c r="P361" s="907"/>
    </row>
    <row r="362" spans="10:16" s="705" customFormat="1" x14ac:dyDescent="0.2">
      <c r="J362" s="907"/>
      <c r="P362" s="907"/>
    </row>
    <row r="363" spans="10:16" s="705" customFormat="1" x14ac:dyDescent="0.2">
      <c r="J363" s="907"/>
      <c r="P363" s="907"/>
    </row>
    <row r="364" spans="10:16" s="705" customFormat="1" x14ac:dyDescent="0.2">
      <c r="J364" s="907"/>
      <c r="P364" s="907"/>
    </row>
    <row r="365" spans="10:16" s="705" customFormat="1" x14ac:dyDescent="0.2">
      <c r="J365" s="907"/>
      <c r="P365" s="907"/>
    </row>
    <row r="366" spans="10:16" s="705" customFormat="1" x14ac:dyDescent="0.2">
      <c r="J366" s="907"/>
      <c r="P366" s="907"/>
    </row>
    <row r="367" spans="10:16" s="705" customFormat="1" x14ac:dyDescent="0.2">
      <c r="J367" s="907"/>
      <c r="P367" s="907"/>
    </row>
    <row r="368" spans="10:16" s="705" customFormat="1" x14ac:dyDescent="0.2">
      <c r="J368" s="907"/>
      <c r="P368" s="907"/>
    </row>
    <row r="369" spans="10:16" s="705" customFormat="1" x14ac:dyDescent="0.2">
      <c r="J369" s="907"/>
      <c r="P369" s="907"/>
    </row>
    <row r="370" spans="10:16" s="705" customFormat="1" x14ac:dyDescent="0.2">
      <c r="J370" s="907"/>
      <c r="P370" s="907"/>
    </row>
    <row r="371" spans="10:16" s="705" customFormat="1" x14ac:dyDescent="0.2">
      <c r="J371" s="907"/>
      <c r="P371" s="907"/>
    </row>
    <row r="372" spans="10:16" s="705" customFormat="1" x14ac:dyDescent="0.2">
      <c r="J372" s="907"/>
      <c r="P372" s="907"/>
    </row>
    <row r="373" spans="10:16" s="705" customFormat="1" x14ac:dyDescent="0.2">
      <c r="J373" s="907"/>
      <c r="P373" s="907"/>
    </row>
    <row r="374" spans="10:16" s="705" customFormat="1" x14ac:dyDescent="0.2">
      <c r="J374" s="907"/>
      <c r="P374" s="907"/>
    </row>
    <row r="375" spans="10:16" s="705" customFormat="1" x14ac:dyDescent="0.2">
      <c r="J375" s="907"/>
      <c r="P375" s="907"/>
    </row>
    <row r="376" spans="10:16" s="705" customFormat="1" x14ac:dyDescent="0.2">
      <c r="J376" s="907"/>
      <c r="P376" s="907"/>
    </row>
    <row r="377" spans="10:16" s="705" customFormat="1" x14ac:dyDescent="0.2">
      <c r="J377" s="907"/>
      <c r="P377" s="907"/>
    </row>
    <row r="378" spans="10:16" s="705" customFormat="1" x14ac:dyDescent="0.2">
      <c r="J378" s="907"/>
      <c r="P378" s="907"/>
    </row>
    <row r="379" spans="10:16" s="705" customFormat="1" x14ac:dyDescent="0.2">
      <c r="J379" s="907"/>
      <c r="P379" s="907"/>
    </row>
    <row r="380" spans="10:16" s="705" customFormat="1" x14ac:dyDescent="0.2">
      <c r="J380" s="907"/>
      <c r="P380" s="907"/>
    </row>
    <row r="381" spans="10:16" s="705" customFormat="1" x14ac:dyDescent="0.2">
      <c r="J381" s="907"/>
      <c r="P381" s="907"/>
    </row>
    <row r="382" spans="10:16" s="705" customFormat="1" x14ac:dyDescent="0.2">
      <c r="J382" s="907"/>
      <c r="P382" s="907"/>
    </row>
    <row r="383" spans="10:16" s="705" customFormat="1" x14ac:dyDescent="0.2">
      <c r="J383" s="907"/>
      <c r="P383" s="907"/>
    </row>
    <row r="384" spans="10:16" s="705" customFormat="1" x14ac:dyDescent="0.2">
      <c r="J384" s="907"/>
      <c r="P384" s="907"/>
    </row>
    <row r="385" spans="10:16" s="705" customFormat="1" x14ac:dyDescent="0.2">
      <c r="J385" s="907"/>
      <c r="P385" s="907"/>
    </row>
    <row r="386" spans="10:16" s="705" customFormat="1" x14ac:dyDescent="0.2">
      <c r="J386" s="907"/>
      <c r="P386" s="907"/>
    </row>
    <row r="387" spans="10:16" s="705" customFormat="1" x14ac:dyDescent="0.2">
      <c r="J387" s="907"/>
      <c r="P387" s="907"/>
    </row>
    <row r="388" spans="10:16" s="705" customFormat="1" x14ac:dyDescent="0.2">
      <c r="J388" s="907"/>
      <c r="P388" s="907"/>
    </row>
    <row r="389" spans="10:16" s="705" customFormat="1" x14ac:dyDescent="0.2">
      <c r="J389" s="907"/>
      <c r="P389" s="907"/>
    </row>
    <row r="390" spans="10:16" s="705" customFormat="1" x14ac:dyDescent="0.2">
      <c r="J390" s="907"/>
      <c r="P390" s="907"/>
    </row>
    <row r="391" spans="10:16" s="705" customFormat="1" x14ac:dyDescent="0.2">
      <c r="J391" s="907"/>
      <c r="P391" s="907"/>
    </row>
    <row r="392" spans="10:16" s="705" customFormat="1" x14ac:dyDescent="0.2">
      <c r="J392" s="907"/>
      <c r="P392" s="907"/>
    </row>
    <row r="393" spans="10:16" s="705" customFormat="1" x14ac:dyDescent="0.2">
      <c r="J393" s="907"/>
      <c r="P393" s="907"/>
    </row>
    <row r="394" spans="10:16" s="705" customFormat="1" x14ac:dyDescent="0.2">
      <c r="J394" s="907"/>
      <c r="P394" s="907"/>
    </row>
    <row r="395" spans="10:16" s="705" customFormat="1" x14ac:dyDescent="0.2">
      <c r="J395" s="907"/>
      <c r="P395" s="907"/>
    </row>
    <row r="396" spans="10:16" s="705" customFormat="1" x14ac:dyDescent="0.2">
      <c r="J396" s="907"/>
      <c r="P396" s="907"/>
    </row>
    <row r="397" spans="10:16" s="705" customFormat="1" x14ac:dyDescent="0.2">
      <c r="J397" s="907"/>
      <c r="P397" s="907"/>
    </row>
    <row r="398" spans="10:16" s="705" customFormat="1" x14ac:dyDescent="0.2">
      <c r="J398" s="907"/>
      <c r="P398" s="907"/>
    </row>
    <row r="399" spans="10:16" s="705" customFormat="1" x14ac:dyDescent="0.2">
      <c r="J399" s="907"/>
      <c r="P399" s="907"/>
    </row>
    <row r="400" spans="10:16" s="705" customFormat="1" x14ac:dyDescent="0.2">
      <c r="J400" s="907"/>
      <c r="P400" s="907"/>
    </row>
    <row r="401" spans="10:16" s="705" customFormat="1" x14ac:dyDescent="0.2">
      <c r="J401" s="907"/>
      <c r="P401" s="907"/>
    </row>
    <row r="402" spans="10:16" s="705" customFormat="1" x14ac:dyDescent="0.2">
      <c r="J402" s="907"/>
      <c r="P402" s="907"/>
    </row>
    <row r="403" spans="10:16" s="705" customFormat="1" x14ac:dyDescent="0.2">
      <c r="J403" s="907"/>
      <c r="P403" s="907"/>
    </row>
    <row r="404" spans="10:16" s="705" customFormat="1" x14ac:dyDescent="0.2">
      <c r="J404" s="907"/>
      <c r="P404" s="907"/>
    </row>
    <row r="405" spans="10:16" s="705" customFormat="1" x14ac:dyDescent="0.2">
      <c r="J405" s="907"/>
      <c r="P405" s="907"/>
    </row>
    <row r="406" spans="10:16" s="705" customFormat="1" x14ac:dyDescent="0.2">
      <c r="J406" s="907"/>
      <c r="P406" s="907"/>
    </row>
    <row r="407" spans="10:16" s="705" customFormat="1" x14ac:dyDescent="0.2">
      <c r="J407" s="907"/>
      <c r="P407" s="907"/>
    </row>
    <row r="408" spans="10:16" s="705" customFormat="1" x14ac:dyDescent="0.2">
      <c r="J408" s="907"/>
      <c r="P408" s="907"/>
    </row>
    <row r="409" spans="10:16" s="705" customFormat="1" x14ac:dyDescent="0.2">
      <c r="J409" s="907"/>
      <c r="P409" s="907"/>
    </row>
    <row r="410" spans="10:16" s="705" customFormat="1" x14ac:dyDescent="0.2">
      <c r="J410" s="907"/>
      <c r="P410" s="907"/>
    </row>
    <row r="411" spans="10:16" s="705" customFormat="1" x14ac:dyDescent="0.2">
      <c r="J411" s="907"/>
      <c r="P411" s="907"/>
    </row>
    <row r="412" spans="10:16" s="705" customFormat="1" x14ac:dyDescent="0.2">
      <c r="J412" s="907"/>
      <c r="P412" s="907"/>
    </row>
    <row r="413" spans="10:16" s="705" customFormat="1" x14ac:dyDescent="0.2">
      <c r="J413" s="907"/>
      <c r="P413" s="907"/>
    </row>
    <row r="414" spans="10:16" s="705" customFormat="1" x14ac:dyDescent="0.2">
      <c r="J414" s="907"/>
      <c r="P414" s="907"/>
    </row>
    <row r="415" spans="10:16" s="705" customFormat="1" x14ac:dyDescent="0.2">
      <c r="J415" s="907"/>
      <c r="P415" s="907"/>
    </row>
    <row r="416" spans="10:16" s="705" customFormat="1" x14ac:dyDescent="0.2">
      <c r="J416" s="907"/>
      <c r="P416" s="907"/>
    </row>
    <row r="417" spans="10:16" s="705" customFormat="1" x14ac:dyDescent="0.2">
      <c r="J417" s="907"/>
      <c r="P417" s="907"/>
    </row>
    <row r="418" spans="10:16" s="705" customFormat="1" x14ac:dyDescent="0.2">
      <c r="J418" s="907"/>
      <c r="P418" s="907"/>
    </row>
    <row r="419" spans="10:16" s="705" customFormat="1" x14ac:dyDescent="0.2">
      <c r="J419" s="907"/>
      <c r="P419" s="907"/>
    </row>
    <row r="420" spans="10:16" s="705" customFormat="1" x14ac:dyDescent="0.2">
      <c r="J420" s="907"/>
      <c r="P420" s="907"/>
    </row>
    <row r="421" spans="10:16" s="705" customFormat="1" x14ac:dyDescent="0.2">
      <c r="J421" s="907"/>
      <c r="P421" s="907"/>
    </row>
    <row r="422" spans="10:16" s="705" customFormat="1" x14ac:dyDescent="0.2">
      <c r="J422" s="907"/>
      <c r="P422" s="907"/>
    </row>
    <row r="423" spans="10:16" s="705" customFormat="1" x14ac:dyDescent="0.2">
      <c r="J423" s="907"/>
      <c r="P423" s="907"/>
    </row>
    <row r="424" spans="10:16" s="705" customFormat="1" x14ac:dyDescent="0.2">
      <c r="J424" s="907"/>
      <c r="P424" s="907"/>
    </row>
    <row r="425" spans="10:16" s="705" customFormat="1" x14ac:dyDescent="0.2">
      <c r="J425" s="907"/>
      <c r="P425" s="907"/>
    </row>
    <row r="426" spans="10:16" s="705" customFormat="1" x14ac:dyDescent="0.2">
      <c r="J426" s="907"/>
      <c r="P426" s="907"/>
    </row>
    <row r="427" spans="10:16" s="705" customFormat="1" x14ac:dyDescent="0.2">
      <c r="J427" s="907"/>
      <c r="P427" s="907"/>
    </row>
    <row r="428" spans="10:16" s="705" customFormat="1" x14ac:dyDescent="0.2">
      <c r="J428" s="907"/>
      <c r="P428" s="907"/>
    </row>
    <row r="429" spans="10:16" s="705" customFormat="1" x14ac:dyDescent="0.2">
      <c r="J429" s="907"/>
      <c r="P429" s="907"/>
    </row>
    <row r="430" spans="10:16" s="705" customFormat="1" x14ac:dyDescent="0.2">
      <c r="J430" s="907"/>
      <c r="P430" s="907"/>
    </row>
    <row r="431" spans="10:16" s="705" customFormat="1" x14ac:dyDescent="0.2">
      <c r="J431" s="907"/>
      <c r="P431" s="907"/>
    </row>
    <row r="432" spans="10:16" s="705" customFormat="1" x14ac:dyDescent="0.2">
      <c r="J432" s="907"/>
      <c r="P432" s="907"/>
    </row>
    <row r="433" spans="10:16" s="705" customFormat="1" x14ac:dyDescent="0.2">
      <c r="J433" s="907"/>
      <c r="P433" s="907"/>
    </row>
    <row r="434" spans="10:16" s="705" customFormat="1" x14ac:dyDescent="0.2">
      <c r="J434" s="907"/>
      <c r="P434" s="907"/>
    </row>
    <row r="435" spans="10:16" s="705" customFormat="1" x14ac:dyDescent="0.2">
      <c r="J435" s="907"/>
      <c r="P435" s="907"/>
    </row>
    <row r="436" spans="10:16" s="705" customFormat="1" x14ac:dyDescent="0.2">
      <c r="J436" s="907"/>
      <c r="P436" s="907"/>
    </row>
    <row r="437" spans="10:16" s="705" customFormat="1" x14ac:dyDescent="0.2">
      <c r="J437" s="907"/>
      <c r="P437" s="907"/>
    </row>
    <row r="438" spans="10:16" s="705" customFormat="1" x14ac:dyDescent="0.2">
      <c r="J438" s="907"/>
      <c r="P438" s="907"/>
    </row>
    <row r="439" spans="10:16" s="705" customFormat="1" x14ac:dyDescent="0.2">
      <c r="J439" s="907"/>
      <c r="P439" s="907"/>
    </row>
    <row r="440" spans="10:16" s="705" customFormat="1" x14ac:dyDescent="0.2">
      <c r="J440" s="907"/>
      <c r="P440" s="907"/>
    </row>
    <row r="441" spans="10:16" s="705" customFormat="1" x14ac:dyDescent="0.2">
      <c r="J441" s="907"/>
      <c r="P441" s="907"/>
    </row>
    <row r="442" spans="10:16" s="705" customFormat="1" x14ac:dyDescent="0.2">
      <c r="J442" s="907"/>
      <c r="P442" s="907"/>
    </row>
    <row r="443" spans="10:16" s="705" customFormat="1" x14ac:dyDescent="0.2">
      <c r="J443" s="907"/>
      <c r="P443" s="907"/>
    </row>
    <row r="444" spans="10:16" s="705" customFormat="1" x14ac:dyDescent="0.2">
      <c r="J444" s="907"/>
      <c r="P444" s="907"/>
    </row>
    <row r="445" spans="10:16" s="705" customFormat="1" x14ac:dyDescent="0.2">
      <c r="J445" s="907"/>
      <c r="P445" s="907"/>
    </row>
    <row r="446" spans="10:16" s="705" customFormat="1" x14ac:dyDescent="0.2">
      <c r="J446" s="907"/>
      <c r="P446" s="907"/>
    </row>
    <row r="447" spans="10:16" s="705" customFormat="1" x14ac:dyDescent="0.2">
      <c r="J447" s="907"/>
      <c r="P447" s="907"/>
    </row>
    <row r="448" spans="10:16" s="705" customFormat="1" x14ac:dyDescent="0.2">
      <c r="J448" s="907"/>
      <c r="P448" s="907"/>
    </row>
    <row r="449" spans="10:16" s="705" customFormat="1" x14ac:dyDescent="0.2">
      <c r="J449" s="907"/>
      <c r="P449" s="907"/>
    </row>
    <row r="450" spans="10:16" s="705" customFormat="1" x14ac:dyDescent="0.2">
      <c r="J450" s="907"/>
      <c r="P450" s="907"/>
    </row>
    <row r="451" spans="10:16" s="705" customFormat="1" x14ac:dyDescent="0.2">
      <c r="J451" s="907"/>
      <c r="P451" s="907"/>
    </row>
    <row r="452" spans="10:16" s="705" customFormat="1" x14ac:dyDescent="0.2">
      <c r="J452" s="907"/>
      <c r="P452" s="907"/>
    </row>
    <row r="453" spans="10:16" s="705" customFormat="1" x14ac:dyDescent="0.2">
      <c r="J453" s="907"/>
      <c r="P453" s="907"/>
    </row>
    <row r="454" spans="10:16" s="705" customFormat="1" x14ac:dyDescent="0.2">
      <c r="J454" s="907"/>
      <c r="P454" s="907"/>
    </row>
    <row r="455" spans="10:16" s="705" customFormat="1" x14ac:dyDescent="0.2">
      <c r="J455" s="907"/>
      <c r="P455" s="907"/>
    </row>
    <row r="456" spans="10:16" s="705" customFormat="1" x14ac:dyDescent="0.2">
      <c r="J456" s="907"/>
      <c r="P456" s="907"/>
    </row>
    <row r="457" spans="10:16" s="705" customFormat="1" x14ac:dyDescent="0.2">
      <c r="J457" s="907"/>
      <c r="P457" s="907"/>
    </row>
    <row r="458" spans="10:16" s="705" customFormat="1" x14ac:dyDescent="0.2">
      <c r="J458" s="907"/>
      <c r="P458" s="907"/>
    </row>
    <row r="459" spans="10:16" s="705" customFormat="1" x14ac:dyDescent="0.2">
      <c r="J459" s="907"/>
      <c r="P459" s="907"/>
    </row>
    <row r="460" spans="10:16" s="705" customFormat="1" x14ac:dyDescent="0.2">
      <c r="J460" s="907"/>
      <c r="P460" s="907"/>
    </row>
    <row r="461" spans="10:16" s="705" customFormat="1" x14ac:dyDescent="0.2">
      <c r="J461" s="907"/>
      <c r="P461" s="907"/>
    </row>
    <row r="462" spans="10:16" s="705" customFormat="1" x14ac:dyDescent="0.2">
      <c r="J462" s="907"/>
      <c r="P462" s="907"/>
    </row>
    <row r="463" spans="10:16" s="705" customFormat="1" x14ac:dyDescent="0.2">
      <c r="J463" s="907"/>
      <c r="P463" s="907"/>
    </row>
    <row r="464" spans="10:16" s="705" customFormat="1" x14ac:dyDescent="0.2">
      <c r="J464" s="907"/>
      <c r="P464" s="907"/>
    </row>
    <row r="465" spans="10:16" s="705" customFormat="1" x14ac:dyDescent="0.2">
      <c r="J465" s="907"/>
      <c r="P465" s="907"/>
    </row>
    <row r="466" spans="10:16" s="705" customFormat="1" x14ac:dyDescent="0.2">
      <c r="J466" s="907"/>
      <c r="P466" s="907"/>
    </row>
    <row r="467" spans="10:16" s="705" customFormat="1" x14ac:dyDescent="0.2">
      <c r="J467" s="907"/>
      <c r="P467" s="907"/>
    </row>
    <row r="468" spans="10:16" s="705" customFormat="1" x14ac:dyDescent="0.2">
      <c r="J468" s="907"/>
      <c r="P468" s="907"/>
    </row>
    <row r="469" spans="10:16" s="705" customFormat="1" x14ac:dyDescent="0.2">
      <c r="J469" s="907"/>
      <c r="P469" s="907"/>
    </row>
    <row r="470" spans="10:16" s="705" customFormat="1" x14ac:dyDescent="0.2">
      <c r="J470" s="907"/>
      <c r="P470" s="907"/>
    </row>
    <row r="471" spans="10:16" s="705" customFormat="1" x14ac:dyDescent="0.2">
      <c r="J471" s="907"/>
      <c r="P471" s="907"/>
    </row>
    <row r="472" spans="10:16" s="705" customFormat="1" x14ac:dyDescent="0.2">
      <c r="J472" s="907"/>
      <c r="P472" s="907"/>
    </row>
    <row r="473" spans="10:16" s="705" customFormat="1" x14ac:dyDescent="0.2">
      <c r="J473" s="907"/>
      <c r="P473" s="907"/>
    </row>
    <row r="474" spans="10:16" s="705" customFormat="1" x14ac:dyDescent="0.2">
      <c r="J474" s="907"/>
      <c r="P474" s="907"/>
    </row>
    <row r="475" spans="10:16" s="705" customFormat="1" x14ac:dyDescent="0.2">
      <c r="J475" s="907"/>
      <c r="P475" s="907"/>
    </row>
    <row r="476" spans="10:16" s="705" customFormat="1" x14ac:dyDescent="0.2">
      <c r="J476" s="907"/>
      <c r="P476" s="907"/>
    </row>
    <row r="477" spans="10:16" s="705" customFormat="1" x14ac:dyDescent="0.2">
      <c r="J477" s="907"/>
      <c r="P477" s="907"/>
    </row>
    <row r="478" spans="10:16" s="705" customFormat="1" x14ac:dyDescent="0.2">
      <c r="J478" s="907"/>
      <c r="P478" s="907"/>
    </row>
    <row r="479" spans="10:16" s="705" customFormat="1" x14ac:dyDescent="0.2">
      <c r="J479" s="907"/>
      <c r="P479" s="907"/>
    </row>
    <row r="480" spans="10:16" s="705" customFormat="1" x14ac:dyDescent="0.2">
      <c r="J480" s="907"/>
      <c r="P480" s="907"/>
    </row>
    <row r="481" spans="10:16" s="705" customFormat="1" x14ac:dyDescent="0.2">
      <c r="J481" s="907"/>
      <c r="P481" s="907"/>
    </row>
    <row r="482" spans="10:16" s="705" customFormat="1" x14ac:dyDescent="0.2">
      <c r="J482" s="907"/>
      <c r="P482" s="907"/>
    </row>
    <row r="483" spans="10:16" s="705" customFormat="1" x14ac:dyDescent="0.2">
      <c r="J483" s="907"/>
      <c r="P483" s="907"/>
    </row>
    <row r="484" spans="10:16" s="705" customFormat="1" x14ac:dyDescent="0.2">
      <c r="J484" s="907"/>
      <c r="P484" s="907"/>
    </row>
    <row r="485" spans="10:16" s="705" customFormat="1" x14ac:dyDescent="0.2">
      <c r="J485" s="907"/>
      <c r="P485" s="907"/>
    </row>
    <row r="486" spans="10:16" s="705" customFormat="1" x14ac:dyDescent="0.2">
      <c r="J486" s="907"/>
      <c r="P486" s="907"/>
    </row>
    <row r="487" spans="10:16" s="705" customFormat="1" x14ac:dyDescent="0.2">
      <c r="J487" s="907"/>
      <c r="P487" s="907"/>
    </row>
    <row r="488" spans="10:16" s="705" customFormat="1" x14ac:dyDescent="0.2">
      <c r="J488" s="907"/>
      <c r="P488" s="907"/>
    </row>
    <row r="489" spans="10:16" s="705" customFormat="1" x14ac:dyDescent="0.2">
      <c r="J489" s="907"/>
      <c r="P489" s="907"/>
    </row>
    <row r="490" spans="10:16" s="705" customFormat="1" x14ac:dyDescent="0.2">
      <c r="J490" s="907"/>
      <c r="P490" s="907"/>
    </row>
    <row r="491" spans="10:16" s="705" customFormat="1" x14ac:dyDescent="0.2">
      <c r="J491" s="907"/>
      <c r="P491" s="907"/>
    </row>
    <row r="492" spans="10:16" s="705" customFormat="1" x14ac:dyDescent="0.2">
      <c r="J492" s="907"/>
      <c r="P492" s="907"/>
    </row>
    <row r="493" spans="10:16" s="705" customFormat="1" x14ac:dyDescent="0.2">
      <c r="J493" s="907"/>
      <c r="P493" s="907"/>
    </row>
    <row r="494" spans="10:16" s="705" customFormat="1" x14ac:dyDescent="0.2">
      <c r="J494" s="907"/>
      <c r="P494" s="907"/>
    </row>
    <row r="495" spans="10:16" s="705" customFormat="1" x14ac:dyDescent="0.2">
      <c r="J495" s="907"/>
      <c r="P495" s="907"/>
    </row>
    <row r="496" spans="10:16" s="705" customFormat="1" x14ac:dyDescent="0.2">
      <c r="J496" s="907"/>
      <c r="P496" s="907"/>
    </row>
    <row r="497" spans="10:16" s="705" customFormat="1" x14ac:dyDescent="0.2">
      <c r="J497" s="907"/>
      <c r="P497" s="907"/>
    </row>
    <row r="498" spans="10:16" s="705" customFormat="1" x14ac:dyDescent="0.2">
      <c r="J498" s="907"/>
      <c r="P498" s="907"/>
    </row>
    <row r="499" spans="10:16" s="705" customFormat="1" x14ac:dyDescent="0.2">
      <c r="J499" s="907"/>
      <c r="P499" s="907"/>
    </row>
    <row r="500" spans="10:16" s="705" customFormat="1" x14ac:dyDescent="0.2">
      <c r="J500" s="907"/>
      <c r="P500" s="907"/>
    </row>
    <row r="501" spans="10:16" s="705" customFormat="1" x14ac:dyDescent="0.2">
      <c r="J501" s="907"/>
      <c r="P501" s="907"/>
    </row>
    <row r="502" spans="10:16" s="705" customFormat="1" x14ac:dyDescent="0.2">
      <c r="J502" s="907"/>
      <c r="P502" s="907"/>
    </row>
    <row r="503" spans="10:16" s="705" customFormat="1" x14ac:dyDescent="0.2">
      <c r="J503" s="907"/>
      <c r="P503" s="907"/>
    </row>
    <row r="504" spans="10:16" s="705" customFormat="1" x14ac:dyDescent="0.2">
      <c r="J504" s="907"/>
      <c r="P504" s="907"/>
    </row>
    <row r="505" spans="10:16" s="705" customFormat="1" x14ac:dyDescent="0.2">
      <c r="J505" s="907"/>
      <c r="P505" s="907"/>
    </row>
    <row r="506" spans="10:16" s="705" customFormat="1" x14ac:dyDescent="0.2">
      <c r="J506" s="907"/>
      <c r="P506" s="907"/>
    </row>
    <row r="507" spans="10:16" s="705" customFormat="1" x14ac:dyDescent="0.2">
      <c r="J507" s="907"/>
      <c r="P507" s="907"/>
    </row>
    <row r="508" spans="10:16" s="705" customFormat="1" x14ac:dyDescent="0.2">
      <c r="J508" s="907"/>
      <c r="P508" s="907"/>
    </row>
    <row r="509" spans="10:16" s="705" customFormat="1" x14ac:dyDescent="0.2">
      <c r="J509" s="907"/>
      <c r="P509" s="907"/>
    </row>
    <row r="510" spans="10:16" s="705" customFormat="1" x14ac:dyDescent="0.2">
      <c r="J510" s="907"/>
      <c r="P510" s="907"/>
    </row>
    <row r="511" spans="10:16" s="705" customFormat="1" x14ac:dyDescent="0.2">
      <c r="J511" s="907"/>
      <c r="P511" s="907"/>
    </row>
    <row r="512" spans="10:16" s="705" customFormat="1" x14ac:dyDescent="0.2">
      <c r="J512" s="907"/>
      <c r="P512" s="907"/>
    </row>
    <row r="513" spans="10:16" s="705" customFormat="1" x14ac:dyDescent="0.2">
      <c r="J513" s="907"/>
      <c r="P513" s="907"/>
    </row>
    <row r="514" spans="10:16" s="705" customFormat="1" x14ac:dyDescent="0.2">
      <c r="J514" s="907"/>
      <c r="P514" s="907"/>
    </row>
    <row r="515" spans="10:16" s="705" customFormat="1" x14ac:dyDescent="0.2">
      <c r="J515" s="907"/>
      <c r="P515" s="907"/>
    </row>
    <row r="516" spans="10:16" s="705" customFormat="1" x14ac:dyDescent="0.2">
      <c r="J516" s="907"/>
      <c r="P516" s="907"/>
    </row>
    <row r="517" spans="10:16" s="705" customFormat="1" x14ac:dyDescent="0.2">
      <c r="J517" s="907"/>
      <c r="P517" s="907"/>
    </row>
    <row r="518" spans="10:16" s="705" customFormat="1" x14ac:dyDescent="0.2">
      <c r="J518" s="907"/>
      <c r="P518" s="907"/>
    </row>
    <row r="519" spans="10:16" s="705" customFormat="1" x14ac:dyDescent="0.2">
      <c r="J519" s="907"/>
      <c r="P519" s="907"/>
    </row>
    <row r="520" spans="10:16" s="705" customFormat="1" x14ac:dyDescent="0.2">
      <c r="J520" s="907"/>
      <c r="P520" s="907"/>
    </row>
    <row r="521" spans="10:16" s="705" customFormat="1" x14ac:dyDescent="0.2">
      <c r="J521" s="907"/>
      <c r="P521" s="907"/>
    </row>
    <row r="522" spans="10:16" s="705" customFormat="1" x14ac:dyDescent="0.2">
      <c r="J522" s="907"/>
      <c r="P522" s="907"/>
    </row>
    <row r="523" spans="10:16" s="705" customFormat="1" x14ac:dyDescent="0.2">
      <c r="J523" s="907"/>
      <c r="P523" s="907"/>
    </row>
    <row r="524" spans="10:16" s="705" customFormat="1" x14ac:dyDescent="0.2">
      <c r="J524" s="907"/>
      <c r="P524" s="907"/>
    </row>
    <row r="525" spans="10:16" s="705" customFormat="1" x14ac:dyDescent="0.2">
      <c r="J525" s="907"/>
      <c r="P525" s="907"/>
    </row>
    <row r="526" spans="10:16" s="705" customFormat="1" x14ac:dyDescent="0.2">
      <c r="J526" s="907"/>
      <c r="P526" s="907"/>
    </row>
    <row r="527" spans="10:16" s="705" customFormat="1" x14ac:dyDescent="0.2">
      <c r="J527" s="907"/>
      <c r="P527" s="907"/>
    </row>
    <row r="528" spans="10:16" s="705" customFormat="1" x14ac:dyDescent="0.2">
      <c r="J528" s="907"/>
      <c r="P528" s="907"/>
    </row>
    <row r="529" spans="10:16" s="705" customFormat="1" x14ac:dyDescent="0.2">
      <c r="J529" s="907"/>
      <c r="P529" s="907"/>
    </row>
    <row r="530" spans="10:16" s="705" customFormat="1" x14ac:dyDescent="0.2">
      <c r="J530" s="907"/>
      <c r="P530" s="907"/>
    </row>
    <row r="531" spans="10:16" s="705" customFormat="1" x14ac:dyDescent="0.2">
      <c r="J531" s="907"/>
      <c r="P531" s="907"/>
    </row>
    <row r="532" spans="10:16" s="705" customFormat="1" x14ac:dyDescent="0.2">
      <c r="J532" s="907"/>
      <c r="P532" s="907"/>
    </row>
    <row r="533" spans="10:16" s="705" customFormat="1" x14ac:dyDescent="0.2">
      <c r="J533" s="907"/>
      <c r="P533" s="907"/>
    </row>
    <row r="534" spans="10:16" s="705" customFormat="1" x14ac:dyDescent="0.2">
      <c r="J534" s="907"/>
      <c r="P534" s="907"/>
    </row>
    <row r="535" spans="10:16" s="705" customFormat="1" x14ac:dyDescent="0.2">
      <c r="J535" s="907"/>
      <c r="P535" s="907"/>
    </row>
    <row r="536" spans="10:16" s="705" customFormat="1" x14ac:dyDescent="0.2">
      <c r="J536" s="907"/>
      <c r="P536" s="907"/>
    </row>
  </sheetData>
  <mergeCells count="20">
    <mergeCell ref="X8:Z8"/>
    <mergeCell ref="P9:U9"/>
    <mergeCell ref="V9:Z9"/>
    <mergeCell ref="V10:V11"/>
    <mergeCell ref="C9:C12"/>
    <mergeCell ref="C41:U41"/>
    <mergeCell ref="T1:U1"/>
    <mergeCell ref="J10:J12"/>
    <mergeCell ref="D13:I13"/>
    <mergeCell ref="J13:O13"/>
    <mergeCell ref="P10:P12"/>
    <mergeCell ref="P13:U13"/>
    <mergeCell ref="K10:O10"/>
    <mergeCell ref="Q10:U10"/>
    <mergeCell ref="J9:O9"/>
    <mergeCell ref="D9:I9"/>
    <mergeCell ref="D10:D11"/>
    <mergeCell ref="E10:I10"/>
    <mergeCell ref="A39:U40"/>
    <mergeCell ref="A9:B12"/>
  </mergeCells>
  <pageMargins left="0.6692913385826772" right="0.39370078740157483" top="0.47244094488188981" bottom="0.98425196850393704" header="0.51181102362204722" footer="0.51181102362204722"/>
  <pageSetup paperSize="9" scale="53" firstPageNumber="79" orientation="landscape" useFirstPageNumber="1" r:id="rId1"/>
  <headerFooter alignWithMargins="0">
    <oddFooter>&amp;L&amp;"-,Kurzíva"Zastupitelstvo Olomouckého kraje 16-12-2019
7. - Rozpočet Olomouckého kraje 2020 - návrh rozpočtu
Příloha č. 3c): Příspěvkové organizace zřizované Olomouckým krajem&amp;R&amp;"-,Kurzíva"Strana &amp;P (Celkem 140)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AV1135"/>
  <sheetViews>
    <sheetView topLeftCell="C4" zoomScaleNormal="100" zoomScaleSheetLayoutView="90" workbookViewId="0">
      <selection activeCell="J6" sqref="J6:O9"/>
    </sheetView>
  </sheetViews>
  <sheetFormatPr defaultRowHeight="12.75" x14ac:dyDescent="0.2"/>
  <cols>
    <col min="1" max="1" width="14.140625" style="1" hidden="1" customWidth="1"/>
    <col min="2" max="2" width="7" style="1" hidden="1" customWidth="1"/>
    <col min="3" max="3" width="46.140625" style="1" customWidth="1"/>
    <col min="4" max="4" width="15.7109375" style="1" customWidth="1"/>
    <col min="5" max="9" width="11.7109375" style="1" customWidth="1"/>
    <col min="10" max="15" width="11.7109375" style="1" hidden="1" customWidth="1"/>
    <col min="16" max="16" width="15.7109375" style="1" customWidth="1"/>
    <col min="17" max="21" width="11.7109375" style="1" customWidth="1"/>
    <col min="22" max="48" width="9.140625" style="705"/>
    <col min="49" max="196" width="9.140625" style="1"/>
    <col min="197" max="197" width="10.28515625" style="1" customWidth="1"/>
    <col min="198" max="198" width="7" style="1" customWidth="1"/>
    <col min="199" max="199" width="15.85546875" style="1" customWidth="1"/>
    <col min="200" max="200" width="45.7109375" style="1" customWidth="1"/>
    <col min="201" max="201" width="13" style="1" customWidth="1"/>
    <col min="202" max="202" width="11" style="1" customWidth="1"/>
    <col min="203" max="203" width="11.140625" style="1" customWidth="1"/>
    <col min="204" max="204" width="11" style="1" customWidth="1"/>
    <col min="205" max="205" width="0.140625" style="1" customWidth="1"/>
    <col min="206" max="206" width="9.140625" style="1" customWidth="1"/>
    <col min="207" max="452" width="9.140625" style="1"/>
    <col min="453" max="453" width="10.28515625" style="1" customWidth="1"/>
    <col min="454" max="454" width="7" style="1" customWidth="1"/>
    <col min="455" max="455" width="15.85546875" style="1" customWidth="1"/>
    <col min="456" max="456" width="45.7109375" style="1" customWidth="1"/>
    <col min="457" max="457" width="13" style="1" customWidth="1"/>
    <col min="458" max="458" width="11" style="1" customWidth="1"/>
    <col min="459" max="459" width="11.140625" style="1" customWidth="1"/>
    <col min="460" max="460" width="11" style="1" customWidth="1"/>
    <col min="461" max="461" width="0.140625" style="1" customWidth="1"/>
    <col min="462" max="462" width="9.140625" style="1" customWidth="1"/>
    <col min="463" max="708" width="9.140625" style="1"/>
    <col min="709" max="709" width="10.28515625" style="1" customWidth="1"/>
    <col min="710" max="710" width="7" style="1" customWidth="1"/>
    <col min="711" max="711" width="15.85546875" style="1" customWidth="1"/>
    <col min="712" max="712" width="45.7109375" style="1" customWidth="1"/>
    <col min="713" max="713" width="13" style="1" customWidth="1"/>
    <col min="714" max="714" width="11" style="1" customWidth="1"/>
    <col min="715" max="715" width="11.140625" style="1" customWidth="1"/>
    <col min="716" max="716" width="11" style="1" customWidth="1"/>
    <col min="717" max="717" width="0.140625" style="1" customWidth="1"/>
    <col min="718" max="718" width="9.140625" style="1" customWidth="1"/>
    <col min="719" max="964" width="9.140625" style="1"/>
    <col min="965" max="965" width="10.28515625" style="1" customWidth="1"/>
    <col min="966" max="966" width="7" style="1" customWidth="1"/>
    <col min="967" max="967" width="15.85546875" style="1" customWidth="1"/>
    <col min="968" max="968" width="45.7109375" style="1" customWidth="1"/>
    <col min="969" max="969" width="13" style="1" customWidth="1"/>
    <col min="970" max="970" width="11" style="1" customWidth="1"/>
    <col min="971" max="971" width="11.140625" style="1" customWidth="1"/>
    <col min="972" max="972" width="11" style="1" customWidth="1"/>
    <col min="973" max="973" width="0.140625" style="1" customWidth="1"/>
    <col min="974" max="974" width="9.140625" style="1" customWidth="1"/>
    <col min="975" max="1220" width="9.140625" style="1"/>
    <col min="1221" max="1221" width="10.28515625" style="1" customWidth="1"/>
    <col min="1222" max="1222" width="7" style="1" customWidth="1"/>
    <col min="1223" max="1223" width="15.85546875" style="1" customWidth="1"/>
    <col min="1224" max="1224" width="45.7109375" style="1" customWidth="1"/>
    <col min="1225" max="1225" width="13" style="1" customWidth="1"/>
    <col min="1226" max="1226" width="11" style="1" customWidth="1"/>
    <col min="1227" max="1227" width="11.140625" style="1" customWidth="1"/>
    <col min="1228" max="1228" width="11" style="1" customWidth="1"/>
    <col min="1229" max="1229" width="0.140625" style="1" customWidth="1"/>
    <col min="1230" max="1230" width="9.140625" style="1" customWidth="1"/>
    <col min="1231" max="1476" width="9.140625" style="1"/>
    <col min="1477" max="1477" width="10.28515625" style="1" customWidth="1"/>
    <col min="1478" max="1478" width="7" style="1" customWidth="1"/>
    <col min="1479" max="1479" width="15.85546875" style="1" customWidth="1"/>
    <col min="1480" max="1480" width="45.7109375" style="1" customWidth="1"/>
    <col min="1481" max="1481" width="13" style="1" customWidth="1"/>
    <col min="1482" max="1482" width="11" style="1" customWidth="1"/>
    <col min="1483" max="1483" width="11.140625" style="1" customWidth="1"/>
    <col min="1484" max="1484" width="11" style="1" customWidth="1"/>
    <col min="1485" max="1485" width="0.140625" style="1" customWidth="1"/>
    <col min="1486" max="1486" width="9.140625" style="1" customWidth="1"/>
    <col min="1487" max="1732" width="9.140625" style="1"/>
    <col min="1733" max="1733" width="10.28515625" style="1" customWidth="1"/>
    <col min="1734" max="1734" width="7" style="1" customWidth="1"/>
    <col min="1735" max="1735" width="15.85546875" style="1" customWidth="1"/>
    <col min="1736" max="1736" width="45.7109375" style="1" customWidth="1"/>
    <col min="1737" max="1737" width="13" style="1" customWidth="1"/>
    <col min="1738" max="1738" width="11" style="1" customWidth="1"/>
    <col min="1739" max="1739" width="11.140625" style="1" customWidth="1"/>
    <col min="1740" max="1740" width="11" style="1" customWidth="1"/>
    <col min="1741" max="1741" width="0.140625" style="1" customWidth="1"/>
    <col min="1742" max="1742" width="9.140625" style="1" customWidth="1"/>
    <col min="1743" max="1988" width="9.140625" style="1"/>
    <col min="1989" max="1989" width="10.28515625" style="1" customWidth="1"/>
    <col min="1990" max="1990" width="7" style="1" customWidth="1"/>
    <col min="1991" max="1991" width="15.85546875" style="1" customWidth="1"/>
    <col min="1992" max="1992" width="45.7109375" style="1" customWidth="1"/>
    <col min="1993" max="1993" width="13" style="1" customWidth="1"/>
    <col min="1994" max="1994" width="11" style="1" customWidth="1"/>
    <col min="1995" max="1995" width="11.140625" style="1" customWidth="1"/>
    <col min="1996" max="1996" width="11" style="1" customWidth="1"/>
    <col min="1997" max="1997" width="0.140625" style="1" customWidth="1"/>
    <col min="1998" max="1998" width="9.140625" style="1" customWidth="1"/>
    <col min="1999" max="2244" width="9.140625" style="1"/>
    <col min="2245" max="2245" width="10.28515625" style="1" customWidth="1"/>
    <col min="2246" max="2246" width="7" style="1" customWidth="1"/>
    <col min="2247" max="2247" width="15.85546875" style="1" customWidth="1"/>
    <col min="2248" max="2248" width="45.7109375" style="1" customWidth="1"/>
    <col min="2249" max="2249" width="13" style="1" customWidth="1"/>
    <col min="2250" max="2250" width="11" style="1" customWidth="1"/>
    <col min="2251" max="2251" width="11.140625" style="1" customWidth="1"/>
    <col min="2252" max="2252" width="11" style="1" customWidth="1"/>
    <col min="2253" max="2253" width="0.140625" style="1" customWidth="1"/>
    <col min="2254" max="2254" width="9.140625" style="1" customWidth="1"/>
    <col min="2255" max="2500" width="9.140625" style="1"/>
    <col min="2501" max="2501" width="10.28515625" style="1" customWidth="1"/>
    <col min="2502" max="2502" width="7" style="1" customWidth="1"/>
    <col min="2503" max="2503" width="15.85546875" style="1" customWidth="1"/>
    <col min="2504" max="2504" width="45.7109375" style="1" customWidth="1"/>
    <col min="2505" max="2505" width="13" style="1" customWidth="1"/>
    <col min="2506" max="2506" width="11" style="1" customWidth="1"/>
    <col min="2507" max="2507" width="11.140625" style="1" customWidth="1"/>
    <col min="2508" max="2508" width="11" style="1" customWidth="1"/>
    <col min="2509" max="2509" width="0.140625" style="1" customWidth="1"/>
    <col min="2510" max="2510" width="9.140625" style="1" customWidth="1"/>
    <col min="2511" max="2756" width="9.140625" style="1"/>
    <col min="2757" max="2757" width="10.28515625" style="1" customWidth="1"/>
    <col min="2758" max="2758" width="7" style="1" customWidth="1"/>
    <col min="2759" max="2759" width="15.85546875" style="1" customWidth="1"/>
    <col min="2760" max="2760" width="45.7109375" style="1" customWidth="1"/>
    <col min="2761" max="2761" width="13" style="1" customWidth="1"/>
    <col min="2762" max="2762" width="11" style="1" customWidth="1"/>
    <col min="2763" max="2763" width="11.140625" style="1" customWidth="1"/>
    <col min="2764" max="2764" width="11" style="1" customWidth="1"/>
    <col min="2765" max="2765" width="0.140625" style="1" customWidth="1"/>
    <col min="2766" max="2766" width="9.140625" style="1" customWidth="1"/>
    <col min="2767" max="3012" width="9.140625" style="1"/>
    <col min="3013" max="3013" width="10.28515625" style="1" customWidth="1"/>
    <col min="3014" max="3014" width="7" style="1" customWidth="1"/>
    <col min="3015" max="3015" width="15.85546875" style="1" customWidth="1"/>
    <col min="3016" max="3016" width="45.7109375" style="1" customWidth="1"/>
    <col min="3017" max="3017" width="13" style="1" customWidth="1"/>
    <col min="3018" max="3018" width="11" style="1" customWidth="1"/>
    <col min="3019" max="3019" width="11.140625" style="1" customWidth="1"/>
    <col min="3020" max="3020" width="11" style="1" customWidth="1"/>
    <col min="3021" max="3021" width="0.140625" style="1" customWidth="1"/>
    <col min="3022" max="3022" width="9.140625" style="1" customWidth="1"/>
    <col min="3023" max="3268" width="9.140625" style="1"/>
    <col min="3269" max="3269" width="10.28515625" style="1" customWidth="1"/>
    <col min="3270" max="3270" width="7" style="1" customWidth="1"/>
    <col min="3271" max="3271" width="15.85546875" style="1" customWidth="1"/>
    <col min="3272" max="3272" width="45.7109375" style="1" customWidth="1"/>
    <col min="3273" max="3273" width="13" style="1" customWidth="1"/>
    <col min="3274" max="3274" width="11" style="1" customWidth="1"/>
    <col min="3275" max="3275" width="11.140625" style="1" customWidth="1"/>
    <col min="3276" max="3276" width="11" style="1" customWidth="1"/>
    <col min="3277" max="3277" width="0.140625" style="1" customWidth="1"/>
    <col min="3278" max="3278" width="9.140625" style="1" customWidth="1"/>
    <col min="3279" max="3524" width="9.140625" style="1"/>
    <col min="3525" max="3525" width="10.28515625" style="1" customWidth="1"/>
    <col min="3526" max="3526" width="7" style="1" customWidth="1"/>
    <col min="3527" max="3527" width="15.85546875" style="1" customWidth="1"/>
    <col min="3528" max="3528" width="45.7109375" style="1" customWidth="1"/>
    <col min="3529" max="3529" width="13" style="1" customWidth="1"/>
    <col min="3530" max="3530" width="11" style="1" customWidth="1"/>
    <col min="3531" max="3531" width="11.140625" style="1" customWidth="1"/>
    <col min="3532" max="3532" width="11" style="1" customWidth="1"/>
    <col min="3533" max="3533" width="0.140625" style="1" customWidth="1"/>
    <col min="3534" max="3534" width="9.140625" style="1" customWidth="1"/>
    <col min="3535" max="3780" width="9.140625" style="1"/>
    <col min="3781" max="3781" width="10.28515625" style="1" customWidth="1"/>
    <col min="3782" max="3782" width="7" style="1" customWidth="1"/>
    <col min="3783" max="3783" width="15.85546875" style="1" customWidth="1"/>
    <col min="3784" max="3784" width="45.7109375" style="1" customWidth="1"/>
    <col min="3785" max="3785" width="13" style="1" customWidth="1"/>
    <col min="3786" max="3786" width="11" style="1" customWidth="1"/>
    <col min="3787" max="3787" width="11.140625" style="1" customWidth="1"/>
    <col min="3788" max="3788" width="11" style="1" customWidth="1"/>
    <col min="3789" max="3789" width="0.140625" style="1" customWidth="1"/>
    <col min="3790" max="3790" width="9.140625" style="1" customWidth="1"/>
    <col min="3791" max="4036" width="9.140625" style="1"/>
    <col min="4037" max="4037" width="10.28515625" style="1" customWidth="1"/>
    <col min="4038" max="4038" width="7" style="1" customWidth="1"/>
    <col min="4039" max="4039" width="15.85546875" style="1" customWidth="1"/>
    <col min="4040" max="4040" width="45.7109375" style="1" customWidth="1"/>
    <col min="4041" max="4041" width="13" style="1" customWidth="1"/>
    <col min="4042" max="4042" width="11" style="1" customWidth="1"/>
    <col min="4043" max="4043" width="11.140625" style="1" customWidth="1"/>
    <col min="4044" max="4044" width="11" style="1" customWidth="1"/>
    <col min="4045" max="4045" width="0.140625" style="1" customWidth="1"/>
    <col min="4046" max="4046" width="9.140625" style="1" customWidth="1"/>
    <col min="4047" max="4292" width="9.140625" style="1"/>
    <col min="4293" max="4293" width="10.28515625" style="1" customWidth="1"/>
    <col min="4294" max="4294" width="7" style="1" customWidth="1"/>
    <col min="4295" max="4295" width="15.85546875" style="1" customWidth="1"/>
    <col min="4296" max="4296" width="45.7109375" style="1" customWidth="1"/>
    <col min="4297" max="4297" width="13" style="1" customWidth="1"/>
    <col min="4298" max="4298" width="11" style="1" customWidth="1"/>
    <col min="4299" max="4299" width="11.140625" style="1" customWidth="1"/>
    <col min="4300" max="4300" width="11" style="1" customWidth="1"/>
    <col min="4301" max="4301" width="0.140625" style="1" customWidth="1"/>
    <col min="4302" max="4302" width="9.140625" style="1" customWidth="1"/>
    <col min="4303" max="4548" width="9.140625" style="1"/>
    <col min="4549" max="4549" width="10.28515625" style="1" customWidth="1"/>
    <col min="4550" max="4550" width="7" style="1" customWidth="1"/>
    <col min="4551" max="4551" width="15.85546875" style="1" customWidth="1"/>
    <col min="4552" max="4552" width="45.7109375" style="1" customWidth="1"/>
    <col min="4553" max="4553" width="13" style="1" customWidth="1"/>
    <col min="4554" max="4554" width="11" style="1" customWidth="1"/>
    <col min="4555" max="4555" width="11.140625" style="1" customWidth="1"/>
    <col min="4556" max="4556" width="11" style="1" customWidth="1"/>
    <col min="4557" max="4557" width="0.140625" style="1" customWidth="1"/>
    <col min="4558" max="4558" width="9.140625" style="1" customWidth="1"/>
    <col min="4559" max="4804" width="9.140625" style="1"/>
    <col min="4805" max="4805" width="10.28515625" style="1" customWidth="1"/>
    <col min="4806" max="4806" width="7" style="1" customWidth="1"/>
    <col min="4807" max="4807" width="15.85546875" style="1" customWidth="1"/>
    <col min="4808" max="4808" width="45.7109375" style="1" customWidth="1"/>
    <col min="4809" max="4809" width="13" style="1" customWidth="1"/>
    <col min="4810" max="4810" width="11" style="1" customWidth="1"/>
    <col min="4811" max="4811" width="11.140625" style="1" customWidth="1"/>
    <col min="4812" max="4812" width="11" style="1" customWidth="1"/>
    <col min="4813" max="4813" width="0.140625" style="1" customWidth="1"/>
    <col min="4814" max="4814" width="9.140625" style="1" customWidth="1"/>
    <col min="4815" max="5060" width="9.140625" style="1"/>
    <col min="5061" max="5061" width="10.28515625" style="1" customWidth="1"/>
    <col min="5062" max="5062" width="7" style="1" customWidth="1"/>
    <col min="5063" max="5063" width="15.85546875" style="1" customWidth="1"/>
    <col min="5064" max="5064" width="45.7109375" style="1" customWidth="1"/>
    <col min="5065" max="5065" width="13" style="1" customWidth="1"/>
    <col min="5066" max="5066" width="11" style="1" customWidth="1"/>
    <col min="5067" max="5067" width="11.140625" style="1" customWidth="1"/>
    <col min="5068" max="5068" width="11" style="1" customWidth="1"/>
    <col min="5069" max="5069" width="0.140625" style="1" customWidth="1"/>
    <col min="5070" max="5070" width="9.140625" style="1" customWidth="1"/>
    <col min="5071" max="5316" width="9.140625" style="1"/>
    <col min="5317" max="5317" width="10.28515625" style="1" customWidth="1"/>
    <col min="5318" max="5318" width="7" style="1" customWidth="1"/>
    <col min="5319" max="5319" width="15.85546875" style="1" customWidth="1"/>
    <col min="5320" max="5320" width="45.7109375" style="1" customWidth="1"/>
    <col min="5321" max="5321" width="13" style="1" customWidth="1"/>
    <col min="5322" max="5322" width="11" style="1" customWidth="1"/>
    <col min="5323" max="5323" width="11.140625" style="1" customWidth="1"/>
    <col min="5324" max="5324" width="11" style="1" customWidth="1"/>
    <col min="5325" max="5325" width="0.140625" style="1" customWidth="1"/>
    <col min="5326" max="5326" width="9.140625" style="1" customWidth="1"/>
    <col min="5327" max="5572" width="9.140625" style="1"/>
    <col min="5573" max="5573" width="10.28515625" style="1" customWidth="1"/>
    <col min="5574" max="5574" width="7" style="1" customWidth="1"/>
    <col min="5575" max="5575" width="15.85546875" style="1" customWidth="1"/>
    <col min="5576" max="5576" width="45.7109375" style="1" customWidth="1"/>
    <col min="5577" max="5577" width="13" style="1" customWidth="1"/>
    <col min="5578" max="5578" width="11" style="1" customWidth="1"/>
    <col min="5579" max="5579" width="11.140625" style="1" customWidth="1"/>
    <col min="5580" max="5580" width="11" style="1" customWidth="1"/>
    <col min="5581" max="5581" width="0.140625" style="1" customWidth="1"/>
    <col min="5582" max="5582" width="9.140625" style="1" customWidth="1"/>
    <col min="5583" max="5828" width="9.140625" style="1"/>
    <col min="5829" max="5829" width="10.28515625" style="1" customWidth="1"/>
    <col min="5830" max="5830" width="7" style="1" customWidth="1"/>
    <col min="5831" max="5831" width="15.85546875" style="1" customWidth="1"/>
    <col min="5832" max="5832" width="45.7109375" style="1" customWidth="1"/>
    <col min="5833" max="5833" width="13" style="1" customWidth="1"/>
    <col min="5834" max="5834" width="11" style="1" customWidth="1"/>
    <col min="5835" max="5835" width="11.140625" style="1" customWidth="1"/>
    <col min="5836" max="5836" width="11" style="1" customWidth="1"/>
    <col min="5837" max="5837" width="0.140625" style="1" customWidth="1"/>
    <col min="5838" max="5838" width="9.140625" style="1" customWidth="1"/>
    <col min="5839" max="6084" width="9.140625" style="1"/>
    <col min="6085" max="6085" width="10.28515625" style="1" customWidth="1"/>
    <col min="6086" max="6086" width="7" style="1" customWidth="1"/>
    <col min="6087" max="6087" width="15.85546875" style="1" customWidth="1"/>
    <col min="6088" max="6088" width="45.7109375" style="1" customWidth="1"/>
    <col min="6089" max="6089" width="13" style="1" customWidth="1"/>
    <col min="6090" max="6090" width="11" style="1" customWidth="1"/>
    <col min="6091" max="6091" width="11.140625" style="1" customWidth="1"/>
    <col min="6092" max="6092" width="11" style="1" customWidth="1"/>
    <col min="6093" max="6093" width="0.140625" style="1" customWidth="1"/>
    <col min="6094" max="6094" width="9.140625" style="1" customWidth="1"/>
    <col min="6095" max="6340" width="9.140625" style="1"/>
    <col min="6341" max="6341" width="10.28515625" style="1" customWidth="1"/>
    <col min="6342" max="6342" width="7" style="1" customWidth="1"/>
    <col min="6343" max="6343" width="15.85546875" style="1" customWidth="1"/>
    <col min="6344" max="6344" width="45.7109375" style="1" customWidth="1"/>
    <col min="6345" max="6345" width="13" style="1" customWidth="1"/>
    <col min="6346" max="6346" width="11" style="1" customWidth="1"/>
    <col min="6347" max="6347" width="11.140625" style="1" customWidth="1"/>
    <col min="6348" max="6348" width="11" style="1" customWidth="1"/>
    <col min="6349" max="6349" width="0.140625" style="1" customWidth="1"/>
    <col min="6350" max="6350" width="9.140625" style="1" customWidth="1"/>
    <col min="6351" max="6596" width="9.140625" style="1"/>
    <col min="6597" max="6597" width="10.28515625" style="1" customWidth="1"/>
    <col min="6598" max="6598" width="7" style="1" customWidth="1"/>
    <col min="6599" max="6599" width="15.85546875" style="1" customWidth="1"/>
    <col min="6600" max="6600" width="45.7109375" style="1" customWidth="1"/>
    <col min="6601" max="6601" width="13" style="1" customWidth="1"/>
    <col min="6602" max="6602" width="11" style="1" customWidth="1"/>
    <col min="6603" max="6603" width="11.140625" style="1" customWidth="1"/>
    <col min="6604" max="6604" width="11" style="1" customWidth="1"/>
    <col min="6605" max="6605" width="0.140625" style="1" customWidth="1"/>
    <col min="6606" max="6606" width="9.140625" style="1" customWidth="1"/>
    <col min="6607" max="6852" width="9.140625" style="1"/>
    <col min="6853" max="6853" width="10.28515625" style="1" customWidth="1"/>
    <col min="6854" max="6854" width="7" style="1" customWidth="1"/>
    <col min="6855" max="6855" width="15.85546875" style="1" customWidth="1"/>
    <col min="6856" max="6856" width="45.7109375" style="1" customWidth="1"/>
    <col min="6857" max="6857" width="13" style="1" customWidth="1"/>
    <col min="6858" max="6858" width="11" style="1" customWidth="1"/>
    <col min="6859" max="6859" width="11.140625" style="1" customWidth="1"/>
    <col min="6860" max="6860" width="11" style="1" customWidth="1"/>
    <col min="6861" max="6861" width="0.140625" style="1" customWidth="1"/>
    <col min="6862" max="6862" width="9.140625" style="1" customWidth="1"/>
    <col min="6863" max="7108" width="9.140625" style="1"/>
    <col min="7109" max="7109" width="10.28515625" style="1" customWidth="1"/>
    <col min="7110" max="7110" width="7" style="1" customWidth="1"/>
    <col min="7111" max="7111" width="15.85546875" style="1" customWidth="1"/>
    <col min="7112" max="7112" width="45.7109375" style="1" customWidth="1"/>
    <col min="7113" max="7113" width="13" style="1" customWidth="1"/>
    <col min="7114" max="7114" width="11" style="1" customWidth="1"/>
    <col min="7115" max="7115" width="11.140625" style="1" customWidth="1"/>
    <col min="7116" max="7116" width="11" style="1" customWidth="1"/>
    <col min="7117" max="7117" width="0.140625" style="1" customWidth="1"/>
    <col min="7118" max="7118" width="9.140625" style="1" customWidth="1"/>
    <col min="7119" max="7364" width="9.140625" style="1"/>
    <col min="7365" max="7365" width="10.28515625" style="1" customWidth="1"/>
    <col min="7366" max="7366" width="7" style="1" customWidth="1"/>
    <col min="7367" max="7367" width="15.85546875" style="1" customWidth="1"/>
    <col min="7368" max="7368" width="45.7109375" style="1" customWidth="1"/>
    <col min="7369" max="7369" width="13" style="1" customWidth="1"/>
    <col min="7370" max="7370" width="11" style="1" customWidth="1"/>
    <col min="7371" max="7371" width="11.140625" style="1" customWidth="1"/>
    <col min="7372" max="7372" width="11" style="1" customWidth="1"/>
    <col min="7373" max="7373" width="0.140625" style="1" customWidth="1"/>
    <col min="7374" max="7374" width="9.140625" style="1" customWidth="1"/>
    <col min="7375" max="7620" width="9.140625" style="1"/>
    <col min="7621" max="7621" width="10.28515625" style="1" customWidth="1"/>
    <col min="7622" max="7622" width="7" style="1" customWidth="1"/>
    <col min="7623" max="7623" width="15.85546875" style="1" customWidth="1"/>
    <col min="7624" max="7624" width="45.7109375" style="1" customWidth="1"/>
    <col min="7625" max="7625" width="13" style="1" customWidth="1"/>
    <col min="7626" max="7626" width="11" style="1" customWidth="1"/>
    <col min="7627" max="7627" width="11.140625" style="1" customWidth="1"/>
    <col min="7628" max="7628" width="11" style="1" customWidth="1"/>
    <col min="7629" max="7629" width="0.140625" style="1" customWidth="1"/>
    <col min="7630" max="7630" width="9.140625" style="1" customWidth="1"/>
    <col min="7631" max="7876" width="9.140625" style="1"/>
    <col min="7877" max="7877" width="10.28515625" style="1" customWidth="1"/>
    <col min="7878" max="7878" width="7" style="1" customWidth="1"/>
    <col min="7879" max="7879" width="15.85546875" style="1" customWidth="1"/>
    <col min="7880" max="7880" width="45.7109375" style="1" customWidth="1"/>
    <col min="7881" max="7881" width="13" style="1" customWidth="1"/>
    <col min="7882" max="7882" width="11" style="1" customWidth="1"/>
    <col min="7883" max="7883" width="11.140625" style="1" customWidth="1"/>
    <col min="7884" max="7884" width="11" style="1" customWidth="1"/>
    <col min="7885" max="7885" width="0.140625" style="1" customWidth="1"/>
    <col min="7886" max="7886" width="9.140625" style="1" customWidth="1"/>
    <col min="7887" max="8132" width="9.140625" style="1"/>
    <col min="8133" max="8133" width="10.28515625" style="1" customWidth="1"/>
    <col min="8134" max="8134" width="7" style="1" customWidth="1"/>
    <col min="8135" max="8135" width="15.85546875" style="1" customWidth="1"/>
    <col min="8136" max="8136" width="45.7109375" style="1" customWidth="1"/>
    <col min="8137" max="8137" width="13" style="1" customWidth="1"/>
    <col min="8138" max="8138" width="11" style="1" customWidth="1"/>
    <col min="8139" max="8139" width="11.140625" style="1" customWidth="1"/>
    <col min="8140" max="8140" width="11" style="1" customWidth="1"/>
    <col min="8141" max="8141" width="0.140625" style="1" customWidth="1"/>
    <col min="8142" max="8142" width="9.140625" style="1" customWidth="1"/>
    <col min="8143" max="8388" width="9.140625" style="1"/>
    <col min="8389" max="8389" width="10.28515625" style="1" customWidth="1"/>
    <col min="8390" max="8390" width="7" style="1" customWidth="1"/>
    <col min="8391" max="8391" width="15.85546875" style="1" customWidth="1"/>
    <col min="8392" max="8392" width="45.7109375" style="1" customWidth="1"/>
    <col min="8393" max="8393" width="13" style="1" customWidth="1"/>
    <col min="8394" max="8394" width="11" style="1" customWidth="1"/>
    <col min="8395" max="8395" width="11.140625" style="1" customWidth="1"/>
    <col min="8396" max="8396" width="11" style="1" customWidth="1"/>
    <col min="8397" max="8397" width="0.140625" style="1" customWidth="1"/>
    <col min="8398" max="8398" width="9.140625" style="1" customWidth="1"/>
    <col min="8399" max="8644" width="9.140625" style="1"/>
    <col min="8645" max="8645" width="10.28515625" style="1" customWidth="1"/>
    <col min="8646" max="8646" width="7" style="1" customWidth="1"/>
    <col min="8647" max="8647" width="15.85546875" style="1" customWidth="1"/>
    <col min="8648" max="8648" width="45.7109375" style="1" customWidth="1"/>
    <col min="8649" max="8649" width="13" style="1" customWidth="1"/>
    <col min="8650" max="8650" width="11" style="1" customWidth="1"/>
    <col min="8651" max="8651" width="11.140625" style="1" customWidth="1"/>
    <col min="8652" max="8652" width="11" style="1" customWidth="1"/>
    <col min="8653" max="8653" width="0.140625" style="1" customWidth="1"/>
    <col min="8654" max="8654" width="9.140625" style="1" customWidth="1"/>
    <col min="8655" max="8900" width="9.140625" style="1"/>
    <col min="8901" max="8901" width="10.28515625" style="1" customWidth="1"/>
    <col min="8902" max="8902" width="7" style="1" customWidth="1"/>
    <col min="8903" max="8903" width="15.85546875" style="1" customWidth="1"/>
    <col min="8904" max="8904" width="45.7109375" style="1" customWidth="1"/>
    <col min="8905" max="8905" width="13" style="1" customWidth="1"/>
    <col min="8906" max="8906" width="11" style="1" customWidth="1"/>
    <col min="8907" max="8907" width="11.140625" style="1" customWidth="1"/>
    <col min="8908" max="8908" width="11" style="1" customWidth="1"/>
    <col min="8909" max="8909" width="0.140625" style="1" customWidth="1"/>
    <col min="8910" max="8910" width="9.140625" style="1" customWidth="1"/>
    <col min="8911" max="9156" width="9.140625" style="1"/>
    <col min="9157" max="9157" width="10.28515625" style="1" customWidth="1"/>
    <col min="9158" max="9158" width="7" style="1" customWidth="1"/>
    <col min="9159" max="9159" width="15.85546875" style="1" customWidth="1"/>
    <col min="9160" max="9160" width="45.7109375" style="1" customWidth="1"/>
    <col min="9161" max="9161" width="13" style="1" customWidth="1"/>
    <col min="9162" max="9162" width="11" style="1" customWidth="1"/>
    <col min="9163" max="9163" width="11.140625" style="1" customWidth="1"/>
    <col min="9164" max="9164" width="11" style="1" customWidth="1"/>
    <col min="9165" max="9165" width="0.140625" style="1" customWidth="1"/>
    <col min="9166" max="9166" width="9.140625" style="1" customWidth="1"/>
    <col min="9167" max="9412" width="9.140625" style="1"/>
    <col min="9413" max="9413" width="10.28515625" style="1" customWidth="1"/>
    <col min="9414" max="9414" width="7" style="1" customWidth="1"/>
    <col min="9415" max="9415" width="15.85546875" style="1" customWidth="1"/>
    <col min="9416" max="9416" width="45.7109375" style="1" customWidth="1"/>
    <col min="9417" max="9417" width="13" style="1" customWidth="1"/>
    <col min="9418" max="9418" width="11" style="1" customWidth="1"/>
    <col min="9419" max="9419" width="11.140625" style="1" customWidth="1"/>
    <col min="9420" max="9420" width="11" style="1" customWidth="1"/>
    <col min="9421" max="9421" width="0.140625" style="1" customWidth="1"/>
    <col min="9422" max="9422" width="9.140625" style="1" customWidth="1"/>
    <col min="9423" max="9668" width="9.140625" style="1"/>
    <col min="9669" max="9669" width="10.28515625" style="1" customWidth="1"/>
    <col min="9670" max="9670" width="7" style="1" customWidth="1"/>
    <col min="9671" max="9671" width="15.85546875" style="1" customWidth="1"/>
    <col min="9672" max="9672" width="45.7109375" style="1" customWidth="1"/>
    <col min="9673" max="9673" width="13" style="1" customWidth="1"/>
    <col min="9674" max="9674" width="11" style="1" customWidth="1"/>
    <col min="9675" max="9675" width="11.140625" style="1" customWidth="1"/>
    <col min="9676" max="9676" width="11" style="1" customWidth="1"/>
    <col min="9677" max="9677" width="0.140625" style="1" customWidth="1"/>
    <col min="9678" max="9678" width="9.140625" style="1" customWidth="1"/>
    <col min="9679" max="9924" width="9.140625" style="1"/>
    <col min="9925" max="9925" width="10.28515625" style="1" customWidth="1"/>
    <col min="9926" max="9926" width="7" style="1" customWidth="1"/>
    <col min="9927" max="9927" width="15.85546875" style="1" customWidth="1"/>
    <col min="9928" max="9928" width="45.7109375" style="1" customWidth="1"/>
    <col min="9929" max="9929" width="13" style="1" customWidth="1"/>
    <col min="9930" max="9930" width="11" style="1" customWidth="1"/>
    <col min="9931" max="9931" width="11.140625" style="1" customWidth="1"/>
    <col min="9932" max="9932" width="11" style="1" customWidth="1"/>
    <col min="9933" max="9933" width="0.140625" style="1" customWidth="1"/>
    <col min="9934" max="9934" width="9.140625" style="1" customWidth="1"/>
    <col min="9935" max="10180" width="9.140625" style="1"/>
    <col min="10181" max="10181" width="10.28515625" style="1" customWidth="1"/>
    <col min="10182" max="10182" width="7" style="1" customWidth="1"/>
    <col min="10183" max="10183" width="15.85546875" style="1" customWidth="1"/>
    <col min="10184" max="10184" width="45.7109375" style="1" customWidth="1"/>
    <col min="10185" max="10185" width="13" style="1" customWidth="1"/>
    <col min="10186" max="10186" width="11" style="1" customWidth="1"/>
    <col min="10187" max="10187" width="11.140625" style="1" customWidth="1"/>
    <col min="10188" max="10188" width="11" style="1" customWidth="1"/>
    <col min="10189" max="10189" width="0.140625" style="1" customWidth="1"/>
    <col min="10190" max="10190" width="9.140625" style="1" customWidth="1"/>
    <col min="10191" max="10436" width="9.140625" style="1"/>
    <col min="10437" max="10437" width="10.28515625" style="1" customWidth="1"/>
    <col min="10438" max="10438" width="7" style="1" customWidth="1"/>
    <col min="10439" max="10439" width="15.85546875" style="1" customWidth="1"/>
    <col min="10440" max="10440" width="45.7109375" style="1" customWidth="1"/>
    <col min="10441" max="10441" width="13" style="1" customWidth="1"/>
    <col min="10442" max="10442" width="11" style="1" customWidth="1"/>
    <col min="10443" max="10443" width="11.140625" style="1" customWidth="1"/>
    <col min="10444" max="10444" width="11" style="1" customWidth="1"/>
    <col min="10445" max="10445" width="0.140625" style="1" customWidth="1"/>
    <col min="10446" max="10446" width="9.140625" style="1" customWidth="1"/>
    <col min="10447" max="10692" width="9.140625" style="1"/>
    <col min="10693" max="10693" width="10.28515625" style="1" customWidth="1"/>
    <col min="10694" max="10694" width="7" style="1" customWidth="1"/>
    <col min="10695" max="10695" width="15.85546875" style="1" customWidth="1"/>
    <col min="10696" max="10696" width="45.7109375" style="1" customWidth="1"/>
    <col min="10697" max="10697" width="13" style="1" customWidth="1"/>
    <col min="10698" max="10698" width="11" style="1" customWidth="1"/>
    <col min="10699" max="10699" width="11.140625" style="1" customWidth="1"/>
    <col min="10700" max="10700" width="11" style="1" customWidth="1"/>
    <col min="10701" max="10701" width="0.140625" style="1" customWidth="1"/>
    <col min="10702" max="10702" width="9.140625" style="1" customWidth="1"/>
    <col min="10703" max="10948" width="9.140625" style="1"/>
    <col min="10949" max="10949" width="10.28515625" style="1" customWidth="1"/>
    <col min="10950" max="10950" width="7" style="1" customWidth="1"/>
    <col min="10951" max="10951" width="15.85546875" style="1" customWidth="1"/>
    <col min="10952" max="10952" width="45.7109375" style="1" customWidth="1"/>
    <col min="10953" max="10953" width="13" style="1" customWidth="1"/>
    <col min="10954" max="10954" width="11" style="1" customWidth="1"/>
    <col min="10955" max="10955" width="11.140625" style="1" customWidth="1"/>
    <col min="10956" max="10956" width="11" style="1" customWidth="1"/>
    <col min="10957" max="10957" width="0.140625" style="1" customWidth="1"/>
    <col min="10958" max="10958" width="9.140625" style="1" customWidth="1"/>
    <col min="10959" max="11204" width="9.140625" style="1"/>
    <col min="11205" max="11205" width="10.28515625" style="1" customWidth="1"/>
    <col min="11206" max="11206" width="7" style="1" customWidth="1"/>
    <col min="11207" max="11207" width="15.85546875" style="1" customWidth="1"/>
    <col min="11208" max="11208" width="45.7109375" style="1" customWidth="1"/>
    <col min="11209" max="11209" width="13" style="1" customWidth="1"/>
    <col min="11210" max="11210" width="11" style="1" customWidth="1"/>
    <col min="11211" max="11211" width="11.140625" style="1" customWidth="1"/>
    <col min="11212" max="11212" width="11" style="1" customWidth="1"/>
    <col min="11213" max="11213" width="0.140625" style="1" customWidth="1"/>
    <col min="11214" max="11214" width="9.140625" style="1" customWidth="1"/>
    <col min="11215" max="11460" width="9.140625" style="1"/>
    <col min="11461" max="11461" width="10.28515625" style="1" customWidth="1"/>
    <col min="11462" max="11462" width="7" style="1" customWidth="1"/>
    <col min="11463" max="11463" width="15.85546875" style="1" customWidth="1"/>
    <col min="11464" max="11464" width="45.7109375" style="1" customWidth="1"/>
    <col min="11465" max="11465" width="13" style="1" customWidth="1"/>
    <col min="11466" max="11466" width="11" style="1" customWidth="1"/>
    <col min="11467" max="11467" width="11.140625" style="1" customWidth="1"/>
    <col min="11468" max="11468" width="11" style="1" customWidth="1"/>
    <col min="11469" max="11469" width="0.140625" style="1" customWidth="1"/>
    <col min="11470" max="11470" width="9.140625" style="1" customWidth="1"/>
    <col min="11471" max="11716" width="9.140625" style="1"/>
    <col min="11717" max="11717" width="10.28515625" style="1" customWidth="1"/>
    <col min="11718" max="11718" width="7" style="1" customWidth="1"/>
    <col min="11719" max="11719" width="15.85546875" style="1" customWidth="1"/>
    <col min="11720" max="11720" width="45.7109375" style="1" customWidth="1"/>
    <col min="11721" max="11721" width="13" style="1" customWidth="1"/>
    <col min="11722" max="11722" width="11" style="1" customWidth="1"/>
    <col min="11723" max="11723" width="11.140625" style="1" customWidth="1"/>
    <col min="11724" max="11724" width="11" style="1" customWidth="1"/>
    <col min="11725" max="11725" width="0.140625" style="1" customWidth="1"/>
    <col min="11726" max="11726" width="9.140625" style="1" customWidth="1"/>
    <col min="11727" max="11972" width="9.140625" style="1"/>
    <col min="11973" max="11973" width="10.28515625" style="1" customWidth="1"/>
    <col min="11974" max="11974" width="7" style="1" customWidth="1"/>
    <col min="11975" max="11975" width="15.85546875" style="1" customWidth="1"/>
    <col min="11976" max="11976" width="45.7109375" style="1" customWidth="1"/>
    <col min="11977" max="11977" width="13" style="1" customWidth="1"/>
    <col min="11978" max="11978" width="11" style="1" customWidth="1"/>
    <col min="11979" max="11979" width="11.140625" style="1" customWidth="1"/>
    <col min="11980" max="11980" width="11" style="1" customWidth="1"/>
    <col min="11981" max="11981" width="0.140625" style="1" customWidth="1"/>
    <col min="11982" max="11982" width="9.140625" style="1" customWidth="1"/>
    <col min="11983" max="12228" width="9.140625" style="1"/>
    <col min="12229" max="12229" width="10.28515625" style="1" customWidth="1"/>
    <col min="12230" max="12230" width="7" style="1" customWidth="1"/>
    <col min="12231" max="12231" width="15.85546875" style="1" customWidth="1"/>
    <col min="12232" max="12232" width="45.7109375" style="1" customWidth="1"/>
    <col min="12233" max="12233" width="13" style="1" customWidth="1"/>
    <col min="12234" max="12234" width="11" style="1" customWidth="1"/>
    <col min="12235" max="12235" width="11.140625" style="1" customWidth="1"/>
    <col min="12236" max="12236" width="11" style="1" customWidth="1"/>
    <col min="12237" max="12237" width="0.140625" style="1" customWidth="1"/>
    <col min="12238" max="12238" width="9.140625" style="1" customWidth="1"/>
    <col min="12239" max="12484" width="9.140625" style="1"/>
    <col min="12485" max="12485" width="10.28515625" style="1" customWidth="1"/>
    <col min="12486" max="12486" width="7" style="1" customWidth="1"/>
    <col min="12487" max="12487" width="15.85546875" style="1" customWidth="1"/>
    <col min="12488" max="12488" width="45.7109375" style="1" customWidth="1"/>
    <col min="12489" max="12489" width="13" style="1" customWidth="1"/>
    <col min="12490" max="12490" width="11" style="1" customWidth="1"/>
    <col min="12491" max="12491" width="11.140625" style="1" customWidth="1"/>
    <col min="12492" max="12492" width="11" style="1" customWidth="1"/>
    <col min="12493" max="12493" width="0.140625" style="1" customWidth="1"/>
    <col min="12494" max="12494" width="9.140625" style="1" customWidth="1"/>
    <col min="12495" max="12740" width="9.140625" style="1"/>
    <col min="12741" max="12741" width="10.28515625" style="1" customWidth="1"/>
    <col min="12742" max="12742" width="7" style="1" customWidth="1"/>
    <col min="12743" max="12743" width="15.85546875" style="1" customWidth="1"/>
    <col min="12744" max="12744" width="45.7109375" style="1" customWidth="1"/>
    <col min="12745" max="12745" width="13" style="1" customWidth="1"/>
    <col min="12746" max="12746" width="11" style="1" customWidth="1"/>
    <col min="12747" max="12747" width="11.140625" style="1" customWidth="1"/>
    <col min="12748" max="12748" width="11" style="1" customWidth="1"/>
    <col min="12749" max="12749" width="0.140625" style="1" customWidth="1"/>
    <col min="12750" max="12750" width="9.140625" style="1" customWidth="1"/>
    <col min="12751" max="12996" width="9.140625" style="1"/>
    <col min="12997" max="12997" width="10.28515625" style="1" customWidth="1"/>
    <col min="12998" max="12998" width="7" style="1" customWidth="1"/>
    <col min="12999" max="12999" width="15.85546875" style="1" customWidth="1"/>
    <col min="13000" max="13000" width="45.7109375" style="1" customWidth="1"/>
    <col min="13001" max="13001" width="13" style="1" customWidth="1"/>
    <col min="13002" max="13002" width="11" style="1" customWidth="1"/>
    <col min="13003" max="13003" width="11.140625" style="1" customWidth="1"/>
    <col min="13004" max="13004" width="11" style="1" customWidth="1"/>
    <col min="13005" max="13005" width="0.140625" style="1" customWidth="1"/>
    <col min="13006" max="13006" width="9.140625" style="1" customWidth="1"/>
    <col min="13007" max="13252" width="9.140625" style="1"/>
    <col min="13253" max="13253" width="10.28515625" style="1" customWidth="1"/>
    <col min="13254" max="13254" width="7" style="1" customWidth="1"/>
    <col min="13255" max="13255" width="15.85546875" style="1" customWidth="1"/>
    <col min="13256" max="13256" width="45.7109375" style="1" customWidth="1"/>
    <col min="13257" max="13257" width="13" style="1" customWidth="1"/>
    <col min="13258" max="13258" width="11" style="1" customWidth="1"/>
    <col min="13259" max="13259" width="11.140625" style="1" customWidth="1"/>
    <col min="13260" max="13260" width="11" style="1" customWidth="1"/>
    <col min="13261" max="13261" width="0.140625" style="1" customWidth="1"/>
    <col min="13262" max="13262" width="9.140625" style="1" customWidth="1"/>
    <col min="13263" max="13508" width="9.140625" style="1"/>
    <col min="13509" max="13509" width="10.28515625" style="1" customWidth="1"/>
    <col min="13510" max="13510" width="7" style="1" customWidth="1"/>
    <col min="13511" max="13511" width="15.85546875" style="1" customWidth="1"/>
    <col min="13512" max="13512" width="45.7109375" style="1" customWidth="1"/>
    <col min="13513" max="13513" width="13" style="1" customWidth="1"/>
    <col min="13514" max="13514" width="11" style="1" customWidth="1"/>
    <col min="13515" max="13515" width="11.140625" style="1" customWidth="1"/>
    <col min="13516" max="13516" width="11" style="1" customWidth="1"/>
    <col min="13517" max="13517" width="0.140625" style="1" customWidth="1"/>
    <col min="13518" max="13518" width="9.140625" style="1" customWidth="1"/>
    <col min="13519" max="13764" width="9.140625" style="1"/>
    <col min="13765" max="13765" width="10.28515625" style="1" customWidth="1"/>
    <col min="13766" max="13766" width="7" style="1" customWidth="1"/>
    <col min="13767" max="13767" width="15.85546875" style="1" customWidth="1"/>
    <col min="13768" max="13768" width="45.7109375" style="1" customWidth="1"/>
    <col min="13769" max="13769" width="13" style="1" customWidth="1"/>
    <col min="13770" max="13770" width="11" style="1" customWidth="1"/>
    <col min="13771" max="13771" width="11.140625" style="1" customWidth="1"/>
    <col min="13772" max="13772" width="11" style="1" customWidth="1"/>
    <col min="13773" max="13773" width="0.140625" style="1" customWidth="1"/>
    <col min="13774" max="13774" width="9.140625" style="1" customWidth="1"/>
    <col min="13775" max="14020" width="9.140625" style="1"/>
    <col min="14021" max="14021" width="10.28515625" style="1" customWidth="1"/>
    <col min="14022" max="14022" width="7" style="1" customWidth="1"/>
    <col min="14023" max="14023" width="15.85546875" style="1" customWidth="1"/>
    <col min="14024" max="14024" width="45.7109375" style="1" customWidth="1"/>
    <col min="14025" max="14025" width="13" style="1" customWidth="1"/>
    <col min="14026" max="14026" width="11" style="1" customWidth="1"/>
    <col min="14027" max="14027" width="11.140625" style="1" customWidth="1"/>
    <col min="14028" max="14028" width="11" style="1" customWidth="1"/>
    <col min="14029" max="14029" width="0.140625" style="1" customWidth="1"/>
    <col min="14030" max="14030" width="9.140625" style="1" customWidth="1"/>
    <col min="14031" max="14276" width="9.140625" style="1"/>
    <col min="14277" max="14277" width="10.28515625" style="1" customWidth="1"/>
    <col min="14278" max="14278" width="7" style="1" customWidth="1"/>
    <col min="14279" max="14279" width="15.85546875" style="1" customWidth="1"/>
    <col min="14280" max="14280" width="45.7109375" style="1" customWidth="1"/>
    <col min="14281" max="14281" width="13" style="1" customWidth="1"/>
    <col min="14282" max="14282" width="11" style="1" customWidth="1"/>
    <col min="14283" max="14283" width="11.140625" style="1" customWidth="1"/>
    <col min="14284" max="14284" width="11" style="1" customWidth="1"/>
    <col min="14285" max="14285" width="0.140625" style="1" customWidth="1"/>
    <col min="14286" max="14286" width="9.140625" style="1" customWidth="1"/>
    <col min="14287" max="14532" width="9.140625" style="1"/>
    <col min="14533" max="14533" width="10.28515625" style="1" customWidth="1"/>
    <col min="14534" max="14534" width="7" style="1" customWidth="1"/>
    <col min="14535" max="14535" width="15.85546875" style="1" customWidth="1"/>
    <col min="14536" max="14536" width="45.7109375" style="1" customWidth="1"/>
    <col min="14537" max="14537" width="13" style="1" customWidth="1"/>
    <col min="14538" max="14538" width="11" style="1" customWidth="1"/>
    <col min="14539" max="14539" width="11.140625" style="1" customWidth="1"/>
    <col min="14540" max="14540" width="11" style="1" customWidth="1"/>
    <col min="14541" max="14541" width="0.140625" style="1" customWidth="1"/>
    <col min="14542" max="14542" width="9.140625" style="1" customWidth="1"/>
    <col min="14543" max="14788" width="9.140625" style="1"/>
    <col min="14789" max="14789" width="10.28515625" style="1" customWidth="1"/>
    <col min="14790" max="14790" width="7" style="1" customWidth="1"/>
    <col min="14791" max="14791" width="15.85546875" style="1" customWidth="1"/>
    <col min="14792" max="14792" width="45.7109375" style="1" customWidth="1"/>
    <col min="14793" max="14793" width="13" style="1" customWidth="1"/>
    <col min="14794" max="14794" width="11" style="1" customWidth="1"/>
    <col min="14795" max="14795" width="11.140625" style="1" customWidth="1"/>
    <col min="14796" max="14796" width="11" style="1" customWidth="1"/>
    <col min="14797" max="14797" width="0.140625" style="1" customWidth="1"/>
    <col min="14798" max="14798" width="9.140625" style="1" customWidth="1"/>
    <col min="14799" max="15044" width="9.140625" style="1"/>
    <col min="15045" max="15045" width="10.28515625" style="1" customWidth="1"/>
    <col min="15046" max="15046" width="7" style="1" customWidth="1"/>
    <col min="15047" max="15047" width="15.85546875" style="1" customWidth="1"/>
    <col min="15048" max="15048" width="45.7109375" style="1" customWidth="1"/>
    <col min="15049" max="15049" width="13" style="1" customWidth="1"/>
    <col min="15050" max="15050" width="11" style="1" customWidth="1"/>
    <col min="15051" max="15051" width="11.140625" style="1" customWidth="1"/>
    <col min="15052" max="15052" width="11" style="1" customWidth="1"/>
    <col min="15053" max="15053" width="0.140625" style="1" customWidth="1"/>
    <col min="15054" max="15054" width="9.140625" style="1" customWidth="1"/>
    <col min="15055" max="15300" width="9.140625" style="1"/>
    <col min="15301" max="15301" width="10.28515625" style="1" customWidth="1"/>
    <col min="15302" max="15302" width="7" style="1" customWidth="1"/>
    <col min="15303" max="15303" width="15.85546875" style="1" customWidth="1"/>
    <col min="15304" max="15304" width="45.7109375" style="1" customWidth="1"/>
    <col min="15305" max="15305" width="13" style="1" customWidth="1"/>
    <col min="15306" max="15306" width="11" style="1" customWidth="1"/>
    <col min="15307" max="15307" width="11.140625" style="1" customWidth="1"/>
    <col min="15308" max="15308" width="11" style="1" customWidth="1"/>
    <col min="15309" max="15309" width="0.140625" style="1" customWidth="1"/>
    <col min="15310" max="15310" width="9.140625" style="1" customWidth="1"/>
    <col min="15311" max="15556" width="9.140625" style="1"/>
    <col min="15557" max="15557" width="10.28515625" style="1" customWidth="1"/>
    <col min="15558" max="15558" width="7" style="1" customWidth="1"/>
    <col min="15559" max="15559" width="15.85546875" style="1" customWidth="1"/>
    <col min="15560" max="15560" width="45.7109375" style="1" customWidth="1"/>
    <col min="15561" max="15561" width="13" style="1" customWidth="1"/>
    <col min="15562" max="15562" width="11" style="1" customWidth="1"/>
    <col min="15563" max="15563" width="11.140625" style="1" customWidth="1"/>
    <col min="15564" max="15564" width="11" style="1" customWidth="1"/>
    <col min="15565" max="15565" width="0.140625" style="1" customWidth="1"/>
    <col min="15566" max="15566" width="9.140625" style="1" customWidth="1"/>
    <col min="15567" max="15812" width="9.140625" style="1"/>
    <col min="15813" max="15813" width="10.28515625" style="1" customWidth="1"/>
    <col min="15814" max="15814" width="7" style="1" customWidth="1"/>
    <col min="15815" max="15815" width="15.85546875" style="1" customWidth="1"/>
    <col min="15816" max="15816" width="45.7109375" style="1" customWidth="1"/>
    <col min="15817" max="15817" width="13" style="1" customWidth="1"/>
    <col min="15818" max="15818" width="11" style="1" customWidth="1"/>
    <col min="15819" max="15819" width="11.140625" style="1" customWidth="1"/>
    <col min="15820" max="15820" width="11" style="1" customWidth="1"/>
    <col min="15821" max="15821" width="0.140625" style="1" customWidth="1"/>
    <col min="15822" max="15822" width="9.140625" style="1" customWidth="1"/>
    <col min="15823" max="16068" width="9.140625" style="1"/>
    <col min="16069" max="16069" width="10.28515625" style="1" customWidth="1"/>
    <col min="16070" max="16070" width="7" style="1" customWidth="1"/>
    <col min="16071" max="16071" width="15.85546875" style="1" customWidth="1"/>
    <col min="16072" max="16072" width="45.7109375" style="1" customWidth="1"/>
    <col min="16073" max="16073" width="13" style="1" customWidth="1"/>
    <col min="16074" max="16074" width="11" style="1" customWidth="1"/>
    <col min="16075" max="16075" width="11.140625" style="1" customWidth="1"/>
    <col min="16076" max="16076" width="11" style="1" customWidth="1"/>
    <col min="16077" max="16077" width="0.140625" style="1" customWidth="1"/>
    <col min="16078" max="16078" width="9.140625" style="1" customWidth="1"/>
    <col min="16079" max="16384" width="9.140625" style="1"/>
  </cols>
  <sheetData>
    <row r="1" spans="1:48" ht="20.25" x14ac:dyDescent="0.3">
      <c r="A1" s="705"/>
      <c r="B1" s="705"/>
      <c r="C1" s="894" t="s">
        <v>9</v>
      </c>
      <c r="D1" s="895"/>
      <c r="E1" s="705"/>
      <c r="F1" s="896"/>
      <c r="G1" s="896"/>
      <c r="H1" s="896"/>
      <c r="I1" s="705"/>
      <c r="J1" s="705"/>
      <c r="K1" s="705"/>
      <c r="L1" s="896"/>
      <c r="M1" s="705"/>
      <c r="N1" s="705"/>
      <c r="O1" s="705"/>
      <c r="P1" s="705"/>
      <c r="Q1" s="705"/>
      <c r="R1" s="896"/>
      <c r="S1" s="705"/>
      <c r="T1" s="1116" t="s">
        <v>19</v>
      </c>
      <c r="U1" s="1116"/>
    </row>
    <row r="2" spans="1:48" ht="15" x14ac:dyDescent="0.2">
      <c r="A2" s="705"/>
      <c r="B2" s="705"/>
      <c r="C2" s="897" t="s">
        <v>134</v>
      </c>
      <c r="D2" s="898"/>
      <c r="E2" s="707"/>
      <c r="F2" s="705"/>
      <c r="G2" s="705"/>
      <c r="H2" s="705"/>
      <c r="I2" s="705"/>
      <c r="J2" s="705"/>
      <c r="K2" s="705"/>
      <c r="L2" s="705"/>
      <c r="M2" s="705"/>
      <c r="N2" s="705"/>
      <c r="O2" s="705"/>
      <c r="P2" s="705"/>
      <c r="Q2" s="705"/>
      <c r="R2" s="705"/>
      <c r="S2" s="705"/>
      <c r="T2" s="705"/>
      <c r="U2" s="705"/>
    </row>
    <row r="3" spans="1:48" ht="15" x14ac:dyDescent="0.2">
      <c r="A3" s="705"/>
      <c r="B3" s="705"/>
      <c r="C3" s="898" t="s">
        <v>100</v>
      </c>
      <c r="D3" s="898"/>
      <c r="E3" s="707"/>
      <c r="F3" s="705"/>
      <c r="G3" s="705"/>
      <c r="H3" s="705"/>
      <c r="I3" s="705"/>
      <c r="J3" s="705"/>
      <c r="K3" s="705"/>
      <c r="L3" s="705"/>
      <c r="M3" s="705"/>
      <c r="N3" s="705"/>
      <c r="O3" s="899"/>
      <c r="P3" s="705"/>
      <c r="Q3" s="705"/>
      <c r="R3" s="705"/>
      <c r="S3" s="705"/>
      <c r="T3" s="705"/>
      <c r="U3" s="705"/>
    </row>
    <row r="4" spans="1:48" ht="15.75" x14ac:dyDescent="0.25">
      <c r="A4" s="705"/>
      <c r="B4" s="705"/>
      <c r="C4" s="900" t="s">
        <v>474</v>
      </c>
      <c r="D4" s="901"/>
      <c r="E4" s="707"/>
      <c r="F4" s="705"/>
      <c r="G4" s="705"/>
      <c r="H4" s="705"/>
      <c r="I4" s="705"/>
      <c r="J4" s="705"/>
      <c r="K4" s="705"/>
      <c r="L4" s="705"/>
      <c r="M4" s="705"/>
      <c r="N4" s="705"/>
      <c r="O4" s="899"/>
      <c r="P4" s="705"/>
      <c r="Q4" s="705"/>
      <c r="R4" s="705"/>
      <c r="S4" s="705"/>
      <c r="T4" s="705"/>
      <c r="U4" s="705"/>
    </row>
    <row r="5" spans="1:48" ht="13.5" thickBot="1" x14ac:dyDescent="0.25">
      <c r="A5" s="705"/>
      <c r="B5" s="705"/>
      <c r="C5" s="705"/>
      <c r="D5" s="902"/>
      <c r="E5" s="902"/>
      <c r="F5" s="902"/>
      <c r="G5" s="902"/>
      <c r="H5" s="902"/>
      <c r="I5" s="902"/>
      <c r="J5" s="705"/>
      <c r="K5" s="705"/>
      <c r="L5" s="705"/>
      <c r="M5" s="705"/>
      <c r="N5" s="705"/>
      <c r="O5" s="705"/>
      <c r="P5" s="705"/>
      <c r="Q5" s="705"/>
      <c r="R5" s="705"/>
      <c r="S5" s="705"/>
      <c r="T5" s="705"/>
      <c r="U5" s="903" t="s">
        <v>17</v>
      </c>
    </row>
    <row r="6" spans="1:48" ht="18.75" customHeight="1" thickBot="1" x14ac:dyDescent="0.3">
      <c r="A6" s="1091" t="s">
        <v>20</v>
      </c>
      <c r="B6" s="1092"/>
      <c r="C6" s="1162" t="s">
        <v>21</v>
      </c>
      <c r="D6" s="1113" t="s">
        <v>477</v>
      </c>
      <c r="E6" s="1114"/>
      <c r="F6" s="1114"/>
      <c r="G6" s="1114"/>
      <c r="H6" s="1114"/>
      <c r="I6" s="1115"/>
      <c r="J6" s="1105" t="s">
        <v>175</v>
      </c>
      <c r="K6" s="1106"/>
      <c r="L6" s="1106"/>
      <c r="M6" s="1106"/>
      <c r="N6" s="1106"/>
      <c r="O6" s="1150"/>
      <c r="P6" s="1105" t="s">
        <v>478</v>
      </c>
      <c r="Q6" s="1106"/>
      <c r="R6" s="1106"/>
      <c r="S6" s="1106"/>
      <c r="T6" s="1151"/>
      <c r="U6" s="1152"/>
    </row>
    <row r="7" spans="1:48" ht="15" customHeight="1" thickBot="1" x14ac:dyDescent="0.25">
      <c r="A7" s="1093"/>
      <c r="B7" s="1094"/>
      <c r="C7" s="1163"/>
      <c r="D7" s="1110" t="s">
        <v>22</v>
      </c>
      <c r="E7" s="1097" t="s">
        <v>23</v>
      </c>
      <c r="F7" s="1126"/>
      <c r="G7" s="1126"/>
      <c r="H7" s="1126"/>
      <c r="I7" s="1127"/>
      <c r="J7" s="1110" t="s">
        <v>22</v>
      </c>
      <c r="K7" s="1097" t="s">
        <v>23</v>
      </c>
      <c r="L7" s="1126"/>
      <c r="M7" s="1126"/>
      <c r="N7" s="1126"/>
      <c r="O7" s="1127"/>
      <c r="P7" s="1110" t="s">
        <v>22</v>
      </c>
      <c r="Q7" s="1097" t="s">
        <v>23</v>
      </c>
      <c r="R7" s="1126"/>
      <c r="S7" s="1126"/>
      <c r="T7" s="1126"/>
      <c r="U7" s="1127"/>
    </row>
    <row r="8" spans="1:48" ht="47.25" customHeight="1" x14ac:dyDescent="0.2">
      <c r="A8" s="1093"/>
      <c r="B8" s="1094"/>
      <c r="C8" s="1163"/>
      <c r="D8" s="1111"/>
      <c r="E8" s="276" t="s">
        <v>24</v>
      </c>
      <c r="F8" s="294" t="s">
        <v>25</v>
      </c>
      <c r="G8" s="294" t="s">
        <v>27</v>
      </c>
      <c r="H8" s="761" t="s">
        <v>28</v>
      </c>
      <c r="I8" s="656" t="s">
        <v>26</v>
      </c>
      <c r="J8" s="1111"/>
      <c r="K8" s="276" t="s">
        <v>24</v>
      </c>
      <c r="L8" s="294" t="s">
        <v>25</v>
      </c>
      <c r="M8" s="277" t="s">
        <v>27</v>
      </c>
      <c r="N8" s="272" t="s">
        <v>28</v>
      </c>
      <c r="O8" s="409" t="s">
        <v>26</v>
      </c>
      <c r="P8" s="1111"/>
      <c r="Q8" s="276" t="s">
        <v>24</v>
      </c>
      <c r="R8" s="294" t="s">
        <v>25</v>
      </c>
      <c r="S8" s="294" t="s">
        <v>27</v>
      </c>
      <c r="T8" s="761" t="s">
        <v>28</v>
      </c>
      <c r="U8" s="656" t="s">
        <v>26</v>
      </c>
    </row>
    <row r="9" spans="1:48" ht="19.5" customHeight="1" thickBot="1" x14ac:dyDescent="0.25">
      <c r="A9" s="1095"/>
      <c r="B9" s="1096"/>
      <c r="C9" s="420"/>
      <c r="D9" s="1112"/>
      <c r="E9" s="293" t="s">
        <v>121</v>
      </c>
      <c r="F9" s="72" t="s">
        <v>122</v>
      </c>
      <c r="G9" s="889" t="s">
        <v>123</v>
      </c>
      <c r="H9" s="888" t="s">
        <v>125</v>
      </c>
      <c r="I9" s="295" t="s">
        <v>124</v>
      </c>
      <c r="J9" s="1112"/>
      <c r="K9" s="293" t="s">
        <v>121</v>
      </c>
      <c r="L9" s="72" t="s">
        <v>122</v>
      </c>
      <c r="M9" s="73" t="s">
        <v>123</v>
      </c>
      <c r="N9" s="40" t="s">
        <v>125</v>
      </c>
      <c r="O9" s="73" t="s">
        <v>124</v>
      </c>
      <c r="P9" s="1112"/>
      <c r="Q9" s="293" t="s">
        <v>121</v>
      </c>
      <c r="R9" s="72" t="s">
        <v>122</v>
      </c>
      <c r="S9" s="889" t="s">
        <v>123</v>
      </c>
      <c r="T9" s="888" t="s">
        <v>125</v>
      </c>
      <c r="U9" s="295" t="s">
        <v>124</v>
      </c>
    </row>
    <row r="10" spans="1:48" s="407" customFormat="1" ht="17.45" customHeight="1" thickTop="1" thickBot="1" x14ac:dyDescent="0.3">
      <c r="A10" s="781" t="s">
        <v>176</v>
      </c>
      <c r="B10" s="1002" t="s">
        <v>30</v>
      </c>
      <c r="C10" s="421"/>
      <c r="D10" s="1100" t="s">
        <v>35</v>
      </c>
      <c r="E10" s="1103"/>
      <c r="F10" s="1103"/>
      <c r="G10" s="1103"/>
      <c r="H10" s="1103"/>
      <c r="I10" s="1104"/>
      <c r="J10" s="1100" t="s">
        <v>35</v>
      </c>
      <c r="K10" s="1103"/>
      <c r="L10" s="1103"/>
      <c r="M10" s="1103"/>
      <c r="N10" s="1103"/>
      <c r="O10" s="1104"/>
      <c r="P10" s="1100" t="s">
        <v>35</v>
      </c>
      <c r="Q10" s="1103"/>
      <c r="R10" s="1103"/>
      <c r="S10" s="1103"/>
      <c r="T10" s="1103"/>
      <c r="U10" s="1104"/>
      <c r="V10" s="705"/>
      <c r="W10" s="705"/>
      <c r="X10" s="705"/>
      <c r="Y10" s="705"/>
      <c r="Z10" s="705"/>
      <c r="AA10" s="705"/>
      <c r="AB10" s="705"/>
      <c r="AC10" s="705"/>
      <c r="AD10" s="705"/>
      <c r="AE10" s="705"/>
      <c r="AF10" s="705"/>
      <c r="AG10" s="705"/>
      <c r="AH10" s="705"/>
      <c r="AI10" s="705"/>
      <c r="AJ10" s="705"/>
      <c r="AK10" s="705"/>
      <c r="AL10" s="705"/>
      <c r="AM10" s="705"/>
      <c r="AN10" s="705"/>
      <c r="AO10" s="705"/>
      <c r="AP10" s="705"/>
      <c r="AQ10" s="705"/>
      <c r="AR10" s="705"/>
      <c r="AS10" s="705"/>
      <c r="AT10" s="705"/>
      <c r="AU10" s="705"/>
      <c r="AV10" s="705"/>
    </row>
    <row r="11" spans="1:48" s="413" customFormat="1" ht="30.75" customHeight="1" thickTop="1" x14ac:dyDescent="0.2">
      <c r="A11" s="783" t="s">
        <v>278</v>
      </c>
      <c r="B11" s="784" t="s">
        <v>180</v>
      </c>
      <c r="C11" s="874" t="s">
        <v>381</v>
      </c>
      <c r="D11" s="875">
        <f>SUM(E11+F11+G11+H11+I11)</f>
        <v>495</v>
      </c>
      <c r="E11" s="703">
        <v>494</v>
      </c>
      <c r="F11" s="704"/>
      <c r="G11" s="704">
        <v>1</v>
      </c>
      <c r="H11" s="704"/>
      <c r="I11" s="679"/>
      <c r="J11" s="724">
        <f>SUM(K11+L11+M11+N11+O11)</f>
        <v>497</v>
      </c>
      <c r="K11" s="677">
        <v>494</v>
      </c>
      <c r="L11" s="678"/>
      <c r="M11" s="678">
        <v>3</v>
      </c>
      <c r="N11" s="678"/>
      <c r="O11" s="679"/>
      <c r="P11" s="724">
        <f>SUM(Q11:U11)</f>
        <v>495</v>
      </c>
      <c r="Q11" s="703">
        <v>494</v>
      </c>
      <c r="R11" s="704"/>
      <c r="S11" s="704">
        <v>1</v>
      </c>
      <c r="T11" s="704"/>
      <c r="U11" s="679"/>
      <c r="V11" s="880"/>
    </row>
    <row r="12" spans="1:48" s="413" customFormat="1" ht="30" customHeight="1" x14ac:dyDescent="0.2">
      <c r="A12" s="785" t="s">
        <v>279</v>
      </c>
      <c r="B12" s="786" t="s">
        <v>180</v>
      </c>
      <c r="C12" s="877" t="s">
        <v>382</v>
      </c>
      <c r="D12" s="876">
        <f>SUM(E12+F12+G12+H12+I12)</f>
        <v>442</v>
      </c>
      <c r="E12" s="694">
        <v>442</v>
      </c>
      <c r="F12" s="695"/>
      <c r="G12" s="695"/>
      <c r="H12" s="695"/>
      <c r="I12" s="682"/>
      <c r="J12" s="724">
        <f>SUM(K12+L12+M12+N12+O12)</f>
        <v>442</v>
      </c>
      <c r="K12" s="680">
        <v>442</v>
      </c>
      <c r="L12" s="681"/>
      <c r="M12" s="681"/>
      <c r="N12" s="681"/>
      <c r="O12" s="682"/>
      <c r="P12" s="724">
        <f t="shared" ref="P12:P22" si="0">SUM(Q12:U12)</f>
        <v>449</v>
      </c>
      <c r="Q12" s="694">
        <v>449</v>
      </c>
      <c r="R12" s="695"/>
      <c r="S12" s="695"/>
      <c r="T12" s="695"/>
      <c r="U12" s="682"/>
      <c r="V12" s="880"/>
    </row>
    <row r="13" spans="1:48" s="413" customFormat="1" ht="30" customHeight="1" x14ac:dyDescent="0.2">
      <c r="A13" s="785" t="s">
        <v>280</v>
      </c>
      <c r="B13" s="786" t="s">
        <v>180</v>
      </c>
      <c r="C13" s="878" t="s">
        <v>465</v>
      </c>
      <c r="D13" s="876">
        <f>SUM(E13+F13+G13+H13+I13)</f>
        <v>2005</v>
      </c>
      <c r="E13" s="694">
        <v>1738</v>
      </c>
      <c r="F13" s="695"/>
      <c r="G13" s="695">
        <v>267</v>
      </c>
      <c r="H13" s="695"/>
      <c r="I13" s="682"/>
      <c r="J13" s="724">
        <f>SUM(K13+L13+M13+N13+O13)</f>
        <v>2036</v>
      </c>
      <c r="K13" s="680">
        <v>1738</v>
      </c>
      <c r="L13" s="681"/>
      <c r="M13" s="681">
        <v>298</v>
      </c>
      <c r="N13" s="681"/>
      <c r="O13" s="682"/>
      <c r="P13" s="724">
        <f t="shared" si="0"/>
        <v>2005</v>
      </c>
      <c r="Q13" s="694">
        <v>1738</v>
      </c>
      <c r="R13" s="695"/>
      <c r="S13" s="695">
        <v>267</v>
      </c>
      <c r="T13" s="695"/>
      <c r="U13" s="682"/>
      <c r="V13" s="880"/>
    </row>
    <row r="14" spans="1:48" s="413" customFormat="1" ht="30" customHeight="1" x14ac:dyDescent="0.2">
      <c r="A14" s="785" t="s">
        <v>281</v>
      </c>
      <c r="B14" s="786" t="s">
        <v>189</v>
      </c>
      <c r="C14" s="878" t="s">
        <v>383</v>
      </c>
      <c r="D14" s="876">
        <f>E14+F14+G14+H14+I14</f>
        <v>4103</v>
      </c>
      <c r="E14" s="694">
        <v>2686</v>
      </c>
      <c r="F14" s="695"/>
      <c r="G14" s="695">
        <v>1417</v>
      </c>
      <c r="H14" s="695"/>
      <c r="I14" s="682"/>
      <c r="J14" s="724">
        <f>K14+L14+M14+N14+O14</f>
        <v>3635</v>
      </c>
      <c r="K14" s="680">
        <v>2536</v>
      </c>
      <c r="L14" s="681"/>
      <c r="M14" s="681">
        <v>949</v>
      </c>
      <c r="N14" s="681">
        <v>150</v>
      </c>
      <c r="O14" s="682"/>
      <c r="P14" s="724">
        <f t="shared" si="0"/>
        <v>4545</v>
      </c>
      <c r="Q14" s="694">
        <v>2686</v>
      </c>
      <c r="R14" s="695"/>
      <c r="S14" s="695">
        <v>1859</v>
      </c>
      <c r="T14" s="695"/>
      <c r="U14" s="682"/>
      <c r="V14" s="880"/>
    </row>
    <row r="15" spans="1:48" s="413" customFormat="1" ht="30" customHeight="1" x14ac:dyDescent="0.2">
      <c r="A15" s="785" t="s">
        <v>282</v>
      </c>
      <c r="B15" s="786" t="s">
        <v>199</v>
      </c>
      <c r="C15" s="878" t="s">
        <v>384</v>
      </c>
      <c r="D15" s="876">
        <f>SUM(E15+F15+G15+I15)</f>
        <v>6337</v>
      </c>
      <c r="E15" s="694">
        <v>3223</v>
      </c>
      <c r="F15" s="695"/>
      <c r="G15" s="695">
        <v>3114</v>
      </c>
      <c r="H15" s="695"/>
      <c r="I15" s="682"/>
      <c r="J15" s="724">
        <f>SUM(K15+L15+M15+O15)</f>
        <v>5573</v>
      </c>
      <c r="K15" s="680">
        <v>3223</v>
      </c>
      <c r="L15" s="681"/>
      <c r="M15" s="681">
        <v>2350</v>
      </c>
      <c r="N15" s="681"/>
      <c r="O15" s="682"/>
      <c r="P15" s="724">
        <f t="shared" si="0"/>
        <v>6507</v>
      </c>
      <c r="Q15" s="694">
        <v>3223</v>
      </c>
      <c r="R15" s="695"/>
      <c r="S15" s="695">
        <v>3284</v>
      </c>
      <c r="T15" s="695"/>
      <c r="U15" s="682"/>
      <c r="V15" s="880"/>
    </row>
    <row r="16" spans="1:48" s="413" customFormat="1" ht="30" customHeight="1" x14ac:dyDescent="0.2">
      <c r="A16" s="785" t="s">
        <v>283</v>
      </c>
      <c r="B16" s="786" t="s">
        <v>196</v>
      </c>
      <c r="C16" s="878" t="s">
        <v>385</v>
      </c>
      <c r="D16" s="876">
        <f>SUM(E16+F16+G16+H16+I16)</f>
        <v>2638</v>
      </c>
      <c r="E16" s="694">
        <v>2176</v>
      </c>
      <c r="F16" s="695"/>
      <c r="G16" s="695">
        <v>462</v>
      </c>
      <c r="H16" s="695"/>
      <c r="I16" s="682"/>
      <c r="J16" s="724">
        <f t="shared" ref="J16:J23" si="1">SUM(K16+L16+M16+N16+O16)</f>
        <v>2646</v>
      </c>
      <c r="K16" s="680">
        <v>2176</v>
      </c>
      <c r="L16" s="681"/>
      <c r="M16" s="681">
        <v>470</v>
      </c>
      <c r="N16" s="681"/>
      <c r="O16" s="682"/>
      <c r="P16" s="724">
        <f t="shared" si="0"/>
        <v>2733</v>
      </c>
      <c r="Q16" s="694">
        <v>2176</v>
      </c>
      <c r="R16" s="695"/>
      <c r="S16" s="695">
        <v>557</v>
      </c>
      <c r="T16" s="695"/>
      <c r="U16" s="682"/>
      <c r="V16" s="880"/>
    </row>
    <row r="17" spans="1:48" s="413" customFormat="1" ht="30" customHeight="1" x14ac:dyDescent="0.2">
      <c r="A17" s="785" t="s">
        <v>284</v>
      </c>
      <c r="B17" s="786" t="s">
        <v>183</v>
      </c>
      <c r="C17" s="878" t="s">
        <v>386</v>
      </c>
      <c r="D17" s="876">
        <f t="shared" ref="D17:D22" si="2">SUM(E17+F17+G17+H17+I17)</f>
        <v>3893</v>
      </c>
      <c r="E17" s="694">
        <f>2634-20</f>
        <v>2614</v>
      </c>
      <c r="F17" s="695">
        <v>50</v>
      </c>
      <c r="G17" s="695">
        <v>1229</v>
      </c>
      <c r="H17" s="695"/>
      <c r="I17" s="682"/>
      <c r="J17" s="724">
        <f t="shared" si="1"/>
        <v>3379</v>
      </c>
      <c r="K17" s="680">
        <v>2775</v>
      </c>
      <c r="L17" s="681">
        <v>50</v>
      </c>
      <c r="M17" s="681">
        <v>554</v>
      </c>
      <c r="N17" s="681"/>
      <c r="O17" s="682"/>
      <c r="P17" s="724">
        <f t="shared" si="0"/>
        <v>3924</v>
      </c>
      <c r="Q17" s="694">
        <v>2614</v>
      </c>
      <c r="R17" s="695">
        <v>50</v>
      </c>
      <c r="S17" s="695">
        <v>1260</v>
      </c>
      <c r="T17" s="695"/>
      <c r="U17" s="682"/>
      <c r="V17" s="880"/>
    </row>
    <row r="18" spans="1:48" s="413" customFormat="1" ht="30" customHeight="1" x14ac:dyDescent="0.2">
      <c r="A18" s="785" t="s">
        <v>285</v>
      </c>
      <c r="B18" s="786" t="s">
        <v>199</v>
      </c>
      <c r="C18" s="878" t="s">
        <v>387</v>
      </c>
      <c r="D18" s="876">
        <f t="shared" si="2"/>
        <v>9938</v>
      </c>
      <c r="E18" s="694">
        <v>5576</v>
      </c>
      <c r="F18" s="695">
        <v>530</v>
      </c>
      <c r="G18" s="695">
        <v>3832</v>
      </c>
      <c r="H18" s="695"/>
      <c r="I18" s="682"/>
      <c r="J18" s="724">
        <f t="shared" si="1"/>
        <v>9476</v>
      </c>
      <c r="K18" s="680">
        <v>5454</v>
      </c>
      <c r="L18" s="681">
        <v>415</v>
      </c>
      <c r="M18" s="681">
        <v>3315</v>
      </c>
      <c r="N18" s="681">
        <v>292</v>
      </c>
      <c r="O18" s="682"/>
      <c r="P18" s="724">
        <f t="shared" si="0"/>
        <v>11305</v>
      </c>
      <c r="Q18" s="694">
        <v>5576</v>
      </c>
      <c r="R18" s="695">
        <v>530</v>
      </c>
      <c r="S18" s="695">
        <v>5199</v>
      </c>
      <c r="T18" s="695"/>
      <c r="U18" s="682"/>
      <c r="V18" s="880"/>
    </row>
    <row r="19" spans="1:48" s="413" customFormat="1" ht="30" customHeight="1" x14ac:dyDescent="0.2">
      <c r="A19" s="785" t="s">
        <v>286</v>
      </c>
      <c r="B19" s="786" t="s">
        <v>213</v>
      </c>
      <c r="C19" s="878" t="s">
        <v>388</v>
      </c>
      <c r="D19" s="876">
        <f t="shared" si="2"/>
        <v>143</v>
      </c>
      <c r="E19" s="694">
        <v>141</v>
      </c>
      <c r="F19" s="695"/>
      <c r="G19" s="695">
        <v>2</v>
      </c>
      <c r="H19" s="695"/>
      <c r="I19" s="682"/>
      <c r="J19" s="724">
        <f t="shared" si="1"/>
        <v>166</v>
      </c>
      <c r="K19" s="680">
        <v>141</v>
      </c>
      <c r="L19" s="681"/>
      <c r="M19" s="681">
        <v>25</v>
      </c>
      <c r="N19" s="681"/>
      <c r="O19" s="682"/>
      <c r="P19" s="724">
        <f t="shared" si="0"/>
        <v>141</v>
      </c>
      <c r="Q19" s="694">
        <v>141</v>
      </c>
      <c r="R19" s="695"/>
      <c r="S19" s="695"/>
      <c r="T19" s="695"/>
      <c r="U19" s="682"/>
      <c r="V19" s="880"/>
    </row>
    <row r="20" spans="1:48" s="413" customFormat="1" ht="30" customHeight="1" x14ac:dyDescent="0.2">
      <c r="A20" s="785" t="s">
        <v>287</v>
      </c>
      <c r="B20" s="786" t="s">
        <v>213</v>
      </c>
      <c r="C20" s="878" t="s">
        <v>548</v>
      </c>
      <c r="D20" s="876">
        <f t="shared" si="2"/>
        <v>96</v>
      </c>
      <c r="E20" s="694">
        <v>90</v>
      </c>
      <c r="F20" s="695"/>
      <c r="G20" s="695">
        <v>6</v>
      </c>
      <c r="H20" s="695"/>
      <c r="I20" s="682"/>
      <c r="J20" s="724">
        <f t="shared" si="1"/>
        <v>97</v>
      </c>
      <c r="K20" s="680">
        <v>90</v>
      </c>
      <c r="L20" s="681"/>
      <c r="M20" s="681">
        <v>7</v>
      </c>
      <c r="N20" s="681"/>
      <c r="O20" s="682"/>
      <c r="P20" s="724">
        <f t="shared" si="0"/>
        <v>91</v>
      </c>
      <c r="Q20" s="694">
        <v>90</v>
      </c>
      <c r="R20" s="695"/>
      <c r="S20" s="695">
        <v>1</v>
      </c>
      <c r="T20" s="695"/>
      <c r="U20" s="682"/>
      <c r="V20" s="880"/>
    </row>
    <row r="21" spans="1:48" s="413" customFormat="1" ht="30" customHeight="1" x14ac:dyDescent="0.2">
      <c r="A21" s="785" t="s">
        <v>288</v>
      </c>
      <c r="B21" s="786" t="s">
        <v>187</v>
      </c>
      <c r="C21" s="878" t="s">
        <v>466</v>
      </c>
      <c r="D21" s="876">
        <f t="shared" si="2"/>
        <v>1594</v>
      </c>
      <c r="E21" s="694">
        <v>1496</v>
      </c>
      <c r="F21" s="695"/>
      <c r="G21" s="695">
        <v>98</v>
      </c>
      <c r="H21" s="695"/>
      <c r="I21" s="682"/>
      <c r="J21" s="724">
        <f t="shared" si="1"/>
        <v>1580</v>
      </c>
      <c r="K21" s="680">
        <v>1520</v>
      </c>
      <c r="L21" s="681"/>
      <c r="M21" s="681">
        <v>60</v>
      </c>
      <c r="N21" s="681"/>
      <c r="O21" s="682"/>
      <c r="P21" s="724">
        <f t="shared" si="0"/>
        <v>1720</v>
      </c>
      <c r="Q21" s="694">
        <v>1580</v>
      </c>
      <c r="R21" s="695"/>
      <c r="S21" s="695">
        <v>140</v>
      </c>
      <c r="T21" s="695"/>
      <c r="U21" s="682"/>
      <c r="V21" s="880"/>
    </row>
    <row r="22" spans="1:48" s="413" customFormat="1" ht="30" customHeight="1" thickBot="1" x14ac:dyDescent="0.25">
      <c r="A22" s="787" t="s">
        <v>289</v>
      </c>
      <c r="B22" s="788" t="s">
        <v>187</v>
      </c>
      <c r="C22" s="878" t="s">
        <v>467</v>
      </c>
      <c r="D22" s="876">
        <f t="shared" si="2"/>
        <v>1644</v>
      </c>
      <c r="E22" s="696">
        <v>1600</v>
      </c>
      <c r="F22" s="697"/>
      <c r="G22" s="697">
        <v>44</v>
      </c>
      <c r="H22" s="697"/>
      <c r="I22" s="676"/>
      <c r="J22" s="724">
        <f t="shared" si="1"/>
        <v>1600</v>
      </c>
      <c r="K22" s="702">
        <v>1600</v>
      </c>
      <c r="L22" s="683"/>
      <c r="M22" s="683"/>
      <c r="N22" s="683"/>
      <c r="O22" s="684"/>
      <c r="P22" s="724">
        <f t="shared" si="0"/>
        <v>1726</v>
      </c>
      <c r="Q22" s="696">
        <v>1684</v>
      </c>
      <c r="R22" s="697"/>
      <c r="S22" s="697">
        <v>42</v>
      </c>
      <c r="T22" s="697"/>
      <c r="U22" s="676"/>
      <c r="V22" s="880"/>
    </row>
    <row r="23" spans="1:48" s="96" customFormat="1" ht="17.25" hidden="1" customHeight="1" x14ac:dyDescent="0.2">
      <c r="C23" s="422"/>
      <c r="D23" s="410">
        <f>SUM(E23+F23+G23+I23)</f>
        <v>0</v>
      </c>
      <c r="E23" s="99"/>
      <c r="F23" s="98"/>
      <c r="G23" s="97"/>
      <c r="H23" s="97"/>
      <c r="I23" s="411"/>
      <c r="J23" s="410">
        <f t="shared" si="1"/>
        <v>0</v>
      </c>
      <c r="K23" s="99"/>
      <c r="L23" s="98"/>
      <c r="M23" s="97"/>
      <c r="N23" s="97"/>
      <c r="O23" s="418"/>
      <c r="P23" s="410" t="e">
        <f>Q23+R23+S23+T23+#REF!</f>
        <v>#REF!</v>
      </c>
      <c r="Q23" s="99"/>
      <c r="R23" s="98"/>
      <c r="S23" s="98"/>
      <c r="T23" s="97"/>
      <c r="U23" s="411"/>
      <c r="V23" s="706"/>
      <c r="W23" s="706"/>
      <c r="X23" s="706"/>
      <c r="Y23" s="706"/>
      <c r="Z23" s="706"/>
      <c r="AA23" s="706"/>
      <c r="AB23" s="706"/>
      <c r="AC23" s="706"/>
      <c r="AD23" s="706"/>
      <c r="AE23" s="706"/>
      <c r="AF23" s="706"/>
      <c r="AG23" s="706"/>
      <c r="AH23" s="706"/>
      <c r="AI23" s="706"/>
      <c r="AJ23" s="706"/>
      <c r="AK23" s="706"/>
      <c r="AL23" s="706"/>
      <c r="AM23" s="706"/>
      <c r="AN23" s="706"/>
      <c r="AO23" s="706"/>
      <c r="AP23" s="706"/>
      <c r="AQ23" s="706"/>
      <c r="AR23" s="706"/>
      <c r="AS23" s="706"/>
      <c r="AT23" s="706"/>
      <c r="AU23" s="706"/>
      <c r="AV23" s="706"/>
    </row>
    <row r="24" spans="1:48" ht="17.25" hidden="1" customHeight="1" thickBot="1" x14ac:dyDescent="0.25">
      <c r="C24" s="423"/>
      <c r="D24" s="410">
        <f>E24+F24+G24+H24+I24</f>
        <v>0</v>
      </c>
      <c r="E24" s="94">
        <f>SUM(E23)</f>
        <v>0</v>
      </c>
      <c r="F24" s="94">
        <f>SUM(F23)</f>
        <v>0</v>
      </c>
      <c r="G24" s="94">
        <f>SUM(G23)</f>
        <v>0</v>
      </c>
      <c r="H24" s="94">
        <f>SUM(H23)</f>
        <v>0</v>
      </c>
      <c r="I24" s="412">
        <f>SUM(I23)</f>
        <v>0</v>
      </c>
      <c r="J24" s="410">
        <f>K24+L24+M24+N24+O24</f>
        <v>0</v>
      </c>
      <c r="K24" s="94">
        <f>SUM(K23)</f>
        <v>0</v>
      </c>
      <c r="L24" s="95">
        <f>SUM(L23)</f>
        <v>0</v>
      </c>
      <c r="M24" s="95">
        <f>SUM(M23)</f>
        <v>0</v>
      </c>
      <c r="N24" s="95">
        <f>SUM(N23)</f>
        <v>0</v>
      </c>
      <c r="O24" s="419">
        <f>SUM(O23)</f>
        <v>0</v>
      </c>
      <c r="P24" s="410" t="e">
        <f>Q24+R24+S24+T24+#REF!</f>
        <v>#REF!</v>
      </c>
      <c r="Q24" s="94">
        <f>SUM(Q23)</f>
        <v>0</v>
      </c>
      <c r="R24" s="94">
        <f>SUM(R23)</f>
        <v>0</v>
      </c>
      <c r="S24" s="94">
        <f>SUM(S23)</f>
        <v>0</v>
      </c>
      <c r="T24" s="94">
        <f>SUM(T23)</f>
        <v>0</v>
      </c>
      <c r="U24" s="412">
        <f>SUM(U23)</f>
        <v>0</v>
      </c>
    </row>
    <row r="25" spans="1:48" s="11" customFormat="1" ht="30" customHeight="1" thickBot="1" x14ac:dyDescent="0.3">
      <c r="A25" s="796"/>
      <c r="B25" s="797"/>
      <c r="C25" s="424" t="s">
        <v>56</v>
      </c>
      <c r="D25" s="414">
        <f t="shared" ref="D25:U25" si="3">SUM(D11:D22)</f>
        <v>33328</v>
      </c>
      <c r="E25" s="415">
        <f t="shared" si="3"/>
        <v>22276</v>
      </c>
      <c r="F25" s="416">
        <f t="shared" si="3"/>
        <v>580</v>
      </c>
      <c r="G25" s="416">
        <f t="shared" si="3"/>
        <v>10472</v>
      </c>
      <c r="H25" s="416">
        <f t="shared" si="3"/>
        <v>0</v>
      </c>
      <c r="I25" s="417">
        <f t="shared" si="3"/>
        <v>0</v>
      </c>
      <c r="J25" s="414">
        <f t="shared" si="3"/>
        <v>31127</v>
      </c>
      <c r="K25" s="415">
        <f t="shared" si="3"/>
        <v>22189</v>
      </c>
      <c r="L25" s="416">
        <f t="shared" si="3"/>
        <v>465</v>
      </c>
      <c r="M25" s="416">
        <f t="shared" si="3"/>
        <v>8031</v>
      </c>
      <c r="N25" s="416">
        <f t="shared" si="3"/>
        <v>442</v>
      </c>
      <c r="O25" s="417">
        <f t="shared" si="3"/>
        <v>0</v>
      </c>
      <c r="P25" s="414">
        <f t="shared" si="3"/>
        <v>35641</v>
      </c>
      <c r="Q25" s="415">
        <f t="shared" si="3"/>
        <v>22451</v>
      </c>
      <c r="R25" s="416">
        <f t="shared" si="3"/>
        <v>580</v>
      </c>
      <c r="S25" s="416">
        <f t="shared" si="3"/>
        <v>12610</v>
      </c>
      <c r="T25" s="416">
        <f t="shared" si="3"/>
        <v>0</v>
      </c>
      <c r="U25" s="417">
        <f t="shared" si="3"/>
        <v>0</v>
      </c>
      <c r="V25" s="707"/>
      <c r="W25" s="707"/>
      <c r="X25" s="707"/>
      <c r="Y25" s="707"/>
      <c r="Z25" s="707"/>
      <c r="AA25" s="707"/>
      <c r="AB25" s="707"/>
      <c r="AC25" s="707"/>
      <c r="AD25" s="707"/>
      <c r="AE25" s="707"/>
      <c r="AF25" s="707"/>
      <c r="AG25" s="707"/>
      <c r="AH25" s="707"/>
      <c r="AI25" s="707"/>
      <c r="AJ25" s="707"/>
      <c r="AK25" s="707"/>
      <c r="AL25" s="707"/>
      <c r="AM25" s="707"/>
      <c r="AN25" s="707"/>
      <c r="AO25" s="707"/>
      <c r="AP25" s="707"/>
      <c r="AQ25" s="707"/>
      <c r="AR25" s="707"/>
      <c r="AS25" s="707"/>
      <c r="AT25" s="707"/>
      <c r="AU25" s="707"/>
      <c r="AV25" s="707"/>
    </row>
    <row r="26" spans="1:48" s="705" customFormat="1" ht="12.75" customHeight="1" x14ac:dyDescent="0.2"/>
    <row r="27" spans="1:48" s="705" customFormat="1" ht="13.7" customHeight="1" x14ac:dyDescent="0.2">
      <c r="C27" s="904"/>
      <c r="D27" s="905"/>
      <c r="J27" s="905"/>
      <c r="P27" s="905"/>
    </row>
    <row r="28" spans="1:48" s="705" customFormat="1" ht="13.7" customHeight="1" x14ac:dyDescent="0.2">
      <c r="E28" s="905"/>
      <c r="G28" s="903"/>
      <c r="K28" s="905"/>
      <c r="Q28" s="905"/>
      <c r="U28" s="905"/>
    </row>
    <row r="29" spans="1:48" s="705" customFormat="1" ht="13.7" customHeight="1" x14ac:dyDescent="0.2">
      <c r="E29" s="905"/>
      <c r="K29" s="905"/>
      <c r="Q29" s="905"/>
      <c r="U29" s="905"/>
    </row>
    <row r="30" spans="1:48" s="705" customFormat="1" ht="13.7" customHeight="1" x14ac:dyDescent="0.2"/>
    <row r="31" spans="1:48" s="705" customFormat="1" ht="13.7" customHeight="1" x14ac:dyDescent="0.2"/>
    <row r="32" spans="1:48" s="705" customFormat="1" ht="13.7" customHeight="1" x14ac:dyDescent="0.2"/>
    <row r="33" s="705" customFormat="1" ht="13.7" customHeight="1" x14ac:dyDescent="0.2"/>
    <row r="34" s="705" customFormat="1" ht="13.7" customHeight="1" x14ac:dyDescent="0.2"/>
    <row r="35" s="705" customFormat="1" ht="13.7" customHeight="1" x14ac:dyDescent="0.2"/>
    <row r="36" s="705" customFormat="1" ht="13.7" customHeight="1" x14ac:dyDescent="0.2"/>
    <row r="37" s="705" customFormat="1" ht="13.7" customHeight="1" x14ac:dyDescent="0.2"/>
    <row r="38" s="705" customFormat="1" ht="13.7" customHeight="1" x14ac:dyDescent="0.2"/>
    <row r="39" s="705" customFormat="1" ht="13.7" customHeight="1" x14ac:dyDescent="0.2"/>
    <row r="40" s="705" customFormat="1" ht="13.7" customHeight="1" x14ac:dyDescent="0.2"/>
    <row r="41" s="705" customFormat="1" ht="13.7" customHeight="1" x14ac:dyDescent="0.2"/>
    <row r="42" s="705" customFormat="1" ht="13.7" customHeight="1" x14ac:dyDescent="0.2"/>
    <row r="43" s="705" customFormat="1" ht="13.7" customHeight="1" x14ac:dyDescent="0.2"/>
    <row r="44" s="705" customFormat="1" ht="13.7" customHeight="1" x14ac:dyDescent="0.2"/>
    <row r="45" s="705" customFormat="1" ht="13.7" customHeight="1" x14ac:dyDescent="0.2"/>
    <row r="46" s="705" customFormat="1" ht="13.7" customHeight="1" x14ac:dyDescent="0.2"/>
    <row r="47" s="705" customFormat="1" ht="13.7" customHeight="1" x14ac:dyDescent="0.2"/>
    <row r="48" s="705" customFormat="1" ht="13.7" customHeight="1" x14ac:dyDescent="0.2"/>
    <row r="49" s="705" customFormat="1" ht="13.7" customHeight="1" x14ac:dyDescent="0.2"/>
    <row r="50" s="705" customFormat="1" ht="13.7" customHeight="1" x14ac:dyDescent="0.2"/>
    <row r="51" s="705" customFormat="1" ht="13.7" customHeight="1" x14ac:dyDescent="0.2"/>
    <row r="52" s="705" customFormat="1" ht="13.7" customHeight="1" x14ac:dyDescent="0.2"/>
    <row r="53" s="705" customFormat="1" ht="13.7" customHeight="1" x14ac:dyDescent="0.2"/>
    <row r="54" s="705" customFormat="1" ht="13.7" customHeight="1" x14ac:dyDescent="0.2"/>
    <row r="55" s="705" customFormat="1" ht="13.7" customHeight="1" x14ac:dyDescent="0.2"/>
    <row r="56" s="705" customFormat="1" ht="13.7" customHeight="1" x14ac:dyDescent="0.2"/>
    <row r="57" s="705" customFormat="1" ht="13.7" customHeight="1" x14ac:dyDescent="0.2"/>
    <row r="58" s="705" customFormat="1" ht="13.7" customHeight="1" x14ac:dyDescent="0.2"/>
    <row r="59" s="705" customFormat="1" ht="13.7" customHeight="1" x14ac:dyDescent="0.2"/>
    <row r="60" s="705" customFormat="1" ht="13.7" customHeight="1" x14ac:dyDescent="0.2"/>
    <row r="61" s="705" customFormat="1" ht="13.7" customHeight="1" x14ac:dyDescent="0.2"/>
    <row r="62" s="705" customFormat="1" ht="13.7" customHeight="1" x14ac:dyDescent="0.2"/>
    <row r="63" s="705" customFormat="1" ht="13.7" customHeight="1" x14ac:dyDescent="0.2"/>
    <row r="64" s="705" customFormat="1" ht="13.7" customHeight="1" x14ac:dyDescent="0.2"/>
    <row r="65" s="705" customFormat="1" ht="13.7" customHeight="1" x14ac:dyDescent="0.2"/>
    <row r="66" s="705" customFormat="1" ht="13.7" customHeight="1" x14ac:dyDescent="0.2"/>
    <row r="67" s="705" customFormat="1" ht="13.7" customHeight="1" x14ac:dyDescent="0.2"/>
    <row r="68" s="705" customFormat="1" ht="13.7" customHeight="1" x14ac:dyDescent="0.2"/>
    <row r="69" s="705" customFormat="1" ht="13.7" customHeight="1" x14ac:dyDescent="0.2"/>
    <row r="70" s="705" customFormat="1" ht="13.7" customHeight="1" x14ac:dyDescent="0.2"/>
    <row r="71" s="705" customFormat="1" ht="13.7" customHeight="1" x14ac:dyDescent="0.2"/>
    <row r="72" s="705" customFormat="1" ht="13.7" customHeight="1" x14ac:dyDescent="0.2"/>
    <row r="73" s="705" customFormat="1" ht="13.7" customHeight="1" x14ac:dyDescent="0.2"/>
    <row r="74" s="705" customFormat="1" ht="13.7" customHeight="1" x14ac:dyDescent="0.2"/>
    <row r="75" s="705" customFormat="1" ht="13.7" customHeight="1" x14ac:dyDescent="0.2"/>
    <row r="76" s="705" customFormat="1" ht="13.7" customHeight="1" x14ac:dyDescent="0.2"/>
    <row r="77" s="705" customFormat="1" ht="13.7" customHeight="1" x14ac:dyDescent="0.2"/>
    <row r="78" s="705" customFormat="1" ht="13.7" customHeight="1" x14ac:dyDescent="0.2"/>
    <row r="79" s="705" customFormat="1" ht="13.7" customHeight="1" x14ac:dyDescent="0.2"/>
    <row r="80" s="705" customFormat="1" ht="13.7" customHeight="1" x14ac:dyDescent="0.2"/>
    <row r="81" s="705" customFormat="1" ht="13.7" customHeight="1" x14ac:dyDescent="0.2"/>
    <row r="82" s="705" customFormat="1" ht="13.7" customHeight="1" x14ac:dyDescent="0.2"/>
    <row r="83" s="705" customFormat="1" ht="13.7" customHeight="1" x14ac:dyDescent="0.2"/>
    <row r="84" s="705" customFormat="1" ht="13.7" customHeight="1" x14ac:dyDescent="0.2"/>
    <row r="85" s="705" customFormat="1" ht="13.7" customHeight="1" x14ac:dyDescent="0.2"/>
    <row r="86" s="705" customFormat="1" ht="13.7" customHeight="1" x14ac:dyDescent="0.2"/>
    <row r="87" s="705" customFormat="1" ht="13.7" customHeight="1" x14ac:dyDescent="0.2"/>
    <row r="88" s="705" customFormat="1" ht="13.7" customHeight="1" x14ac:dyDescent="0.2"/>
    <row r="89" s="705" customFormat="1" ht="13.7" customHeight="1" x14ac:dyDescent="0.2"/>
    <row r="90" s="705" customFormat="1" ht="13.7" customHeight="1" x14ac:dyDescent="0.2"/>
    <row r="91" s="705" customFormat="1" ht="13.7" customHeight="1" x14ac:dyDescent="0.2"/>
    <row r="92" s="705" customFormat="1" ht="13.7" customHeight="1" x14ac:dyDescent="0.2"/>
    <row r="93" s="705" customFormat="1" ht="13.7" customHeight="1" x14ac:dyDescent="0.2"/>
    <row r="94" s="705" customFormat="1" ht="13.7" customHeight="1" x14ac:dyDescent="0.2"/>
    <row r="95" s="705" customFormat="1" ht="13.7" customHeight="1" x14ac:dyDescent="0.2"/>
    <row r="96" s="705" customFormat="1" ht="13.7" customHeight="1" x14ac:dyDescent="0.2"/>
    <row r="97" s="705" customFormat="1" ht="13.7" customHeight="1" x14ac:dyDescent="0.2"/>
    <row r="98" s="705" customFormat="1" ht="13.7" customHeight="1" x14ac:dyDescent="0.2"/>
    <row r="99" s="705" customFormat="1" ht="13.7" customHeight="1" x14ac:dyDescent="0.2"/>
    <row r="100" s="705" customFormat="1" ht="13.7" customHeight="1" x14ac:dyDescent="0.2"/>
    <row r="101" s="705" customFormat="1" ht="13.7" customHeight="1" x14ac:dyDescent="0.2"/>
    <row r="102" s="705" customFormat="1" ht="13.7" customHeight="1" x14ac:dyDescent="0.2"/>
    <row r="103" s="705" customFormat="1" ht="13.7" customHeight="1" x14ac:dyDescent="0.2"/>
    <row r="104" s="705" customFormat="1" ht="13.7" customHeight="1" x14ac:dyDescent="0.2"/>
    <row r="105" s="705" customFormat="1" ht="13.7" customHeight="1" x14ac:dyDescent="0.2"/>
    <row r="106" s="705" customFormat="1" ht="13.7" customHeight="1" x14ac:dyDescent="0.2"/>
    <row r="107" s="705" customFormat="1" ht="13.7" customHeight="1" x14ac:dyDescent="0.2"/>
    <row r="108" s="705" customFormat="1" ht="13.7" customHeight="1" x14ac:dyDescent="0.2"/>
    <row r="109" s="705" customFormat="1" ht="13.7" customHeight="1" x14ac:dyDescent="0.2"/>
    <row r="110" s="705" customFormat="1" ht="13.7" customHeight="1" x14ac:dyDescent="0.2"/>
    <row r="111" s="705" customFormat="1" ht="13.7" customHeight="1" x14ac:dyDescent="0.2"/>
    <row r="112" s="705" customFormat="1" ht="13.7" customHeight="1" x14ac:dyDescent="0.2"/>
    <row r="113" s="705" customFormat="1" ht="13.7" customHeight="1" x14ac:dyDescent="0.2"/>
    <row r="114" s="705" customFormat="1" ht="13.7" customHeight="1" x14ac:dyDescent="0.2"/>
    <row r="115" s="705" customFormat="1" ht="13.7" customHeight="1" x14ac:dyDescent="0.2"/>
    <row r="116" s="705" customFormat="1" ht="13.7" customHeight="1" x14ac:dyDescent="0.2"/>
    <row r="117" s="705" customFormat="1" ht="13.7" customHeight="1" x14ac:dyDescent="0.2"/>
    <row r="118" s="705" customFormat="1" ht="13.7" customHeight="1" x14ac:dyDescent="0.2"/>
    <row r="119" s="705" customFormat="1" ht="13.7" customHeight="1" x14ac:dyDescent="0.2"/>
    <row r="120" s="705" customFormat="1" ht="13.7" customHeight="1" x14ac:dyDescent="0.2"/>
    <row r="121" s="705" customFormat="1" ht="13.7" customHeight="1" x14ac:dyDescent="0.2"/>
    <row r="122" s="705" customFormat="1" ht="13.7" customHeight="1" x14ac:dyDescent="0.2"/>
    <row r="123" s="705" customFormat="1" ht="13.7" customHeight="1" x14ac:dyDescent="0.2"/>
    <row r="124" s="705" customFormat="1" ht="13.7" customHeight="1" x14ac:dyDescent="0.2"/>
    <row r="125" s="705" customFormat="1" ht="13.7" customHeight="1" x14ac:dyDescent="0.2"/>
    <row r="126" s="705" customFormat="1" ht="13.7" customHeight="1" x14ac:dyDescent="0.2"/>
    <row r="127" s="705" customFormat="1" ht="13.7" customHeight="1" x14ac:dyDescent="0.2"/>
    <row r="128" s="705" customFormat="1" ht="13.7" customHeight="1" x14ac:dyDescent="0.2"/>
    <row r="129" s="705" customFormat="1" ht="13.7" customHeight="1" x14ac:dyDescent="0.2"/>
    <row r="130" s="705" customFormat="1" ht="13.7" customHeight="1" x14ac:dyDescent="0.2"/>
    <row r="131" s="705" customFormat="1" ht="13.7" customHeight="1" x14ac:dyDescent="0.2"/>
    <row r="132" s="705" customFormat="1" ht="13.7" customHeight="1" x14ac:dyDescent="0.2"/>
    <row r="133" s="705" customFormat="1" ht="13.7" customHeight="1" x14ac:dyDescent="0.2"/>
    <row r="134" s="705" customFormat="1" ht="13.7" customHeight="1" x14ac:dyDescent="0.2"/>
    <row r="135" s="705" customFormat="1" ht="13.7" customHeight="1" x14ac:dyDescent="0.2"/>
    <row r="136" s="705" customFormat="1" ht="13.7" customHeight="1" x14ac:dyDescent="0.2"/>
    <row r="137" s="705" customFormat="1" ht="13.7" customHeight="1" x14ac:dyDescent="0.2"/>
    <row r="138" s="705" customFormat="1" ht="13.7" customHeight="1" x14ac:dyDescent="0.2"/>
    <row r="139" s="705" customFormat="1" ht="13.7" customHeight="1" x14ac:dyDescent="0.2"/>
    <row r="140" s="705" customFormat="1" ht="13.7" customHeight="1" x14ac:dyDescent="0.2"/>
    <row r="141" s="705" customFormat="1" ht="13.7" customHeight="1" x14ac:dyDescent="0.2"/>
    <row r="142" s="705" customFormat="1" ht="13.7" customHeight="1" x14ac:dyDescent="0.2"/>
    <row r="143" s="705" customFormat="1" ht="13.7" customHeight="1" x14ac:dyDescent="0.2"/>
    <row r="144" s="705" customFormat="1" ht="13.7" customHeight="1" x14ac:dyDescent="0.2"/>
    <row r="145" s="705" customFormat="1" ht="13.7" customHeight="1" x14ac:dyDescent="0.2"/>
    <row r="146" s="705" customFormat="1" ht="13.7" customHeight="1" x14ac:dyDescent="0.2"/>
    <row r="147" s="705" customFormat="1" ht="13.7" customHeight="1" x14ac:dyDescent="0.2"/>
    <row r="148" s="705" customFormat="1" ht="13.7" customHeight="1" x14ac:dyDescent="0.2"/>
    <row r="149" s="705" customFormat="1" ht="13.7" customHeight="1" x14ac:dyDescent="0.2"/>
    <row r="150" s="705" customFormat="1" ht="13.7" customHeight="1" x14ac:dyDescent="0.2"/>
    <row r="151" s="705" customFormat="1" ht="13.7" customHeight="1" x14ac:dyDescent="0.2"/>
    <row r="152" s="705" customFormat="1" ht="13.7" customHeight="1" x14ac:dyDescent="0.2"/>
    <row r="153" s="705" customFormat="1" ht="13.7" customHeight="1" x14ac:dyDescent="0.2"/>
    <row r="154" s="705" customFormat="1" ht="13.7" customHeight="1" x14ac:dyDescent="0.2"/>
    <row r="155" s="705" customFormat="1" ht="13.7" customHeight="1" x14ac:dyDescent="0.2"/>
    <row r="156" s="705" customFormat="1" ht="13.7" customHeight="1" x14ac:dyDescent="0.2"/>
    <row r="157" s="705" customFormat="1" ht="13.7" customHeight="1" x14ac:dyDescent="0.2"/>
    <row r="158" s="705" customFormat="1" ht="13.7" customHeight="1" x14ac:dyDescent="0.2"/>
    <row r="159" s="705" customFormat="1" ht="13.7" customHeight="1" x14ac:dyDescent="0.2"/>
    <row r="160" s="705" customFormat="1" ht="13.7" customHeight="1" x14ac:dyDescent="0.2"/>
    <row r="161" s="705" customFormat="1" ht="13.7" customHeight="1" x14ac:dyDescent="0.2"/>
    <row r="162" s="705" customFormat="1" ht="13.7" customHeight="1" x14ac:dyDescent="0.2"/>
    <row r="163" s="705" customFormat="1" ht="13.7" customHeight="1" x14ac:dyDescent="0.2"/>
    <row r="164" s="705" customFormat="1" ht="13.7" customHeight="1" x14ac:dyDescent="0.2"/>
    <row r="165" s="705" customFormat="1" ht="13.7" customHeight="1" x14ac:dyDescent="0.2"/>
    <row r="166" s="705" customFormat="1" ht="13.7" customHeight="1" x14ac:dyDescent="0.2"/>
    <row r="167" s="705" customFormat="1" ht="13.7" customHeight="1" x14ac:dyDescent="0.2"/>
    <row r="168" s="705" customFormat="1" ht="13.7" customHeight="1" x14ac:dyDescent="0.2"/>
    <row r="169" s="705" customFormat="1" ht="13.7" customHeight="1" x14ac:dyDescent="0.2"/>
    <row r="170" s="705" customFormat="1" ht="13.7" customHeight="1" x14ac:dyDescent="0.2"/>
    <row r="171" s="705" customFormat="1" ht="13.7" customHeight="1" x14ac:dyDescent="0.2"/>
    <row r="172" s="705" customFormat="1" ht="13.7" customHeight="1" x14ac:dyDescent="0.2"/>
    <row r="173" s="705" customFormat="1" ht="13.7" customHeight="1" x14ac:dyDescent="0.2"/>
    <row r="174" s="705" customFormat="1" ht="13.7" customHeight="1" x14ac:dyDescent="0.2"/>
    <row r="175" s="705" customFormat="1" ht="13.7" customHeight="1" x14ac:dyDescent="0.2"/>
    <row r="176" s="705" customFormat="1" ht="13.7" customHeight="1" x14ac:dyDescent="0.2"/>
    <row r="177" s="705" customFormat="1" ht="13.7" customHeight="1" x14ac:dyDescent="0.2"/>
    <row r="178" s="705" customFormat="1" ht="13.7" customHeight="1" x14ac:dyDescent="0.2"/>
    <row r="179" s="705" customFormat="1" ht="13.7" customHeight="1" x14ac:dyDescent="0.2"/>
    <row r="180" s="705" customFormat="1" ht="13.7" customHeight="1" x14ac:dyDescent="0.2"/>
    <row r="181" s="705" customFormat="1" ht="13.7" customHeight="1" x14ac:dyDescent="0.2"/>
    <row r="182" s="705" customFormat="1" ht="13.7" customHeight="1" x14ac:dyDescent="0.2"/>
    <row r="183" s="705" customFormat="1" ht="13.7" customHeight="1" x14ac:dyDescent="0.2"/>
    <row r="184" s="705" customFormat="1" ht="13.7" customHeight="1" x14ac:dyDescent="0.2"/>
    <row r="185" s="705" customFormat="1" ht="13.7" customHeight="1" x14ac:dyDescent="0.2"/>
    <row r="186" s="705" customFormat="1" ht="13.7" customHeight="1" x14ac:dyDescent="0.2"/>
    <row r="187" s="705" customFormat="1" ht="13.7" customHeight="1" x14ac:dyDescent="0.2"/>
    <row r="188" s="705" customFormat="1" ht="13.7" customHeight="1" x14ac:dyDescent="0.2"/>
    <row r="189" s="705" customFormat="1" ht="13.7" customHeight="1" x14ac:dyDescent="0.2"/>
    <row r="190" s="705" customFormat="1" ht="13.7" customHeight="1" x14ac:dyDescent="0.2"/>
    <row r="191" s="705" customFormat="1" ht="13.7" customHeight="1" x14ac:dyDescent="0.2"/>
    <row r="192" s="705" customFormat="1" ht="13.7" customHeight="1" x14ac:dyDescent="0.2"/>
    <row r="193" s="705" customFormat="1" ht="13.7" customHeight="1" x14ac:dyDescent="0.2"/>
    <row r="194" s="705" customFormat="1" ht="13.7" customHeight="1" x14ac:dyDescent="0.2"/>
    <row r="195" s="705" customFormat="1" ht="13.7" customHeight="1" x14ac:dyDescent="0.2"/>
    <row r="196" s="705" customFormat="1" ht="13.7" customHeight="1" x14ac:dyDescent="0.2"/>
    <row r="197" s="705" customFormat="1" ht="13.7" customHeight="1" x14ac:dyDescent="0.2"/>
    <row r="198" s="705" customFormat="1" ht="13.7" customHeight="1" x14ac:dyDescent="0.2"/>
    <row r="199" s="705" customFormat="1" ht="13.7" customHeight="1" x14ac:dyDescent="0.2"/>
    <row r="200" s="705" customFormat="1" ht="13.7" customHeight="1" x14ac:dyDescent="0.2"/>
    <row r="201" s="705" customFormat="1" ht="13.7" customHeight="1" x14ac:dyDescent="0.2"/>
    <row r="202" s="705" customFormat="1" ht="13.7" customHeight="1" x14ac:dyDescent="0.2"/>
    <row r="203" s="705" customFormat="1" ht="13.7" customHeight="1" x14ac:dyDescent="0.2"/>
    <row r="204" s="705" customFormat="1" ht="13.7" customHeight="1" x14ac:dyDescent="0.2"/>
    <row r="205" s="705" customFormat="1" ht="13.7" customHeight="1" x14ac:dyDescent="0.2"/>
    <row r="206" ht="13.7" customHeight="1" x14ac:dyDescent="0.2"/>
    <row r="207" ht="13.7" customHeight="1" x14ac:dyDescent="0.2"/>
    <row r="208" ht="13.7" customHeight="1" x14ac:dyDescent="0.2"/>
    <row r="209" ht="13.7" customHeight="1" x14ac:dyDescent="0.2"/>
    <row r="210" ht="13.7" customHeight="1" x14ac:dyDescent="0.2"/>
    <row r="211" ht="13.7" customHeight="1" x14ac:dyDescent="0.2"/>
    <row r="212" ht="13.7" customHeight="1" x14ac:dyDescent="0.2"/>
    <row r="213" ht="13.7" customHeight="1" x14ac:dyDescent="0.2"/>
    <row r="214" ht="13.7" customHeight="1" x14ac:dyDescent="0.2"/>
    <row r="215" ht="13.7" customHeight="1" x14ac:dyDescent="0.2"/>
    <row r="216" ht="13.7" customHeight="1" x14ac:dyDescent="0.2"/>
    <row r="217" ht="13.7" customHeight="1" x14ac:dyDescent="0.2"/>
    <row r="218" ht="13.7" customHeight="1" x14ac:dyDescent="0.2"/>
    <row r="219" ht="13.7" customHeight="1" x14ac:dyDescent="0.2"/>
    <row r="220" ht="13.7" customHeight="1" x14ac:dyDescent="0.2"/>
    <row r="221" ht="13.7" customHeight="1" x14ac:dyDescent="0.2"/>
    <row r="222" ht="13.7" customHeight="1" x14ac:dyDescent="0.2"/>
    <row r="223" ht="13.7" customHeight="1" x14ac:dyDescent="0.2"/>
    <row r="224" ht="13.7" customHeight="1" x14ac:dyDescent="0.2"/>
    <row r="225" ht="13.7" customHeight="1" x14ac:dyDescent="0.2"/>
    <row r="226" ht="13.7" customHeight="1" x14ac:dyDescent="0.2"/>
    <row r="227" ht="13.7" customHeight="1" x14ac:dyDescent="0.2"/>
    <row r="228" ht="13.7" customHeight="1" x14ac:dyDescent="0.2"/>
    <row r="229" ht="13.7" customHeight="1" x14ac:dyDescent="0.2"/>
    <row r="230" ht="13.7" customHeight="1" x14ac:dyDescent="0.2"/>
    <row r="231" ht="13.7" customHeight="1" x14ac:dyDescent="0.2"/>
    <row r="232" ht="13.7" customHeight="1" x14ac:dyDescent="0.2"/>
    <row r="233" ht="13.7" customHeight="1" x14ac:dyDescent="0.2"/>
    <row r="234" ht="13.7" customHeight="1" x14ac:dyDescent="0.2"/>
    <row r="235" ht="13.7" customHeight="1" x14ac:dyDescent="0.2"/>
    <row r="236" ht="13.7" customHeight="1" x14ac:dyDescent="0.2"/>
    <row r="237" ht="13.7" customHeight="1" x14ac:dyDescent="0.2"/>
    <row r="238" ht="13.7" customHeight="1" x14ac:dyDescent="0.2"/>
    <row r="239" ht="13.7" customHeight="1" x14ac:dyDescent="0.2"/>
    <row r="240" ht="13.7" customHeight="1" x14ac:dyDescent="0.2"/>
    <row r="241" ht="13.7" customHeight="1" x14ac:dyDescent="0.2"/>
    <row r="242" ht="13.7" customHeight="1" x14ac:dyDescent="0.2"/>
    <row r="243" ht="13.7" customHeight="1" x14ac:dyDescent="0.2"/>
    <row r="244" ht="13.7" customHeight="1" x14ac:dyDescent="0.2"/>
    <row r="245" ht="13.7" customHeight="1" x14ac:dyDescent="0.2"/>
    <row r="246" ht="13.7" customHeight="1" x14ac:dyDescent="0.2"/>
    <row r="247" ht="13.7" customHeight="1" x14ac:dyDescent="0.2"/>
    <row r="248" ht="13.7" customHeight="1" x14ac:dyDescent="0.2"/>
    <row r="249" ht="13.7" customHeight="1" x14ac:dyDescent="0.2"/>
    <row r="250" ht="13.7" customHeight="1" x14ac:dyDescent="0.2"/>
    <row r="251" ht="13.7" customHeight="1" x14ac:dyDescent="0.2"/>
    <row r="252" ht="13.7" customHeight="1" x14ac:dyDescent="0.2"/>
    <row r="253" ht="13.7" customHeight="1" x14ac:dyDescent="0.2"/>
    <row r="254" ht="13.7" customHeight="1" x14ac:dyDescent="0.2"/>
    <row r="255" ht="13.7" customHeight="1" x14ac:dyDescent="0.2"/>
    <row r="256" ht="13.7" customHeight="1" x14ac:dyDescent="0.2"/>
    <row r="257" ht="13.7" customHeight="1" x14ac:dyDescent="0.2"/>
    <row r="258" ht="13.7" customHeight="1" x14ac:dyDescent="0.2"/>
    <row r="259" ht="13.7" customHeight="1" x14ac:dyDescent="0.2"/>
    <row r="260" ht="13.7" customHeight="1" x14ac:dyDescent="0.2"/>
    <row r="261" ht="13.7" customHeight="1" x14ac:dyDescent="0.2"/>
    <row r="262" ht="13.7" customHeight="1" x14ac:dyDescent="0.2"/>
    <row r="263" ht="13.7" customHeight="1" x14ac:dyDescent="0.2"/>
    <row r="264" ht="13.7" customHeight="1" x14ac:dyDescent="0.2"/>
    <row r="265" ht="13.7" customHeight="1" x14ac:dyDescent="0.2"/>
    <row r="266" ht="13.7" customHeight="1" x14ac:dyDescent="0.2"/>
    <row r="267" ht="13.7" customHeight="1" x14ac:dyDescent="0.2"/>
    <row r="268" ht="13.7" customHeight="1" x14ac:dyDescent="0.2"/>
    <row r="269" ht="13.7" customHeight="1" x14ac:dyDescent="0.2"/>
    <row r="270" ht="13.7" customHeight="1" x14ac:dyDescent="0.2"/>
    <row r="271" ht="13.7" customHeight="1" x14ac:dyDescent="0.2"/>
    <row r="272" ht="13.7" customHeight="1" x14ac:dyDescent="0.2"/>
    <row r="273" ht="13.7" customHeight="1" x14ac:dyDescent="0.2"/>
    <row r="274" ht="13.7" customHeight="1" x14ac:dyDescent="0.2"/>
    <row r="275" ht="13.7" customHeight="1" x14ac:dyDescent="0.2"/>
    <row r="276" ht="13.7" customHeight="1" x14ac:dyDescent="0.2"/>
    <row r="277" ht="13.7" customHeight="1" x14ac:dyDescent="0.2"/>
    <row r="278" ht="13.7" customHeight="1" x14ac:dyDescent="0.2"/>
    <row r="279" ht="13.7" customHeight="1" x14ac:dyDescent="0.2"/>
    <row r="280" ht="13.7" customHeight="1" x14ac:dyDescent="0.2"/>
    <row r="281" ht="13.7" customHeight="1" x14ac:dyDescent="0.2"/>
    <row r="282" ht="13.7" customHeight="1" x14ac:dyDescent="0.2"/>
    <row r="283" ht="13.7" customHeight="1" x14ac:dyDescent="0.2"/>
    <row r="284" ht="13.7" customHeight="1" x14ac:dyDescent="0.2"/>
    <row r="285" ht="13.7" customHeight="1" x14ac:dyDescent="0.2"/>
    <row r="286" ht="13.7" customHeight="1" x14ac:dyDescent="0.2"/>
    <row r="287" ht="13.7" customHeight="1" x14ac:dyDescent="0.2"/>
    <row r="288" ht="13.7" customHeight="1" x14ac:dyDescent="0.2"/>
    <row r="289" ht="13.7" customHeight="1" x14ac:dyDescent="0.2"/>
    <row r="290" ht="13.7" customHeight="1" x14ac:dyDescent="0.2"/>
    <row r="291" ht="13.7" customHeight="1" x14ac:dyDescent="0.2"/>
    <row r="292" ht="13.7" customHeight="1" x14ac:dyDescent="0.2"/>
    <row r="293" ht="13.7" customHeight="1" x14ac:dyDescent="0.2"/>
    <row r="294" ht="13.7" customHeight="1" x14ac:dyDescent="0.2"/>
    <row r="295" ht="13.7" customHeight="1" x14ac:dyDescent="0.2"/>
    <row r="296" ht="13.7" customHeight="1" x14ac:dyDescent="0.2"/>
    <row r="297" ht="13.7" customHeight="1" x14ac:dyDescent="0.2"/>
    <row r="298" ht="13.7" customHeight="1" x14ac:dyDescent="0.2"/>
    <row r="299" ht="13.7" customHeight="1" x14ac:dyDescent="0.2"/>
    <row r="300" ht="13.7" customHeight="1" x14ac:dyDescent="0.2"/>
    <row r="301" ht="13.7" customHeight="1" x14ac:dyDescent="0.2"/>
    <row r="302" ht="13.7" customHeight="1" x14ac:dyDescent="0.2"/>
    <row r="303" ht="13.7" customHeight="1" x14ac:dyDescent="0.2"/>
    <row r="304" ht="13.7" customHeight="1" x14ac:dyDescent="0.2"/>
    <row r="305" ht="13.7" customHeight="1" x14ac:dyDescent="0.2"/>
    <row r="306" ht="13.7" customHeight="1" x14ac:dyDescent="0.2"/>
    <row r="307" ht="13.7" customHeight="1" x14ac:dyDescent="0.2"/>
    <row r="308" ht="13.7" customHeight="1" x14ac:dyDescent="0.2"/>
    <row r="309" ht="13.7" customHeight="1" x14ac:dyDescent="0.2"/>
    <row r="310" ht="13.7" customHeight="1" x14ac:dyDescent="0.2"/>
    <row r="311" ht="13.7" customHeight="1" x14ac:dyDescent="0.2"/>
    <row r="312" ht="13.7" customHeight="1" x14ac:dyDescent="0.2"/>
    <row r="313" ht="13.7" customHeight="1" x14ac:dyDescent="0.2"/>
    <row r="314" ht="13.7" customHeight="1" x14ac:dyDescent="0.2"/>
    <row r="315" ht="13.7" customHeight="1" x14ac:dyDescent="0.2"/>
    <row r="316" ht="13.7" customHeight="1" x14ac:dyDescent="0.2"/>
    <row r="317" ht="13.7" customHeight="1" x14ac:dyDescent="0.2"/>
    <row r="318" ht="13.7" customHeight="1" x14ac:dyDescent="0.2"/>
    <row r="319" ht="13.7" customHeight="1" x14ac:dyDescent="0.2"/>
    <row r="320" ht="13.7" customHeight="1" x14ac:dyDescent="0.2"/>
    <row r="321" ht="13.7" customHeight="1" x14ac:dyDescent="0.2"/>
    <row r="322" ht="13.7" customHeight="1" x14ac:dyDescent="0.2"/>
    <row r="323" ht="13.7" customHeight="1" x14ac:dyDescent="0.2"/>
    <row r="324" ht="13.7" customHeight="1" x14ac:dyDescent="0.2"/>
    <row r="325" ht="13.7" customHeight="1" x14ac:dyDescent="0.2"/>
    <row r="326" ht="13.7" customHeight="1" x14ac:dyDescent="0.2"/>
    <row r="327" ht="13.7" customHeight="1" x14ac:dyDescent="0.2"/>
    <row r="328" ht="13.7" customHeight="1" x14ac:dyDescent="0.2"/>
    <row r="329" ht="13.7" customHeight="1" x14ac:dyDescent="0.2"/>
    <row r="330" ht="13.7" customHeight="1" x14ac:dyDescent="0.2"/>
    <row r="331" ht="13.7" customHeight="1" x14ac:dyDescent="0.2"/>
    <row r="332" ht="13.7" customHeight="1" x14ac:dyDescent="0.2"/>
    <row r="333" ht="13.7" customHeight="1" x14ac:dyDescent="0.2"/>
    <row r="334" ht="13.7" customHeight="1" x14ac:dyDescent="0.2"/>
    <row r="335" ht="13.7" customHeight="1" x14ac:dyDescent="0.2"/>
    <row r="336" ht="13.7" customHeight="1" x14ac:dyDescent="0.2"/>
    <row r="337" ht="13.7" customHeight="1" x14ac:dyDescent="0.2"/>
    <row r="338" ht="13.7" customHeight="1" x14ac:dyDescent="0.2"/>
    <row r="339" ht="13.7" customHeight="1" x14ac:dyDescent="0.2"/>
    <row r="340" ht="13.7" customHeight="1" x14ac:dyDescent="0.2"/>
    <row r="341" ht="13.7" customHeight="1" x14ac:dyDescent="0.2"/>
    <row r="342" ht="13.7" customHeight="1" x14ac:dyDescent="0.2"/>
    <row r="343" ht="13.7" customHeight="1" x14ac:dyDescent="0.2"/>
    <row r="344" ht="13.7" customHeight="1" x14ac:dyDescent="0.2"/>
    <row r="345" ht="13.7" customHeight="1" x14ac:dyDescent="0.2"/>
    <row r="346" ht="13.7" customHeight="1" x14ac:dyDescent="0.2"/>
    <row r="347" ht="13.7" customHeight="1" x14ac:dyDescent="0.2"/>
    <row r="348" ht="13.7" customHeight="1" x14ac:dyDescent="0.2"/>
    <row r="349" ht="13.7" customHeight="1" x14ac:dyDescent="0.2"/>
    <row r="350" ht="13.7" customHeight="1" x14ac:dyDescent="0.2"/>
    <row r="351" ht="13.7" customHeight="1" x14ac:dyDescent="0.2"/>
    <row r="352" ht="13.7" customHeight="1" x14ac:dyDescent="0.2"/>
    <row r="353" ht="13.7" customHeight="1" x14ac:dyDescent="0.2"/>
    <row r="354" ht="13.7" customHeight="1" x14ac:dyDescent="0.2"/>
    <row r="355" ht="13.7" customHeight="1" x14ac:dyDescent="0.2"/>
    <row r="356" ht="13.7" customHeight="1" x14ac:dyDescent="0.2"/>
    <row r="357" ht="13.7" customHeight="1" x14ac:dyDescent="0.2"/>
    <row r="358" ht="13.7" customHeight="1" x14ac:dyDescent="0.2"/>
    <row r="359" ht="13.7" customHeight="1" x14ac:dyDescent="0.2"/>
    <row r="360" ht="13.7" customHeight="1" x14ac:dyDescent="0.2"/>
    <row r="361" ht="13.7" customHeight="1" x14ac:dyDescent="0.2"/>
    <row r="362" ht="13.7" customHeight="1" x14ac:dyDescent="0.2"/>
    <row r="363" ht="13.7" customHeight="1" x14ac:dyDescent="0.2"/>
    <row r="364" ht="13.7" customHeight="1" x14ac:dyDescent="0.2"/>
    <row r="365" ht="13.7" customHeight="1" x14ac:dyDescent="0.2"/>
    <row r="366" ht="13.7" customHeight="1" x14ac:dyDescent="0.2"/>
    <row r="367" ht="13.7" customHeight="1" x14ac:dyDescent="0.2"/>
    <row r="368" ht="13.7" customHeight="1" x14ac:dyDescent="0.2"/>
    <row r="369" ht="13.7" customHeight="1" x14ac:dyDescent="0.2"/>
    <row r="370" ht="13.7" customHeight="1" x14ac:dyDescent="0.2"/>
    <row r="371" ht="13.7" customHeight="1" x14ac:dyDescent="0.2"/>
    <row r="372" ht="13.7" customHeight="1" x14ac:dyDescent="0.2"/>
    <row r="373" ht="13.7" customHeight="1" x14ac:dyDescent="0.2"/>
    <row r="374" ht="13.7" customHeight="1" x14ac:dyDescent="0.2"/>
    <row r="375" ht="13.7" customHeight="1" x14ac:dyDescent="0.2"/>
    <row r="376" ht="13.7" customHeight="1" x14ac:dyDescent="0.2"/>
    <row r="377" ht="13.7" customHeight="1" x14ac:dyDescent="0.2"/>
    <row r="378" ht="13.7" customHeight="1" x14ac:dyDescent="0.2"/>
    <row r="379" ht="13.7" customHeight="1" x14ac:dyDescent="0.2"/>
    <row r="380" ht="13.7" customHeight="1" x14ac:dyDescent="0.2"/>
    <row r="381" ht="13.7" customHeight="1" x14ac:dyDescent="0.2"/>
    <row r="382" ht="13.7" customHeight="1" x14ac:dyDescent="0.2"/>
    <row r="383" ht="13.7" customHeight="1" x14ac:dyDescent="0.2"/>
    <row r="384" ht="13.7" customHeight="1" x14ac:dyDescent="0.2"/>
    <row r="385" ht="13.7" customHeight="1" x14ac:dyDescent="0.2"/>
    <row r="386" ht="13.7" customHeight="1" x14ac:dyDescent="0.2"/>
    <row r="387" ht="13.7" customHeight="1" x14ac:dyDescent="0.2"/>
    <row r="388" ht="13.7" customHeight="1" x14ac:dyDescent="0.2"/>
    <row r="389" ht="13.7" customHeight="1" x14ac:dyDescent="0.2"/>
    <row r="390" ht="13.7" customHeight="1" x14ac:dyDescent="0.2"/>
    <row r="391" ht="13.7" customHeight="1" x14ac:dyDescent="0.2"/>
    <row r="392" ht="13.7" customHeight="1" x14ac:dyDescent="0.2"/>
    <row r="393" ht="13.7" customHeight="1" x14ac:dyDescent="0.2"/>
    <row r="394" ht="13.7" customHeight="1" x14ac:dyDescent="0.2"/>
    <row r="395" ht="13.7" customHeight="1" x14ac:dyDescent="0.2"/>
    <row r="396" ht="13.7" customHeight="1" x14ac:dyDescent="0.2"/>
    <row r="397" ht="13.7" customHeight="1" x14ac:dyDescent="0.2"/>
    <row r="398" ht="13.7" customHeight="1" x14ac:dyDescent="0.2"/>
    <row r="399" ht="13.7" customHeight="1" x14ac:dyDescent="0.2"/>
    <row r="400" ht="13.7" customHeight="1" x14ac:dyDescent="0.2"/>
    <row r="401" ht="13.7" customHeight="1" x14ac:dyDescent="0.2"/>
    <row r="402" ht="13.7" customHeight="1" x14ac:dyDescent="0.2"/>
    <row r="403" ht="13.7" customHeight="1" x14ac:dyDescent="0.2"/>
    <row r="404" ht="13.7" customHeight="1" x14ac:dyDescent="0.2"/>
    <row r="405" ht="13.7" customHeight="1" x14ac:dyDescent="0.2"/>
    <row r="406" ht="13.7" customHeight="1" x14ac:dyDescent="0.2"/>
    <row r="407" ht="13.7" customHeight="1" x14ac:dyDescent="0.2"/>
    <row r="408" ht="13.7" customHeight="1" x14ac:dyDescent="0.2"/>
    <row r="409" ht="13.7" customHeight="1" x14ac:dyDescent="0.2"/>
    <row r="410" ht="13.7" customHeight="1" x14ac:dyDescent="0.2"/>
    <row r="411" ht="13.7" customHeight="1" x14ac:dyDescent="0.2"/>
    <row r="412" ht="13.7" customHeight="1" x14ac:dyDescent="0.2"/>
    <row r="413" ht="13.7" customHeight="1" x14ac:dyDescent="0.2"/>
    <row r="414" ht="13.7" customHeight="1" x14ac:dyDescent="0.2"/>
    <row r="415" ht="13.7" customHeight="1" x14ac:dyDescent="0.2"/>
    <row r="416" ht="13.7" customHeight="1" x14ac:dyDescent="0.2"/>
    <row r="417" ht="13.7" customHeight="1" x14ac:dyDescent="0.2"/>
    <row r="418" ht="13.7" customHeight="1" x14ac:dyDescent="0.2"/>
    <row r="419" ht="13.7" customHeight="1" x14ac:dyDescent="0.2"/>
    <row r="420" ht="13.7" customHeight="1" x14ac:dyDescent="0.2"/>
    <row r="421" ht="13.7" customHeight="1" x14ac:dyDescent="0.2"/>
    <row r="422" ht="13.7" customHeight="1" x14ac:dyDescent="0.2"/>
    <row r="423" ht="13.7" customHeight="1" x14ac:dyDescent="0.2"/>
    <row r="424" ht="13.7" customHeight="1" x14ac:dyDescent="0.2"/>
    <row r="425" ht="13.7" customHeight="1" x14ac:dyDescent="0.2"/>
    <row r="426" ht="13.7" customHeight="1" x14ac:dyDescent="0.2"/>
    <row r="427" ht="13.7" customHeight="1" x14ac:dyDescent="0.2"/>
    <row r="428" ht="13.7" customHeight="1" x14ac:dyDescent="0.2"/>
    <row r="429" ht="13.7" customHeight="1" x14ac:dyDescent="0.2"/>
    <row r="430" ht="13.7" customHeight="1" x14ac:dyDescent="0.2"/>
    <row r="431" ht="13.7" customHeight="1" x14ac:dyDescent="0.2"/>
    <row r="432" ht="13.7" customHeight="1" x14ac:dyDescent="0.2"/>
    <row r="433" ht="13.7" customHeight="1" x14ac:dyDescent="0.2"/>
    <row r="434" ht="13.7" customHeight="1" x14ac:dyDescent="0.2"/>
    <row r="435" ht="13.7" customHeight="1" x14ac:dyDescent="0.2"/>
    <row r="436" ht="13.7" customHeight="1" x14ac:dyDescent="0.2"/>
    <row r="437" ht="13.7" customHeight="1" x14ac:dyDescent="0.2"/>
    <row r="438" ht="13.7" customHeight="1" x14ac:dyDescent="0.2"/>
    <row r="439" ht="13.7" customHeight="1" x14ac:dyDescent="0.2"/>
    <row r="440" ht="13.7" customHeight="1" x14ac:dyDescent="0.2"/>
    <row r="441" ht="13.7" customHeight="1" x14ac:dyDescent="0.2"/>
    <row r="442" ht="13.7" customHeight="1" x14ac:dyDescent="0.2"/>
    <row r="443" ht="13.7" customHeight="1" x14ac:dyDescent="0.2"/>
    <row r="444" ht="13.7" customHeight="1" x14ac:dyDescent="0.2"/>
    <row r="445" ht="13.7" customHeight="1" x14ac:dyDescent="0.2"/>
    <row r="446" ht="13.7" customHeight="1" x14ac:dyDescent="0.2"/>
    <row r="447" ht="13.7" customHeight="1" x14ac:dyDescent="0.2"/>
    <row r="448" ht="13.7" customHeight="1" x14ac:dyDescent="0.2"/>
    <row r="449" ht="13.7" customHeight="1" x14ac:dyDescent="0.2"/>
    <row r="450" ht="13.7" customHeight="1" x14ac:dyDescent="0.2"/>
    <row r="451" ht="13.7" customHeight="1" x14ac:dyDescent="0.2"/>
    <row r="452" ht="13.7" customHeight="1" x14ac:dyDescent="0.2"/>
    <row r="453" ht="13.7" customHeight="1" x14ac:dyDescent="0.2"/>
    <row r="454" ht="13.7" customHeight="1" x14ac:dyDescent="0.2"/>
    <row r="455" ht="13.7" customHeight="1" x14ac:dyDescent="0.2"/>
    <row r="456" ht="13.7" customHeight="1" x14ac:dyDescent="0.2"/>
    <row r="457" ht="13.7" customHeight="1" x14ac:dyDescent="0.2"/>
    <row r="458" ht="13.7" customHeight="1" x14ac:dyDescent="0.2"/>
    <row r="459" ht="13.7" customHeight="1" x14ac:dyDescent="0.2"/>
    <row r="460" ht="13.7" customHeight="1" x14ac:dyDescent="0.2"/>
    <row r="461" ht="13.7" customHeight="1" x14ac:dyDescent="0.2"/>
    <row r="462" ht="13.7" customHeight="1" x14ac:dyDescent="0.2"/>
    <row r="463" ht="13.7" customHeight="1" x14ac:dyDescent="0.2"/>
    <row r="464" ht="13.7" customHeight="1" x14ac:dyDescent="0.2"/>
    <row r="465" ht="13.7" customHeight="1" x14ac:dyDescent="0.2"/>
    <row r="466" ht="13.7" customHeight="1" x14ac:dyDescent="0.2"/>
    <row r="467" ht="13.7" customHeight="1" x14ac:dyDescent="0.2"/>
    <row r="468" ht="13.7" customHeight="1" x14ac:dyDescent="0.2"/>
    <row r="469" ht="13.7" customHeight="1" x14ac:dyDescent="0.2"/>
    <row r="470" ht="13.7" customHeight="1" x14ac:dyDescent="0.2"/>
    <row r="471" ht="13.7" customHeight="1" x14ac:dyDescent="0.2"/>
    <row r="472" ht="13.7" customHeight="1" x14ac:dyDescent="0.2"/>
    <row r="473" ht="13.7" customHeight="1" x14ac:dyDescent="0.2"/>
    <row r="474" ht="13.7" customHeight="1" x14ac:dyDescent="0.2"/>
    <row r="475" ht="13.7" customHeight="1" x14ac:dyDescent="0.2"/>
    <row r="476" ht="13.7" customHeight="1" x14ac:dyDescent="0.2"/>
    <row r="477" ht="13.7" customHeight="1" x14ac:dyDescent="0.2"/>
    <row r="478" ht="13.7" customHeight="1" x14ac:dyDescent="0.2"/>
    <row r="479" ht="13.7" customHeight="1" x14ac:dyDescent="0.2"/>
    <row r="480" ht="13.7" customHeight="1" x14ac:dyDescent="0.2"/>
    <row r="481" ht="13.7" customHeight="1" x14ac:dyDescent="0.2"/>
    <row r="482" ht="13.7" customHeight="1" x14ac:dyDescent="0.2"/>
    <row r="483" ht="13.7" customHeight="1" x14ac:dyDescent="0.2"/>
    <row r="484" ht="13.7" customHeight="1" x14ac:dyDescent="0.2"/>
    <row r="485" ht="13.7" customHeight="1" x14ac:dyDescent="0.2"/>
    <row r="486" ht="13.7" customHeight="1" x14ac:dyDescent="0.2"/>
    <row r="487" ht="13.7" customHeight="1" x14ac:dyDescent="0.2"/>
    <row r="488" ht="13.7" customHeight="1" x14ac:dyDescent="0.2"/>
    <row r="489" ht="13.7" customHeight="1" x14ac:dyDescent="0.2"/>
    <row r="490" ht="13.7" customHeight="1" x14ac:dyDescent="0.2"/>
    <row r="491" ht="13.7" customHeight="1" x14ac:dyDescent="0.2"/>
    <row r="492" ht="13.7" customHeight="1" x14ac:dyDescent="0.2"/>
    <row r="493" ht="13.7" customHeight="1" x14ac:dyDescent="0.2"/>
    <row r="494" ht="13.7" customHeight="1" x14ac:dyDescent="0.2"/>
    <row r="495" ht="13.7" customHeight="1" x14ac:dyDescent="0.2"/>
    <row r="496" ht="13.7" customHeight="1" x14ac:dyDescent="0.2"/>
    <row r="497" ht="13.7" customHeight="1" x14ac:dyDescent="0.2"/>
    <row r="498" ht="13.7" customHeight="1" x14ac:dyDescent="0.2"/>
    <row r="499" ht="13.7" customHeight="1" x14ac:dyDescent="0.2"/>
    <row r="500" ht="13.7" customHeight="1" x14ac:dyDescent="0.2"/>
    <row r="501" ht="13.7" customHeight="1" x14ac:dyDescent="0.2"/>
    <row r="502" ht="13.7" customHeight="1" x14ac:dyDescent="0.2"/>
    <row r="503" ht="13.7" customHeight="1" x14ac:dyDescent="0.2"/>
    <row r="504" ht="13.7" customHeight="1" x14ac:dyDescent="0.2"/>
    <row r="505" ht="13.7" customHeight="1" x14ac:dyDescent="0.2"/>
    <row r="506" ht="13.7" customHeight="1" x14ac:dyDescent="0.2"/>
    <row r="507" ht="13.7" customHeight="1" x14ac:dyDescent="0.2"/>
    <row r="508" ht="13.7" customHeight="1" x14ac:dyDescent="0.2"/>
    <row r="509" ht="13.7" customHeight="1" x14ac:dyDescent="0.2"/>
    <row r="510" ht="13.7" customHeight="1" x14ac:dyDescent="0.2"/>
    <row r="511" ht="13.7" customHeight="1" x14ac:dyDescent="0.2"/>
    <row r="512" ht="13.7" customHeight="1" x14ac:dyDescent="0.2"/>
    <row r="513" ht="13.7" customHeight="1" x14ac:dyDescent="0.2"/>
    <row r="514" ht="13.7" customHeight="1" x14ac:dyDescent="0.2"/>
    <row r="515" ht="13.7" customHeight="1" x14ac:dyDescent="0.2"/>
    <row r="516" ht="13.7" customHeight="1" x14ac:dyDescent="0.2"/>
    <row r="517" ht="13.7" customHeight="1" x14ac:dyDescent="0.2"/>
    <row r="518" ht="13.7" customHeight="1" x14ac:dyDescent="0.2"/>
    <row r="519" ht="13.7" customHeight="1" x14ac:dyDescent="0.2"/>
    <row r="520" ht="13.7" customHeight="1" x14ac:dyDescent="0.2"/>
    <row r="521" ht="13.7" customHeight="1" x14ac:dyDescent="0.2"/>
    <row r="522" ht="13.7" customHeight="1" x14ac:dyDescent="0.2"/>
    <row r="523" ht="13.7" customHeight="1" x14ac:dyDescent="0.2"/>
    <row r="524" ht="13.7" customHeight="1" x14ac:dyDescent="0.2"/>
    <row r="525" ht="13.7" customHeight="1" x14ac:dyDescent="0.2"/>
    <row r="526" ht="13.7" customHeight="1" x14ac:dyDescent="0.2"/>
    <row r="527" ht="13.7" customHeight="1" x14ac:dyDescent="0.2"/>
    <row r="528" ht="13.7" customHeight="1" x14ac:dyDescent="0.2"/>
    <row r="529" ht="13.7" customHeight="1" x14ac:dyDescent="0.2"/>
    <row r="530" ht="13.7" customHeight="1" x14ac:dyDescent="0.2"/>
    <row r="531" ht="13.7" customHeight="1" x14ac:dyDescent="0.2"/>
    <row r="532" ht="13.7" customHeight="1" x14ac:dyDescent="0.2"/>
    <row r="533" ht="13.7" customHeight="1" x14ac:dyDescent="0.2"/>
    <row r="534" ht="13.7" customHeight="1" x14ac:dyDescent="0.2"/>
    <row r="535" ht="13.7" customHeight="1" x14ac:dyDescent="0.2"/>
    <row r="536" ht="13.7" customHeight="1" x14ac:dyDescent="0.2"/>
    <row r="537" ht="13.7" customHeight="1" x14ac:dyDescent="0.2"/>
    <row r="538" ht="13.7" customHeight="1" x14ac:dyDescent="0.2"/>
    <row r="539" ht="13.7" customHeight="1" x14ac:dyDescent="0.2"/>
    <row r="540" ht="13.7" customHeight="1" x14ac:dyDescent="0.2"/>
    <row r="541" ht="13.7" customHeight="1" x14ac:dyDescent="0.2"/>
    <row r="542" ht="13.7" customHeight="1" x14ac:dyDescent="0.2"/>
    <row r="543" ht="13.7" customHeight="1" x14ac:dyDescent="0.2"/>
    <row r="544" ht="13.7" customHeight="1" x14ac:dyDescent="0.2"/>
    <row r="545" ht="13.7" customHeight="1" x14ac:dyDescent="0.2"/>
    <row r="546" ht="13.7" customHeight="1" x14ac:dyDescent="0.2"/>
    <row r="547" ht="13.7" customHeight="1" x14ac:dyDescent="0.2"/>
    <row r="548" ht="13.7" customHeight="1" x14ac:dyDescent="0.2"/>
    <row r="549" ht="13.7" customHeight="1" x14ac:dyDescent="0.2"/>
    <row r="550" ht="13.7" customHeight="1" x14ac:dyDescent="0.2"/>
    <row r="551" ht="13.7" customHeight="1" x14ac:dyDescent="0.2"/>
    <row r="552" ht="13.7" customHeight="1" x14ac:dyDescent="0.2"/>
    <row r="553" ht="13.7" customHeight="1" x14ac:dyDescent="0.2"/>
    <row r="554" ht="13.7" customHeight="1" x14ac:dyDescent="0.2"/>
    <row r="555" ht="13.7" customHeight="1" x14ac:dyDescent="0.2"/>
    <row r="556" ht="13.7" customHeight="1" x14ac:dyDescent="0.2"/>
    <row r="557" ht="13.7" customHeight="1" x14ac:dyDescent="0.2"/>
    <row r="558" ht="13.7" customHeight="1" x14ac:dyDescent="0.2"/>
    <row r="559" ht="13.7" customHeight="1" x14ac:dyDescent="0.2"/>
    <row r="560" ht="13.7" customHeight="1" x14ac:dyDescent="0.2"/>
    <row r="561" ht="13.7" customHeight="1" x14ac:dyDescent="0.2"/>
    <row r="562" ht="13.7" customHeight="1" x14ac:dyDescent="0.2"/>
    <row r="563" ht="13.7" customHeight="1" x14ac:dyDescent="0.2"/>
    <row r="564" ht="13.7" customHeight="1" x14ac:dyDescent="0.2"/>
    <row r="565" ht="13.7" customHeight="1" x14ac:dyDescent="0.2"/>
    <row r="566" ht="13.7" customHeight="1" x14ac:dyDescent="0.2"/>
    <row r="567" ht="13.7" customHeight="1" x14ac:dyDescent="0.2"/>
    <row r="568" ht="13.7" customHeight="1" x14ac:dyDescent="0.2"/>
    <row r="569" ht="13.7" customHeight="1" x14ac:dyDescent="0.2"/>
    <row r="570" ht="13.7" customHeight="1" x14ac:dyDescent="0.2"/>
    <row r="571" ht="13.7" customHeight="1" x14ac:dyDescent="0.2"/>
    <row r="572" ht="13.7" customHeight="1" x14ac:dyDescent="0.2"/>
    <row r="573" ht="13.7" customHeight="1" x14ac:dyDescent="0.2"/>
    <row r="574" ht="13.7" customHeight="1" x14ac:dyDescent="0.2"/>
    <row r="575" ht="13.7" customHeight="1" x14ac:dyDescent="0.2"/>
    <row r="576" ht="13.7" customHeight="1" x14ac:dyDescent="0.2"/>
    <row r="577" ht="13.7" customHeight="1" x14ac:dyDescent="0.2"/>
    <row r="578" ht="13.7" customHeight="1" x14ac:dyDescent="0.2"/>
    <row r="579" ht="13.7" customHeight="1" x14ac:dyDescent="0.2"/>
    <row r="580" ht="13.7" customHeight="1" x14ac:dyDescent="0.2"/>
    <row r="581" ht="13.7" customHeight="1" x14ac:dyDescent="0.2"/>
    <row r="582" ht="13.7" customHeight="1" x14ac:dyDescent="0.2"/>
    <row r="583" ht="13.7" customHeight="1" x14ac:dyDescent="0.2"/>
    <row r="584" ht="13.7" customHeight="1" x14ac:dyDescent="0.2"/>
    <row r="585" ht="13.7" customHeight="1" x14ac:dyDescent="0.2"/>
    <row r="586" ht="13.7" customHeight="1" x14ac:dyDescent="0.2"/>
    <row r="587" ht="13.7" customHeight="1" x14ac:dyDescent="0.2"/>
    <row r="588" ht="13.7" customHeight="1" x14ac:dyDescent="0.2"/>
    <row r="589" ht="13.7" customHeight="1" x14ac:dyDescent="0.2"/>
    <row r="590" ht="13.7" customHeight="1" x14ac:dyDescent="0.2"/>
    <row r="591" ht="13.7" customHeight="1" x14ac:dyDescent="0.2"/>
    <row r="592" ht="13.7" customHeight="1" x14ac:dyDescent="0.2"/>
    <row r="593" ht="13.7" customHeight="1" x14ac:dyDescent="0.2"/>
    <row r="594" ht="13.7" customHeight="1" x14ac:dyDescent="0.2"/>
    <row r="595" ht="13.7" customHeight="1" x14ac:dyDescent="0.2"/>
    <row r="596" ht="13.7" customHeight="1" x14ac:dyDescent="0.2"/>
    <row r="597" ht="13.7" customHeight="1" x14ac:dyDescent="0.2"/>
    <row r="598" ht="13.7" customHeight="1" x14ac:dyDescent="0.2"/>
    <row r="599" ht="13.7" customHeight="1" x14ac:dyDescent="0.2"/>
    <row r="600" ht="13.7" customHeight="1" x14ac:dyDescent="0.2"/>
    <row r="601" ht="13.7" customHeight="1" x14ac:dyDescent="0.2"/>
    <row r="602" ht="13.7" customHeight="1" x14ac:dyDescent="0.2"/>
    <row r="603" ht="13.7" customHeight="1" x14ac:dyDescent="0.2"/>
    <row r="604" ht="13.7" customHeight="1" x14ac:dyDescent="0.2"/>
    <row r="605" ht="13.7" customHeight="1" x14ac:dyDescent="0.2"/>
    <row r="606" ht="13.7" customHeight="1" x14ac:dyDescent="0.2"/>
    <row r="607" ht="13.7" customHeight="1" x14ac:dyDescent="0.2"/>
    <row r="608" ht="13.7" customHeight="1" x14ac:dyDescent="0.2"/>
    <row r="609" ht="13.7" customHeight="1" x14ac:dyDescent="0.2"/>
    <row r="610" ht="13.7" customHeight="1" x14ac:dyDescent="0.2"/>
    <row r="611" ht="13.7" customHeight="1" x14ac:dyDescent="0.2"/>
    <row r="612" ht="13.7" customHeight="1" x14ac:dyDescent="0.2"/>
    <row r="613" ht="13.7" customHeight="1" x14ac:dyDescent="0.2"/>
    <row r="614" ht="13.7" customHeight="1" x14ac:dyDescent="0.2"/>
    <row r="615" ht="13.7" customHeight="1" x14ac:dyDescent="0.2"/>
    <row r="616" ht="13.7" customHeight="1" x14ac:dyDescent="0.2"/>
    <row r="617" ht="13.7" customHeight="1" x14ac:dyDescent="0.2"/>
    <row r="618" ht="13.7" customHeight="1" x14ac:dyDescent="0.2"/>
    <row r="619" ht="13.7" customHeight="1" x14ac:dyDescent="0.2"/>
    <row r="620" ht="13.7" customHeight="1" x14ac:dyDescent="0.2"/>
    <row r="621" ht="13.7" customHeight="1" x14ac:dyDescent="0.2"/>
    <row r="622" ht="13.7" customHeight="1" x14ac:dyDescent="0.2"/>
    <row r="623" ht="13.7" customHeight="1" x14ac:dyDescent="0.2"/>
    <row r="624" ht="13.7" customHeight="1" x14ac:dyDescent="0.2"/>
    <row r="625" ht="13.7" customHeight="1" x14ac:dyDescent="0.2"/>
    <row r="626" ht="13.7" customHeight="1" x14ac:dyDescent="0.2"/>
    <row r="627" ht="13.7" customHeight="1" x14ac:dyDescent="0.2"/>
    <row r="628" ht="13.7" customHeight="1" x14ac:dyDescent="0.2"/>
    <row r="629" ht="13.7" customHeight="1" x14ac:dyDescent="0.2"/>
    <row r="630" ht="13.7" customHeight="1" x14ac:dyDescent="0.2"/>
    <row r="631" ht="13.7" customHeight="1" x14ac:dyDescent="0.2"/>
    <row r="632" ht="13.7" customHeight="1" x14ac:dyDescent="0.2"/>
    <row r="633" ht="13.7" customHeight="1" x14ac:dyDescent="0.2"/>
    <row r="634" ht="13.7" customHeight="1" x14ac:dyDescent="0.2"/>
    <row r="635" ht="13.7" customHeight="1" x14ac:dyDescent="0.2"/>
    <row r="636" ht="13.7" customHeight="1" x14ac:dyDescent="0.2"/>
    <row r="637" ht="13.7" customHeight="1" x14ac:dyDescent="0.2"/>
    <row r="638" ht="13.7" customHeight="1" x14ac:dyDescent="0.2"/>
    <row r="639" ht="13.7" customHeight="1" x14ac:dyDescent="0.2"/>
    <row r="640" ht="13.7" customHeight="1" x14ac:dyDescent="0.2"/>
    <row r="641" ht="13.7" customHeight="1" x14ac:dyDescent="0.2"/>
    <row r="642" ht="13.7" customHeight="1" x14ac:dyDescent="0.2"/>
    <row r="643" ht="13.7" customHeight="1" x14ac:dyDescent="0.2"/>
    <row r="644" ht="13.7" customHeight="1" x14ac:dyDescent="0.2"/>
    <row r="645" ht="13.7" customHeight="1" x14ac:dyDescent="0.2"/>
    <row r="646" ht="13.7" customHeight="1" x14ac:dyDescent="0.2"/>
    <row r="647" ht="13.7" customHeight="1" x14ac:dyDescent="0.2"/>
    <row r="648" ht="13.7" customHeight="1" x14ac:dyDescent="0.2"/>
    <row r="649" ht="13.7" customHeight="1" x14ac:dyDescent="0.2"/>
    <row r="650" ht="13.7" customHeight="1" x14ac:dyDescent="0.2"/>
    <row r="651" ht="13.7" customHeight="1" x14ac:dyDescent="0.2"/>
    <row r="652" ht="13.7" customHeight="1" x14ac:dyDescent="0.2"/>
    <row r="653" ht="13.7" customHeight="1" x14ac:dyDescent="0.2"/>
    <row r="654" ht="13.7" customHeight="1" x14ac:dyDescent="0.2"/>
    <row r="655" ht="13.7" customHeight="1" x14ac:dyDescent="0.2"/>
    <row r="656" ht="13.7" customHeight="1" x14ac:dyDescent="0.2"/>
    <row r="657" ht="13.7" customHeight="1" x14ac:dyDescent="0.2"/>
    <row r="658" ht="13.7" customHeight="1" x14ac:dyDescent="0.2"/>
    <row r="659" ht="13.7" customHeight="1" x14ac:dyDescent="0.2"/>
    <row r="660" ht="13.7" customHeight="1" x14ac:dyDescent="0.2"/>
    <row r="661" ht="13.7" customHeight="1" x14ac:dyDescent="0.2"/>
    <row r="662" ht="13.7" customHeight="1" x14ac:dyDescent="0.2"/>
    <row r="663" ht="13.7" customHeight="1" x14ac:dyDescent="0.2"/>
    <row r="664" ht="13.7" customHeight="1" x14ac:dyDescent="0.2"/>
    <row r="665" ht="13.7" customHeight="1" x14ac:dyDescent="0.2"/>
    <row r="666" ht="13.7" customHeight="1" x14ac:dyDescent="0.2"/>
    <row r="667" ht="13.7" customHeight="1" x14ac:dyDescent="0.2"/>
    <row r="668" ht="13.7" customHeight="1" x14ac:dyDescent="0.2"/>
    <row r="669" ht="13.7" customHeight="1" x14ac:dyDescent="0.2"/>
    <row r="670" ht="13.7" customHeight="1" x14ac:dyDescent="0.2"/>
    <row r="671" ht="13.7" customHeight="1" x14ac:dyDescent="0.2"/>
    <row r="672" ht="13.7" customHeight="1" x14ac:dyDescent="0.2"/>
    <row r="673" ht="13.7" customHeight="1" x14ac:dyDescent="0.2"/>
    <row r="674" ht="13.7" customHeight="1" x14ac:dyDescent="0.2"/>
    <row r="675" ht="13.7" customHeight="1" x14ac:dyDescent="0.2"/>
    <row r="676" ht="13.7" customHeight="1" x14ac:dyDescent="0.2"/>
    <row r="677" ht="13.7" customHeight="1" x14ac:dyDescent="0.2"/>
    <row r="678" ht="13.7" customHeight="1" x14ac:dyDescent="0.2"/>
    <row r="679" ht="13.7" customHeight="1" x14ac:dyDescent="0.2"/>
    <row r="680" ht="13.7" customHeight="1" x14ac:dyDescent="0.2"/>
    <row r="681" ht="13.7" customHeight="1" x14ac:dyDescent="0.2"/>
    <row r="682" ht="13.7" customHeight="1" x14ac:dyDescent="0.2"/>
    <row r="683" ht="13.7" customHeight="1" x14ac:dyDescent="0.2"/>
    <row r="684" ht="13.7" customHeight="1" x14ac:dyDescent="0.2"/>
    <row r="685" ht="13.7" customHeight="1" x14ac:dyDescent="0.2"/>
    <row r="686" ht="13.7" customHeight="1" x14ac:dyDescent="0.2"/>
    <row r="687" ht="13.7" customHeight="1" x14ac:dyDescent="0.2"/>
    <row r="688" ht="13.7" customHeight="1" x14ac:dyDescent="0.2"/>
    <row r="689" ht="13.7" customHeight="1" x14ac:dyDescent="0.2"/>
    <row r="690" ht="13.7" customHeight="1" x14ac:dyDescent="0.2"/>
    <row r="691" ht="13.7" customHeight="1" x14ac:dyDescent="0.2"/>
    <row r="692" ht="13.7" customHeight="1" x14ac:dyDescent="0.2"/>
    <row r="693" ht="13.7" customHeight="1" x14ac:dyDescent="0.2"/>
    <row r="694" ht="13.7" customHeight="1" x14ac:dyDescent="0.2"/>
    <row r="695" ht="13.7" customHeight="1" x14ac:dyDescent="0.2"/>
    <row r="696" ht="13.7" customHeight="1" x14ac:dyDescent="0.2"/>
    <row r="697" ht="13.7" customHeight="1" x14ac:dyDescent="0.2"/>
    <row r="698" ht="13.7" customHeight="1" x14ac:dyDescent="0.2"/>
    <row r="699" ht="13.7" customHeight="1" x14ac:dyDescent="0.2"/>
    <row r="700" ht="13.7" customHeight="1" x14ac:dyDescent="0.2"/>
    <row r="701" ht="13.7" customHeight="1" x14ac:dyDescent="0.2"/>
    <row r="702" ht="13.7" customHeight="1" x14ac:dyDescent="0.2"/>
    <row r="703" ht="13.7" customHeight="1" x14ac:dyDescent="0.2"/>
    <row r="704" ht="13.7" customHeight="1" x14ac:dyDescent="0.2"/>
    <row r="705" ht="13.7" customHeight="1" x14ac:dyDescent="0.2"/>
    <row r="706" ht="13.7" customHeight="1" x14ac:dyDescent="0.2"/>
    <row r="707" ht="13.7" customHeight="1" x14ac:dyDescent="0.2"/>
    <row r="708" ht="13.7" customHeight="1" x14ac:dyDescent="0.2"/>
    <row r="709" ht="13.7" customHeight="1" x14ac:dyDescent="0.2"/>
    <row r="710" ht="13.7" customHeight="1" x14ac:dyDescent="0.2"/>
    <row r="711" ht="13.7" customHeight="1" x14ac:dyDescent="0.2"/>
    <row r="712" ht="13.7" customHeight="1" x14ac:dyDescent="0.2"/>
    <row r="713" ht="13.7" customHeight="1" x14ac:dyDescent="0.2"/>
    <row r="714" ht="13.7" customHeight="1" x14ac:dyDescent="0.2"/>
    <row r="715" ht="13.7" customHeight="1" x14ac:dyDescent="0.2"/>
    <row r="716" ht="13.7" customHeight="1" x14ac:dyDescent="0.2"/>
    <row r="717" ht="13.7" customHeight="1" x14ac:dyDescent="0.2"/>
    <row r="718" ht="13.7" customHeight="1" x14ac:dyDescent="0.2"/>
    <row r="719" ht="13.7" customHeight="1" x14ac:dyDescent="0.2"/>
    <row r="720" ht="13.7" customHeight="1" x14ac:dyDescent="0.2"/>
    <row r="721" ht="13.7" customHeight="1" x14ac:dyDescent="0.2"/>
    <row r="722" ht="13.7" customHeight="1" x14ac:dyDescent="0.2"/>
    <row r="723" ht="13.7" customHeight="1" x14ac:dyDescent="0.2"/>
    <row r="724" ht="13.7" customHeight="1" x14ac:dyDescent="0.2"/>
    <row r="725" ht="13.7" customHeight="1" x14ac:dyDescent="0.2"/>
    <row r="726" ht="13.7" customHeight="1" x14ac:dyDescent="0.2"/>
    <row r="727" ht="13.7" customHeight="1" x14ac:dyDescent="0.2"/>
    <row r="728" ht="13.7" customHeight="1" x14ac:dyDescent="0.2"/>
    <row r="729" ht="13.7" customHeight="1" x14ac:dyDescent="0.2"/>
    <row r="730" ht="13.7" customHeight="1" x14ac:dyDescent="0.2"/>
    <row r="731" ht="13.7" customHeight="1" x14ac:dyDescent="0.2"/>
    <row r="732" ht="13.7" customHeight="1" x14ac:dyDescent="0.2"/>
    <row r="733" ht="13.7" customHeight="1" x14ac:dyDescent="0.2"/>
    <row r="734" ht="13.7" customHeight="1" x14ac:dyDescent="0.2"/>
    <row r="735" ht="13.7" customHeight="1" x14ac:dyDescent="0.2"/>
    <row r="736" ht="13.7" customHeight="1" x14ac:dyDescent="0.2"/>
    <row r="737" ht="13.7" customHeight="1" x14ac:dyDescent="0.2"/>
    <row r="738" ht="13.7" customHeight="1" x14ac:dyDescent="0.2"/>
    <row r="739" ht="13.7" customHeight="1" x14ac:dyDescent="0.2"/>
    <row r="740" ht="13.7" customHeight="1" x14ac:dyDescent="0.2"/>
    <row r="741" ht="13.7" customHeight="1" x14ac:dyDescent="0.2"/>
    <row r="742" ht="13.7" customHeight="1" x14ac:dyDescent="0.2"/>
    <row r="743" ht="13.7" customHeight="1" x14ac:dyDescent="0.2"/>
    <row r="744" ht="13.7" customHeight="1" x14ac:dyDescent="0.2"/>
    <row r="745" ht="13.7" customHeight="1" x14ac:dyDescent="0.2"/>
    <row r="746" ht="13.7" customHeight="1" x14ac:dyDescent="0.2"/>
    <row r="747" ht="13.7" customHeight="1" x14ac:dyDescent="0.2"/>
    <row r="748" ht="13.7" customHeight="1" x14ac:dyDescent="0.2"/>
    <row r="749" ht="13.7" customHeight="1" x14ac:dyDescent="0.2"/>
    <row r="750" ht="13.7" customHeight="1" x14ac:dyDescent="0.2"/>
    <row r="751" ht="13.7" customHeight="1" x14ac:dyDescent="0.2"/>
    <row r="752" ht="13.7" customHeight="1" x14ac:dyDescent="0.2"/>
    <row r="753" ht="13.7" customHeight="1" x14ac:dyDescent="0.2"/>
    <row r="754" ht="13.7" customHeight="1" x14ac:dyDescent="0.2"/>
    <row r="755" ht="13.7" customHeight="1" x14ac:dyDescent="0.2"/>
    <row r="756" ht="13.7" customHeight="1" x14ac:dyDescent="0.2"/>
    <row r="757" ht="13.7" customHeight="1" x14ac:dyDescent="0.2"/>
    <row r="758" ht="13.7" customHeight="1" x14ac:dyDescent="0.2"/>
    <row r="759" ht="13.7" customHeight="1" x14ac:dyDescent="0.2"/>
    <row r="760" ht="13.7" customHeight="1" x14ac:dyDescent="0.2"/>
    <row r="761" ht="13.7" customHeight="1" x14ac:dyDescent="0.2"/>
    <row r="762" ht="13.7" customHeight="1" x14ac:dyDescent="0.2"/>
    <row r="763" ht="13.7" customHeight="1" x14ac:dyDescent="0.2"/>
    <row r="764" ht="13.7" customHeight="1" x14ac:dyDescent="0.2"/>
    <row r="765" ht="13.7" customHeight="1" x14ac:dyDescent="0.2"/>
    <row r="766" ht="13.7" customHeight="1" x14ac:dyDescent="0.2"/>
    <row r="767" ht="13.7" customHeight="1" x14ac:dyDescent="0.2"/>
    <row r="768" ht="13.7" customHeight="1" x14ac:dyDescent="0.2"/>
    <row r="769" ht="13.7" customHeight="1" x14ac:dyDescent="0.2"/>
    <row r="770" ht="13.7" customHeight="1" x14ac:dyDescent="0.2"/>
    <row r="771" ht="13.7" customHeight="1" x14ac:dyDescent="0.2"/>
    <row r="772" ht="13.7" customHeight="1" x14ac:dyDescent="0.2"/>
    <row r="773" ht="13.7" customHeight="1" x14ac:dyDescent="0.2"/>
    <row r="774" ht="13.7" customHeight="1" x14ac:dyDescent="0.2"/>
    <row r="775" ht="13.7" customHeight="1" x14ac:dyDescent="0.2"/>
    <row r="776" ht="13.7" customHeight="1" x14ac:dyDescent="0.2"/>
    <row r="777" ht="13.7" customHeight="1" x14ac:dyDescent="0.2"/>
    <row r="778" ht="13.7" customHeight="1" x14ac:dyDescent="0.2"/>
    <row r="779" ht="13.7" customHeight="1" x14ac:dyDescent="0.2"/>
    <row r="780" ht="13.7" customHeight="1" x14ac:dyDescent="0.2"/>
    <row r="781" ht="13.7" customHeight="1" x14ac:dyDescent="0.2"/>
    <row r="782" ht="13.7" customHeight="1" x14ac:dyDescent="0.2"/>
    <row r="783" ht="13.7" customHeight="1" x14ac:dyDescent="0.2"/>
    <row r="784" ht="13.7" customHeight="1" x14ac:dyDescent="0.2"/>
    <row r="785" ht="13.7" customHeight="1" x14ac:dyDescent="0.2"/>
    <row r="786" ht="13.7" customHeight="1" x14ac:dyDescent="0.2"/>
    <row r="787" ht="13.7" customHeight="1" x14ac:dyDescent="0.2"/>
    <row r="788" ht="13.7" customHeight="1" x14ac:dyDescent="0.2"/>
    <row r="789" ht="13.7" customHeight="1" x14ac:dyDescent="0.2"/>
    <row r="790" ht="13.7" customHeight="1" x14ac:dyDescent="0.2"/>
    <row r="791" ht="13.7" customHeight="1" x14ac:dyDescent="0.2"/>
    <row r="792" ht="13.7" customHeight="1" x14ac:dyDescent="0.2"/>
    <row r="793" ht="13.7" customHeight="1" x14ac:dyDescent="0.2"/>
    <row r="794" ht="13.7" customHeight="1" x14ac:dyDescent="0.2"/>
    <row r="795" ht="13.7" customHeight="1" x14ac:dyDescent="0.2"/>
    <row r="796" ht="13.7" customHeight="1" x14ac:dyDescent="0.2"/>
    <row r="797" ht="13.7" customHeight="1" x14ac:dyDescent="0.2"/>
    <row r="798" ht="13.7" customHeight="1" x14ac:dyDescent="0.2"/>
    <row r="799" ht="13.7" customHeight="1" x14ac:dyDescent="0.2"/>
    <row r="800" ht="13.7" customHeight="1" x14ac:dyDescent="0.2"/>
    <row r="801" ht="13.7" customHeight="1" x14ac:dyDescent="0.2"/>
    <row r="802" ht="13.7" customHeight="1" x14ac:dyDescent="0.2"/>
    <row r="803" ht="13.7" customHeight="1" x14ac:dyDescent="0.2"/>
    <row r="804" ht="13.7" customHeight="1" x14ac:dyDescent="0.2"/>
    <row r="805" ht="13.7" customHeight="1" x14ac:dyDescent="0.2"/>
    <row r="806" ht="13.7" customHeight="1" x14ac:dyDescent="0.2"/>
    <row r="807" ht="13.7" customHeight="1" x14ac:dyDescent="0.2"/>
    <row r="808" ht="13.7" customHeight="1" x14ac:dyDescent="0.2"/>
    <row r="809" ht="13.7" customHeight="1" x14ac:dyDescent="0.2"/>
    <row r="810" ht="13.7" customHeight="1" x14ac:dyDescent="0.2"/>
    <row r="811" ht="13.7" customHeight="1" x14ac:dyDescent="0.2"/>
    <row r="812" ht="13.7" customHeight="1" x14ac:dyDescent="0.2"/>
    <row r="813" ht="13.7" customHeight="1" x14ac:dyDescent="0.2"/>
    <row r="814" ht="13.7" customHeight="1" x14ac:dyDescent="0.2"/>
    <row r="815" ht="13.7" customHeight="1" x14ac:dyDescent="0.2"/>
    <row r="816" ht="13.7" customHeight="1" x14ac:dyDescent="0.2"/>
    <row r="817" ht="13.7" customHeight="1" x14ac:dyDescent="0.2"/>
    <row r="818" ht="13.7" customHeight="1" x14ac:dyDescent="0.2"/>
    <row r="819" ht="13.7" customHeight="1" x14ac:dyDescent="0.2"/>
    <row r="820" ht="13.7" customHeight="1" x14ac:dyDescent="0.2"/>
    <row r="821" ht="13.7" customHeight="1" x14ac:dyDescent="0.2"/>
    <row r="822" ht="13.7" customHeight="1" x14ac:dyDescent="0.2"/>
    <row r="823" ht="13.7" customHeight="1" x14ac:dyDescent="0.2"/>
    <row r="824" ht="13.7" customHeight="1" x14ac:dyDescent="0.2"/>
    <row r="825" ht="13.7" customHeight="1" x14ac:dyDescent="0.2"/>
    <row r="826" ht="13.7" customHeight="1" x14ac:dyDescent="0.2"/>
    <row r="827" ht="13.7" customHeight="1" x14ac:dyDescent="0.2"/>
    <row r="828" ht="13.7" customHeight="1" x14ac:dyDescent="0.2"/>
    <row r="829" ht="13.7" customHeight="1" x14ac:dyDescent="0.2"/>
    <row r="830" ht="13.7" customHeight="1" x14ac:dyDescent="0.2"/>
    <row r="831" ht="13.7" customHeight="1" x14ac:dyDescent="0.2"/>
    <row r="832" ht="13.7" customHeight="1" x14ac:dyDescent="0.2"/>
    <row r="833" ht="13.7" customHeight="1" x14ac:dyDescent="0.2"/>
    <row r="834" ht="13.7" customHeight="1" x14ac:dyDescent="0.2"/>
    <row r="835" ht="13.7" customHeight="1" x14ac:dyDescent="0.2"/>
    <row r="836" ht="13.7" customHeight="1" x14ac:dyDescent="0.2"/>
    <row r="837" ht="13.7" customHeight="1" x14ac:dyDescent="0.2"/>
    <row r="838" ht="13.7" customHeight="1" x14ac:dyDescent="0.2"/>
    <row r="839" ht="13.7" customHeight="1" x14ac:dyDescent="0.2"/>
    <row r="840" ht="13.7" customHeight="1" x14ac:dyDescent="0.2"/>
    <row r="841" ht="13.7" customHeight="1" x14ac:dyDescent="0.2"/>
    <row r="842" ht="13.7" customHeight="1" x14ac:dyDescent="0.2"/>
    <row r="843" ht="13.7" customHeight="1" x14ac:dyDescent="0.2"/>
    <row r="844" ht="13.7" customHeight="1" x14ac:dyDescent="0.2"/>
    <row r="845" ht="13.7" customHeight="1" x14ac:dyDescent="0.2"/>
    <row r="846" ht="13.7" customHeight="1" x14ac:dyDescent="0.2"/>
    <row r="847" ht="13.7" customHeight="1" x14ac:dyDescent="0.2"/>
    <row r="848" ht="13.7" customHeight="1" x14ac:dyDescent="0.2"/>
    <row r="849" ht="13.7" customHeight="1" x14ac:dyDescent="0.2"/>
    <row r="850" ht="13.7" customHeight="1" x14ac:dyDescent="0.2"/>
    <row r="851" ht="13.7" customHeight="1" x14ac:dyDescent="0.2"/>
    <row r="852" ht="13.7" customHeight="1" x14ac:dyDescent="0.2"/>
    <row r="853" ht="13.7" customHeight="1" x14ac:dyDescent="0.2"/>
    <row r="854" ht="13.7" customHeight="1" x14ac:dyDescent="0.2"/>
    <row r="855" ht="13.7" customHeight="1" x14ac:dyDescent="0.2"/>
    <row r="856" ht="13.7" customHeight="1" x14ac:dyDescent="0.2"/>
    <row r="857" ht="13.7" customHeight="1" x14ac:dyDescent="0.2"/>
    <row r="858" ht="13.7" customHeight="1" x14ac:dyDescent="0.2"/>
    <row r="859" ht="13.7" customHeight="1" x14ac:dyDescent="0.2"/>
    <row r="860" ht="13.7" customHeight="1" x14ac:dyDescent="0.2"/>
    <row r="861" ht="13.7" customHeight="1" x14ac:dyDescent="0.2"/>
    <row r="862" ht="13.7" customHeight="1" x14ac:dyDescent="0.2"/>
    <row r="863" ht="13.7" customHeight="1" x14ac:dyDescent="0.2"/>
    <row r="864" ht="13.7" customHeight="1" x14ac:dyDescent="0.2"/>
    <row r="865" ht="13.7" customHeight="1" x14ac:dyDescent="0.2"/>
    <row r="866" ht="13.7" customHeight="1" x14ac:dyDescent="0.2"/>
    <row r="867" ht="13.7" customHeight="1" x14ac:dyDescent="0.2"/>
    <row r="868" ht="13.7" customHeight="1" x14ac:dyDescent="0.2"/>
    <row r="869" ht="13.7" customHeight="1" x14ac:dyDescent="0.2"/>
    <row r="870" ht="13.7" customHeight="1" x14ac:dyDescent="0.2"/>
    <row r="871" ht="13.7" customHeight="1" x14ac:dyDescent="0.2"/>
    <row r="872" ht="13.7" customHeight="1" x14ac:dyDescent="0.2"/>
    <row r="873" ht="13.7" customHeight="1" x14ac:dyDescent="0.2"/>
    <row r="874" ht="13.7" customHeight="1" x14ac:dyDescent="0.2"/>
    <row r="875" ht="13.7" customHeight="1" x14ac:dyDescent="0.2"/>
    <row r="876" ht="13.7" customHeight="1" x14ac:dyDescent="0.2"/>
    <row r="877" ht="13.7" customHeight="1" x14ac:dyDescent="0.2"/>
    <row r="878" ht="13.7" customHeight="1" x14ac:dyDescent="0.2"/>
    <row r="879" ht="13.7" customHeight="1" x14ac:dyDescent="0.2"/>
    <row r="880" ht="13.7" customHeight="1" x14ac:dyDescent="0.2"/>
    <row r="881" ht="13.7" customHeight="1" x14ac:dyDescent="0.2"/>
    <row r="882" ht="13.7" customHeight="1" x14ac:dyDescent="0.2"/>
    <row r="883" ht="13.7" customHeight="1" x14ac:dyDescent="0.2"/>
    <row r="884" ht="13.7" customHeight="1" x14ac:dyDescent="0.2"/>
    <row r="885" ht="13.7" customHeight="1" x14ac:dyDescent="0.2"/>
    <row r="886" ht="13.7" customHeight="1" x14ac:dyDescent="0.2"/>
    <row r="887" ht="13.7" customHeight="1" x14ac:dyDescent="0.2"/>
    <row r="888" ht="13.7" customHeight="1" x14ac:dyDescent="0.2"/>
    <row r="889" ht="13.7" customHeight="1" x14ac:dyDescent="0.2"/>
    <row r="890" ht="13.7" customHeight="1" x14ac:dyDescent="0.2"/>
    <row r="891" ht="13.7" customHeight="1" x14ac:dyDescent="0.2"/>
    <row r="892" ht="13.7" customHeight="1" x14ac:dyDescent="0.2"/>
    <row r="893" ht="13.7" customHeight="1" x14ac:dyDescent="0.2"/>
    <row r="894" ht="13.7" customHeight="1" x14ac:dyDescent="0.2"/>
    <row r="895" ht="13.7" customHeight="1" x14ac:dyDescent="0.2"/>
    <row r="896" ht="13.7" customHeight="1" x14ac:dyDescent="0.2"/>
    <row r="897" ht="13.7" customHeight="1" x14ac:dyDescent="0.2"/>
    <row r="898" ht="13.7" customHeight="1" x14ac:dyDescent="0.2"/>
    <row r="899" ht="13.7" customHeight="1" x14ac:dyDescent="0.2"/>
    <row r="900" ht="13.7" customHeight="1" x14ac:dyDescent="0.2"/>
    <row r="901" ht="13.7" customHeight="1" x14ac:dyDescent="0.2"/>
    <row r="902" ht="13.7" customHeight="1" x14ac:dyDescent="0.2"/>
    <row r="903" ht="13.7" customHeight="1" x14ac:dyDescent="0.2"/>
    <row r="904" ht="13.7" customHeight="1" x14ac:dyDescent="0.2"/>
    <row r="905" ht="13.7" customHeight="1" x14ac:dyDescent="0.2"/>
    <row r="906" ht="13.7" customHeight="1" x14ac:dyDescent="0.2"/>
    <row r="907" ht="13.7" customHeight="1" x14ac:dyDescent="0.2"/>
    <row r="908" ht="13.7" customHeight="1" x14ac:dyDescent="0.2"/>
    <row r="909" ht="13.7" customHeight="1" x14ac:dyDescent="0.2"/>
    <row r="910" ht="13.7" customHeight="1" x14ac:dyDescent="0.2"/>
    <row r="911" ht="13.7" customHeight="1" x14ac:dyDescent="0.2"/>
    <row r="912" ht="13.7" customHeight="1" x14ac:dyDescent="0.2"/>
    <row r="913" ht="13.7" customHeight="1" x14ac:dyDescent="0.2"/>
    <row r="914" ht="13.7" customHeight="1" x14ac:dyDescent="0.2"/>
    <row r="915" ht="13.7" customHeight="1" x14ac:dyDescent="0.2"/>
    <row r="916" ht="13.7" customHeight="1" x14ac:dyDescent="0.2"/>
    <row r="917" ht="13.7" customHeight="1" x14ac:dyDescent="0.2"/>
    <row r="918" ht="13.7" customHeight="1" x14ac:dyDescent="0.2"/>
    <row r="919" ht="13.7" customHeight="1" x14ac:dyDescent="0.2"/>
    <row r="920" ht="13.7" customHeight="1" x14ac:dyDescent="0.2"/>
    <row r="921" ht="13.7" customHeight="1" x14ac:dyDescent="0.2"/>
    <row r="922" ht="13.7" customHeight="1" x14ac:dyDescent="0.2"/>
    <row r="923" ht="13.7" customHeight="1" x14ac:dyDescent="0.2"/>
    <row r="924" ht="13.7" customHeight="1" x14ac:dyDescent="0.2"/>
    <row r="925" ht="13.7" customHeight="1" x14ac:dyDescent="0.2"/>
    <row r="926" ht="13.7" customHeight="1" x14ac:dyDescent="0.2"/>
    <row r="927" ht="13.7" customHeight="1" x14ac:dyDescent="0.2"/>
    <row r="928" ht="13.7" customHeight="1" x14ac:dyDescent="0.2"/>
    <row r="929" ht="13.7" customHeight="1" x14ac:dyDescent="0.2"/>
    <row r="930" ht="13.7" customHeight="1" x14ac:dyDescent="0.2"/>
    <row r="931" ht="13.7" customHeight="1" x14ac:dyDescent="0.2"/>
    <row r="932" ht="13.7" customHeight="1" x14ac:dyDescent="0.2"/>
    <row r="933" ht="13.7" customHeight="1" x14ac:dyDescent="0.2"/>
    <row r="934" ht="13.7" customHeight="1" x14ac:dyDescent="0.2"/>
    <row r="935" ht="13.7" customHeight="1" x14ac:dyDescent="0.2"/>
    <row r="936" ht="13.7" customHeight="1" x14ac:dyDescent="0.2"/>
    <row r="937" ht="13.7" customHeight="1" x14ac:dyDescent="0.2"/>
    <row r="938" ht="13.7" customHeight="1" x14ac:dyDescent="0.2"/>
    <row r="939" ht="13.7" customHeight="1" x14ac:dyDescent="0.2"/>
    <row r="940" ht="13.7" customHeight="1" x14ac:dyDescent="0.2"/>
    <row r="941" ht="13.7" customHeight="1" x14ac:dyDescent="0.2"/>
    <row r="942" ht="13.7" customHeight="1" x14ac:dyDescent="0.2"/>
    <row r="943" ht="13.7" customHeight="1" x14ac:dyDescent="0.2"/>
    <row r="944" ht="13.7" customHeight="1" x14ac:dyDescent="0.2"/>
    <row r="945" ht="13.7" customHeight="1" x14ac:dyDescent="0.2"/>
    <row r="946" ht="13.7" customHeight="1" x14ac:dyDescent="0.2"/>
    <row r="947" ht="13.7" customHeight="1" x14ac:dyDescent="0.2"/>
    <row r="948" ht="13.7" customHeight="1" x14ac:dyDescent="0.2"/>
    <row r="949" ht="13.7" customHeight="1" x14ac:dyDescent="0.2"/>
    <row r="950" ht="13.7" customHeight="1" x14ac:dyDescent="0.2"/>
    <row r="951" ht="13.7" customHeight="1" x14ac:dyDescent="0.2"/>
    <row r="952" ht="13.7" customHeight="1" x14ac:dyDescent="0.2"/>
    <row r="953" ht="13.7" customHeight="1" x14ac:dyDescent="0.2"/>
    <row r="954" ht="13.7" customHeight="1" x14ac:dyDescent="0.2"/>
    <row r="955" ht="13.7" customHeight="1" x14ac:dyDescent="0.2"/>
    <row r="956" ht="13.7" customHeight="1" x14ac:dyDescent="0.2"/>
    <row r="957" ht="13.7" customHeight="1" x14ac:dyDescent="0.2"/>
    <row r="958" ht="13.7" customHeight="1" x14ac:dyDescent="0.2"/>
    <row r="959" ht="13.7" customHeight="1" x14ac:dyDescent="0.2"/>
    <row r="960" ht="13.7" customHeight="1" x14ac:dyDescent="0.2"/>
    <row r="961" ht="13.7" customHeight="1" x14ac:dyDescent="0.2"/>
    <row r="962" ht="13.7" customHeight="1" x14ac:dyDescent="0.2"/>
    <row r="963" ht="13.7" customHeight="1" x14ac:dyDescent="0.2"/>
    <row r="964" ht="13.7" customHeight="1" x14ac:dyDescent="0.2"/>
    <row r="965" ht="13.7" customHeight="1" x14ac:dyDescent="0.2"/>
    <row r="966" ht="13.7" customHeight="1" x14ac:dyDescent="0.2"/>
    <row r="967" ht="13.7" customHeight="1" x14ac:dyDescent="0.2"/>
    <row r="968" ht="13.7" customHeight="1" x14ac:dyDescent="0.2"/>
    <row r="969" ht="13.7" customHeight="1" x14ac:dyDescent="0.2"/>
    <row r="970" ht="13.7" customHeight="1" x14ac:dyDescent="0.2"/>
    <row r="971" ht="13.7" customHeight="1" x14ac:dyDescent="0.2"/>
    <row r="972" ht="13.7" customHeight="1" x14ac:dyDescent="0.2"/>
    <row r="973" ht="13.7" customHeight="1" x14ac:dyDescent="0.2"/>
    <row r="974" ht="13.7" customHeight="1" x14ac:dyDescent="0.2"/>
    <row r="975" ht="13.7" customHeight="1" x14ac:dyDescent="0.2"/>
    <row r="976" ht="13.7" customHeight="1" x14ac:dyDescent="0.2"/>
    <row r="977" ht="13.7" customHeight="1" x14ac:dyDescent="0.2"/>
    <row r="978" ht="13.7" customHeight="1" x14ac:dyDescent="0.2"/>
    <row r="979" ht="13.7" customHeight="1" x14ac:dyDescent="0.2"/>
    <row r="980" ht="13.7" customHeight="1" x14ac:dyDescent="0.2"/>
    <row r="981" ht="13.7" customHeight="1" x14ac:dyDescent="0.2"/>
    <row r="982" ht="13.7" customHeight="1" x14ac:dyDescent="0.2"/>
    <row r="983" ht="13.7" customHeight="1" x14ac:dyDescent="0.2"/>
    <row r="984" ht="13.7" customHeight="1" x14ac:dyDescent="0.2"/>
    <row r="985" ht="13.7" customHeight="1" x14ac:dyDescent="0.2"/>
    <row r="986" ht="13.7" customHeight="1" x14ac:dyDescent="0.2"/>
    <row r="987" ht="13.7" customHeight="1" x14ac:dyDescent="0.2"/>
    <row r="988" ht="13.7" customHeight="1" x14ac:dyDescent="0.2"/>
    <row r="989" ht="13.7" customHeight="1" x14ac:dyDescent="0.2"/>
    <row r="990" ht="13.7" customHeight="1" x14ac:dyDescent="0.2"/>
    <row r="991" ht="13.7" customHeight="1" x14ac:dyDescent="0.2"/>
    <row r="992" ht="13.7" customHeight="1" x14ac:dyDescent="0.2"/>
    <row r="993" ht="13.7" customHeight="1" x14ac:dyDescent="0.2"/>
    <row r="994" ht="13.7" customHeight="1" x14ac:dyDescent="0.2"/>
    <row r="995" ht="13.7" customHeight="1" x14ac:dyDescent="0.2"/>
    <row r="996" ht="13.7" customHeight="1" x14ac:dyDescent="0.2"/>
    <row r="997" ht="13.7" customHeight="1" x14ac:dyDescent="0.2"/>
    <row r="998" ht="13.7" customHeight="1" x14ac:dyDescent="0.2"/>
    <row r="999" ht="13.7" customHeight="1" x14ac:dyDescent="0.2"/>
    <row r="1000" ht="13.7" customHeight="1" x14ac:dyDescent="0.2"/>
    <row r="1001" ht="13.7" customHeight="1" x14ac:dyDescent="0.2"/>
    <row r="1002" ht="13.7" customHeight="1" x14ac:dyDescent="0.2"/>
    <row r="1003" ht="13.7" customHeight="1" x14ac:dyDescent="0.2"/>
    <row r="1004" ht="13.7" customHeight="1" x14ac:dyDescent="0.2"/>
    <row r="1005" ht="13.7" customHeight="1" x14ac:dyDescent="0.2"/>
    <row r="1006" ht="13.7" customHeight="1" x14ac:dyDescent="0.2"/>
    <row r="1007" ht="13.7" customHeight="1" x14ac:dyDescent="0.2"/>
    <row r="1008" ht="13.7" customHeight="1" x14ac:dyDescent="0.2"/>
    <row r="1009" ht="13.7" customHeight="1" x14ac:dyDescent="0.2"/>
    <row r="1010" ht="13.7" customHeight="1" x14ac:dyDescent="0.2"/>
    <row r="1011" ht="13.7" customHeight="1" x14ac:dyDescent="0.2"/>
    <row r="1012" ht="13.7" customHeight="1" x14ac:dyDescent="0.2"/>
    <row r="1013" ht="13.7" customHeight="1" x14ac:dyDescent="0.2"/>
    <row r="1014" ht="13.7" customHeight="1" x14ac:dyDescent="0.2"/>
    <row r="1015" ht="13.7" customHeight="1" x14ac:dyDescent="0.2"/>
    <row r="1016" ht="13.7" customHeight="1" x14ac:dyDescent="0.2"/>
    <row r="1017" ht="13.7" customHeight="1" x14ac:dyDescent="0.2"/>
    <row r="1018" ht="13.7" customHeight="1" x14ac:dyDescent="0.2"/>
    <row r="1019" ht="13.7" customHeight="1" x14ac:dyDescent="0.2"/>
    <row r="1020" ht="13.7" customHeight="1" x14ac:dyDescent="0.2"/>
    <row r="1021" ht="13.7" customHeight="1" x14ac:dyDescent="0.2"/>
    <row r="1022" ht="13.7" customHeight="1" x14ac:dyDescent="0.2"/>
    <row r="1023" ht="13.7" customHeight="1" x14ac:dyDescent="0.2"/>
    <row r="1024" ht="13.7" customHeight="1" x14ac:dyDescent="0.2"/>
    <row r="1025" ht="13.7" customHeight="1" x14ac:dyDescent="0.2"/>
    <row r="1026" ht="13.7" customHeight="1" x14ac:dyDescent="0.2"/>
    <row r="1027" ht="13.7" customHeight="1" x14ac:dyDescent="0.2"/>
    <row r="1028" ht="13.7" customHeight="1" x14ac:dyDescent="0.2"/>
    <row r="1029" ht="13.7" customHeight="1" x14ac:dyDescent="0.2"/>
    <row r="1030" ht="13.7" customHeight="1" x14ac:dyDescent="0.2"/>
    <row r="1031" ht="13.7" customHeight="1" x14ac:dyDescent="0.2"/>
    <row r="1032" ht="13.7" customHeight="1" x14ac:dyDescent="0.2"/>
    <row r="1033" ht="13.7" customHeight="1" x14ac:dyDescent="0.2"/>
    <row r="1034" ht="13.7" customHeight="1" x14ac:dyDescent="0.2"/>
    <row r="1035" ht="13.7" customHeight="1" x14ac:dyDescent="0.2"/>
    <row r="1036" ht="13.7" customHeight="1" x14ac:dyDescent="0.2"/>
    <row r="1037" ht="13.7" customHeight="1" x14ac:dyDescent="0.2"/>
    <row r="1038" ht="13.7" customHeight="1" x14ac:dyDescent="0.2"/>
    <row r="1039" ht="13.7" customHeight="1" x14ac:dyDescent="0.2"/>
    <row r="1040" ht="13.7" customHeight="1" x14ac:dyDescent="0.2"/>
    <row r="1041" ht="13.7" customHeight="1" x14ac:dyDescent="0.2"/>
    <row r="1042" ht="13.7" customHeight="1" x14ac:dyDescent="0.2"/>
    <row r="1043" ht="13.7" customHeight="1" x14ac:dyDescent="0.2"/>
    <row r="1044" ht="13.7" customHeight="1" x14ac:dyDescent="0.2"/>
    <row r="1045" ht="13.7" customHeight="1" x14ac:dyDescent="0.2"/>
    <row r="1046" ht="13.7" customHeight="1" x14ac:dyDescent="0.2"/>
    <row r="1047" ht="13.7" customHeight="1" x14ac:dyDescent="0.2"/>
    <row r="1048" ht="13.7" customHeight="1" x14ac:dyDescent="0.2"/>
    <row r="1049" ht="13.7" customHeight="1" x14ac:dyDescent="0.2"/>
    <row r="1050" ht="13.7" customHeight="1" x14ac:dyDescent="0.2"/>
    <row r="1051" ht="13.7" customHeight="1" x14ac:dyDescent="0.2"/>
    <row r="1052" ht="13.7" customHeight="1" x14ac:dyDescent="0.2"/>
    <row r="1053" ht="13.7" customHeight="1" x14ac:dyDescent="0.2"/>
    <row r="1054" ht="13.7" customHeight="1" x14ac:dyDescent="0.2"/>
    <row r="1055" ht="13.7" customHeight="1" x14ac:dyDescent="0.2"/>
    <row r="1056" ht="13.7" customHeight="1" x14ac:dyDescent="0.2"/>
    <row r="1057" ht="13.7" customHeight="1" x14ac:dyDescent="0.2"/>
    <row r="1058" ht="13.7" customHeight="1" x14ac:dyDescent="0.2"/>
    <row r="1059" ht="13.7" customHeight="1" x14ac:dyDescent="0.2"/>
    <row r="1060" ht="13.7" customHeight="1" x14ac:dyDescent="0.2"/>
    <row r="1061" ht="13.7" customHeight="1" x14ac:dyDescent="0.2"/>
    <row r="1062" ht="13.7" customHeight="1" x14ac:dyDescent="0.2"/>
    <row r="1063" ht="13.7" customHeight="1" x14ac:dyDescent="0.2"/>
    <row r="1064" ht="13.7" customHeight="1" x14ac:dyDescent="0.2"/>
    <row r="1065" ht="13.7" customHeight="1" x14ac:dyDescent="0.2"/>
    <row r="1066" ht="13.7" customHeight="1" x14ac:dyDescent="0.2"/>
    <row r="1067" ht="13.7" customHeight="1" x14ac:dyDescent="0.2"/>
    <row r="1068" ht="13.7" customHeight="1" x14ac:dyDescent="0.2"/>
    <row r="1069" ht="13.7" customHeight="1" x14ac:dyDescent="0.2"/>
    <row r="1070" ht="13.7" customHeight="1" x14ac:dyDescent="0.2"/>
    <row r="1071" ht="13.7" customHeight="1" x14ac:dyDescent="0.2"/>
    <row r="1072" ht="13.7" customHeight="1" x14ac:dyDescent="0.2"/>
    <row r="1073" ht="13.7" customHeight="1" x14ac:dyDescent="0.2"/>
    <row r="1074" ht="13.7" customHeight="1" x14ac:dyDescent="0.2"/>
    <row r="1075" ht="13.7" customHeight="1" x14ac:dyDescent="0.2"/>
    <row r="1076" ht="13.7" customHeight="1" x14ac:dyDescent="0.2"/>
    <row r="1077" ht="13.7" customHeight="1" x14ac:dyDescent="0.2"/>
    <row r="1078" ht="13.7" customHeight="1" x14ac:dyDescent="0.2"/>
    <row r="1079" ht="13.7" customHeight="1" x14ac:dyDescent="0.2"/>
    <row r="1080" ht="13.7" customHeight="1" x14ac:dyDescent="0.2"/>
    <row r="1081" ht="13.7" customHeight="1" x14ac:dyDescent="0.2"/>
    <row r="1082" ht="13.7" customHeight="1" x14ac:dyDescent="0.2"/>
    <row r="1083" ht="13.7" customHeight="1" x14ac:dyDescent="0.2"/>
    <row r="1084" ht="13.7" customHeight="1" x14ac:dyDescent="0.2"/>
    <row r="1085" ht="13.7" customHeight="1" x14ac:dyDescent="0.2"/>
    <row r="1086" ht="13.7" customHeight="1" x14ac:dyDescent="0.2"/>
    <row r="1087" ht="13.7" customHeight="1" x14ac:dyDescent="0.2"/>
    <row r="1088" ht="13.7" customHeight="1" x14ac:dyDescent="0.2"/>
    <row r="1089" ht="13.7" customHeight="1" x14ac:dyDescent="0.2"/>
    <row r="1090" ht="13.7" customHeight="1" x14ac:dyDescent="0.2"/>
    <row r="1091" ht="13.7" customHeight="1" x14ac:dyDescent="0.2"/>
    <row r="1092" ht="13.7" customHeight="1" x14ac:dyDescent="0.2"/>
    <row r="1093" ht="13.7" customHeight="1" x14ac:dyDescent="0.2"/>
    <row r="1094" ht="13.7" customHeight="1" x14ac:dyDescent="0.2"/>
    <row r="1095" ht="13.7" customHeight="1" x14ac:dyDescent="0.2"/>
    <row r="1096" ht="13.7" customHeight="1" x14ac:dyDescent="0.2"/>
    <row r="1097" ht="13.7" customHeight="1" x14ac:dyDescent="0.2"/>
    <row r="1098" ht="13.7" customHeight="1" x14ac:dyDescent="0.2"/>
    <row r="1099" ht="13.7" customHeight="1" x14ac:dyDescent="0.2"/>
    <row r="1100" ht="13.7" customHeight="1" x14ac:dyDescent="0.2"/>
    <row r="1101" ht="13.7" customHeight="1" x14ac:dyDescent="0.2"/>
    <row r="1102" ht="13.7" customHeight="1" x14ac:dyDescent="0.2"/>
    <row r="1103" ht="13.7" customHeight="1" x14ac:dyDescent="0.2"/>
    <row r="1104" ht="13.7" customHeight="1" x14ac:dyDescent="0.2"/>
    <row r="1105" ht="13.7" customHeight="1" x14ac:dyDescent="0.2"/>
    <row r="1106" ht="13.7" customHeight="1" x14ac:dyDescent="0.2"/>
    <row r="1107" ht="13.7" customHeight="1" x14ac:dyDescent="0.2"/>
    <row r="1108" ht="13.7" customHeight="1" x14ac:dyDescent="0.2"/>
    <row r="1109" ht="13.7" customHeight="1" x14ac:dyDescent="0.2"/>
    <row r="1110" ht="13.7" customHeight="1" x14ac:dyDescent="0.2"/>
    <row r="1111" ht="13.7" customHeight="1" x14ac:dyDescent="0.2"/>
    <row r="1112" ht="13.7" customHeight="1" x14ac:dyDescent="0.2"/>
    <row r="1113" ht="13.7" customHeight="1" x14ac:dyDescent="0.2"/>
    <row r="1114" ht="13.7" customHeight="1" x14ac:dyDescent="0.2"/>
    <row r="1115" ht="13.7" customHeight="1" x14ac:dyDescent="0.2"/>
    <row r="1116" ht="13.7" customHeight="1" x14ac:dyDescent="0.2"/>
    <row r="1117" ht="13.7" customHeight="1" x14ac:dyDescent="0.2"/>
    <row r="1118" ht="13.7" customHeight="1" x14ac:dyDescent="0.2"/>
    <row r="1119" ht="13.7" customHeight="1" x14ac:dyDescent="0.2"/>
    <row r="1120" ht="13.7" customHeight="1" x14ac:dyDescent="0.2"/>
    <row r="1121" ht="13.7" customHeight="1" x14ac:dyDescent="0.2"/>
    <row r="1122" ht="13.7" customHeight="1" x14ac:dyDescent="0.2"/>
    <row r="1123" ht="13.7" customHeight="1" x14ac:dyDescent="0.2"/>
    <row r="1124" ht="13.7" customHeight="1" x14ac:dyDescent="0.2"/>
    <row r="1125" ht="13.7" customHeight="1" x14ac:dyDescent="0.2"/>
    <row r="1126" ht="13.7" customHeight="1" x14ac:dyDescent="0.2"/>
    <row r="1127" ht="13.7" customHeight="1" x14ac:dyDescent="0.2"/>
    <row r="1128" ht="13.7" customHeight="1" x14ac:dyDescent="0.2"/>
    <row r="1129" ht="13.7" customHeight="1" x14ac:dyDescent="0.2"/>
    <row r="1130" ht="13.7" customHeight="1" x14ac:dyDescent="0.2"/>
    <row r="1131" ht="13.7" customHeight="1" x14ac:dyDescent="0.2"/>
    <row r="1132" ht="13.7" customHeight="1" x14ac:dyDescent="0.2"/>
    <row r="1133" ht="13.7" customHeight="1" x14ac:dyDescent="0.2"/>
    <row r="1134" ht="13.7" customHeight="1" x14ac:dyDescent="0.2"/>
    <row r="1135" ht="13.7" customHeight="1" x14ac:dyDescent="0.2"/>
  </sheetData>
  <mergeCells count="15">
    <mergeCell ref="A6:B9"/>
    <mergeCell ref="D10:I10"/>
    <mergeCell ref="K7:O7"/>
    <mergeCell ref="T1:U1"/>
    <mergeCell ref="C6:C8"/>
    <mergeCell ref="J6:O6"/>
    <mergeCell ref="E7:I7"/>
    <mergeCell ref="D6:I6"/>
    <mergeCell ref="D7:D9"/>
    <mergeCell ref="J7:J9"/>
    <mergeCell ref="J10:O10"/>
    <mergeCell ref="P10:U10"/>
    <mergeCell ref="P6:U6"/>
    <mergeCell ref="P7:P9"/>
    <mergeCell ref="Q7:U7"/>
  </mergeCells>
  <pageMargins left="0.6692913385826772" right="0.39370078740157483" top="0.47244094488188981" bottom="0.98425196850393704" header="0.51181102362204722" footer="0.51181102362204722"/>
  <pageSetup paperSize="9" scale="69" firstPageNumber="80" fitToHeight="2" orientation="landscape" useFirstPageNumber="1" r:id="rId1"/>
  <headerFooter alignWithMargins="0">
    <oddFooter>&amp;L&amp;"-,Kurzíva"Zastupitelstvo Olomouckého kraje 16-12-2019
7. - Rozpočet Olomouckého kraje 2020 - návrh rozpočtu
Příloha č. 3c): Příspěvkové organizace zřizované Olomouckým krajem&amp;R&amp;"-,Kurzíva"Strana &amp;P (Celkem 140)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22</vt:i4>
      </vt:variant>
    </vt:vector>
  </HeadingPairs>
  <TitlesOfParts>
    <vt:vector size="39" baseType="lpstr">
      <vt:lpstr>Sumář 2015-2018</vt:lpstr>
      <vt:lpstr>Sumář celkem</vt:lpstr>
      <vt:lpstr>rezerva PO</vt:lpstr>
      <vt:lpstr>Celkem školství</vt:lpstr>
      <vt:lpstr> Olomouc</vt:lpstr>
      <vt:lpstr>Prostějov</vt:lpstr>
      <vt:lpstr>Přerov</vt:lpstr>
      <vt:lpstr>Šumperk</vt:lpstr>
      <vt:lpstr>Jeseník</vt:lpstr>
      <vt:lpstr>Celkem sociální</vt:lpstr>
      <vt:lpstr>PO - sociálníci</vt:lpstr>
      <vt:lpstr>Celkem doprava</vt:lpstr>
      <vt:lpstr>PO - doprava</vt:lpstr>
      <vt:lpstr>Celkem kultura </vt:lpstr>
      <vt:lpstr>PO - kultura</vt:lpstr>
      <vt:lpstr>Celkem zdravotnictví</vt:lpstr>
      <vt:lpstr>PO - zdravotnictví</vt:lpstr>
      <vt:lpstr>' Olomouc'!Názvy_tisku</vt:lpstr>
      <vt:lpstr>Jeseník!Názvy_tisku</vt:lpstr>
      <vt:lpstr>Prostějov!Názvy_tisku</vt:lpstr>
      <vt:lpstr>Přerov!Názvy_tisku</vt:lpstr>
      <vt:lpstr>Šumperk!Názvy_tisku</vt:lpstr>
      <vt:lpstr>' Olomouc'!Oblast_tisku</vt:lpstr>
      <vt:lpstr>'Celkem doprava'!Oblast_tisku</vt:lpstr>
      <vt:lpstr>'Celkem kultura '!Oblast_tisku</vt:lpstr>
      <vt:lpstr>'Celkem sociální'!Oblast_tisku</vt:lpstr>
      <vt:lpstr>'Celkem školství'!Oblast_tisku</vt:lpstr>
      <vt:lpstr>'Celkem zdravotnictví'!Oblast_tisku</vt:lpstr>
      <vt:lpstr>Jeseník!Oblast_tisku</vt:lpstr>
      <vt:lpstr>'PO - doprava'!Oblast_tisku</vt:lpstr>
      <vt:lpstr>'PO - kultura'!Oblast_tisku</vt:lpstr>
      <vt:lpstr>'PO - sociálníci'!Oblast_tisku</vt:lpstr>
      <vt:lpstr>'PO - zdravotnictví'!Oblast_tisku</vt:lpstr>
      <vt:lpstr>Prostějov!Oblast_tisku</vt:lpstr>
      <vt:lpstr>Přerov!Oblast_tisku</vt:lpstr>
      <vt:lpstr>'rezerva PO'!Oblast_tisku</vt:lpstr>
      <vt:lpstr>'Sumář 2015-2018'!Oblast_tisku</vt:lpstr>
      <vt:lpstr>'Sumář celkem'!Oblast_tisku</vt:lpstr>
      <vt:lpstr>Šumperk!Oblast_tisku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Dostálová Anna</dc:creator>
  <cp:lastModifiedBy>Balabuch Petr</cp:lastModifiedBy>
  <cp:lastPrinted>2019-11-20T07:12:36Z</cp:lastPrinted>
  <dcterms:created xsi:type="dcterms:W3CDTF">2015-11-18T13:49:35Z</dcterms:created>
  <dcterms:modified xsi:type="dcterms:W3CDTF">2019-11-25T13:23:30Z</dcterms:modified>
</cp:coreProperties>
</file>