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OdRF\Rozpočet Olomouckého kraje\2020\ZOK 16.12.2019\"/>
    </mc:Choice>
  </mc:AlternateContent>
  <bookViews>
    <workbookView xWindow="240" yWindow="1185" windowWidth="15480" windowHeight="10740" activeTab="4"/>
  </bookViews>
  <sheets>
    <sheet name="Příjmy" sheetId="4" r:id="rId1"/>
    <sheet name="daně" sheetId="3" r:id="rId2"/>
    <sheet name="odbory" sheetId="9" r:id="rId3"/>
    <sheet name="odbory1" sheetId="1" state="hidden" r:id="rId4"/>
    <sheet name="PO - odvody" sheetId="8" r:id="rId5"/>
    <sheet name="predikce" sheetId="6" state="hidden" r:id="rId6"/>
  </sheets>
  <definedNames>
    <definedName name="_xlnm.Print_Area" localSheetId="1">daně!$A$1:$I$19</definedName>
    <definedName name="_xlnm.Print_Area" localSheetId="2">odbory!$A$1:$G$272</definedName>
    <definedName name="_xlnm.Print_Area" localSheetId="3">odbory1!$A$1:$G$205</definedName>
    <definedName name="_xlnm.Print_Area" localSheetId="4">'PO - odvody'!$A$1:$G$221</definedName>
    <definedName name="_xlnm.Print_Area" localSheetId="5">predikce!$A$1:$H$23</definedName>
    <definedName name="_xlnm.Print_Area" localSheetId="0">Příjmy!$A$1:$G$78</definedName>
  </definedNames>
  <calcPr calcId="162913"/>
</workbook>
</file>

<file path=xl/calcChain.xml><?xml version="1.0" encoding="utf-8"?>
<calcChain xmlns="http://schemas.openxmlformats.org/spreadsheetml/2006/main">
  <c r="F14" i="3" l="1"/>
  <c r="F13" i="3"/>
  <c r="F12" i="3"/>
  <c r="F10" i="3"/>
  <c r="H10" i="3" l="1"/>
  <c r="G62" i="4" l="1"/>
  <c r="G61" i="4"/>
  <c r="G46" i="4"/>
  <c r="G45" i="4"/>
  <c r="G44" i="4"/>
  <c r="G38" i="4"/>
  <c r="G37" i="4"/>
  <c r="G36" i="4"/>
  <c r="G34" i="4"/>
  <c r="G33" i="4"/>
  <c r="G30" i="4"/>
  <c r="G29" i="4"/>
  <c r="G28" i="4"/>
  <c r="G27" i="4"/>
  <c r="G25" i="4"/>
  <c r="G24" i="4"/>
  <c r="G22" i="4"/>
  <c r="G21" i="4"/>
  <c r="G20" i="4"/>
  <c r="G19" i="4"/>
  <c r="G18" i="4"/>
  <c r="G17" i="4"/>
  <c r="G16" i="4"/>
  <c r="G15" i="4"/>
  <c r="G13" i="4"/>
  <c r="G14" i="4"/>
  <c r="G11" i="4"/>
  <c r="G10" i="4"/>
  <c r="G9" i="4"/>
  <c r="G8" i="4"/>
  <c r="F11" i="4" l="1"/>
  <c r="F10" i="4"/>
  <c r="F9" i="4"/>
  <c r="F8" i="4"/>
  <c r="F7" i="4"/>
  <c r="G7" i="4" s="1"/>
  <c r="G14" i="3"/>
  <c r="G13" i="3"/>
  <c r="G12" i="3"/>
  <c r="G11" i="3"/>
  <c r="G10" i="3"/>
  <c r="F12" i="4" l="1"/>
  <c r="G12" i="4" s="1"/>
  <c r="F271" i="9"/>
  <c r="G31" i="9" l="1"/>
  <c r="G32" i="9"/>
  <c r="I37" i="4" l="1"/>
  <c r="F270" i="9"/>
  <c r="F33" i="9" s="1"/>
  <c r="G33" i="9" s="1"/>
  <c r="G9" i="9" l="1"/>
  <c r="D39" i="4" l="1"/>
  <c r="E34" i="9" l="1"/>
  <c r="D34" i="9"/>
  <c r="F35" i="4"/>
  <c r="E35" i="4"/>
  <c r="D35" i="4"/>
  <c r="F26" i="4"/>
  <c r="E26" i="4"/>
  <c r="D26" i="4"/>
  <c r="E38" i="4"/>
  <c r="G21" i="9"/>
  <c r="D38" i="4"/>
  <c r="E62" i="4"/>
  <c r="F62" i="4"/>
  <c r="D62" i="4"/>
  <c r="F139" i="9"/>
  <c r="F31" i="4"/>
  <c r="F25" i="9"/>
  <c r="F226" i="9"/>
  <c r="F244" i="9" l="1"/>
  <c r="F29" i="9" s="1"/>
  <c r="F182" i="9"/>
  <c r="F20" i="9" s="1"/>
  <c r="F131" i="9"/>
  <c r="F191" i="9" l="1"/>
  <c r="F15" i="3" l="1"/>
  <c r="F11" i="3"/>
  <c r="F266" i="9" l="1"/>
  <c r="F38" i="4" s="1"/>
  <c r="D30" i="4" l="1"/>
  <c r="E27" i="4"/>
  <c r="D27" i="4"/>
  <c r="D24" i="4"/>
  <c r="E23" i="4"/>
  <c r="D23" i="4"/>
  <c r="D20" i="4"/>
  <c r="D19" i="4"/>
  <c r="D18" i="4"/>
  <c r="D16" i="4"/>
  <c r="D15" i="4"/>
  <c r="D14" i="4"/>
  <c r="D13" i="4"/>
  <c r="D11" i="4" l="1"/>
  <c r="D10" i="4"/>
  <c r="D9" i="4"/>
  <c r="D8" i="4"/>
  <c r="D7" i="4"/>
  <c r="I10" i="3"/>
  <c r="D14" i="3"/>
  <c r="E11" i="4" s="1"/>
  <c r="D13" i="3"/>
  <c r="E10" i="4" s="1"/>
  <c r="D12" i="3"/>
  <c r="E9" i="4" s="1"/>
  <c r="D11" i="3"/>
  <c r="E8" i="4" s="1"/>
  <c r="D10" i="3"/>
  <c r="E7" i="4" s="1"/>
  <c r="E30" i="4" l="1"/>
  <c r="F163" i="9"/>
  <c r="E18" i="4" l="1"/>
  <c r="E16" i="4" l="1"/>
  <c r="E15" i="4"/>
  <c r="E13" i="4" l="1"/>
  <c r="F113" i="9"/>
  <c r="G122" i="8"/>
  <c r="E20" i="4" l="1"/>
  <c r="F137" i="9"/>
  <c r="F141" i="9"/>
  <c r="E19" i="4"/>
  <c r="F122" i="9"/>
  <c r="F196" i="9"/>
  <c r="E14" i="4" l="1"/>
  <c r="F130" i="9"/>
  <c r="F230" i="9"/>
  <c r="F217" i="9"/>
  <c r="F186" i="9"/>
  <c r="F21" i="9" s="1"/>
  <c r="F27" i="4" s="1"/>
  <c r="F84" i="9"/>
  <c r="F9" i="9" s="1"/>
  <c r="F103" i="9" l="1"/>
  <c r="F95" i="9" l="1"/>
  <c r="F11" i="9" s="1"/>
  <c r="G80" i="8" l="1"/>
  <c r="G161" i="8" l="1"/>
  <c r="F44" i="9" l="1"/>
  <c r="F8" i="9" l="1"/>
  <c r="H15" i="3"/>
  <c r="G8" i="9" l="1"/>
  <c r="G15" i="3"/>
  <c r="F46" i="4" l="1"/>
  <c r="E46" i="4"/>
  <c r="D46" i="4"/>
  <c r="F30" i="9" l="1"/>
  <c r="G165" i="8" l="1"/>
  <c r="G30" i="9" l="1"/>
  <c r="E36" i="4" l="1"/>
  <c r="E33" i="4"/>
  <c r="E34" i="4"/>
  <c r="E32" i="4"/>
  <c r="E28" i="4"/>
  <c r="E29" i="4"/>
  <c r="E25" i="4"/>
  <c r="E22" i="4"/>
  <c r="E24" i="4"/>
  <c r="E21" i="4"/>
  <c r="E17" i="4"/>
  <c r="E70" i="4" l="1"/>
  <c r="E12" i="4"/>
  <c r="E39" i="4" l="1"/>
  <c r="E64" i="4" s="1"/>
  <c r="E69" i="4" s="1"/>
  <c r="E71" i="4" s="1"/>
  <c r="F24" i="9" l="1"/>
  <c r="F158" i="9"/>
  <c r="F18" i="9" s="1"/>
  <c r="G18" i="9" s="1"/>
  <c r="F37" i="9"/>
  <c r="F7" i="9" s="1"/>
  <c r="G24" i="9" l="1"/>
  <c r="F30" i="4"/>
  <c r="G7" i="9"/>
  <c r="F24" i="4"/>
  <c r="F13" i="4" l="1"/>
  <c r="F252" i="9"/>
  <c r="I13" i="3" l="1"/>
  <c r="I12" i="3"/>
  <c r="I11" i="3"/>
  <c r="D32" i="4" l="1"/>
  <c r="D33" i="4"/>
  <c r="D34" i="4"/>
  <c r="D36" i="4"/>
  <c r="D28" i="4"/>
  <c r="D29" i="4"/>
  <c r="F15" i="4" l="1"/>
  <c r="D17" i="4"/>
  <c r="D21" i="4"/>
  <c r="D22" i="4"/>
  <c r="D25" i="4"/>
  <c r="F36" i="4" l="1"/>
  <c r="G158" i="8" l="1"/>
  <c r="G155" i="8"/>
  <c r="G174" i="8"/>
  <c r="H161" i="8" l="1"/>
  <c r="F257" i="9"/>
  <c r="F256" i="9" s="1"/>
  <c r="F261" i="9"/>
  <c r="F210" i="9"/>
  <c r="F115" i="9"/>
  <c r="F239" i="9"/>
  <c r="F234" i="9"/>
  <c r="F13" i="9"/>
  <c r="F19" i="4" s="1"/>
  <c r="F90" i="9"/>
  <c r="F10" i="9" s="1"/>
  <c r="F153" i="9"/>
  <c r="F146" i="9"/>
  <c r="F145" i="9" s="1"/>
  <c r="F16" i="4" l="1"/>
  <c r="F15" i="9"/>
  <c r="F21" i="4" s="1"/>
  <c r="G10" i="9"/>
  <c r="C30" i="9"/>
  <c r="C14" i="9"/>
  <c r="F26" i="9"/>
  <c r="G26" i="9" s="1"/>
  <c r="F32" i="4" l="1"/>
  <c r="G32" i="4" s="1"/>
  <c r="F32" i="9" l="1"/>
  <c r="G217" i="8" l="1"/>
  <c r="G208" i="8"/>
  <c r="G218" i="8" s="1"/>
  <c r="B192" i="8"/>
  <c r="B193" i="8" s="1"/>
  <c r="B194" i="8" s="1"/>
  <c r="B195" i="8" s="1"/>
  <c r="B196" i="8" s="1"/>
  <c r="B197" i="8" s="1"/>
  <c r="B198" i="8" s="1"/>
  <c r="A192" i="8"/>
  <c r="A193" i="8" s="1"/>
  <c r="A194" i="8" s="1"/>
  <c r="A195" i="8" s="1"/>
  <c r="A196" i="8" s="1"/>
  <c r="A197" i="8" s="1"/>
  <c r="A198" i="8" s="1"/>
  <c r="G177" i="8"/>
  <c r="B170" i="8"/>
  <c r="B171" i="8" s="1"/>
  <c r="B172" i="8" s="1"/>
  <c r="B169" i="8" s="1"/>
  <c r="B179" i="8" s="1"/>
  <c r="B180" i="8" s="1"/>
  <c r="A170" i="8"/>
  <c r="A171" i="8" s="1"/>
  <c r="A172" i="8" s="1"/>
  <c r="A169" i="8" s="1"/>
  <c r="A179" i="8" s="1"/>
  <c r="A180" i="8" s="1"/>
  <c r="G152" i="8"/>
  <c r="H122" i="8"/>
  <c r="I120" i="8"/>
  <c r="I119" i="8"/>
  <c r="I118" i="8"/>
  <c r="I117" i="8"/>
  <c r="I116" i="8"/>
  <c r="I115" i="8"/>
  <c r="I114" i="8"/>
  <c r="I110" i="8"/>
  <c r="I109" i="8"/>
  <c r="I108" i="8"/>
  <c r="I81" i="8"/>
  <c r="I80" i="8"/>
  <c r="I79" i="8"/>
  <c r="I78" i="8"/>
  <c r="I77" i="8"/>
  <c r="I76" i="8"/>
  <c r="I75" i="8"/>
  <c r="I74" i="8"/>
  <c r="I73" i="8"/>
  <c r="I72" i="8"/>
  <c r="I71" i="8"/>
  <c r="I70" i="8"/>
  <c r="A199" i="8" l="1"/>
  <c r="A200" i="8" s="1"/>
  <c r="A201" i="8" s="1"/>
  <c r="A202" i="8" s="1"/>
  <c r="A203" i="8" s="1"/>
  <c r="A204" i="8" s="1"/>
  <c r="A205" i="8" s="1"/>
  <c r="A206" i="8" s="1"/>
  <c r="B199" i="8"/>
  <c r="B200" i="8" s="1"/>
  <c r="B201" i="8" s="1"/>
  <c r="B202" i="8" s="1"/>
  <c r="B203" i="8" s="1"/>
  <c r="B204" i="8" s="1"/>
  <c r="B205" i="8" s="1"/>
  <c r="B206" i="8" s="1"/>
  <c r="H155" i="8"/>
  <c r="H158" i="8"/>
  <c r="B181" i="8"/>
  <c r="B182" i="8" s="1"/>
  <c r="A181" i="8"/>
  <c r="A182" i="8" s="1"/>
  <c r="A183" i="8" l="1"/>
  <c r="A184" i="8" s="1"/>
  <c r="A185" i="8" s="1"/>
  <c r="A186" i="8" s="1"/>
  <c r="A187" i="8" s="1"/>
  <c r="A188" i="8" s="1"/>
  <c r="A189" i="8" s="1"/>
  <c r="A190" i="8" s="1"/>
  <c r="B183" i="8"/>
  <c r="B184" i="8" s="1"/>
  <c r="B185" i="8" s="1"/>
  <c r="B186" i="8" s="1"/>
  <c r="B187" i="8" s="1"/>
  <c r="B188" i="8" s="1"/>
  <c r="B189" i="8" s="1"/>
  <c r="B190" i="8" s="1"/>
  <c r="A8" i="9" l="1"/>
  <c r="B8" i="9"/>
  <c r="C8" i="9"/>
  <c r="A11" i="9"/>
  <c r="B11" i="9"/>
  <c r="C11" i="9"/>
  <c r="A12" i="9"/>
  <c r="B12" i="9"/>
  <c r="C12" i="9"/>
  <c r="F12" i="9"/>
  <c r="A13" i="9"/>
  <c r="B13" i="9"/>
  <c r="C13" i="9"/>
  <c r="A14" i="9"/>
  <c r="B14" i="9"/>
  <c r="A15" i="9"/>
  <c r="B15" i="9"/>
  <c r="C15" i="9"/>
  <c r="F16" i="9"/>
  <c r="G16" i="9" s="1"/>
  <c r="A19" i="9"/>
  <c r="B19" i="9"/>
  <c r="A27" i="9"/>
  <c r="B27" i="9"/>
  <c r="C27" i="9"/>
  <c r="F27" i="9"/>
  <c r="A28" i="9"/>
  <c r="B28" i="9"/>
  <c r="C28" i="9"/>
  <c r="F28" i="9"/>
  <c r="A30" i="9"/>
  <c r="B30" i="9"/>
  <c r="G15" i="9"/>
  <c r="F19" i="9"/>
  <c r="F25" i="4" s="1"/>
  <c r="F22" i="9"/>
  <c r="F34" i="9" s="1"/>
  <c r="F23" i="9"/>
  <c r="G23" i="9" s="1"/>
  <c r="F18" i="4" l="1"/>
  <c r="F28" i="4"/>
  <c r="I36" i="4" s="1"/>
  <c r="G22" i="9"/>
  <c r="G13" i="9"/>
  <c r="F34" i="4"/>
  <c r="G28" i="9"/>
  <c r="F14" i="4"/>
  <c r="F29" i="4"/>
  <c r="F22" i="4"/>
  <c r="F33" i="4"/>
  <c r="G12" i="9"/>
  <c r="F31" i="9"/>
  <c r="G27" i="9"/>
  <c r="G19" i="9"/>
  <c r="F14" i="9"/>
  <c r="F20" i="4" s="1"/>
  <c r="F198" i="1"/>
  <c r="F195" i="1" s="1"/>
  <c r="G34" i="9" l="1"/>
  <c r="G14" i="9"/>
  <c r="F17" i="4"/>
  <c r="G11" i="9"/>
  <c r="D75" i="1" l="1"/>
  <c r="I14" i="3" l="1"/>
  <c r="E26" i="1" l="1"/>
  <c r="F39" i="4" l="1"/>
  <c r="G39" i="4" s="1"/>
  <c r="F64" i="4" l="1"/>
  <c r="F24" i="1"/>
  <c r="G24" i="1" s="1"/>
  <c r="F69" i="4" l="1"/>
  <c r="G64" i="4"/>
  <c r="F173" i="1"/>
  <c r="F19" i="1" s="1"/>
  <c r="F162" i="1"/>
  <c r="F152" i="1" l="1"/>
  <c r="F17" i="1" s="1"/>
  <c r="F30" i="1"/>
  <c r="F18" i="1" l="1"/>
  <c r="H22" i="6" l="1"/>
  <c r="E22" i="6"/>
  <c r="F11" i="1" l="1"/>
  <c r="F22" i="1"/>
  <c r="F21" i="1"/>
  <c r="F124" i="1"/>
  <c r="F14" i="1" s="1"/>
  <c r="D14" i="1"/>
  <c r="D26" i="1" s="1"/>
  <c r="F91" i="1" l="1"/>
  <c r="F12" i="1" s="1"/>
  <c r="F9" i="1" l="1"/>
  <c r="C15" i="6" l="1"/>
  <c r="F117" i="1" l="1"/>
  <c r="F95" i="1" s="1"/>
  <c r="D83" i="1" l="1"/>
  <c r="F68" i="1" l="1"/>
  <c r="F10" i="1" s="1"/>
  <c r="D15" i="3"/>
  <c r="E15" i="3"/>
  <c r="C15" i="3"/>
  <c r="I15" i="3" s="1"/>
  <c r="G23" i="1" l="1"/>
  <c r="G22" i="1"/>
  <c r="G21" i="1"/>
  <c r="G11" i="1"/>
  <c r="G9" i="1"/>
  <c r="F13" i="1"/>
  <c r="F132" i="1"/>
  <c r="F15" i="1" s="1"/>
  <c r="F142" i="1"/>
  <c r="F16" i="1" s="1"/>
  <c r="D12" i="4"/>
  <c r="D70" i="4"/>
  <c r="F71" i="4"/>
  <c r="G10" i="6"/>
  <c r="D10" i="6"/>
  <c r="G15" i="6"/>
  <c r="G18" i="6"/>
  <c r="D15" i="6"/>
  <c r="D18" i="6"/>
  <c r="F10" i="6"/>
  <c r="C10" i="6"/>
  <c r="F15" i="6"/>
  <c r="F18" i="6"/>
  <c r="C18" i="6"/>
  <c r="C13" i="6" s="1"/>
  <c r="H9" i="6"/>
  <c r="H11" i="6"/>
  <c r="H12" i="6"/>
  <c r="H14" i="6"/>
  <c r="H16" i="6"/>
  <c r="H17" i="6"/>
  <c r="H19" i="6"/>
  <c r="H20" i="6"/>
  <c r="H21" i="6"/>
  <c r="E14" i="6"/>
  <c r="E16" i="6"/>
  <c r="E17" i="6"/>
  <c r="E19" i="6"/>
  <c r="E20" i="6"/>
  <c r="E21" i="6"/>
  <c r="E12" i="6"/>
  <c r="E11" i="6"/>
  <c r="E9" i="6"/>
  <c r="C10" i="1"/>
  <c r="B10" i="1"/>
  <c r="A10" i="1"/>
  <c r="C23" i="1"/>
  <c r="B23" i="1"/>
  <c r="A23" i="1"/>
  <c r="C22" i="1"/>
  <c r="B22" i="1"/>
  <c r="A22" i="1"/>
  <c r="C15" i="1"/>
  <c r="B15" i="1"/>
  <c r="A15" i="1"/>
  <c r="C9" i="1"/>
  <c r="B9" i="1"/>
  <c r="A9" i="1"/>
  <c r="C11" i="1"/>
  <c r="B11" i="1"/>
  <c r="A11" i="1"/>
  <c r="C21" i="1"/>
  <c r="B21" i="1"/>
  <c r="A21" i="1"/>
  <c r="C16" i="1"/>
  <c r="B16" i="1"/>
  <c r="A16" i="1"/>
  <c r="C14" i="1"/>
  <c r="B14" i="1"/>
  <c r="A14" i="1"/>
  <c r="C13" i="1"/>
  <c r="B13" i="1"/>
  <c r="A13" i="1"/>
  <c r="C12" i="1"/>
  <c r="B12" i="1"/>
  <c r="A12" i="1"/>
  <c r="D64" i="4" l="1"/>
  <c r="D69" i="4" s="1"/>
  <c r="F26" i="1"/>
  <c r="E15" i="6"/>
  <c r="D13" i="6"/>
  <c r="D23" i="6" s="1"/>
  <c r="D26" i="6" s="1"/>
  <c r="G13" i="6"/>
  <c r="F13" i="6"/>
  <c r="F23" i="6" s="1"/>
  <c r="F26" i="6" s="1"/>
  <c r="C23" i="6"/>
  <c r="C26" i="6" s="1"/>
  <c r="H18" i="6"/>
  <c r="G70" i="4"/>
  <c r="G15" i="1"/>
  <c r="G20" i="1"/>
  <c r="G12" i="1"/>
  <c r="G19" i="1"/>
  <c r="G14" i="1"/>
  <c r="G13" i="1"/>
  <c r="G16" i="1"/>
  <c r="E18" i="6"/>
  <c r="H15" i="6"/>
  <c r="H10" i="6"/>
  <c r="E10" i="6"/>
  <c r="H13" i="6" l="1"/>
  <c r="H23" i="6" s="1"/>
  <c r="H26" i="6" s="1"/>
  <c r="E13" i="6"/>
  <c r="E23" i="6" s="1"/>
  <c r="E26" i="6" s="1"/>
  <c r="G23" i="6"/>
  <c r="G26" i="6" s="1"/>
  <c r="D71" i="4"/>
  <c r="G10" i="1" l="1"/>
  <c r="G26" i="1"/>
  <c r="G69" i="4" l="1"/>
  <c r="G71" i="4" l="1"/>
</calcChain>
</file>

<file path=xl/comments1.xml><?xml version="1.0" encoding="utf-8"?>
<comments xmlns="http://schemas.openxmlformats.org/spreadsheetml/2006/main">
  <authors>
    <author>Hradilová Alice</author>
  </authors>
  <commentList>
    <comment ref="E17" authorId="0" shapeId="0">
      <text>
        <r>
          <rPr>
            <b/>
            <sz val="9"/>
            <color indexed="81"/>
            <rFont val="Tahoma"/>
            <family val="2"/>
            <charset val="238"/>
          </rPr>
          <t>Hradilová Alice:</t>
        </r>
        <r>
          <rPr>
            <sz val="9"/>
            <color indexed="81"/>
            <rFont val="Tahoma"/>
            <family val="2"/>
            <charset val="238"/>
          </rPr>
          <t xml:space="preserve">
ORJ 12</t>
        </r>
      </text>
    </comment>
    <comment ref="F17" authorId="0" shapeId="0">
      <text>
        <r>
          <rPr>
            <b/>
            <sz val="9"/>
            <color indexed="81"/>
            <rFont val="Tahoma"/>
            <family val="2"/>
            <charset val="238"/>
          </rPr>
          <t>Hradilová Alice:</t>
        </r>
        <r>
          <rPr>
            <sz val="9"/>
            <color indexed="81"/>
            <rFont val="Tahoma"/>
            <family val="2"/>
            <charset val="238"/>
          </rPr>
          <t xml:space="preserve">
ORJ 12</t>
        </r>
      </text>
    </comment>
    <comment ref="E18" authorId="0" shapeId="0">
      <text>
        <r>
          <rPr>
            <b/>
            <sz val="9"/>
            <color indexed="81"/>
            <rFont val="Tahoma"/>
            <family val="2"/>
            <charset val="238"/>
          </rPr>
          <t>Hradilová Alice:</t>
        </r>
        <r>
          <rPr>
            <sz val="9"/>
            <color indexed="81"/>
            <rFont val="Tahoma"/>
            <family val="2"/>
            <charset val="238"/>
          </rPr>
          <t xml:space="preserve">
ORJ 03,07,15</t>
        </r>
      </text>
    </comment>
    <comment ref="F18" authorId="0" shapeId="0">
      <text>
        <r>
          <rPr>
            <b/>
            <sz val="9"/>
            <color indexed="81"/>
            <rFont val="Tahoma"/>
            <family val="2"/>
            <charset val="238"/>
          </rPr>
          <t>Hradilová Alice:</t>
        </r>
        <r>
          <rPr>
            <sz val="9"/>
            <color indexed="81"/>
            <rFont val="Tahoma"/>
            <family val="2"/>
            <charset val="238"/>
          </rPr>
          <t xml:space="preserve">
ORJ 12,15</t>
        </r>
      </text>
    </comment>
  </commentList>
</comments>
</file>

<file path=xl/sharedStrings.xml><?xml version="1.0" encoding="utf-8"?>
<sst xmlns="http://schemas.openxmlformats.org/spreadsheetml/2006/main" count="1037" uniqueCount="484">
  <si>
    <t>Správce:</t>
  </si>
  <si>
    <t xml:space="preserve">vedoucí odboru </t>
  </si>
  <si>
    <t>v tis.Kč</t>
  </si>
  <si>
    <t>§</t>
  </si>
  <si>
    <t>položka</t>
  </si>
  <si>
    <t>UZ</t>
  </si>
  <si>
    <t xml:space="preserve">název položky </t>
  </si>
  <si>
    <t>%</t>
  </si>
  <si>
    <t xml:space="preserve">Celkem </t>
  </si>
  <si>
    <t xml:space="preserve">Odbor ekonomický </t>
  </si>
  <si>
    <t xml:space="preserve">pol. 1361 - Správní poplatky                     </t>
  </si>
  <si>
    <t xml:space="preserve">§ 6172, pol. 2131 - Příjmy z pronájmu pozemků              </t>
  </si>
  <si>
    <t xml:space="preserve">§ 6172, pol. 2132 - Příjmy z pronájmu ostatních nemovitostí     </t>
  </si>
  <si>
    <t xml:space="preserve">§ 6172, pol. 2133 - Příjmy z pronájmu movitých věcí           </t>
  </si>
  <si>
    <t xml:space="preserve">Krajský úřad je v souvislosti s výkonem státní správy příjemcem správních poplatků podle zákona č. 634/2004 Sb., o správních poplatcích, za tyto úkony:                      </t>
  </si>
  <si>
    <t xml:space="preserve">položka 17 -  vydání stavebního povolení  </t>
  </si>
  <si>
    <t xml:space="preserve">§ 1032, pol. 2131 - Příjmy z pronájmu pozemků              </t>
  </si>
  <si>
    <t xml:space="preserve">Příjmem rozpočtu kraje je výnos z pokut uložených podle </t>
  </si>
  <si>
    <t xml:space="preserve"> - ust. § 31 odst. 8 zákona č. 99/2004 Sb., o rybářství,   rybářskou stráží a krajským úřadem, </t>
  </si>
  <si>
    <t xml:space="preserve"> - ust. § 88a  zákona č. 114/1992 sb., o ochraně přírody a krajiny ve znění pozdějších předpisů,  krajským úřadem,  </t>
  </si>
  <si>
    <t>Odbor životního prostředí a zemědělství, ORJ - 09</t>
  </si>
  <si>
    <t>4. Odbor zdravotnictví, ORJ - 14</t>
  </si>
  <si>
    <t xml:space="preserve">Příjmy z pronájmu nemovitostí: </t>
  </si>
  <si>
    <t xml:space="preserve">§ 6172, pol. 3111 - Příjmy z prodeje pozemků                </t>
  </si>
  <si>
    <t>Příjmy z prodeje pozemků.</t>
  </si>
  <si>
    <t xml:space="preserve">§ 6172, pol. 3112 - Příjmy z prodeje ostatních nemovitostí a jejich částí </t>
  </si>
  <si>
    <t>Příjmy z prodeje nemovitostí.</t>
  </si>
  <si>
    <t xml:space="preserve">§ 6310, pol. 2141 - Příjmy z úroků                                          </t>
  </si>
  <si>
    <t>Odbor ekonomický, ORJ - 07</t>
  </si>
  <si>
    <t xml:space="preserve">Příjmy z úroků z bankovních účtů. </t>
  </si>
  <si>
    <t xml:space="preserve">§ 6172, pol. 2122 - Odvody příspěvkových organizací        </t>
  </si>
  <si>
    <t>koeficient   -    6,751705</t>
  </si>
  <si>
    <t>Daňové příjmy</t>
  </si>
  <si>
    <t xml:space="preserve">Daň z příjmů právnických osob </t>
  </si>
  <si>
    <t>Daň z přidané hodnoty</t>
  </si>
  <si>
    <t>Daňový příjem</t>
  </si>
  <si>
    <t>celkem</t>
  </si>
  <si>
    <t>kraje</t>
  </si>
  <si>
    <t>DPH</t>
  </si>
  <si>
    <t>v tom:</t>
  </si>
  <si>
    <t>Daň z příjmů právnických osob celkem</t>
  </si>
  <si>
    <t>DPPO</t>
  </si>
  <si>
    <t>DPPO - placeno obcemi a kraji</t>
  </si>
  <si>
    <t>Daň z příjmů fyzických osob celkem</t>
  </si>
  <si>
    <t>DPFO - zvláštní sazba</t>
  </si>
  <si>
    <t>DPFO - závislá činnost celkem</t>
  </si>
  <si>
    <t>Daň z nemovitostí</t>
  </si>
  <si>
    <t>Celkem daňové příjmy</t>
  </si>
  <si>
    <t>Schválený rozpočet 2006</t>
  </si>
  <si>
    <t>Rozdíl</t>
  </si>
  <si>
    <t xml:space="preserve">obce </t>
  </si>
  <si>
    <t>DPFO - z podnikání celkem</t>
  </si>
  <si>
    <t>DPFO -  sdílená část</t>
  </si>
  <si>
    <t>DPFO - 1,5 % motivace</t>
  </si>
  <si>
    <t>v mld.Kč</t>
  </si>
  <si>
    <t>a) Příjmy Olomouckého kraje</t>
  </si>
  <si>
    <t>mezisoučet - daňové příjmy</t>
  </si>
  <si>
    <t>-</t>
  </si>
  <si>
    <t>Správní poplatky</t>
  </si>
  <si>
    <t xml:space="preserve">Odvody příspěvkových organizací </t>
  </si>
  <si>
    <t>Příjmy z pronájmu pozemků</t>
  </si>
  <si>
    <t>Příjmy z pronájmu ostatních nemovitostí a jejich částí</t>
  </si>
  <si>
    <t>Příjmy z pronájmu movitých věcí</t>
  </si>
  <si>
    <t>Příjmy z prodeje pozemků</t>
  </si>
  <si>
    <t xml:space="preserve">Příjmy z prodeje ostatních nemovitostí a jejich částí </t>
  </si>
  <si>
    <t>Příjmy z úroků</t>
  </si>
  <si>
    <t>Neinvestiční přijaté dotace ze státního rozpočtu v rámci souhrnného dotačního vztahu</t>
  </si>
  <si>
    <t xml:space="preserve">Splátky půjčených prostředků od obcí </t>
  </si>
  <si>
    <t>Celkem</t>
  </si>
  <si>
    <t>b) Fond sociálních potřeb</t>
  </si>
  <si>
    <t>Převody z rozpočtových účtů</t>
  </si>
  <si>
    <t>Platby za odebrané množství podzemní vody</t>
  </si>
  <si>
    <t>Příjmy Olomouckého kraje celkem</t>
  </si>
  <si>
    <t>Konsolidace</t>
  </si>
  <si>
    <t>Příjmy Olomouckého kraje celkem (po konsolidaci*)</t>
  </si>
  <si>
    <t>Konsolidace je očištění údajů v rozpočtu o interní přesuny peněžních prostředků uvnitř organizace mezi jednotlivými účty.</t>
  </si>
  <si>
    <t xml:space="preserve"> -</t>
  </si>
  <si>
    <t>Splátky půjčených prostředků od obecně prospěšných společností a podobných subjektů</t>
  </si>
  <si>
    <t xml:space="preserve"> - oblast školství </t>
  </si>
  <si>
    <t xml:space="preserve"> - oblast dopravy</t>
  </si>
  <si>
    <t xml:space="preserve"> - oblast kultury</t>
  </si>
  <si>
    <t xml:space="preserve"> - oblast sociálních věcí </t>
  </si>
  <si>
    <t xml:space="preserve"> - oblast zdravotnictví </t>
  </si>
  <si>
    <t>1. Odvody z investičního fondu (v souvislosti s poskytnutím příspěvku na provoz - odpisy), UZ 006:</t>
  </si>
  <si>
    <t xml:space="preserve">2. Odvody z investičního fondu (spoluúčast na realizaci investičních akcí): </t>
  </si>
  <si>
    <t xml:space="preserve"> - oblast kultury (nové akce)</t>
  </si>
  <si>
    <t xml:space="preserve">položka 96 - vydání integrovaného povolení nebo jeho změn                                                                     </t>
  </si>
  <si>
    <t>položka 122 - vydání rozhodnutí o udělení souhlasu v oblasti nakládání s odpady</t>
  </si>
  <si>
    <t xml:space="preserve">Nostrifikace - uznávání rovnocennosti vysvědčení vydaných zahraničními školami. </t>
  </si>
  <si>
    <t>Změna stavu krátkodobých prostředků na bankovních účtech</t>
  </si>
  <si>
    <t>Rekapitulace:</t>
  </si>
  <si>
    <t xml:space="preserve"> - oblast zdravotnictví  (nové akce)</t>
  </si>
  <si>
    <t xml:space="preserve">§ 3769, pol. 2212 - Sankční platby přijaté od jiných subjektů                        </t>
  </si>
  <si>
    <t xml:space="preserve">§ 6172, pol. 2212 - Sankční platby přijaté od jiných subjektů     </t>
  </si>
  <si>
    <t>Sankční platby přijaté od jiných subjektů</t>
  </si>
  <si>
    <t>ORG</t>
  </si>
  <si>
    <t>6172</t>
  </si>
  <si>
    <t>2122</t>
  </si>
  <si>
    <t xml:space="preserve">Odvody příspěvkových organizací        </t>
  </si>
  <si>
    <t>CELKEM</t>
  </si>
  <si>
    <t>Přijaté nekapitálové příspěvky a náhrady</t>
  </si>
  <si>
    <t>c) Fond na podporu výstavby a obnovy vodohospodářské infrastruktury na území Olomouckého kraje</t>
  </si>
  <si>
    <t xml:space="preserve">Celkem za oblast školství </t>
  </si>
  <si>
    <t>Celkem za oblast dopravy</t>
  </si>
  <si>
    <t>Celkem za oblast kultury</t>
  </si>
  <si>
    <t xml:space="preserve">Celkem za oblast sociální </t>
  </si>
  <si>
    <t xml:space="preserve">Celkem za oblast zdravotnictví </t>
  </si>
  <si>
    <t>1. Kancelář ředitele, ORJ - 03, ORG 90 000 000 000</t>
  </si>
  <si>
    <t>Poznámka: v části upravený rozpočet a skutečnost nejsou uvedeny všechny položky, protože nejsou součástí schváleného rozpočtu.</t>
  </si>
  <si>
    <t>Odborné učiliště a Praktická škola, Lipová - lázně 458</t>
  </si>
  <si>
    <t>Dětský domov a Školní jídelna, Černá Voda 1</t>
  </si>
  <si>
    <t>Správa silnic Olomouckého kraje, příspěvková organizace</t>
  </si>
  <si>
    <t xml:space="preserve">Odbor životního prostředí a zemědělství, ORJ - 09, ORG 90 000 000 000 </t>
  </si>
  <si>
    <t>6. Odbor Krajský živnostenský úřad, ORJ - 15, ORG 90 000 000 000</t>
  </si>
  <si>
    <t>5. Odbor zdravotnictví, ORJ - 14, ORG 90 000 000 000</t>
  </si>
  <si>
    <t>4. Odbor dopravy a silničního hospodářství, ORJ - 12, ORG 90 000 000 000</t>
  </si>
  <si>
    <t>3. Odbor školství, mládeže a tělovýchovy, ORJ - 10, ORG 90 000 000 000</t>
  </si>
  <si>
    <t xml:space="preserve">2. Odbor životního prostředí a zemědělství, ORJ - 09, ORG 90 000 000 000 </t>
  </si>
  <si>
    <t>1. Odbor správní a legislativní , ORJ - 05, ORG 90 000 000 000</t>
  </si>
  <si>
    <t>Odbor majetkový a právní, ORJ - 04 , ORG 90 000 000 000</t>
  </si>
  <si>
    <t>Odbor majetkový a právní, ORJ - 04, ORG 90 000 000 000</t>
  </si>
  <si>
    <t>1. Odbor dopravy a silničního hospodářství, ORJ - 12, ORG 90 000 000 000</t>
  </si>
  <si>
    <t>2. Odbor Krajský živnostenský úřad, ORJ - 15, ORG 90 000 000 000</t>
  </si>
  <si>
    <t>3. Odbor kultury a památkové péče, ORJ - 13, ORG 90 000 001 601, UZ 23</t>
  </si>
  <si>
    <t>2. Odbor školství, mládeže a tělovýchovy, ORJ - 10, UZ 23</t>
  </si>
  <si>
    <t xml:space="preserve"> - ZZS OK , ORG 90 000 001 704, UZ 23</t>
  </si>
  <si>
    <t xml:space="preserve"> - OLÚ Moravský Beroun, ORG 90 000 001 701, UZ 23</t>
  </si>
  <si>
    <t xml:space="preserve"> - OLÚ Paseka, ORG 90 000 001 700, UZ 23</t>
  </si>
  <si>
    <t xml:space="preserve"> - Středomoravská nemocniční, a.s. , ORG 90 000 003 014, UZ 25</t>
  </si>
  <si>
    <t xml:space="preserve"> - oblast školství (rozpracované a nové akce)</t>
  </si>
  <si>
    <t xml:space="preserve"> - oblast kultury ("Brána poznání dokořán" - rezerva na opravy)</t>
  </si>
  <si>
    <t xml:space="preserve">Oblast školství (v souvislosti s poskytnutím příspěvku na provoz - odpisy) </t>
  </si>
  <si>
    <t xml:space="preserve">Oblast dopravy (v souvislosti s poskytnutím příspěvku na provoz - odpisy) </t>
  </si>
  <si>
    <t xml:space="preserve">Oblast kultury (v souvislosti s poskytnutím příspěvku na provoz - odpisy) </t>
  </si>
  <si>
    <t xml:space="preserve">Oblast kultury (spoluúčast na realizaci investičních akcí) </t>
  </si>
  <si>
    <t xml:space="preserve">Oblast sociální </t>
  </si>
  <si>
    <t xml:space="preserve">(v souvislosti s poskytnutím příspěvku na provoz - odpisy) </t>
  </si>
  <si>
    <t xml:space="preserve">Oblast zdravotnictví (v souvislosti s poskytnutím příspěvku na provoz - odpisy) </t>
  </si>
  <si>
    <t xml:space="preserve">pol. 8115 - Změna stavu krátkodobých prostředků na bankovních účtech </t>
  </si>
  <si>
    <t>Komentář:</t>
  </si>
  <si>
    <t xml:space="preserve">Daň z příjmů právnických osob (bez placení obcemi) </t>
  </si>
  <si>
    <t xml:space="preserve">Daň z přidané hodnoty </t>
  </si>
  <si>
    <t>Správce: příslušné odbory</t>
  </si>
  <si>
    <t>Vývoj daňových příjmů v roce 2014 až 2015 (souhrnně za kraje a obce)</t>
  </si>
  <si>
    <t>výhled včetně dopadů změn 2014</t>
  </si>
  <si>
    <t>výhled včetně dopadů změn 2015</t>
  </si>
  <si>
    <t>Odvod z loterií</t>
  </si>
  <si>
    <t>Secat Olomouc, s.r.o. Praha - Nusle</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</si>
  <si>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t>
  </si>
  <si>
    <t>a) zapojení zůstatku roku 2013 - nájemné SMN, a.s.</t>
  </si>
  <si>
    <t>b) zapojení zůstatku z úvěru EIB</t>
  </si>
  <si>
    <t>c) zapojení zůstatku z roku 2013</t>
  </si>
  <si>
    <t>7=6/4</t>
  </si>
  <si>
    <t>daň z podnikání - sdílená část výnosů</t>
  </si>
  <si>
    <t>daň z podnikání - 30 %</t>
  </si>
  <si>
    <t xml:space="preserve">Správní poplatky za vidimaci a legalizaci, vydávání osvědčení o státním občanství, výpisy z registru a matričních knih, ověřené výstupy z centrálních evidencí a rejstříků. </t>
  </si>
  <si>
    <t xml:space="preserve"> - oblast dopravy (rozpracované akce)</t>
  </si>
  <si>
    <t xml:space="preserve"> - ust. § 38 odst. 7 zákona č. 76/2002 Sb., o integrované prevenci, krajským úřadem a 50% výše pokut uložených ČIŽP a KHS, </t>
  </si>
  <si>
    <t>Příjmy z pronájmu nebytových prostor - provozování rychlého občerstvení (kantýna)                     143 tis. Kč</t>
  </si>
  <si>
    <t>Správa nemovitosti a.s. Olomouc                                                                                                        10 tis. Kč</t>
  </si>
  <si>
    <t>návrh rozpočtu 2015</t>
  </si>
  <si>
    <t>schválený rozpočet 2014</t>
  </si>
  <si>
    <t>PŘÍJMY Olomouckého kraje na rok 2015</t>
  </si>
  <si>
    <t xml:space="preserve">§ 6172, pol. 2324 - Přijaté nekapitálové příspěvky a náhrady                        </t>
  </si>
  <si>
    <t>Odbor dopravy a silničního hospodářství, ORJ - 12, ORG 90 000 000 000</t>
  </si>
  <si>
    <t>Příjmy za pokuty uložené podle zákona č. 111/1994 Sb., o silniční dopravě (včetně vybraných kaucí) a podle zákona č.  13/1997 Sb., o pozemních komunikacích (např. za nedodržení podmínek stavebního povolení apod.).</t>
  </si>
  <si>
    <t>Nájemné z pronájmů nemovitostí je odváděno do rozpočtu Olomouckého kraje v souladu s usnesením Zastupitelstva Olomouckého kraje č. UZ/11/31/2009 ze dne 11.12.2009, podle kterého byla schválena změna zřizovací listiny Vědecké knihovny v Olomouci. Dle této úpravy jsou příjmy z pronájmu nemovitostí Vědecké knihovny v Olomouci příjmem Olomouckého kraje. Pro rok 2015 jsou dle uzavřených smluv plánovány pronájmy z nemovitostí ve výši 1 596 tis. Kč. Tato částka může být v průběhu roku 2015 zvyšována z důvodu úprav v rámci inflačního růstu.</t>
  </si>
  <si>
    <t xml:space="preserve">§ 2221, pol. 2324 - Přijaté nekapitálové příspěvky a náhrady                        </t>
  </si>
  <si>
    <t>Celkový příspěvek od obcí na zajištění dopravní obslužnosti Olomouckého kraje činí 44 544 920 Kč (to je 636 356 obyvatel k 31.12.2013 krát 70 Kč/obyvatel).  Součástí celkového příspěvku od obcí je i příspěvek SMOl ve výši 6 876 170 Kč.  Se SMOl je připravena k uzavření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t>
  </si>
  <si>
    <t>Předmětem   poplatků   je  správní řízení,  které  je  zpoplatněné  na  základě  zákona č. 634/2004 Sb., o správních poplatcích, ve znění pozdějších předpisů (např. poplatek za výpis z  živnostenského rejstříku).</t>
  </si>
  <si>
    <t>Položka zahrnuje  např. příjem náhrady za náklady soudního řízení, vymožené náhrady výdajů uskutečněných v přechozích letech apod. Patří sem i příjmy náhrad nákladů správního řízení podle § 79  zákona č. 500/2004 Sb., správní řád, ve znění pozdějších předpisů a vyhlášky č. 520/2005 Sb., o rozsahu hotových výdajů a ušlého výdělku, které správní orgán hradí jiným osobám, a o výši paušální částky nákladů řízení.</t>
  </si>
  <si>
    <t>1. Kancelář ředitele, ORJ - 03 ORG 90 000 000 000</t>
  </si>
  <si>
    <t>2. Odbor tajemníka hejtmana, ORJ - 18</t>
  </si>
  <si>
    <t>Kancelář ředitele, ORJ - 03, ORG 90 000 000 000</t>
  </si>
  <si>
    <t xml:space="preserve">pol. 2420 - Splátky půjčených prostředků od obecně prospěšných společností a podobných subjektů   </t>
  </si>
  <si>
    <t xml:space="preserve">1. Vrácení půjčky od Jeseníky-SCR na projekt "Jeseníky turistům" (2008/2324/KH/DSM/2), ORG 72000003000 - 300 tis.Kč                                     </t>
  </si>
  <si>
    <t>2. Vrácení půjčky od Jeseníky-SCR na překlenutí nedostatku hotovosti (2010/05454/KH/DSM), ORG 72000003000 - 600 tis. Kč</t>
  </si>
  <si>
    <t>3. Vrácení půjčky od Střední Morava-SCR na projekt "Střední Morava - turistická destinace II, poznání a pohoda" (2011/02467/KH/DSM), ORG 72000003001 - 4.466,068 tis. Kč</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</si>
  <si>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Poplatky za náklady řízení dle § 79 odst. 5, Správního řádu byl do konce roku 2013 součástí  spráních poplatků. Od 1.1.2014 jsou náklady řízení sledovány samostatně  na položce 2324. Předpoklad příjmů v roce 2015 je nižší z toho důvodu, že v roce 2014 byla ukončena pětiletá platnost eurolicencí, které byly dopravci obnovovány. Nová platnost vydaných eurolicení je na dobu 10 let.  </t>
  </si>
  <si>
    <t>Přijaté příspěvky a náhrady - náklady řízení podle § 79 odst. 5, Správního řádu ( jsou  od 1.1.2014 sledovány samostatně), vážení vozidel - podle § 38b) odst. 5 zákona 13/1997 o pozemních komunikacích.</t>
  </si>
  <si>
    <t>upravený rozpočet k 30.9.2014</t>
  </si>
  <si>
    <t>2. Příjmy Olomouckého kraje na rok 2015</t>
  </si>
  <si>
    <t xml:space="preserve"> Odbor tajemníka hejtmana, ORJ - 18</t>
  </si>
  <si>
    <t xml:space="preserve">pol. 8905 - Nepřevedené částky vyrovnávající schodek                        </t>
  </si>
  <si>
    <t xml:space="preserve">Nepřevedené částky vyrovnávající schodek  </t>
  </si>
  <si>
    <t>Správní poplatky za vydání oprávnění k poskytování zdravotních služeb  nestátním zdravotnickým zařízením.</t>
  </si>
  <si>
    <t>Smlouva s Českými drahami, a.s. Praha o pronájmu parkovacích míst.</t>
  </si>
  <si>
    <t>Příjmy z pronájmu movitých věcí - provozování rychlého občerstvení (kantýna).</t>
  </si>
  <si>
    <t>Příjem z pronájmu roleb městu Staré Město (2010/05461/KH/DSM) a Altis ski tour (2010/05462/KH/DSM), ORG 90000000000.</t>
  </si>
  <si>
    <t>Nájemné Domu dětí a mládeže Olomouc, ORG 90 000 001 350.</t>
  </si>
  <si>
    <t xml:space="preserve"> - ust. § 35 zákona č. 274/2001 Sb., o vodovodech a kanalizacích,  krajským úřadem.           </t>
  </si>
  <si>
    <t>Pokuty uložené za porušení povinností stanovených zákonem č. 40/1995 Sb., o regulaci reklamy a o změně a doplnění zákona č. 468/1991 Sb., o provozování rozhlasového a televizního vysílání, ve znění pozdějších předpisů  a zákonem č. 562/1990 Sb., o cenách ve znění pozdějších předpisů.</t>
  </si>
  <si>
    <t>Zapojení revolvingu na předfinancování projektů.</t>
  </si>
  <si>
    <t>Příjmy za pokuty uložené podle § 43, odst. 6 zákona č. 13/1997 Sb., o pozemních komunikacích - příjmy z nízkorychlostního vážení vozidel.</t>
  </si>
  <si>
    <t xml:space="preserve">§ 6172, pol. 2211 - Sankční platby přijaté od státu, obcí a krajů     </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</si>
  <si>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t>
  </si>
  <si>
    <t xml:space="preserve">Sankční platby přijaté od státu, obcí a krajů    </t>
  </si>
  <si>
    <t>Krátkodobé přijaté půjčené prostředky</t>
  </si>
  <si>
    <t xml:space="preserve">Odbor podpory řízení příspěvkových organizací </t>
  </si>
  <si>
    <t xml:space="preserve">Ing. Miroslava Březinová </t>
  </si>
  <si>
    <t>ORJ - 19</t>
  </si>
  <si>
    <t>Příjmy z poskytnutých služeb a výrobků</t>
  </si>
  <si>
    <t xml:space="preserve">Odbor podpory řízení příspěvkových organizací - ORJ 19 </t>
  </si>
  <si>
    <t>2. Odbor životního prostředí a zemědělství, ORJ - 09</t>
  </si>
  <si>
    <t>4. Odbor dopravy a silničního hospodářství, ORJ - 12</t>
  </si>
  <si>
    <t>5. Odbor zdravotnictví, ORJ - 14</t>
  </si>
  <si>
    <t xml:space="preserve">Příjem z pronájmu roleb městu Staré Město (2010/05461/KH/OSM) a Altis ski tour (2010/05462/KH/OSM). </t>
  </si>
  <si>
    <t>Odbor dopravy a silničního hospodářství, ORJ - 12</t>
  </si>
  <si>
    <t>3. Odbor dopravy a silničního hospodářství, ORJ - 12</t>
  </si>
  <si>
    <t xml:space="preserve">pol. 8113 - Krátkodobé přijaté půjčené prostředky                              </t>
  </si>
  <si>
    <t>Příjmy z poskytování služeb a výrobků</t>
  </si>
  <si>
    <t xml:space="preserve">§ 6310, pol. 2141 - Příjmy z úroků (část)                                         </t>
  </si>
  <si>
    <t>Změna stavu krátkodobých prostředků na bankovních účtech kromě účtů státních finančních aktiv, které tvoří kapitolu OSFA</t>
  </si>
  <si>
    <t>pol. 8115 - Změna stavu krátkodobých prostředků na bankovních účtech kromě účtů státních finančních aktiv, které tvoří kapitolu OSFA</t>
  </si>
  <si>
    <t>1. Odbor kancelář ředitele, ORJ - 03</t>
  </si>
  <si>
    <t>1. Odbor  majetkový, právní a správních činností, ORJ - 04</t>
  </si>
  <si>
    <t>Odbor  majetkový, právní a správních činností, ORJ - 04</t>
  </si>
  <si>
    <t xml:space="preserve">§ 6172, pol. 2119 - Ostatní příjmy z vlastní činnosti   </t>
  </si>
  <si>
    <t xml:space="preserve">Ostatní příjmy z vlastní činnosti   </t>
  </si>
  <si>
    <t xml:space="preserve">Odbor majetkový, právní a správních činností, ORJ - 04 </t>
  </si>
  <si>
    <t>položka 102 - přijetí žádosti o schválení bezpečnostní dokumentace a žádosti o vydání závazného stanoviska</t>
  </si>
  <si>
    <t xml:space="preserve">Důvodem navýšení výše příjmů ze správních poplatků je skutečnost, že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 </t>
  </si>
  <si>
    <t xml:space="preserve">Zákon nově zavádí povinnost provozovateli objektu uhradit správní poplatek za přijetí žádosti o schválení bezpečnostní dokumentace a vydání závazného stanoviska podle tohoto zákona. Bezpečnostní dokumentací se rozumí bezpečnostní program, bezpečnostní zpráva, jejich aktualizace, návrh zprávy o posouzení bezpečnostní zprávy a posouzení rizik závažné havárie. Zákon dále nově zavádí povinnost zpracování posudku k provozovatelem předložené bezpečnostní dokumentaci ke schválení.  Podle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V důvodové zprávě k zákonu (sněmovní tisk 399/0) je uvedeno, že správní poplatek se zavádí z důvodu jeho využití na úhradu nákladů na zpracování posudků bezpečnostní dokumentace. Na základě této skutečnosti byly sazby správních poplatků stanoveny diferencovaně pro jednotlivé typy bezpečnostní dokumentace tak, aby pokrývaly náklady spojené se zpracováním posudků k těmto návrhům bezpečnostní dokumentace. </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</si>
  <si>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Náhrady za přičlenění honebních pozemků ve vlastnictví Olomouckého kraje k honitbám jiných uživatelů. </t>
  </si>
  <si>
    <t xml:space="preserve">§ 3719, pol. 2329 - Ostatní nedaňové příjmy jinde nezařazené                       </t>
  </si>
  <si>
    <t>Podle ustanovení § 15 odst. 14 zákona č. 201/2012 Sb., o ochraně ovzduší, od roku 2017 je 25% výnosu z poplatků za znečišťování ovzduší příjmem kraje, na jehož území se stacionární zdroj nachází. Výnos z poplatků za znečišťování, který je příjmem kraje, může být použit jen na financování opatření v oblasti ochrany životního prostředí.</t>
  </si>
  <si>
    <t xml:space="preserve">Ostatní nedaňové příjmy jinde nezařazené    </t>
  </si>
  <si>
    <t xml:space="preserve"> - oblast školství (odvod z fondu investic)</t>
  </si>
  <si>
    <t>2. Odbor zdravotnictví, ORJ - 14</t>
  </si>
  <si>
    <t>3. Odbor podpory řízení příspěvkových organizací, ORJ - 19</t>
  </si>
  <si>
    <t>Odbor podpory řízení příspěvkových organizací, ORJ - 19</t>
  </si>
  <si>
    <t>2. Odbor dopravy a silničního hospodářství, ORJ - 12</t>
  </si>
  <si>
    <t>Mateřská škola, Blanická 16, Olomouc</t>
  </si>
  <si>
    <t>ZŠ a MŠ logopedická, tř. Svornosti 37/900, Olomouc</t>
  </si>
  <si>
    <t>SŠ a ZŠ prof. Z. Matějčka, Svatoplukova 11, Olomouc</t>
  </si>
  <si>
    <t xml:space="preserve">Základní škola, Olomoucká 76, Šternberk </t>
  </si>
  <si>
    <t xml:space="preserve">Základní škola, Šternberská 35, Uničov </t>
  </si>
  <si>
    <t>Základní škola, Dětský domov a Školní jídelna, Palackého 938, Litovel</t>
  </si>
  <si>
    <t>Gymnázium Jana Opletala, Opletalova 189, Litovel</t>
  </si>
  <si>
    <t>Gymnázium, Čajkovského 9, Olomouc</t>
  </si>
  <si>
    <t>Slovanské gymnázium, tř. J. z Poděbrad 13, Olomouc</t>
  </si>
  <si>
    <t>SŠ, ZŠ a MŠ prof. V.Vejdovského, Olomouc - Hejčín</t>
  </si>
  <si>
    <t>Gymnázium, Tomkova 45, Olomouc - Hejčín</t>
  </si>
  <si>
    <t>Gymnázium, Horní náměstí 5, Šternberk</t>
  </si>
  <si>
    <t xml:space="preserve">Gymnázium, Gymnazijní 257, Uničov   </t>
  </si>
  <si>
    <t>VOŠ a SPŠ elektrotechnická, Božetěchova 3, Olomouc</t>
  </si>
  <si>
    <t>Střední průmyslová škola strojnická, tř. 17.listopadu 49, Olomouc</t>
  </si>
  <si>
    <t>SPŠ a SOU, Školní 164, Uničov</t>
  </si>
  <si>
    <t xml:space="preserve">Střední škola zemědělská a zahradnická, U Hradiska 4, Olomouc  </t>
  </si>
  <si>
    <t>Obchodní akademie, tř.Spojenců 11, Olomouc</t>
  </si>
  <si>
    <t>SZŠ a VOŠ zdravot. Emanuela Pöttinga a JŠ s právem státní jazykové zkoušky, Pöttingova 2,  Olomouc</t>
  </si>
  <si>
    <t>Střední odborná škola, Komenského 677, Litovel</t>
  </si>
  <si>
    <t>Sigmundova střední škola strojírenská, J.Sigmunda 242, Lutín</t>
  </si>
  <si>
    <t>Střední škola logistiky a chemie, U Hradiska 29, Olomouc</t>
  </si>
  <si>
    <t>Střední škola polytechnická, Rooseveltova 79, Olomouc</t>
  </si>
  <si>
    <t>Střední škola polygrafická, Střední Novosadská 55, Olomouc</t>
  </si>
  <si>
    <t>Střední odborná škola obchodu a služeb, Štursova 14, Olomouc</t>
  </si>
  <si>
    <t>Střední škola technická a obchodní, Kosinova 4, Olomouc</t>
  </si>
  <si>
    <t>SOŠ lesnická a strojírenská, Opavská 4, Šternberk</t>
  </si>
  <si>
    <t xml:space="preserve">ZUŠ Iši Krejčího, Na Vozovce 32, Olomouc </t>
  </si>
  <si>
    <t xml:space="preserve">ZUŠ Žerotín, Kavaleristů 6, Olomouc </t>
  </si>
  <si>
    <t>ZUŠ  M. Stibora - výtvarný obor, Pionýrská 4, Olomouc</t>
  </si>
  <si>
    <t>ZUŠ, Jungmannova 740, Litovel</t>
  </si>
  <si>
    <t xml:space="preserve">ZUŠ,  Litovelská 190, Uničov </t>
  </si>
  <si>
    <t>Dům dětí a mládeže, tř. 17. listopadu 47,  Olomouc</t>
  </si>
  <si>
    <t xml:space="preserve">Dům dětí a mládeže, Komenského 6,  Litovel </t>
  </si>
  <si>
    <t>Dům dětí a mládeže Vila Tereza, Nádražní 530, Uničov</t>
  </si>
  <si>
    <t>DD a ŠJ, U sportovní haly 1a, Olomouc</t>
  </si>
  <si>
    <t xml:space="preserve">SŠ, ZŠ a MŠ, Hanácká 3, Šumperk </t>
  </si>
  <si>
    <t>SŠ, ZŠ, MŠ a DD, Sušilova 40,  Zábřeh</t>
  </si>
  <si>
    <t xml:space="preserve">Gymnázium, Masarykovo nám. 8, Šumperk </t>
  </si>
  <si>
    <t xml:space="preserve">Gymnázium, nám.Osvobození 20, Zábřeh </t>
  </si>
  <si>
    <t>VOŠ a SPŠ, Gen. Krátkého 1, Šumperk</t>
  </si>
  <si>
    <t xml:space="preserve">VOŠ a SŠ automobilní, U Dráhy 6, Zábřeh </t>
  </si>
  <si>
    <t>Střední odborná škola, Zemědělská 3 , Šumperk</t>
  </si>
  <si>
    <t xml:space="preserve">SŠ železniční, technická a služeb, Gen. Krátkého 30, Šumperk </t>
  </si>
  <si>
    <t>OA a JŠ s právem státní jazykové zkoušky, Hlavní třída 31, Šumperk</t>
  </si>
  <si>
    <t>Střední zdravotnická škola, Kladská 2, Šumperk</t>
  </si>
  <si>
    <t xml:space="preserve">Střední škola technická a zemědělská, 1. máje 2, Mohelnice </t>
  </si>
  <si>
    <t>OU a Praktická škola, Vodní 27, Mohelnice</t>
  </si>
  <si>
    <t>SŠ sociální péče a služeb, nám. 8. května 2, Zábřeh</t>
  </si>
  <si>
    <t xml:space="preserve">ZUŠ, náměstí Svobody 15, Mohelnice </t>
  </si>
  <si>
    <t>ZUŠ, Žerotínova 11, Šumperk</t>
  </si>
  <si>
    <t>ZUŠ Zábřeh, Školská 9, Zábřeh</t>
  </si>
  <si>
    <t xml:space="preserve">Dům dětí a mládeže MAGNET, Spartakiádní 8, Mohelnice </t>
  </si>
  <si>
    <t>SŠ, ZŠ a MŠ, Komenského 10, Prostějov</t>
  </si>
  <si>
    <t>Dětský domov a Školní jídelna Prostějov, Lidická 86</t>
  </si>
  <si>
    <t>Gymnázium Jiřího Wolkera, Kollárova 3, Prostějov</t>
  </si>
  <si>
    <t xml:space="preserve">SŠ designu a módy, Vápenice 1, Prostějov </t>
  </si>
  <si>
    <t>SOŠ průmyslová a SOU strojírenské, Lidická 4, Prostějov</t>
  </si>
  <si>
    <t>Švehlova střední škola polytechnická, nám. Spojenců 17, Prostějov</t>
  </si>
  <si>
    <t xml:space="preserve">Obchodní akademie, Palackého 18, Prostějov </t>
  </si>
  <si>
    <t>Střední zdravotnická škola, Vápenice 3, Prostějov</t>
  </si>
  <si>
    <t xml:space="preserve">Střední odborná škola Prostějov, nám. Edmunda Husserla 30, Prostějov </t>
  </si>
  <si>
    <t xml:space="preserve">ZUŠ, Na Příhonech 425, Konice </t>
  </si>
  <si>
    <t xml:space="preserve">DD a ŠJ, Vrchlického 369, Konice </t>
  </si>
  <si>
    <t xml:space="preserve">DD a ŠJ, Balkán 333, Plumlov </t>
  </si>
  <si>
    <t xml:space="preserve">ZŠ a MŠ, Nová 1820, Hranice </t>
  </si>
  <si>
    <t>Střední škola a Základní škola, Osecká 301, Lipník nad Bečvou</t>
  </si>
  <si>
    <t>Gymnázium Jakuba Škody, Komenského 29, Přerov</t>
  </si>
  <si>
    <t xml:space="preserve">Gymnázium, Zborovská 293, Hranice </t>
  </si>
  <si>
    <t xml:space="preserve">Gymnázium Svatopluka Čecha 683, Kojetín </t>
  </si>
  <si>
    <t>Střední průmyslová škola, Studentská 1384,  Hranice</t>
  </si>
  <si>
    <t>SPŠ stavební, Komenského sady 257, Lipník nad Bečvou</t>
  </si>
  <si>
    <t xml:space="preserve">Střední průmyslová škola, Havlíčkova 2, Přerov </t>
  </si>
  <si>
    <t>Střední škola gastronomie a služeb, Šířava 7, Přerov</t>
  </si>
  <si>
    <t>Střední lesnická škola, Jurikova 588, Hranice</t>
  </si>
  <si>
    <t xml:space="preserve">Gymnázium Jana Blahoslava a Střední pedagogická škola, Denisova 3, Přerov </t>
  </si>
  <si>
    <t>Střední škola zemědělská, Osmek 47, Přerov</t>
  </si>
  <si>
    <t>Obchodní akademie a Jazyková škola s právem státní jazykové zkoušky, Bartošova 24, Přerov</t>
  </si>
  <si>
    <t>Střední zdravotnická škola, Studentská 1095, Hranice</t>
  </si>
  <si>
    <t>Střední škola elektrotechnická, Tyršova 781, Lipník nad Bečvou</t>
  </si>
  <si>
    <t>Střední škola technická,Kouřilkova 8, Přerov</t>
  </si>
  <si>
    <t>Střední škola řezbářská, Nádražní 146, Tovačov</t>
  </si>
  <si>
    <t xml:space="preserve">ZUŠ, Školní náměstí 35, Hranice </t>
  </si>
  <si>
    <t>ZUŠ Bedřicha Kozánka, tř. 17.listopadu 2, Přerov</t>
  </si>
  <si>
    <t>ZUŠ Antonína Dvořáka, Havlíčkova 643, Lipník nad Bečvou</t>
  </si>
  <si>
    <t>Středisko volného času ATLAS a BIOS, Žižkova 12, Přerov</t>
  </si>
  <si>
    <t xml:space="preserve">Dětský domov a Školní jídelna, Purgešova 4, Hranice </t>
  </si>
  <si>
    <t xml:space="preserve">Dětský domov a Školní jídelna, Tyršova 772, Lipník nad Bečvou </t>
  </si>
  <si>
    <t>Dětský domov a Školní jídelna, Sušilova 25, Přerov</t>
  </si>
  <si>
    <t>ZŠ a MŠ při Priessnitzových léčebných lázních a.s., Kalvodova 360,  Jeseník</t>
  </si>
  <si>
    <t xml:space="preserve">Základní škola,  Fučíkova 312, Jeseník </t>
  </si>
  <si>
    <t>Gymnázium, Komenského 281, Jeseník</t>
  </si>
  <si>
    <t>SOŠ a SOU strojírenské a stavební, Dukelská 1240, Jeseník</t>
  </si>
  <si>
    <t>Hotelová škola Vincenze Priessnitze a Obchodní akademie Jeseník, Dukelská 680, Jeseník</t>
  </si>
  <si>
    <t>SŠ gastronomie a farmářství, U Jatek 8, Jeseník</t>
  </si>
  <si>
    <t>Základní umělecká škola Karla Ditterse, Kostelní 1, Vidnava</t>
  </si>
  <si>
    <t>Základní umělecká škola Franze Schuberta, Nádražní 280, Zlaté Hory</t>
  </si>
  <si>
    <t xml:space="preserve">Domov důchodců, Kobylá nad Vidnavkou 153 </t>
  </si>
  <si>
    <t>Středisko pečovatelské služby Jeseník, Dukelská 27, Jeseník</t>
  </si>
  <si>
    <t>Duha - centrum sociálních služeb Vikýřovice,Krenišovská 224, Vikýřovice</t>
  </si>
  <si>
    <t xml:space="preserve">Oblast školství (rozpracované a nové akce) </t>
  </si>
  <si>
    <t xml:space="preserve">Celkem za oblast školství (rozpracované a nové akce) </t>
  </si>
  <si>
    <t>Oblast školství (odvod z fondu investic)</t>
  </si>
  <si>
    <t>Celkem za oblast školství (odvod z fondu investic)</t>
  </si>
  <si>
    <t>Ostatní příjmy z vlastní činnosti</t>
  </si>
  <si>
    <t xml:space="preserve">Ostatní nedaňové příjmy jinde nazařazené </t>
  </si>
  <si>
    <t xml:space="preserve">4121 -  Neinvestiční přijaté transfery od obcí                                 </t>
  </si>
  <si>
    <t>Odbor veřejných zakázek a investic, ORJ - 17</t>
  </si>
  <si>
    <t xml:space="preserve">Dotace od obcí na úhradu nákladů při realizaci investičních akcí </t>
  </si>
  <si>
    <t>Poplatky za znečišťování ovzduší</t>
  </si>
  <si>
    <t>pol. 1332 - Poplatky za znečišťování ovzduší</t>
  </si>
  <si>
    <t xml:space="preserve">položka 14 -  povolení výkonu rybářského práva  </t>
  </si>
  <si>
    <t>položka 18 - vydání povolení ke stavbám vodních děl</t>
  </si>
  <si>
    <t xml:space="preserve">Sankční platby přijaté od jiných subjektů     </t>
  </si>
  <si>
    <t xml:space="preserve">§ 4399, pol. 2212 - Sankční platby přijaté od jiných subjektů     </t>
  </si>
  <si>
    <t xml:space="preserve">§ 6409, pol. 2329 - Ostatní nedaňové příjmy jinde nezařazené                       </t>
  </si>
  <si>
    <t>3. Odbor kontroly, ORJ - 20</t>
  </si>
  <si>
    <t>b) zapojení zůstatku z roku 2017</t>
  </si>
  <si>
    <t>a) zapojení zůstatku roku 2017 - rezerava v rámci projetku "Brána poznání dokořán"</t>
  </si>
  <si>
    <t>1. Odbor majetkový, právní a správních činností, ORJ - 04</t>
  </si>
  <si>
    <t>Nostrifikace - uznání rovnocennosti vysvědčení vydaných zahraničními školami.</t>
  </si>
  <si>
    <t>1. Odbor majetkový, právní a správních činností , ORJ - 04</t>
  </si>
  <si>
    <t>3. Odbor školství a mládeže, ORJ - 10</t>
  </si>
  <si>
    <t>Úhrada obcí za vydané příkazové bloky.</t>
  </si>
  <si>
    <t xml:space="preserve"> - oblast kultury ("Brána poznání otevřená")</t>
  </si>
  <si>
    <t>Dětský domov a Školní jídelna, Jeseník</t>
  </si>
  <si>
    <t>Pedagogicko-psychologická poradna a Speciálně pedagogické centrum Olomouckého kraje, U Sportovní haly 1a, Olomouc</t>
  </si>
  <si>
    <t>SŠ, ZŠ a MŠ, Masarykova 4, Mohelnice</t>
  </si>
  <si>
    <t xml:space="preserve">Odborné učiliště a Základní škola, Křenovice 8, Kojetín </t>
  </si>
  <si>
    <t xml:space="preserve">Oblast školství (projekty spolufinancované z evropských fondů) </t>
  </si>
  <si>
    <t xml:space="preserve">2. Odvody z fondu investic (spoluúčast na realizaci investičních akcí): </t>
  </si>
  <si>
    <t>SŠ gastronomie a služeb, Šířava 7, Přerov</t>
  </si>
  <si>
    <t>Střední odborná škola lesnická a strojírenská Šternberk</t>
  </si>
  <si>
    <t>Název položky</t>
  </si>
  <si>
    <t>Položka</t>
  </si>
  <si>
    <t xml:space="preserve">2. Odbor majetkový, právní a správních činností, ORJ - 04 </t>
  </si>
  <si>
    <t xml:space="preserve">Oblast školství (spoluúčast na realizaci investičních akcí) </t>
  </si>
  <si>
    <t xml:space="preserve"> - oblast školství (spolufinancování akcí)</t>
  </si>
  <si>
    <t>Odbor investic, ORJ - 17</t>
  </si>
  <si>
    <t>Odbor kancelář hejtmana, ORJ - 18</t>
  </si>
  <si>
    <t>2. Odbor kancelář hejtmana, ORJ - 18</t>
  </si>
  <si>
    <t>Koordinátor integrovaného dopravního systému Olomouckého kraje, příspěvková organizace</t>
  </si>
  <si>
    <t>Vědecká knihovna v Olomouci</t>
  </si>
  <si>
    <t>Vlastivědné muzeum v Olomouci</t>
  </si>
  <si>
    <t>Vlastivědné muzeum Jesenicka, příspěvková organizace</t>
  </si>
  <si>
    <t>Muzeum a galerie v Prostějově, příspěvková organizace</t>
  </si>
  <si>
    <t>Muzeum Komenského v Přerově, příspěvková organizace</t>
  </si>
  <si>
    <t>Vlastivědné muzeum v Šumperku, příspěvková organizace</t>
  </si>
  <si>
    <t>Archeologické centrum Olomouc, příspěvková organizace</t>
  </si>
  <si>
    <t>Domov pro seniory Javorník, příspěvková organizace</t>
  </si>
  <si>
    <t>Domov Sněženka Jeseník, příspěvková organizace</t>
  </si>
  <si>
    <t>Dům seniorů FRANTIŠEK Náměšť na Hané, příspěvková organizace</t>
  </si>
  <si>
    <t>Sociální služby pro seniory Olomouc, příspěvková organizace</t>
  </si>
  <si>
    <t>Nové Zámky - poskytovatel sociálních služeb, příspěvková organizace</t>
  </si>
  <si>
    <t>Domov pro seniory Červenka, příspěvková organizace</t>
  </si>
  <si>
    <t>Domov Hrubá Voda, příspěvková organizace</t>
  </si>
  <si>
    <t>Domov seniorů POHODA, Chválkovice, příspěvková organizace</t>
  </si>
  <si>
    <t>Vincentinum - poskytovatel sociálních služeb Šternberk, příspěvková organizace</t>
  </si>
  <si>
    <t>Klíč - centrum sociálních služeb Olomouc, příspěvková organizace</t>
  </si>
  <si>
    <t>Středisko sociální prevence Olomouc, příspěvková organizace</t>
  </si>
  <si>
    <t>Sociální služby pro seniory Šumperk, příspěvková organizace</t>
  </si>
  <si>
    <t>Sociální služby Libina, příspěvková organizace</t>
  </si>
  <si>
    <t>Domov Štíty - Jedlí, příspěvková organizace</t>
  </si>
  <si>
    <t>Domov u Třebůvky Loštice, příspěvková organizace</t>
  </si>
  <si>
    <t>Domov Paprsek Olšany, příspěvková organizace</t>
  </si>
  <si>
    <t>Domov seniorů Prostějov, příspěvková organizace</t>
  </si>
  <si>
    <t>Domov pro seniory Jesenec, příspěvková organizace</t>
  </si>
  <si>
    <t>Domov "Na Zámku", příspěvková organizace</t>
  </si>
  <si>
    <t>Centrum sociálních služeb Prostějov, příspěvková organizace</t>
  </si>
  <si>
    <t>Domov pro seniory Radkova Lhota, příspěvková organizace</t>
  </si>
  <si>
    <t>Domov Alfreda Skeneho Pavlovice u Přerova, příspěvková organizace</t>
  </si>
  <si>
    <t>Domov pro seniory Tovačov, příspěvková organizace</t>
  </si>
  <si>
    <t>Domov Větrný mlýn Skalička, příspěvková organizace</t>
  </si>
  <si>
    <t>Centrum Dominika Kokory, příspěvková organizace</t>
  </si>
  <si>
    <t>Domov Na zámečku Rokytnice, příspěvková organizace</t>
  </si>
  <si>
    <t>Odborný léčebný ústav, příspěvková organizace</t>
  </si>
  <si>
    <t>Dětské centrum Ostrůvek, příspěvková organizace</t>
  </si>
  <si>
    <t>Zdravotnická záchranná služba Olomouckého kraje, příspěvková organizace</t>
  </si>
  <si>
    <t>položka 61 - vyjímku ze zákona obchodních činností s ohroženými druhy</t>
  </si>
  <si>
    <t xml:space="preserve">Splátky pohledávky Společenství Romů na Moravě o.p.s. dle splátkového kalendáře ve výši 
5 358,- Kč. Jedná se o poslední 2 splátky dluhu.
</t>
  </si>
  <si>
    <t xml:space="preserve">§ 6172, pol. 2132 - Příjmy z pronájmu ostatních nemovitých věcí a jejich částí    </t>
  </si>
  <si>
    <t xml:space="preserve"> - Vědecká knihovna v Olomouci </t>
  </si>
  <si>
    <t xml:space="preserve"> - Dům dětí a mládeže  Olomouc</t>
  </si>
  <si>
    <t>§ 6172, pol. 2321 - Přijaté neinvestiční dary</t>
  </si>
  <si>
    <t>Přijaté neinvestiční dary</t>
  </si>
  <si>
    <t>§ 6409, pol. 2111 - Příjmy z poskytování služeb a výrobků</t>
  </si>
  <si>
    <t xml:space="preserve">Vrácení půjčky od Jeseníky-SCR na projekt "Jeseníky turistům" (2008/2324/KH/DSM/2).              </t>
  </si>
  <si>
    <t>Přijaté příspěvky a náhrady - náklady řízení podle § 79 odst. 5 zákona č. 500/2004, správní řád (od 1.1.2014 sledovány samostatně).</t>
  </si>
  <si>
    <t xml:space="preserve">Sankční platby přijaté od jiných subjektů zahrnují pokuty uložené za porušení povinností stanovených zák. č. 40/1995 Sb., o regulaci reklamy a o změně a doplnění zák. č. 468/1991 Sb., o provozování rozhlasového a televizního vysílání, ve znění pozdějších předpisů a zák. č. 526/1990 Sb., o cenách, ve znění pozdějších předpisů.  </t>
  </si>
  <si>
    <t xml:space="preserve">Položka zahrnuje předpokládané úhrady třetích osob za náklady (např. zpracování znaleckých posudků, geometrických plánů apod.), které Olomoucký kraj vynaložil v souvislosti s odprodejem nemovitostí nebo zřízením věcných břemen. Dále tato položka zahrnuje příjem náhrad za náklady soudních řízení, vymožené náhrady výdajů uskutečněných v předchozích letech apod. Patří sem i příjmy náhrad nákladů správního řízení podle § 79 zák. č. 500/2004 Sb., správní řád, ve znění pozdějších předpisů a vyhlášky č. 520/2005 Sb., o rozsahu hotových výdajů a ušlého výdělku, které správní orgán hradí jiným osobám, a o výši paušální částky nákladů řízení. </t>
  </si>
  <si>
    <t xml:space="preserve">§ 6172, pol. 3112 - Příjmy z prodeje ostatních nemovitých věcí a jejich částí </t>
  </si>
  <si>
    <r>
      <t>Odborný léčebný ústav Paseka, p.o.</t>
    </r>
    <r>
      <rPr>
        <vertAlign val="superscript"/>
        <sz val="10"/>
        <rFont val="Arial"/>
        <family val="2"/>
        <charset val="238"/>
      </rPr>
      <t>)1</t>
    </r>
  </si>
  <si>
    <r>
      <t>Dětské centrum Ostrůvek, příspěvková organizace</t>
    </r>
    <r>
      <rPr>
        <vertAlign val="superscript"/>
        <sz val="10"/>
        <rFont val="Arial"/>
        <family val="2"/>
        <charset val="238"/>
      </rPr>
      <t>)2</t>
    </r>
  </si>
  <si>
    <t>SŠ, ZŠ a MŠ, Malá Dlážka 4, Přerov</t>
  </si>
  <si>
    <t>Odvody z fondu investic (v souvislosti s poskytnutím příspěvku na provoz - odpisy)</t>
  </si>
  <si>
    <t xml:space="preserve">Příjem z pokut uložených krajským úřadem je podle ustanovení § 34 zákona č. 274/2001 Sb., o vodovodech a kanalizacích, podle ustanovení § 35 zákona č. 149/2003 Sb., o obchodu s reprodukčním materiálem lesních dřevin, podle ustanovení § 13 zákona č. 226/2013 Sb., o uvádění dřeva a dřevařských výrobků na trh, podle ustanovení § 38 odst. 7 zákona č. 76/2002 Sb., o integrované prevenci, příjmem rozpočtu kraje. Příjem pokut uložených Českou inspekcí životního prostředí (ČIŽP) je podle ustanovení § 25 zákona č. 383/2012 Sb., o podmínkách obchodování s povolenkami na emise skleníkových plynů ve výši 30 % příjmem kraje. Dále je příjmem kraje 50 % z výše pokut uložených ČIŽP podle ustanovení § 38 odst. 7 zákona č. 6/2002 Sb., o integrované prevenci. Příjem z pokut uložených podle tohoto zákona je účelově určen k ochraně  životního prostředí. </t>
  </si>
  <si>
    <t>Název seskupení položek</t>
  </si>
  <si>
    <t>Daň z příjmů fyzických osob placená plátci</t>
  </si>
  <si>
    <t>Daň z příjmů fyzických osob placená poplatníky</t>
  </si>
  <si>
    <t>Daň z příjmů fyzických osob vybíraná srážkou</t>
  </si>
  <si>
    <t>9=8/3</t>
  </si>
  <si>
    <t xml:space="preserve">pol. </t>
  </si>
  <si>
    <t xml:space="preserve">pol. 4221 - Investiční transfery od obcí                                         </t>
  </si>
  <si>
    <t>Příspěvek obce na investiční akci z roku 2018</t>
  </si>
  <si>
    <t xml:space="preserve">Investiční transfery od obcí     </t>
  </si>
  <si>
    <t xml:space="preserve">Investiční transfery od obcí    </t>
  </si>
  <si>
    <t>2. PŘÍJMY OLOMOUCKÉHO KRAJE NA ROK 2020</t>
  </si>
  <si>
    <t>Schválený rozpočet 2019</t>
  </si>
  <si>
    <t>Návrh rozpočtu 2020</t>
  </si>
  <si>
    <t>Návrh daňových příjmů Olomouckého kraje na rok 2020</t>
  </si>
  <si>
    <t>schválený rozpočet 2019</t>
  </si>
  <si>
    <t>skutečnost k 31.10.2019</t>
  </si>
  <si>
    <t>očekávaná skutečnost 2019
dle predikce MF</t>
  </si>
  <si>
    <t xml:space="preserve">predikce MF na rok 2020
</t>
  </si>
  <si>
    <t>Návrh rozpočtu                        na rok 2020</t>
  </si>
  <si>
    <t>PŘÍJMY Olomouckého kraje na rok 2020</t>
  </si>
  <si>
    <t>PŘÍJMY Olomouckého kraje na rok 2020 - odvody příspěvkových organizací</t>
  </si>
  <si>
    <t xml:space="preserve">Dopravní zdravotnictví, a.s. Praha - smlouva č. 2009/04024/KŘ/OSM - pronájem parkovacích míst </t>
  </si>
  <si>
    <t xml:space="preserve">a) Secat Olomouc, s.r.o. - příjmy z pronájmu nebytových prostor (provozování  kantýny) - smlouva č. 2013/00210/KŘ/OSM                     </t>
  </si>
  <si>
    <t xml:space="preserve">b) Správa nemovitosti Olomouc, a.s. - nájemní smlouva (byt) - smlouva č. 2010/02158/KŘ/OSM                                                                                                    </t>
  </si>
  <si>
    <t>c) ARES CZ, s.r.o. Olomouc - příjmy z pronájmu reklamní plochy - smlouva č. 2011/04054/KŘ/OSM</t>
  </si>
  <si>
    <t xml:space="preserve">d) BLASY CZ, s.r.o. Olomouc - Smlouva č. 2019/00849/okŘ/OSB o umístění automatu na kávu </t>
  </si>
  <si>
    <t>a) Secat Olomouc, s.r.o. - příjmy z pronájmu movitých věcí (provozování kantýny) - smlouva č. 2013/00210/KŘ/OSM</t>
  </si>
  <si>
    <t>b) Veolia Energie ČR, a.s., Ostrava - nájem parovodní předávací stanice  - smlouva č. 2010/03881/KŘ/DSM</t>
  </si>
  <si>
    <t xml:space="preserve">§ 6172, pol. 2310 - Příjmy z prodeje krátkodobého a drobného dlouhodobého majetku </t>
  </si>
  <si>
    <t xml:space="preserve">Příjmy z prodeje vyřazeného majetku pořízeného z neinvestičních prostředků </t>
  </si>
  <si>
    <t xml:space="preserve">§ 6172, pol. 3113 - Příjmy z prodeje ostatního hmotného dlouhodobého majetku </t>
  </si>
  <si>
    <t>Příjmy z prodeje vyřazeného ostatního hmotného dlouhodobého majetku</t>
  </si>
  <si>
    <t>Odbor kancelář ředitele, ORJ - 03</t>
  </si>
  <si>
    <t xml:space="preserve">Správní poplatky - představuje poplatky za vidimaci a legalizaci, ověřené výstupy z centrálních evidencí a rejstříků, výstupy z rejstříku svazků obcí, činnost krajského úřadu na úseku státního občanství a matrik.  
</t>
  </si>
  <si>
    <t>Zahrnuje zejména zapojené finanční prostředky získané na základě odběratelských smluv týkajících se věcných břemen.</t>
  </si>
  <si>
    <t xml:space="preserve">Položka je rozpočtována ve výši celkového nájemného za doposud uzavřené nájemní smlouvy (LOM Praha, s.p., Vlasta Skřivánková, Branná).  </t>
  </si>
  <si>
    <t>Příjmy z prodeje pozemků - vychází z podrobného rozboru veškerých dispozic, jejichž projednávání bylo zahájeno v roce 2019 i z dalších očekávaných příjmů.</t>
  </si>
  <si>
    <t>Příjmy z prodeje nemovitostí - vychází z podrobného rozboru veškerých dispozic, jejichž projednávání bylo zahájeno v roce 2019 i z dalších očekávaných příjmů spadajících do této oblasti.</t>
  </si>
  <si>
    <t>pol. 2412 - Splátky půjčených prostředků od podnikatelských nefinančních subjetků - právnických osob</t>
  </si>
  <si>
    <t>Odbor strategického rozvoje, ORJ - 08</t>
  </si>
  <si>
    <t xml:space="preserve">Příjem poskytnuté NFV Evropskému seskupení pro územní spolupráci NOVUM s.r.o.: 764 850,-Kč. Návratná finanční výpomoci neinvestičního charakteru byla poskytnuta Evropskému seskupení pro územní spolupráci NOVUM s.r.o. na základě smlouvy 2018/04160/OSR/DSM.
</t>
  </si>
  <si>
    <t>Splátky půjčených prostředků od podnikatelských nefinančních subjetků - právnických osob</t>
  </si>
  <si>
    <t xml:space="preserve"> - Středomoravská nemocniční, a.s. (z toho: základ daně 25 003 tis.Kč + DPH 5 251 tis.Kč)</t>
  </si>
  <si>
    <t>Jedná se o předpokládaný příjem - poskytnuté finanční dary od sponzorů v rámci konání X. reprezentačního plesu Olomouckého kraje v roce 2020</t>
  </si>
  <si>
    <t xml:space="preserve">Předpokládáme, že jako tomu bylo v uplynulých letech, tak i v roce 2020 firma NET4GAS, s.r.o. podpoří Olomoucký kraj finanční částkou 1 000 tis. Kč + 21%DPH za propagaci jejich firmy na akcích realizovaných OK. V současné době probíhají jednání o výši finanční podpory, přesná částka by měla být známa na podzim roku 2019. </t>
  </si>
  <si>
    <t xml:space="preserve">Příjmy z prodeje krátkodobého a drobného dlouhodobého majetku </t>
  </si>
  <si>
    <t xml:space="preserve">Příjmy z prodeje ostatního hmotného dlouhodobého majetku </t>
  </si>
  <si>
    <t>,</t>
  </si>
  <si>
    <t>Příspěvek obce na investiční akce</t>
  </si>
  <si>
    <t xml:space="preserve">Příjmy KIDSOK, p.o. - příjmy od obcí a krajů na dopravní obslužnost. </t>
  </si>
  <si>
    <t>Upravený rozpočet k 
31. 10. 2019</t>
  </si>
  <si>
    <t>upravený rozpočet k 31.10.2019</t>
  </si>
  <si>
    <r>
      <t>SPŠ elektrotechnická a Obchodní akademie, Gen. Svobody 2, Mohelnice )</t>
    </r>
    <r>
      <rPr>
        <vertAlign val="superscript"/>
        <sz val="10"/>
        <rFont val="Arial CE"/>
        <charset val="238"/>
      </rPr>
      <t>*</t>
    </r>
  </si>
  <si>
    <r>
      <t>Obchodní akademie, Olomoucká 82, Mohelnice )</t>
    </r>
    <r>
      <rPr>
        <vertAlign val="superscript"/>
        <sz val="10"/>
        <rFont val="Arial CE"/>
        <charset val="238"/>
      </rPr>
      <t>*</t>
    </r>
  </si>
  <si>
    <t>*) ZOK dne 29.4.2019 schválilo v rámci "Racionalizace školských příspěvkových organizací zřizovaných Olomouckým krajem" sloučení SPŠ elektrotechnické, Gen. Svobody 2 a OA, Mohelnice, Olomoucká 2, s účinností od 1.9.2019.</t>
  </si>
  <si>
    <t xml:space="preserve">Předpoklad příjmů z prodeje vstupenek na ples Olomouckého kraje 2020. V roce 2019 byl skutečný příjem z prodeje vstupenek ve výši 117 000 Kč.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</si>
</sst>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K_č_-;\-* #,##0.00\ _K_č_-;_-* &quot;-&quot;??\ _K_č_-;_-@_-"/>
    <numFmt numFmtId="165" formatCode="##,##0"/>
    <numFmt numFmtId="166" formatCode="#,##0_\&quot;tis.Kč&quot;"/>
    <numFmt numFmtId="167" formatCode="#,##0.0"/>
    <numFmt numFmtId="168" formatCode="0.0"/>
    <numFmt numFmtId="169" formatCode="\-\ "/>
    <numFmt numFmtId="170" formatCode="#,##0.000"/>
    <numFmt numFmtId="171" formatCode="#,##0.0_\&quot;tis.Kč&quot;"/>
    <numFmt numFmtId="172" formatCode="0.###_\&quot;tis.Kč&quot;"/>
    <numFmt numFmtId="173" formatCode="#,##0.0\ &quot;Kč&quot;"/>
    <numFmt numFmtId="174" formatCode="\+#,##0"/>
  </numFmts>
  <fonts count="46" x14ac:knownFonts="1">
    <font>
      <sz val="10"/>
      <name val="Arial"/>
      <charset val="238"/>
    </font>
    <font>
      <sz val="11"/>
      <color theme="1"/>
      <name val="Calibri"/>
      <family val="2"/>
      <charset val="238"/>
      <scheme val="minor"/>
    </font>
    <font>
      <sz val="10"/>
      <name val="Arial"/>
      <family val="2"/>
      <charset val="238"/>
    </font>
    <font>
      <b/>
      <sz val="18"/>
      <name val="Arial"/>
      <family val="2"/>
      <charset val="238"/>
    </font>
    <font>
      <sz val="11"/>
      <name val="Arial"/>
      <family val="2"/>
      <charset val="238"/>
    </font>
    <font>
      <sz val="12"/>
      <name val="Arial"/>
      <family val="2"/>
      <charset val="238"/>
    </font>
    <font>
      <b/>
      <sz val="11"/>
      <name val="Arial"/>
      <family val="2"/>
      <charset val="238"/>
    </font>
    <font>
      <b/>
      <sz val="12"/>
      <name val="Arial"/>
      <family val="2"/>
      <charset val="238"/>
    </font>
    <font>
      <sz val="8"/>
      <name val="Arial"/>
      <family val="2"/>
      <charset val="238"/>
    </font>
    <font>
      <b/>
      <sz val="16"/>
      <name val="Arial"/>
      <family val="2"/>
      <charset val="238"/>
    </font>
    <font>
      <sz val="10"/>
      <name val="Arial"/>
      <family val="2"/>
      <charset val="238"/>
    </font>
    <font>
      <b/>
      <sz val="10"/>
      <name val="Arial"/>
      <family val="2"/>
      <charset val="238"/>
    </font>
    <font>
      <sz val="9"/>
      <name val="Arial"/>
      <family val="2"/>
      <charset val="238"/>
    </font>
    <font>
      <b/>
      <sz val="14"/>
      <name val="Arial"/>
      <family val="2"/>
      <charset val="238"/>
    </font>
    <font>
      <i/>
      <sz val="10"/>
      <name val="Arial"/>
      <family val="2"/>
      <charset val="238"/>
    </font>
    <font>
      <i/>
      <sz val="10"/>
      <color indexed="19"/>
      <name val="Arial"/>
      <family val="2"/>
      <charset val="238"/>
    </font>
    <font>
      <sz val="16"/>
      <name val="Arial"/>
      <family val="2"/>
      <charset val="238"/>
    </font>
    <font>
      <b/>
      <i/>
      <sz val="11"/>
      <name val="Arial"/>
      <family val="2"/>
      <charset val="238"/>
    </font>
    <font>
      <b/>
      <sz val="13"/>
      <name val="Arial"/>
      <family val="2"/>
      <charset val="238"/>
    </font>
    <font>
      <b/>
      <u/>
      <sz val="14"/>
      <name val="Arial"/>
      <family val="2"/>
      <charset val="238"/>
    </font>
    <font>
      <b/>
      <i/>
      <sz val="12"/>
      <name val="Arial"/>
      <family val="2"/>
      <charset val="238"/>
    </font>
    <font>
      <b/>
      <sz val="11.5"/>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b/>
      <sz val="11"/>
      <color rgb="FFFF0000"/>
      <name val="Arial"/>
      <family val="2"/>
      <charset val="238"/>
    </font>
    <font>
      <sz val="11"/>
      <color rgb="FFFF0000"/>
      <name val="Arial"/>
      <family val="2"/>
      <charset val="238"/>
    </font>
    <font>
      <b/>
      <sz val="12"/>
      <color rgb="FFFF0000"/>
      <name val="Arial"/>
      <family val="2"/>
      <charset val="238"/>
    </font>
    <font>
      <sz val="10"/>
      <color rgb="FFFF0000"/>
      <name val="Arial"/>
      <family val="2"/>
      <charset val="238"/>
    </font>
    <font>
      <sz val="11"/>
      <color rgb="FFFF0000"/>
      <name val="Calibri"/>
      <family val="2"/>
      <charset val="238"/>
      <scheme val="minor"/>
    </font>
    <font>
      <b/>
      <u/>
      <sz val="11"/>
      <color rgb="FFFF0000"/>
      <name val="Arial"/>
      <family val="2"/>
      <charset val="238"/>
    </font>
    <font>
      <b/>
      <i/>
      <sz val="11"/>
      <color rgb="FFFF0000"/>
      <name val="Arial"/>
      <family val="2"/>
      <charset val="238"/>
    </font>
    <font>
      <b/>
      <i/>
      <sz val="12"/>
      <color rgb="FFFF0000"/>
      <name val="Arial"/>
      <family val="2"/>
      <charset val="238"/>
    </font>
    <font>
      <b/>
      <sz val="16"/>
      <color rgb="FFFF0000"/>
      <name val="Arial"/>
      <family val="2"/>
      <charset val="238"/>
    </font>
    <font>
      <sz val="9"/>
      <color rgb="FFFF0000"/>
      <name val="Arial"/>
      <family val="2"/>
      <charset val="238"/>
    </font>
    <font>
      <sz val="13"/>
      <color rgb="FFFF0000"/>
      <name val="Arial"/>
      <family val="2"/>
      <charset val="238"/>
    </font>
    <font>
      <sz val="10"/>
      <color theme="1"/>
      <name val="Arial"/>
      <family val="2"/>
      <charset val="238"/>
    </font>
    <font>
      <sz val="11"/>
      <name val="Calibri"/>
      <family val="2"/>
      <charset val="238"/>
      <scheme val="minor"/>
    </font>
    <font>
      <b/>
      <u/>
      <sz val="11"/>
      <name val="Arial"/>
      <family val="2"/>
      <charset val="238"/>
    </font>
    <font>
      <sz val="10"/>
      <name val="Arial CE"/>
      <charset val="238"/>
    </font>
    <font>
      <vertAlign val="superscript"/>
      <sz val="10"/>
      <name val="Arial"/>
      <family val="2"/>
      <charset val="238"/>
    </font>
    <font>
      <sz val="9.5"/>
      <name val="Arial"/>
      <family val="2"/>
      <charset val="238"/>
    </font>
    <font>
      <sz val="13"/>
      <name val="Arial"/>
      <family val="2"/>
      <charset val="238"/>
    </font>
    <font>
      <sz val="11"/>
      <color theme="1"/>
      <name val="Arial"/>
      <family val="2"/>
      <charset val="238"/>
    </font>
    <font>
      <sz val="10.5"/>
      <name val="Arial"/>
      <family val="2"/>
      <charset val="238"/>
    </font>
    <font>
      <vertAlign val="superscript"/>
      <sz val="10"/>
      <name val="Arial CE"/>
      <charset val="23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1"/>
        <bgColor indexed="64"/>
      </patternFill>
    </fill>
  </fills>
  <borders count="7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hair">
        <color indexed="64"/>
      </top>
      <bottom style="hair">
        <color indexed="64"/>
      </bottom>
      <diagonal/>
    </border>
  </borders>
  <cellStyleXfs count="5">
    <xf numFmtId="0" fontId="0" fillId="0" borderId="0"/>
    <xf numFmtId="164" fontId="2" fillId="0" borderId="0" applyFont="0" applyFill="0" applyBorder="0" applyAlignment="0" applyProtection="0"/>
    <xf numFmtId="0" fontId="10" fillId="0" borderId="0"/>
    <xf numFmtId="0" fontId="2" fillId="0" borderId="0"/>
    <xf numFmtId="0" fontId="1" fillId="0" borderId="0"/>
  </cellStyleXfs>
  <cellXfs count="736">
    <xf numFmtId="0" fontId="0" fillId="0" borderId="0" xfId="0"/>
    <xf numFmtId="0" fontId="7" fillId="0" borderId="0" xfId="0" applyFont="1"/>
    <xf numFmtId="0" fontId="13" fillId="0" borderId="0" xfId="0" applyFont="1"/>
    <xf numFmtId="168" fontId="0" fillId="0" borderId="0" xfId="0" applyNumberFormat="1" applyAlignment="1">
      <alignment horizontal="center"/>
    </xf>
    <xf numFmtId="0" fontId="11" fillId="0" borderId="8" xfId="0" applyFont="1" applyBorder="1"/>
    <xf numFmtId="0" fontId="11" fillId="0" borderId="9" xfId="0" applyFont="1" applyBorder="1"/>
    <xf numFmtId="0" fontId="11" fillId="0" borderId="0" xfId="0" applyFont="1"/>
    <xf numFmtId="0" fontId="11" fillId="2" borderId="10" xfId="0" applyFont="1" applyFill="1" applyBorder="1"/>
    <xf numFmtId="0" fontId="11" fillId="2" borderId="11" xfId="0" applyFont="1" applyFill="1" applyBorder="1"/>
    <xf numFmtId="0" fontId="14" fillId="0" borderId="10" xfId="0" applyFont="1" applyBorder="1"/>
    <xf numFmtId="0" fontId="14" fillId="0" borderId="11" xfId="0" applyFont="1" applyBorder="1"/>
    <xf numFmtId="0" fontId="14" fillId="0" borderId="0" xfId="0" applyFont="1"/>
    <xf numFmtId="0" fontId="11" fillId="0" borderId="10" xfId="0" applyFont="1" applyBorder="1"/>
    <xf numFmtId="0" fontId="11" fillId="0" borderId="11" xfId="0" applyFont="1" applyBorder="1"/>
    <xf numFmtId="0" fontId="15" fillId="0" borderId="10" xfId="0" applyFont="1" applyBorder="1"/>
    <xf numFmtId="0" fontId="15" fillId="0" borderId="11" xfId="0" applyFont="1" applyBorder="1"/>
    <xf numFmtId="0" fontId="15" fillId="0" borderId="0" xfId="0" applyFont="1"/>
    <xf numFmtId="0" fontId="11" fillId="0" borderId="0" xfId="0" applyFont="1" applyFill="1" applyBorder="1"/>
    <xf numFmtId="168" fontId="0" fillId="0" borderId="10" xfId="0" applyNumberFormat="1" applyBorder="1" applyAlignment="1">
      <alignment horizontal="center"/>
    </xf>
    <xf numFmtId="168" fontId="0" fillId="0" borderId="11" xfId="0" applyNumberFormat="1" applyBorder="1" applyAlignment="1">
      <alignment horizontal="center"/>
    </xf>
    <xf numFmtId="0" fontId="11" fillId="2" borderId="0" xfId="0" applyFont="1" applyFill="1"/>
    <xf numFmtId="0" fontId="7" fillId="0" borderId="0" xfId="0" applyFont="1" applyFill="1"/>
    <xf numFmtId="0" fontId="4" fillId="0" borderId="0" xfId="0" applyFont="1" applyFill="1"/>
    <xf numFmtId="3" fontId="4" fillId="0" borderId="0" xfId="0" applyNumberFormat="1" applyFont="1" applyFill="1"/>
    <xf numFmtId="167" fontId="11" fillId="0" borderId="15" xfId="0" applyNumberFormat="1" applyFont="1" applyBorder="1" applyAlignment="1">
      <alignment horizontal="center"/>
    </xf>
    <xf numFmtId="167" fontId="11" fillId="0" borderId="16" xfId="0" applyNumberFormat="1" applyFont="1" applyBorder="1" applyAlignment="1">
      <alignment horizontal="center"/>
    </xf>
    <xf numFmtId="167" fontId="11" fillId="0" borderId="17" xfId="0" applyNumberFormat="1" applyFont="1" applyBorder="1" applyAlignment="1">
      <alignment horizontal="center"/>
    </xf>
    <xf numFmtId="167" fontId="11" fillId="2" borderId="18" xfId="0" applyNumberFormat="1" applyFont="1" applyFill="1" applyBorder="1" applyAlignment="1">
      <alignment horizontal="center"/>
    </xf>
    <xf numFmtId="167" fontId="11" fillId="2" borderId="2" xfId="0" applyNumberFormat="1" applyFont="1" applyFill="1" applyBorder="1" applyAlignment="1">
      <alignment horizontal="center"/>
    </xf>
    <xf numFmtId="167" fontId="11" fillId="2" borderId="19" xfId="0" applyNumberFormat="1" applyFont="1" applyFill="1" applyBorder="1" applyAlignment="1">
      <alignment horizontal="center"/>
    </xf>
    <xf numFmtId="167" fontId="14" fillId="0" borderId="18" xfId="0" applyNumberFormat="1" applyFont="1" applyBorder="1" applyAlignment="1">
      <alignment horizontal="center"/>
    </xf>
    <xf numFmtId="167" fontId="14" fillId="0" borderId="2" xfId="0" applyNumberFormat="1" applyFont="1" applyBorder="1" applyAlignment="1">
      <alignment horizontal="center"/>
    </xf>
    <xf numFmtId="167" fontId="14" fillId="0" borderId="19" xfId="0" applyNumberFormat="1" applyFont="1" applyBorder="1" applyAlignment="1">
      <alignment horizontal="center"/>
    </xf>
    <xf numFmtId="167" fontId="15" fillId="0" borderId="18" xfId="0" applyNumberFormat="1" applyFont="1" applyBorder="1" applyAlignment="1">
      <alignment horizontal="center"/>
    </xf>
    <xf numFmtId="167" fontId="15" fillId="0" borderId="2" xfId="0" applyNumberFormat="1" applyFont="1" applyBorder="1" applyAlignment="1">
      <alignment horizontal="center"/>
    </xf>
    <xf numFmtId="167" fontId="15" fillId="0" borderId="19" xfId="0" applyNumberFormat="1" applyFont="1" applyBorder="1" applyAlignment="1">
      <alignment horizontal="center"/>
    </xf>
    <xf numFmtId="167" fontId="11" fillId="0" borderId="18" xfId="0" applyNumberFormat="1" applyFont="1" applyBorder="1" applyAlignment="1">
      <alignment horizontal="center"/>
    </xf>
    <xf numFmtId="167" fontId="11" fillId="0" borderId="2" xfId="0" applyNumberFormat="1" applyFont="1" applyBorder="1" applyAlignment="1">
      <alignment horizontal="center"/>
    </xf>
    <xf numFmtId="167" fontId="11" fillId="0" borderId="19" xfId="0" applyNumberFormat="1" applyFont="1" applyBorder="1" applyAlignment="1">
      <alignment horizontal="center"/>
    </xf>
    <xf numFmtId="0" fontId="7" fillId="0" borderId="1" xfId="0" applyFont="1" applyFill="1" applyBorder="1"/>
    <xf numFmtId="1" fontId="4" fillId="3" borderId="0" xfId="0" applyNumberFormat="1" applyFont="1" applyFill="1" applyAlignment="1">
      <alignment horizontal="left"/>
    </xf>
    <xf numFmtId="1" fontId="5" fillId="3" borderId="0" xfId="0" applyNumberFormat="1" applyFont="1" applyFill="1" applyAlignment="1">
      <alignment horizontal="left"/>
    </xf>
    <xf numFmtId="0" fontId="13" fillId="3" borderId="0" xfId="0" applyFont="1" applyFill="1"/>
    <xf numFmtId="0" fontId="6" fillId="3" borderId="0" xfId="0" applyFont="1" applyFill="1"/>
    <xf numFmtId="1" fontId="4" fillId="3" borderId="0" xfId="0" applyNumberFormat="1" applyFont="1" applyFill="1" applyAlignment="1">
      <alignment horizontal="center"/>
    </xf>
    <xf numFmtId="0" fontId="4" fillId="3" borderId="0" xfId="0" applyFont="1" applyFill="1"/>
    <xf numFmtId="3" fontId="4" fillId="3" borderId="0" xfId="0" applyNumberFormat="1" applyFont="1" applyFill="1"/>
    <xf numFmtId="10" fontId="4" fillId="3" borderId="0" xfId="0" applyNumberFormat="1" applyFont="1" applyFill="1"/>
    <xf numFmtId="0" fontId="7" fillId="3" borderId="0" xfId="0" applyFont="1" applyFill="1"/>
    <xf numFmtId="1" fontId="4" fillId="3" borderId="0" xfId="0" applyNumberFormat="1" applyFont="1" applyFill="1" applyBorder="1" applyAlignment="1">
      <alignment wrapText="1"/>
    </xf>
    <xf numFmtId="1" fontId="7" fillId="3" borderId="0" xfId="0" applyNumberFormat="1" applyFont="1" applyFill="1" applyBorder="1" applyAlignment="1">
      <alignment horizontal="left"/>
    </xf>
    <xf numFmtId="166" fontId="7" fillId="3" borderId="0" xfId="0" applyNumberFormat="1" applyFont="1" applyFill="1" applyBorder="1" applyAlignment="1">
      <alignment horizontal="right"/>
    </xf>
    <xf numFmtId="0" fontId="7" fillId="3" borderId="0" xfId="0"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2" fillId="0" borderId="0" xfId="0" applyFont="1" applyAlignment="1"/>
    <xf numFmtId="0" fontId="4" fillId="4" borderId="0" xfId="0" applyFont="1" applyFill="1"/>
    <xf numFmtId="1" fontId="2" fillId="0" borderId="23" xfId="0" applyNumberFormat="1" applyFont="1" applyFill="1" applyBorder="1" applyAlignment="1">
      <alignment horizontal="center"/>
    </xf>
    <xf numFmtId="1" fontId="2" fillId="0" borderId="2" xfId="0" applyNumberFormat="1" applyFont="1" applyFill="1" applyBorder="1" applyAlignment="1">
      <alignment horizontal="center"/>
    </xf>
    <xf numFmtId="3" fontId="4" fillId="0" borderId="2" xfId="0" applyNumberFormat="1" applyFont="1" applyFill="1" applyBorder="1"/>
    <xf numFmtId="4" fontId="4" fillId="0" borderId="22" xfId="0" applyNumberFormat="1" applyFont="1" applyFill="1" applyBorder="1"/>
    <xf numFmtId="0" fontId="2" fillId="0" borderId="0" xfId="0" applyFont="1" applyFill="1" applyBorder="1"/>
    <xf numFmtId="0" fontId="2" fillId="0" borderId="2" xfId="0" applyFont="1" applyFill="1" applyBorder="1"/>
    <xf numFmtId="0" fontId="17" fillId="3" borderId="0" xfId="0" applyFont="1" applyFill="1"/>
    <xf numFmtId="0" fontId="2" fillId="0" borderId="0" xfId="0" applyFont="1" applyFill="1"/>
    <xf numFmtId="1" fontId="4" fillId="0" borderId="0" xfId="0" applyNumberFormat="1" applyFont="1" applyFill="1" applyAlignment="1">
      <alignment horizontal="center"/>
    </xf>
    <xf numFmtId="10" fontId="4" fillId="0" borderId="0" xfId="0" applyNumberFormat="1" applyFont="1" applyFill="1"/>
    <xf numFmtId="0" fontId="2" fillId="0" borderId="2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4" fillId="0" borderId="22" xfId="0" applyNumberFormat="1" applyFont="1" applyFill="1" applyBorder="1" applyAlignment="1">
      <alignment vertical="center"/>
    </xf>
    <xf numFmtId="0" fontId="2" fillId="0" borderId="0" xfId="0" applyNumberFormat="1" applyFont="1" applyFill="1" applyBorder="1" applyAlignment="1">
      <alignment vertical="center"/>
    </xf>
    <xf numFmtId="1" fontId="19" fillId="0" borderId="0" xfId="0" applyNumberFormat="1" applyFont="1" applyFill="1" applyAlignment="1">
      <alignment horizontal="left"/>
    </xf>
    <xf numFmtId="3" fontId="2" fillId="5" borderId="26" xfId="0" applyNumberFormat="1" applyFont="1" applyFill="1" applyBorder="1" applyAlignment="1">
      <alignment horizontal="center" vertical="center" wrapText="1"/>
    </xf>
    <xf numFmtId="0" fontId="12" fillId="5" borderId="26" xfId="0" applyFont="1" applyFill="1" applyBorder="1" applyAlignment="1">
      <alignment horizontal="center" vertical="center" wrapText="1"/>
    </xf>
    <xf numFmtId="0" fontId="7" fillId="5" borderId="35" xfId="0" applyFont="1" applyFill="1" applyBorder="1"/>
    <xf numFmtId="1" fontId="2" fillId="5" borderId="53" xfId="0" applyNumberFormat="1" applyFont="1" applyFill="1" applyBorder="1" applyAlignment="1">
      <alignment horizontal="center"/>
    </xf>
    <xf numFmtId="3" fontId="6" fillId="5" borderId="26" xfId="0" applyNumberFormat="1" applyFont="1" applyFill="1" applyBorder="1"/>
    <xf numFmtId="4" fontId="6" fillId="5" borderId="27" xfId="0" applyNumberFormat="1" applyFont="1" applyFill="1" applyBorder="1"/>
    <xf numFmtId="0" fontId="6" fillId="5" borderId="0" xfId="0" applyFont="1" applyFill="1"/>
    <xf numFmtId="167" fontId="11" fillId="0" borderId="49" xfId="0" applyNumberFormat="1" applyFont="1" applyBorder="1" applyAlignment="1">
      <alignment horizontal="center"/>
    </xf>
    <xf numFmtId="1" fontId="4" fillId="3" borderId="0" xfId="0" applyNumberFormat="1" applyFont="1" applyFill="1" applyAlignment="1">
      <alignment horizontal="left" wrapText="1"/>
    </xf>
    <xf numFmtId="3" fontId="2" fillId="3" borderId="0" xfId="0" applyNumberFormat="1" applyFont="1" applyFill="1"/>
    <xf numFmtId="10" fontId="2" fillId="3" borderId="0" xfId="0" applyNumberFormat="1" applyFont="1" applyFill="1"/>
    <xf numFmtId="0" fontId="2" fillId="3" borderId="0" xfId="0" applyFont="1" applyFill="1"/>
    <xf numFmtId="0" fontId="2" fillId="4" borderId="0" xfId="0" applyFont="1" applyFill="1"/>
    <xf numFmtId="1" fontId="2" fillId="3" borderId="0" xfId="0" applyNumberFormat="1" applyFont="1" applyFill="1" applyAlignment="1">
      <alignment horizontal="center"/>
    </xf>
    <xf numFmtId="1" fontId="2" fillId="5" borderId="25" xfId="0" applyNumberFormat="1" applyFont="1" applyFill="1" applyBorder="1" applyAlignment="1">
      <alignment horizontal="center" vertical="center" wrapText="1"/>
    </xf>
    <xf numFmtId="1" fontId="2" fillId="5" borderId="26"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10" fontId="2" fillId="5" borderId="51" xfId="0" applyNumberFormat="1" applyFont="1" applyFill="1" applyBorder="1" applyAlignment="1">
      <alignment horizontal="center" vertical="center" wrapText="1"/>
    </xf>
    <xf numFmtId="1" fontId="2" fillId="5" borderId="30" xfId="0" applyNumberFormat="1" applyFont="1" applyFill="1" applyBorder="1" applyAlignment="1">
      <alignment horizontal="center"/>
    </xf>
    <xf numFmtId="1" fontId="2" fillId="5" borderId="31" xfId="0" applyNumberFormat="1" applyFont="1" applyFill="1" applyBorder="1" applyAlignment="1">
      <alignment horizontal="center"/>
    </xf>
    <xf numFmtId="3" fontId="2" fillId="5" borderId="52" xfId="0" applyNumberFormat="1" applyFont="1" applyFill="1" applyBorder="1" applyAlignment="1">
      <alignment horizontal="center"/>
    </xf>
    <xf numFmtId="3" fontId="4" fillId="3" borderId="2" xfId="0" applyNumberFormat="1" applyFont="1" applyFill="1" applyBorder="1"/>
    <xf numFmtId="1" fontId="2" fillId="3" borderId="23" xfId="0" applyNumberFormat="1" applyFont="1" applyFill="1" applyBorder="1" applyAlignment="1">
      <alignment horizontal="center"/>
    </xf>
    <xf numFmtId="1" fontId="2" fillId="3" borderId="2" xfId="0" applyNumberFormat="1" applyFont="1" applyFill="1" applyBorder="1" applyAlignment="1">
      <alignment horizontal="center"/>
    </xf>
    <xf numFmtId="0" fontId="2" fillId="3" borderId="2" xfId="0" applyFont="1" applyFill="1" applyBorder="1"/>
    <xf numFmtId="0" fontId="2" fillId="4" borderId="0" xfId="0" applyFont="1" applyFill="1" applyBorder="1"/>
    <xf numFmtId="0" fontId="2" fillId="3" borderId="0" xfId="0" applyFont="1" applyFill="1" applyBorder="1" applyAlignment="1">
      <alignment wrapText="1"/>
    </xf>
    <xf numFmtId="0" fontId="6" fillId="3" borderId="0" xfId="0" applyFont="1" applyFill="1" applyAlignment="1">
      <alignment horizontal="left"/>
    </xf>
    <xf numFmtId="166" fontId="4" fillId="3" borderId="0" xfId="0" applyNumberFormat="1" applyFont="1" applyFill="1" applyBorder="1" applyAlignment="1">
      <alignment horizontal="right"/>
    </xf>
    <xf numFmtId="0" fontId="20" fillId="3" borderId="0" xfId="0" applyFont="1" applyFill="1" applyBorder="1"/>
    <xf numFmtId="1" fontId="7" fillId="3" borderId="0" xfId="0" applyNumberFormat="1" applyFont="1" applyFill="1"/>
    <xf numFmtId="0" fontId="2" fillId="3" borderId="0" xfId="0" applyFont="1" applyFill="1" applyAlignment="1">
      <alignment wrapText="1"/>
    </xf>
    <xf numFmtId="1" fontId="2" fillId="4" borderId="0" xfId="0" applyNumberFormat="1" applyFont="1" applyFill="1" applyAlignment="1">
      <alignment horizontal="center"/>
    </xf>
    <xf numFmtId="3" fontId="2" fillId="4" borderId="0" xfId="0" applyNumberFormat="1" applyFont="1" applyFill="1"/>
    <xf numFmtId="10" fontId="2" fillId="4" borderId="0" xfId="0" applyNumberFormat="1" applyFont="1" applyFill="1"/>
    <xf numFmtId="1" fontId="6" fillId="3" borderId="0" xfId="0" applyNumberFormat="1" applyFont="1" applyFill="1" applyAlignment="1">
      <alignment horizontal="left"/>
    </xf>
    <xf numFmtId="1" fontId="6" fillId="3" borderId="1" xfId="0" applyNumberFormat="1" applyFont="1" applyFill="1" applyBorder="1" applyAlignment="1">
      <alignment horizontal="left"/>
    </xf>
    <xf numFmtId="1" fontId="6" fillId="3" borderId="1" xfId="0" applyNumberFormat="1" applyFont="1" applyFill="1" applyBorder="1" applyAlignment="1">
      <alignment horizontal="center"/>
    </xf>
    <xf numFmtId="0" fontId="6" fillId="3" borderId="1" xfId="0" applyFont="1" applyFill="1" applyBorder="1"/>
    <xf numFmtId="0" fontId="2" fillId="0" borderId="2" xfId="0" applyFont="1" applyFill="1" applyBorder="1" applyAlignment="1">
      <alignment wrapText="1"/>
    </xf>
    <xf numFmtId="1" fontId="5" fillId="3" borderId="0" xfId="0" applyNumberFormat="1" applyFont="1" applyFill="1" applyBorder="1" applyAlignment="1">
      <alignment horizontal="left"/>
    </xf>
    <xf numFmtId="166" fontId="4" fillId="3" borderId="0" xfId="0" applyNumberFormat="1" applyFont="1" applyFill="1" applyBorder="1" applyAlignment="1">
      <alignment horizontal="right"/>
    </xf>
    <xf numFmtId="0" fontId="12" fillId="5" borderId="0" xfId="0" applyFont="1" applyFill="1"/>
    <xf numFmtId="0" fontId="6" fillId="5" borderId="37" xfId="0" applyFont="1" applyFill="1" applyBorder="1"/>
    <xf numFmtId="0" fontId="6" fillId="5" borderId="38" xfId="0" applyFont="1" applyFill="1" applyBorder="1"/>
    <xf numFmtId="167" fontId="6" fillId="5" borderId="39" xfId="0" applyNumberFormat="1" applyFont="1" applyFill="1" applyBorder="1" applyAlignment="1">
      <alignment horizontal="center"/>
    </xf>
    <xf numFmtId="167" fontId="6" fillId="5" borderId="40" xfId="0" applyNumberFormat="1" applyFont="1" applyFill="1" applyBorder="1" applyAlignment="1">
      <alignment horizontal="center"/>
    </xf>
    <xf numFmtId="167" fontId="4" fillId="3" borderId="2" xfId="0" applyNumberFormat="1" applyFont="1" applyFill="1" applyBorder="1"/>
    <xf numFmtId="0" fontId="2" fillId="3" borderId="0" xfId="0" applyFont="1" applyFill="1" applyAlignment="1">
      <alignment horizontal="justify" wrapText="1"/>
    </xf>
    <xf numFmtId="0" fontId="2" fillId="3" borderId="0" xfId="0" applyFont="1" applyFill="1" applyAlignment="1">
      <alignment horizontal="justify"/>
    </xf>
    <xf numFmtId="0" fontId="2" fillId="3" borderId="0" xfId="0" applyFont="1" applyFill="1" applyBorder="1"/>
    <xf numFmtId="1" fontId="4" fillId="0" borderId="0" xfId="3" applyNumberFormat="1" applyFont="1" applyBorder="1" applyAlignment="1">
      <alignment horizontal="left" wrapText="1"/>
    </xf>
    <xf numFmtId="1" fontId="4" fillId="0" borderId="0" xfId="3" applyNumberFormat="1" applyFont="1" applyAlignment="1">
      <alignment horizontal="left"/>
    </xf>
    <xf numFmtId="1" fontId="4" fillId="0" borderId="0" xfId="3" applyNumberFormat="1" applyFont="1" applyBorder="1" applyAlignment="1">
      <alignment horizontal="left"/>
    </xf>
    <xf numFmtId="0" fontId="2" fillId="0" borderId="0" xfId="0" applyFont="1" applyAlignment="1">
      <alignment horizontal="justify"/>
    </xf>
    <xf numFmtId="166" fontId="4" fillId="3" borderId="0" xfId="0" applyNumberFormat="1" applyFont="1" applyFill="1" applyBorder="1" applyAlignment="1">
      <alignment horizontal="right"/>
    </xf>
    <xf numFmtId="0" fontId="4" fillId="3" borderId="0" xfId="0" applyFont="1" applyFill="1" applyAlignment="1">
      <alignment horizontal="justify" wrapText="1"/>
    </xf>
    <xf numFmtId="3" fontId="4" fillId="3" borderId="2" xfId="0" applyNumberFormat="1" applyFont="1" applyFill="1" applyBorder="1" applyAlignment="1">
      <alignment vertical="center"/>
    </xf>
    <xf numFmtId="0" fontId="4" fillId="3" borderId="0" xfId="0" applyFont="1" applyFill="1" applyAlignment="1">
      <alignment horizontal="left" vertical="top"/>
    </xf>
    <xf numFmtId="0" fontId="4" fillId="3" borderId="0" xfId="0" applyFont="1" applyFill="1" applyAlignment="1">
      <alignment horizontal="justify"/>
    </xf>
    <xf numFmtId="166" fontId="6" fillId="3" borderId="0" xfId="0" applyNumberFormat="1" applyFont="1" applyFill="1" applyBorder="1" applyAlignment="1">
      <alignment horizontal="left"/>
    </xf>
    <xf numFmtId="3" fontId="4" fillId="3" borderId="0" xfId="0" applyNumberFormat="1" applyFont="1" applyFill="1" applyAlignment="1">
      <alignment horizontal="left" vertical="top"/>
    </xf>
    <xf numFmtId="3" fontId="4" fillId="3" borderId="0" xfId="0" applyNumberFormat="1" applyFont="1" applyFill="1" applyAlignment="1">
      <alignment horizontal="left"/>
    </xf>
    <xf numFmtId="10" fontId="4" fillId="3" borderId="0" xfId="0" applyNumberFormat="1" applyFont="1" applyFill="1" applyAlignment="1">
      <alignment horizontal="left"/>
    </xf>
    <xf numFmtId="1" fontId="4" fillId="3" borderId="0" xfId="3" applyNumberFormat="1" applyFont="1" applyFill="1" applyBorder="1" applyAlignment="1">
      <alignment horizontal="left" wrapText="1"/>
    </xf>
    <xf numFmtId="1" fontId="4" fillId="3" borderId="0" xfId="3" applyNumberFormat="1" applyFont="1" applyFill="1" applyAlignment="1">
      <alignment horizontal="left"/>
    </xf>
    <xf numFmtId="167" fontId="2" fillId="4" borderId="0" xfId="0" applyNumberFormat="1" applyFont="1" applyFill="1"/>
    <xf numFmtId="0" fontId="22" fillId="3" borderId="0" xfId="0" applyFont="1" applyFill="1" applyAlignment="1">
      <alignment horizontal="justify" wrapText="1"/>
    </xf>
    <xf numFmtId="1" fontId="7" fillId="3" borderId="0" xfId="0" applyNumberFormat="1" applyFont="1" applyFill="1" applyBorder="1" applyAlignment="1">
      <alignment horizontal="left" wrapText="1"/>
    </xf>
    <xf numFmtId="0" fontId="2" fillId="0" borderId="0" xfId="0" applyFont="1" applyAlignment="1">
      <alignment wrapText="1"/>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6" fontId="6" fillId="3" borderId="0" xfId="0" applyNumberFormat="1" applyFont="1" applyFill="1" applyBorder="1" applyAlignment="1">
      <alignment horizontal="right"/>
    </xf>
    <xf numFmtId="0" fontId="2" fillId="0" borderId="0" xfId="0" applyFont="1" applyBorder="1" applyAlignment="1">
      <alignment horizontal="justify"/>
    </xf>
    <xf numFmtId="166" fontId="2" fillId="4" borderId="0" xfId="0" applyNumberFormat="1" applyFont="1" applyFill="1"/>
    <xf numFmtId="174" fontId="2" fillId="4" borderId="0" xfId="0" applyNumberFormat="1" applyFont="1" applyFill="1"/>
    <xf numFmtId="174" fontId="2" fillId="0" borderId="0" xfId="0" applyNumberFormat="1" applyFont="1" applyFill="1"/>
    <xf numFmtId="174" fontId="6" fillId="5" borderId="0" xfId="0" applyNumberFormat="1" applyFont="1" applyFill="1"/>
    <xf numFmtId="0" fontId="2" fillId="3" borderId="0" xfId="4" applyFont="1" applyFill="1"/>
    <xf numFmtId="10" fontId="2" fillId="3" borderId="0" xfId="4" applyNumberFormat="1" applyFont="1" applyFill="1"/>
    <xf numFmtId="3" fontId="2" fillId="3" borderId="0" xfId="4" applyNumberFormat="1" applyFont="1" applyFill="1"/>
    <xf numFmtId="1" fontId="2" fillId="3" borderId="0" xfId="4" applyNumberFormat="1" applyFont="1" applyFill="1" applyAlignment="1">
      <alignment horizontal="center"/>
    </xf>
    <xf numFmtId="1" fontId="4" fillId="3" borderId="0" xfId="4" applyNumberFormat="1" applyFont="1" applyFill="1" applyAlignment="1">
      <alignment horizontal="left"/>
    </xf>
    <xf numFmtId="0" fontId="13" fillId="3" borderId="0" xfId="4" applyFont="1" applyFill="1"/>
    <xf numFmtId="1" fontId="5" fillId="3" borderId="0" xfId="4" applyNumberFormat="1" applyFont="1" applyFill="1" applyAlignment="1">
      <alignment horizontal="left"/>
    </xf>
    <xf numFmtId="1" fontId="3" fillId="3" borderId="0" xfId="4" applyNumberFormat="1" applyFont="1" applyFill="1" applyAlignment="1"/>
    <xf numFmtId="10" fontId="2" fillId="3" borderId="0" xfId="4" applyNumberFormat="1" applyFont="1" applyFill="1" applyAlignment="1">
      <alignment horizontal="right"/>
    </xf>
    <xf numFmtId="1" fontId="27" fillId="3" borderId="0" xfId="4" applyNumberFormat="1" applyFont="1" applyFill="1" applyBorder="1" applyAlignment="1">
      <alignment horizontal="left"/>
    </xf>
    <xf numFmtId="1" fontId="26" fillId="3" borderId="0" xfId="4" applyNumberFormat="1" applyFont="1" applyFill="1" applyAlignment="1">
      <alignment horizontal="left"/>
    </xf>
    <xf numFmtId="1" fontId="28" fillId="3" borderId="0" xfId="4" applyNumberFormat="1" applyFont="1" applyFill="1" applyAlignment="1">
      <alignment horizontal="center"/>
    </xf>
    <xf numFmtId="0" fontId="28" fillId="3" borderId="0" xfId="4" applyFont="1" applyFill="1"/>
    <xf numFmtId="3" fontId="28" fillId="3" borderId="0" xfId="4" applyNumberFormat="1" applyFont="1" applyFill="1"/>
    <xf numFmtId="0" fontId="12" fillId="5" borderId="26" xfId="0" applyFont="1" applyFill="1" applyBorder="1" applyAlignment="1">
      <alignment horizontal="center" vertical="center"/>
    </xf>
    <xf numFmtId="0" fontId="12" fillId="5" borderId="26" xfId="0" applyFont="1" applyFill="1" applyBorder="1" applyAlignment="1">
      <alignment vertical="center"/>
    </xf>
    <xf numFmtId="10" fontId="28" fillId="3" borderId="0" xfId="4" applyNumberFormat="1" applyFont="1" applyFill="1"/>
    <xf numFmtId="1" fontId="28" fillId="3" borderId="23" xfId="4" applyNumberFormat="1" applyFont="1" applyFill="1" applyBorder="1" applyAlignment="1">
      <alignment horizontal="center"/>
    </xf>
    <xf numFmtId="1" fontId="28" fillId="3" borderId="2" xfId="4" applyNumberFormat="1" applyFont="1" applyFill="1" applyBorder="1" applyAlignment="1">
      <alignment horizontal="center"/>
    </xf>
    <xf numFmtId="0" fontId="28" fillId="4" borderId="0" xfId="4" applyFont="1" applyFill="1" applyBorder="1"/>
    <xf numFmtId="0" fontId="28" fillId="3" borderId="2" xfId="4" applyFont="1" applyFill="1" applyBorder="1" applyAlignment="1">
      <alignment wrapText="1"/>
    </xf>
    <xf numFmtId="0" fontId="28" fillId="3" borderId="0" xfId="4" applyFont="1" applyFill="1" applyBorder="1"/>
    <xf numFmtId="0" fontId="28" fillId="4" borderId="0" xfId="4" applyFont="1" applyFill="1"/>
    <xf numFmtId="1" fontId="26" fillId="3" borderId="0" xfId="4" applyNumberFormat="1" applyFont="1" applyFill="1" applyAlignment="1">
      <alignment horizontal="center"/>
    </xf>
    <xf numFmtId="0" fontId="26" fillId="3" borderId="0" xfId="4" applyFont="1" applyFill="1"/>
    <xf numFmtId="3" fontId="26" fillId="3" borderId="0" xfId="4" applyNumberFormat="1" applyFont="1" applyFill="1"/>
    <xf numFmtId="10" fontId="26" fillId="3" borderId="0" xfId="4" applyNumberFormat="1" applyFont="1" applyFill="1"/>
    <xf numFmtId="1" fontId="30" fillId="3" borderId="0" xfId="4" applyNumberFormat="1" applyFont="1" applyFill="1" applyAlignment="1">
      <alignment horizontal="left"/>
    </xf>
    <xf numFmtId="0" fontId="27" fillId="5" borderId="0" xfId="4" applyFont="1" applyFill="1"/>
    <xf numFmtId="0" fontId="27" fillId="3" borderId="0" xfId="4" applyFont="1" applyFill="1"/>
    <xf numFmtId="1" fontId="27" fillId="3" borderId="0" xfId="4" applyNumberFormat="1" applyFont="1" applyFill="1"/>
    <xf numFmtId="166" fontId="26" fillId="3" borderId="0" xfId="4" applyNumberFormat="1" applyFont="1" applyFill="1"/>
    <xf numFmtId="0" fontId="25" fillId="3" borderId="0" xfId="4" applyFont="1" applyFill="1"/>
    <xf numFmtId="1" fontId="26" fillId="3" borderId="0" xfId="4" applyNumberFormat="1" applyFont="1" applyFill="1" applyBorder="1" applyAlignment="1">
      <alignment wrapText="1"/>
    </xf>
    <xf numFmtId="0" fontId="28" fillId="3" borderId="0" xfId="4" applyFont="1" applyFill="1" applyBorder="1" applyAlignment="1">
      <alignment wrapText="1"/>
    </xf>
    <xf numFmtId="0" fontId="26" fillId="4" borderId="0" xfId="4" applyFont="1" applyFill="1"/>
    <xf numFmtId="0" fontId="25" fillId="4" borderId="0" xfId="4" applyFont="1" applyFill="1"/>
    <xf numFmtId="166" fontId="26" fillId="4" borderId="0" xfId="4" applyNumberFormat="1" applyFont="1" applyFill="1"/>
    <xf numFmtId="171" fontId="26" fillId="4" borderId="0" xfId="4" applyNumberFormat="1" applyFont="1" applyFill="1"/>
    <xf numFmtId="167" fontId="26" fillId="4" borderId="0" xfId="4" applyNumberFormat="1" applyFont="1" applyFill="1"/>
    <xf numFmtId="0" fontId="29" fillId="3" borderId="0" xfId="4" applyFont="1" applyFill="1" applyAlignment="1">
      <alignment horizontal="justify" wrapText="1"/>
    </xf>
    <xf numFmtId="0" fontId="26" fillId="3" borderId="0" xfId="4" applyFont="1" applyFill="1" applyAlignment="1">
      <alignment horizontal="left" vertical="top"/>
    </xf>
    <xf numFmtId="0" fontId="26" fillId="3" borderId="0" xfId="4" applyFont="1" applyFill="1" applyAlignment="1">
      <alignment horizontal="justify"/>
    </xf>
    <xf numFmtId="166" fontId="27" fillId="3" borderId="0" xfId="4" applyNumberFormat="1" applyFont="1" applyFill="1" applyBorder="1" applyAlignment="1">
      <alignment horizontal="right"/>
    </xf>
    <xf numFmtId="0" fontId="27" fillId="4" borderId="0" xfId="4" applyFont="1" applyFill="1"/>
    <xf numFmtId="0" fontId="31" fillId="3" borderId="0" xfId="4" applyFont="1" applyFill="1"/>
    <xf numFmtId="0" fontId="27" fillId="3" borderId="0" xfId="4" applyFont="1" applyFill="1" applyBorder="1"/>
    <xf numFmtId="0" fontId="32" fillId="3" borderId="0" xfId="4" applyFont="1" applyFill="1" applyBorder="1"/>
    <xf numFmtId="1" fontId="27" fillId="5" borderId="0" xfId="4" applyNumberFormat="1" applyFont="1" applyFill="1"/>
    <xf numFmtId="0" fontId="29" fillId="3" borderId="0" xfId="4" applyFont="1" applyFill="1" applyAlignment="1">
      <alignment wrapText="1"/>
    </xf>
    <xf numFmtId="1" fontId="27" fillId="3" borderId="0" xfId="4" applyNumberFormat="1" applyFont="1" applyFill="1" applyBorder="1" applyAlignment="1"/>
    <xf numFmtId="0" fontId="28" fillId="3" borderId="0" xfId="4" applyFont="1" applyFill="1" applyAlignment="1">
      <alignment horizontal="left"/>
    </xf>
    <xf numFmtId="0" fontId="28" fillId="5" borderId="0" xfId="4" applyFont="1" applyFill="1"/>
    <xf numFmtId="0" fontId="29" fillId="3" borderId="0" xfId="4" applyFont="1" applyFill="1" applyAlignment="1">
      <alignment horizontal="left" vertical="top" wrapText="1"/>
    </xf>
    <xf numFmtId="0" fontId="28" fillId="3" borderId="0" xfId="4" applyFont="1" applyFill="1" applyAlignment="1">
      <alignment wrapText="1"/>
    </xf>
    <xf numFmtId="166" fontId="28" fillId="4" borderId="0" xfId="4" applyNumberFormat="1" applyFont="1" applyFill="1"/>
    <xf numFmtId="1" fontId="28" fillId="4" borderId="0" xfId="4" applyNumberFormat="1" applyFont="1" applyFill="1" applyAlignment="1">
      <alignment horizontal="center"/>
    </xf>
    <xf numFmtId="3" fontId="28" fillId="4" borderId="0" xfId="4" applyNumberFormat="1" applyFont="1" applyFill="1"/>
    <xf numFmtId="10" fontId="28" fillId="4" borderId="0" xfId="4" applyNumberFormat="1" applyFont="1" applyFill="1"/>
    <xf numFmtId="1" fontId="26" fillId="3" borderId="23" xfId="4" applyNumberFormat="1" applyFont="1" applyFill="1" applyBorder="1" applyAlignment="1">
      <alignment horizontal="center"/>
    </xf>
    <xf numFmtId="0" fontId="28" fillId="3" borderId="0" xfId="0" applyFont="1" applyFill="1" applyAlignment="1">
      <alignment wrapText="1"/>
    </xf>
    <xf numFmtId="0" fontId="9" fillId="0" borderId="0" xfId="0" applyFont="1" applyFill="1" applyAlignment="1">
      <alignment horizontal="left"/>
    </xf>
    <xf numFmtId="0" fontId="16" fillId="0" borderId="0" xfId="0" applyFont="1" applyFill="1" applyAlignment="1">
      <alignment horizontal="left"/>
    </xf>
    <xf numFmtId="4" fontId="28" fillId="0" borderId="0" xfId="0" applyNumberFormat="1" applyFont="1" applyFill="1"/>
    <xf numFmtId="0" fontId="28" fillId="0" borderId="0" xfId="0" applyFont="1" applyFill="1"/>
    <xf numFmtId="0" fontId="28" fillId="0" borderId="0" xfId="0" applyFont="1" applyFill="1" applyAlignment="1">
      <alignment horizontal="right"/>
    </xf>
    <xf numFmtId="169" fontId="26" fillId="0" borderId="28" xfId="0" applyNumberFormat="1" applyFont="1" applyFill="1" applyBorder="1" applyAlignment="1">
      <alignment horizontal="center" vertical="center"/>
    </xf>
    <xf numFmtId="0" fontId="26" fillId="0" borderId="0" xfId="0" applyFont="1" applyFill="1" applyAlignment="1">
      <alignment vertical="center"/>
    </xf>
    <xf numFmtId="169" fontId="26" fillId="0" borderId="23" xfId="0" applyNumberFormat="1" applyFont="1" applyFill="1" applyBorder="1" applyAlignment="1">
      <alignment horizontal="center" vertical="center"/>
    </xf>
    <xf numFmtId="0" fontId="26" fillId="0" borderId="0" xfId="0" applyFont="1" applyFill="1"/>
    <xf numFmtId="0" fontId="31" fillId="0" borderId="0" xfId="0" applyFont="1" applyFill="1"/>
    <xf numFmtId="4" fontId="26" fillId="0" borderId="0" xfId="0" applyNumberFormat="1" applyFont="1" applyFill="1" applyBorder="1" applyAlignment="1">
      <alignment vertical="center"/>
    </xf>
    <xf numFmtId="0" fontId="28" fillId="5" borderId="0" xfId="0" applyFont="1" applyFill="1"/>
    <xf numFmtId="3" fontId="28" fillId="5" borderId="0" xfId="0" applyNumberFormat="1" applyFont="1" applyFill="1"/>
    <xf numFmtId="3" fontId="28" fillId="0" borderId="0" xfId="0" applyNumberFormat="1" applyFont="1" applyFill="1"/>
    <xf numFmtId="3" fontId="26" fillId="0" borderId="0" xfId="0" applyNumberFormat="1" applyFont="1" applyFill="1"/>
    <xf numFmtId="0" fontId="35" fillId="5" borderId="0" xfId="0" applyFont="1" applyFill="1"/>
    <xf numFmtId="0" fontId="33" fillId="0" borderId="0" xfId="0" applyFont="1" applyFill="1" applyAlignment="1">
      <alignment horizontal="center"/>
    </xf>
    <xf numFmtId="0" fontId="28" fillId="5" borderId="8" xfId="0" applyFont="1" applyFill="1" applyBorder="1"/>
    <xf numFmtId="0" fontId="28" fillId="5" borderId="17" xfId="0" applyFont="1" applyFill="1" applyBorder="1"/>
    <xf numFmtId="0" fontId="28" fillId="0" borderId="0" xfId="0" applyFont="1" applyFill="1" applyAlignment="1">
      <alignment horizontal="center"/>
    </xf>
    <xf numFmtId="0" fontId="34" fillId="0" borderId="0" xfId="0" applyFont="1" applyFill="1" applyAlignment="1">
      <alignment horizontal="center"/>
    </xf>
    <xf numFmtId="0" fontId="25" fillId="5" borderId="0" xfId="4" applyFont="1" applyFill="1"/>
    <xf numFmtId="167" fontId="25" fillId="5" borderId="0" xfId="4" applyNumberFormat="1" applyFont="1" applyFill="1"/>
    <xf numFmtId="1" fontId="25" fillId="3" borderId="0" xfId="4" applyNumberFormat="1" applyFont="1" applyFill="1" applyAlignment="1">
      <alignment horizontal="left"/>
    </xf>
    <xf numFmtId="1" fontId="25" fillId="3" borderId="1" xfId="4" applyNumberFormat="1" applyFont="1" applyFill="1" applyBorder="1" applyAlignment="1">
      <alignment horizontal="left"/>
    </xf>
    <xf numFmtId="1" fontId="25" fillId="3" borderId="1" xfId="4" applyNumberFormat="1" applyFont="1" applyFill="1" applyBorder="1" applyAlignment="1">
      <alignment horizontal="center"/>
    </xf>
    <xf numFmtId="0" fontId="25" fillId="3" borderId="1" xfId="4" applyFont="1" applyFill="1" applyBorder="1"/>
    <xf numFmtId="166" fontId="25" fillId="3" borderId="1" xfId="4" applyNumberFormat="1" applyFont="1" applyFill="1" applyBorder="1" applyAlignment="1">
      <alignment horizontal="right"/>
    </xf>
    <xf numFmtId="1" fontId="26" fillId="3" borderId="0" xfId="4" applyNumberFormat="1" applyFont="1" applyFill="1" applyAlignment="1">
      <alignment horizontal="left" vertical="top"/>
    </xf>
    <xf numFmtId="0" fontId="22" fillId="3" borderId="0" xfId="4" applyFont="1" applyFill="1" applyAlignment="1">
      <alignment horizontal="justify" wrapText="1"/>
    </xf>
    <xf numFmtId="0" fontId="28" fillId="0" borderId="0" xfId="0" applyFont="1" applyFill="1" applyBorder="1"/>
    <xf numFmtId="0" fontId="28" fillId="0" borderId="0" xfId="0" applyFont="1" applyFill="1" applyBorder="1" applyAlignment="1">
      <alignment vertical="center"/>
    </xf>
    <xf numFmtId="3" fontId="28" fillId="0" borderId="0" xfId="0" applyNumberFormat="1" applyFont="1" applyFill="1" applyBorder="1"/>
    <xf numFmtId="3" fontId="26" fillId="0" borderId="49" xfId="0" applyNumberFormat="1" applyFont="1" applyFill="1" applyBorder="1"/>
    <xf numFmtId="3" fontId="26" fillId="0" borderId="49" xfId="0" applyNumberFormat="1" applyFont="1" applyFill="1" applyBorder="1" applyAlignment="1">
      <alignment vertical="center"/>
    </xf>
    <xf numFmtId="3" fontId="26" fillId="0" borderId="0" xfId="0" applyNumberFormat="1" applyFont="1" applyFill="1" applyBorder="1"/>
    <xf numFmtId="0" fontId="26" fillId="5" borderId="0" xfId="0" applyFont="1" applyFill="1"/>
    <xf numFmtId="0" fontId="26" fillId="0" borderId="0" xfId="0" applyFont="1" applyFill="1" applyBorder="1"/>
    <xf numFmtId="0" fontId="26" fillId="5" borderId="0" xfId="0" applyFont="1" applyFill="1" applyBorder="1"/>
    <xf numFmtId="0" fontId="25" fillId="0" borderId="0" xfId="0" applyFont="1" applyFill="1" applyBorder="1"/>
    <xf numFmtId="0" fontId="28" fillId="5" borderId="0" xfId="0" applyFont="1" applyFill="1" applyBorder="1"/>
    <xf numFmtId="4" fontId="2" fillId="0" borderId="0" xfId="0" applyNumberFormat="1" applyFont="1" applyFill="1"/>
    <xf numFmtId="0" fontId="2" fillId="0" borderId="0" xfId="0" applyFont="1" applyFill="1" applyAlignment="1">
      <alignment horizontal="right"/>
    </xf>
    <xf numFmtId="4" fontId="2" fillId="0" borderId="0" xfId="0" applyNumberFormat="1" applyFont="1" applyFill="1" applyAlignment="1">
      <alignment horizontal="right"/>
    </xf>
    <xf numFmtId="0" fontId="12" fillId="5" borderId="25"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4" fontId="2" fillId="3" borderId="0" xfId="4" applyNumberFormat="1" applyFont="1" applyFill="1"/>
    <xf numFmtId="4" fontId="2" fillId="3" borderId="0" xfId="4" applyNumberFormat="1" applyFont="1" applyFill="1" applyAlignment="1">
      <alignment horizontal="center"/>
    </xf>
    <xf numFmtId="4" fontId="2" fillId="5" borderId="0" xfId="4" applyNumberFormat="1" applyFont="1" applyFill="1"/>
    <xf numFmtId="1" fontId="4" fillId="3" borderId="23" xfId="4" applyNumberFormat="1" applyFont="1" applyFill="1" applyBorder="1" applyAlignment="1">
      <alignment horizontal="center"/>
    </xf>
    <xf numFmtId="1" fontId="4" fillId="3" borderId="2" xfId="4" applyNumberFormat="1" applyFont="1" applyFill="1" applyBorder="1" applyAlignment="1">
      <alignment horizontal="center"/>
    </xf>
    <xf numFmtId="0" fontId="4" fillId="3" borderId="2" xfId="4" applyFont="1" applyFill="1" applyBorder="1"/>
    <xf numFmtId="3" fontId="4" fillId="3" borderId="2" xfId="4" applyNumberFormat="1" applyFont="1" applyFill="1" applyBorder="1"/>
    <xf numFmtId="4" fontId="4" fillId="3" borderId="22" xfId="4" applyNumberFormat="1" applyFont="1" applyFill="1" applyBorder="1"/>
    <xf numFmtId="1" fontId="4" fillId="3" borderId="23" xfId="4" applyNumberFormat="1" applyFont="1" applyFill="1" applyBorder="1" applyAlignment="1">
      <alignment horizontal="center" vertical="center"/>
    </xf>
    <xf numFmtId="1" fontId="4" fillId="3" borderId="2" xfId="4" applyNumberFormat="1" applyFont="1" applyFill="1" applyBorder="1" applyAlignment="1">
      <alignment horizontal="center" vertical="center"/>
    </xf>
    <xf numFmtId="0" fontId="4" fillId="3" borderId="2" xfId="4" applyFont="1" applyFill="1" applyBorder="1" applyAlignment="1">
      <alignment wrapText="1"/>
    </xf>
    <xf numFmtId="4" fontId="2" fillId="4" borderId="0" xfId="4" applyNumberFormat="1" applyFont="1" applyFill="1"/>
    <xf numFmtId="4" fontId="2" fillId="4" borderId="0" xfId="4" applyNumberFormat="1" applyFont="1" applyFill="1" applyBorder="1"/>
    <xf numFmtId="4" fontId="2" fillId="3" borderId="0" xfId="4" applyNumberFormat="1" applyFont="1" applyFill="1" applyBorder="1"/>
    <xf numFmtId="4" fontId="2" fillId="4" borderId="0" xfId="4" applyNumberFormat="1" applyFont="1" applyFill="1" applyBorder="1" applyAlignment="1">
      <alignment vertical="center"/>
    </xf>
    <xf numFmtId="0" fontId="7" fillId="5" borderId="0" xfId="4" applyFont="1" applyFill="1"/>
    <xf numFmtId="167" fontId="4" fillId="3" borderId="2" xfId="4" applyNumberFormat="1" applyFont="1" applyFill="1" applyBorder="1"/>
    <xf numFmtId="0" fontId="28" fillId="0" borderId="0" xfId="4" applyFont="1" applyFill="1" applyAlignment="1">
      <alignment horizontal="justify" wrapText="1"/>
    </xf>
    <xf numFmtId="0" fontId="25" fillId="0" borderId="0" xfId="4" applyFont="1" applyFill="1"/>
    <xf numFmtId="166" fontId="26" fillId="0" borderId="0" xfId="4" applyNumberFormat="1" applyFont="1" applyFill="1"/>
    <xf numFmtId="0" fontId="26" fillId="0" borderId="0" xfId="4" applyFont="1" applyFill="1"/>
    <xf numFmtId="4" fontId="2" fillId="5" borderId="46" xfId="4" applyNumberFormat="1" applyFont="1" applyFill="1" applyBorder="1"/>
    <xf numFmtId="1" fontId="38" fillId="3" borderId="0" xfId="4" applyNumberFormat="1" applyFont="1" applyFill="1" applyAlignment="1">
      <alignment horizontal="left"/>
    </xf>
    <xf numFmtId="3" fontId="4" fillId="3" borderId="2" xfId="4" applyNumberFormat="1" applyFont="1" applyFill="1" applyBorder="1" applyAlignment="1">
      <alignment vertical="center"/>
    </xf>
    <xf numFmtId="4" fontId="4" fillId="3" borderId="22" xfId="4" applyNumberFormat="1" applyFont="1" applyFill="1" applyBorder="1" applyAlignment="1">
      <alignment vertical="center"/>
    </xf>
    <xf numFmtId="0" fontId="2" fillId="4" borderId="0" xfId="4" applyFont="1" applyFill="1"/>
    <xf numFmtId="1" fontId="3" fillId="0" borderId="0" xfId="0" applyNumberFormat="1" applyFont="1" applyFill="1" applyAlignment="1">
      <alignment horizontal="left"/>
    </xf>
    <xf numFmtId="1" fontId="3" fillId="0" borderId="0" xfId="0" applyNumberFormat="1" applyFont="1" applyFill="1" applyAlignment="1">
      <alignment horizontal="left" wrapText="1"/>
    </xf>
    <xf numFmtId="1" fontId="4" fillId="0" borderId="0" xfId="0" applyNumberFormat="1" applyFont="1" applyFill="1" applyAlignment="1">
      <alignment horizontal="left"/>
    </xf>
    <xf numFmtId="1" fontId="2" fillId="0" borderId="0" xfId="0" applyNumberFormat="1" applyFont="1" applyFill="1" applyAlignment="1">
      <alignment horizontal="center"/>
    </xf>
    <xf numFmtId="1" fontId="5" fillId="0" borderId="0" xfId="0" applyNumberFormat="1" applyFont="1" applyFill="1" applyAlignment="1">
      <alignment horizontal="left"/>
    </xf>
    <xf numFmtId="1" fontId="5" fillId="0" borderId="0" xfId="0" applyNumberFormat="1" applyFont="1" applyFill="1" applyAlignment="1">
      <alignment horizontal="left" wrapText="1"/>
    </xf>
    <xf numFmtId="3" fontId="2" fillId="0" borderId="0" xfId="0" applyNumberFormat="1" applyFont="1" applyFill="1"/>
    <xf numFmtId="165" fontId="2" fillId="0" borderId="0" xfId="0" applyNumberFormat="1" applyFont="1" applyFill="1" applyAlignment="1"/>
    <xf numFmtId="165" fontId="2" fillId="0" borderId="0" xfId="0" applyNumberFormat="1" applyFont="1" applyFill="1" applyAlignment="1">
      <alignment wrapText="1"/>
    </xf>
    <xf numFmtId="165" fontId="2" fillId="0" borderId="0" xfId="0" applyNumberFormat="1" applyFont="1" applyFill="1"/>
    <xf numFmtId="10" fontId="2" fillId="0" borderId="0" xfId="0" applyNumberFormat="1" applyFont="1" applyFill="1" applyAlignment="1">
      <alignment horizontal="right"/>
    </xf>
    <xf numFmtId="1" fontId="2" fillId="5" borderId="28" xfId="0" applyNumberFormat="1" applyFont="1" applyFill="1" applyBorder="1" applyAlignment="1">
      <alignment horizontal="center" vertical="center" wrapText="1"/>
    </xf>
    <xf numFmtId="1" fontId="2" fillId="5" borderId="14" xfId="0" applyNumberFormat="1" applyFont="1" applyFill="1" applyBorder="1" applyAlignment="1">
      <alignment horizontal="center" vertical="center" wrapText="1"/>
    </xf>
    <xf numFmtId="165" fontId="2" fillId="5" borderId="14" xfId="0" applyNumberFormat="1" applyFont="1" applyFill="1" applyBorder="1" applyAlignment="1">
      <alignment horizontal="center" vertical="center" wrapText="1"/>
    </xf>
    <xf numFmtId="0" fontId="2" fillId="5" borderId="14" xfId="0" applyFont="1" applyFill="1" applyBorder="1" applyAlignment="1">
      <alignment horizontal="center" vertical="center" wrapText="1"/>
    </xf>
    <xf numFmtId="0" fontId="12" fillId="5" borderId="27" xfId="0" applyFont="1" applyFill="1" applyBorder="1" applyAlignment="1">
      <alignment horizontal="center" vertical="center" wrapText="1"/>
    </xf>
    <xf numFmtId="1" fontId="6" fillId="0" borderId="20" xfId="0" applyNumberFormat="1" applyFont="1" applyFill="1" applyBorder="1" applyAlignment="1">
      <alignment horizontal="left" vertical="center"/>
    </xf>
    <xf numFmtId="0" fontId="11" fillId="0" borderId="34" xfId="0" applyFont="1" applyFill="1" applyBorder="1" applyAlignment="1">
      <alignment horizontal="left" vertical="center"/>
    </xf>
    <xf numFmtId="0" fontId="2" fillId="0" borderId="14" xfId="0" applyFont="1" applyFill="1" applyBorder="1" applyAlignment="1">
      <alignment horizontal="left"/>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wrapText="1"/>
    </xf>
    <xf numFmtId="3" fontId="2" fillId="0" borderId="29" xfId="0" applyNumberFormat="1" applyFont="1" applyFill="1" applyBorder="1"/>
    <xf numFmtId="0" fontId="2" fillId="0" borderId="23" xfId="0" applyNumberFormat="1" applyFont="1" applyFill="1" applyBorder="1" applyAlignment="1">
      <alignment horizontal="center"/>
    </xf>
    <xf numFmtId="0" fontId="2" fillId="0" borderId="2" xfId="0" applyNumberFormat="1" applyFont="1" applyFill="1" applyBorder="1" applyAlignment="1">
      <alignment horizontal="center"/>
    </xf>
    <xf numFmtId="165" fontId="2" fillId="0" borderId="2" xfId="0" applyNumberFormat="1" applyFont="1" applyFill="1" applyBorder="1" applyAlignment="1"/>
    <xf numFmtId="0" fontId="39" fillId="0" borderId="0" xfId="0" applyFont="1" applyFill="1" applyBorder="1" applyAlignment="1" applyProtection="1">
      <alignment wrapText="1"/>
    </xf>
    <xf numFmtId="165" fontId="2" fillId="0" borderId="2" xfId="0" applyNumberFormat="1" applyFont="1" applyFill="1" applyBorder="1"/>
    <xf numFmtId="1" fontId="2" fillId="0" borderId="23"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39" fillId="0" borderId="0" xfId="0" applyFont="1" applyFill="1" applyBorder="1" applyAlignment="1" applyProtection="1">
      <alignment vertical="center" wrapText="1"/>
    </xf>
    <xf numFmtId="165" fontId="2" fillId="0" borderId="2" xfId="0" applyNumberFormat="1" applyFont="1" applyFill="1" applyBorder="1" applyAlignment="1">
      <alignment vertical="center"/>
    </xf>
    <xf numFmtId="0" fontId="2" fillId="0" borderId="2" xfId="0" applyFont="1" applyFill="1" applyBorder="1" applyAlignment="1">
      <alignment vertical="center"/>
    </xf>
    <xf numFmtId="0" fontId="39" fillId="0" borderId="2" xfId="0" applyFont="1" applyFill="1" applyBorder="1" applyAlignment="1" applyProtection="1">
      <alignment wrapText="1"/>
    </xf>
    <xf numFmtId="0" fontId="39" fillId="0" borderId="0" xfId="0" applyFont="1" applyFill="1" applyBorder="1" applyAlignment="1" applyProtection="1">
      <alignment wrapText="1" shrinkToFit="1"/>
    </xf>
    <xf numFmtId="1" fontId="2" fillId="0" borderId="30" xfId="0" applyNumberFormat="1" applyFont="1" applyFill="1" applyBorder="1" applyAlignment="1">
      <alignment horizontal="center"/>
    </xf>
    <xf numFmtId="1" fontId="2" fillId="0" borderId="31" xfId="0" applyNumberFormat="1" applyFont="1" applyFill="1" applyBorder="1" applyAlignment="1">
      <alignment horizontal="center"/>
    </xf>
    <xf numFmtId="165" fontId="2" fillId="0" borderId="31" xfId="0" applyNumberFormat="1" applyFont="1" applyFill="1" applyBorder="1" applyAlignment="1"/>
    <xf numFmtId="0" fontId="39" fillId="0" borderId="46" xfId="0" applyFont="1" applyFill="1" applyBorder="1" applyAlignment="1" applyProtection="1">
      <alignment wrapText="1" shrinkToFit="1"/>
    </xf>
    <xf numFmtId="165" fontId="2" fillId="0" borderId="31" xfId="0" applyNumberFormat="1" applyFont="1" applyFill="1" applyBorder="1"/>
    <xf numFmtId="0" fontId="2" fillId="0" borderId="31" xfId="0" applyFont="1" applyFill="1" applyBorder="1"/>
    <xf numFmtId="3" fontId="2" fillId="0" borderId="24" xfId="0" applyNumberFormat="1" applyFont="1" applyFill="1" applyBorder="1"/>
    <xf numFmtId="1" fontId="2" fillId="0" borderId="0" xfId="0" applyNumberFormat="1" applyFont="1" applyFill="1" applyBorder="1" applyAlignment="1">
      <alignment horizontal="center"/>
    </xf>
    <xf numFmtId="165" fontId="2" fillId="0" borderId="0" xfId="0" applyNumberFormat="1" applyFont="1" applyFill="1" applyBorder="1" applyAlignment="1"/>
    <xf numFmtId="165" fontId="2" fillId="0" borderId="0" xfId="0" applyNumberFormat="1" applyFont="1" applyFill="1" applyBorder="1"/>
    <xf numFmtId="3" fontId="2" fillId="0" borderId="0" xfId="0" applyNumberFormat="1" applyFont="1" applyFill="1" applyBorder="1"/>
    <xf numFmtId="165" fontId="2" fillId="0" borderId="46" xfId="0" applyNumberFormat="1" applyFont="1" applyFill="1" applyBorder="1" applyAlignment="1">
      <alignment wrapText="1"/>
    </xf>
    <xf numFmtId="10" fontId="2" fillId="0" borderId="46" xfId="0" applyNumberFormat="1" applyFont="1" applyFill="1" applyBorder="1" applyAlignment="1">
      <alignment horizontal="right"/>
    </xf>
    <xf numFmtId="165" fontId="2" fillId="5" borderId="26" xfId="0" applyNumberFormat="1" applyFont="1" applyFill="1" applyBorder="1" applyAlignment="1">
      <alignment horizontal="center" vertical="center" wrapText="1"/>
    </xf>
    <xf numFmtId="1" fontId="2" fillId="0" borderId="28" xfId="0" applyNumberFormat="1" applyFont="1" applyFill="1" applyBorder="1" applyAlignment="1">
      <alignment horizontal="center"/>
    </xf>
    <xf numFmtId="165" fontId="2" fillId="0" borderId="14" xfId="0" applyNumberFormat="1" applyFont="1" applyFill="1" applyBorder="1" applyAlignment="1"/>
    <xf numFmtId="3" fontId="2" fillId="0" borderId="33" xfId="0" applyNumberFormat="1" applyFont="1" applyFill="1" applyBorder="1" applyProtection="1"/>
    <xf numFmtId="0" fontId="39" fillId="0" borderId="0" xfId="0" applyFont="1" applyFill="1" applyBorder="1" applyAlignment="1" applyProtection="1">
      <alignment vertical="center" wrapText="1" shrinkToFit="1"/>
    </xf>
    <xf numFmtId="0" fontId="39" fillId="0" borderId="2" xfId="0" applyFont="1" applyFill="1" applyBorder="1" applyAlignment="1" applyProtection="1">
      <alignment wrapText="1" shrinkToFit="1"/>
    </xf>
    <xf numFmtId="1" fontId="2" fillId="0" borderId="46" xfId="0" applyNumberFormat="1" applyFont="1" applyFill="1" applyBorder="1" applyAlignment="1">
      <alignment horizontal="center"/>
    </xf>
    <xf numFmtId="165" fontId="2" fillId="0" borderId="46" xfId="0" applyNumberFormat="1" applyFont="1" applyFill="1" applyBorder="1" applyAlignment="1"/>
    <xf numFmtId="165" fontId="2" fillId="0" borderId="46" xfId="0" applyNumberFormat="1" applyFont="1" applyFill="1" applyBorder="1"/>
    <xf numFmtId="1" fontId="2" fillId="0" borderId="48" xfId="0" applyNumberFormat="1" applyFont="1" applyFill="1" applyBorder="1" applyAlignment="1">
      <alignment horizontal="center"/>
    </xf>
    <xf numFmtId="0" fontId="39" fillId="0" borderId="46" xfId="0" applyFont="1" applyFill="1" applyBorder="1" applyAlignment="1" applyProtection="1">
      <alignment shrinkToFit="1"/>
    </xf>
    <xf numFmtId="0" fontId="6" fillId="5" borderId="48" xfId="0" applyFont="1" applyFill="1" applyBorder="1"/>
    <xf numFmtId="1" fontId="6" fillId="5" borderId="31" xfId="0" applyNumberFormat="1" applyFont="1" applyFill="1" applyBorder="1" applyAlignment="1">
      <alignment horizontal="center"/>
    </xf>
    <xf numFmtId="165" fontId="6" fillId="5" borderId="31" xfId="0" applyNumberFormat="1" applyFont="1" applyFill="1" applyBorder="1" applyAlignment="1"/>
    <xf numFmtId="165" fontId="6" fillId="5" borderId="31" xfId="0" applyNumberFormat="1" applyFont="1" applyFill="1" applyBorder="1" applyAlignment="1">
      <alignment wrapText="1"/>
    </xf>
    <xf numFmtId="165" fontId="6" fillId="5" borderId="26" xfId="0" applyNumberFormat="1" applyFont="1" applyFill="1" applyBorder="1"/>
    <xf numFmtId="0" fontId="6" fillId="5" borderId="26" xfId="0" applyFont="1" applyFill="1" applyBorder="1"/>
    <xf numFmtId="3" fontId="6" fillId="5" borderId="32" xfId="0" applyNumberFormat="1" applyFont="1" applyFill="1" applyBorder="1"/>
    <xf numFmtId="1" fontId="11" fillId="0" borderId="14" xfId="0" applyNumberFormat="1" applyFont="1" applyFill="1" applyBorder="1" applyAlignment="1">
      <alignment horizontal="center"/>
    </xf>
    <xf numFmtId="165" fontId="11" fillId="0" borderId="14" xfId="0" applyNumberFormat="1" applyFont="1" applyFill="1" applyBorder="1" applyAlignment="1"/>
    <xf numFmtId="165" fontId="11" fillId="0" borderId="34" xfId="0" applyNumberFormat="1" applyFont="1" applyFill="1" applyBorder="1" applyAlignment="1">
      <alignment wrapText="1"/>
    </xf>
    <xf numFmtId="165" fontId="11" fillId="0" borderId="14" xfId="0" applyNumberFormat="1" applyFont="1" applyFill="1" applyBorder="1"/>
    <xf numFmtId="0" fontId="11" fillId="0" borderId="14" xfId="0" applyFont="1" applyFill="1" applyBorder="1"/>
    <xf numFmtId="3" fontId="6" fillId="0" borderId="33" xfId="0" applyNumberFormat="1" applyFont="1" applyFill="1" applyBorder="1"/>
    <xf numFmtId="1" fontId="2" fillId="0" borderId="47" xfId="0" applyNumberFormat="1" applyFont="1" applyFill="1" applyBorder="1" applyAlignment="1">
      <alignment horizontal="center"/>
    </xf>
    <xf numFmtId="3" fontId="2" fillId="0" borderId="72" xfId="0" applyNumberFormat="1" applyFont="1" applyFill="1" applyBorder="1" applyProtection="1"/>
    <xf numFmtId="1" fontId="2" fillId="4" borderId="47" xfId="0" applyNumberFormat="1" applyFont="1" applyFill="1" applyBorder="1" applyAlignment="1">
      <alignment horizontal="center"/>
    </xf>
    <xf numFmtId="1" fontId="2" fillId="4" borderId="2" xfId="0" applyNumberFormat="1" applyFont="1" applyFill="1" applyBorder="1" applyAlignment="1">
      <alignment horizontal="center"/>
    </xf>
    <xf numFmtId="165" fontId="2" fillId="4" borderId="2" xfId="0" applyNumberFormat="1" applyFont="1" applyFill="1" applyBorder="1" applyAlignment="1"/>
    <xf numFmtId="0" fontId="39" fillId="4" borderId="0" xfId="0" applyFont="1" applyFill="1" applyBorder="1" applyAlignment="1" applyProtection="1">
      <alignment wrapText="1" shrinkToFit="1"/>
    </xf>
    <xf numFmtId="165" fontId="2" fillId="4" borderId="2" xfId="0" applyNumberFormat="1" applyFont="1" applyFill="1" applyBorder="1"/>
    <xf numFmtId="0" fontId="2" fillId="4" borderId="2" xfId="0" applyFont="1" applyFill="1" applyBorder="1"/>
    <xf numFmtId="3" fontId="2" fillId="4" borderId="72" xfId="0" applyNumberFormat="1" applyFont="1" applyFill="1" applyBorder="1" applyProtection="1"/>
    <xf numFmtId="0" fontId="6" fillId="5" borderId="50" xfId="0" applyFont="1" applyFill="1" applyBorder="1"/>
    <xf numFmtId="1" fontId="6" fillId="5" borderId="26" xfId="0" applyNumberFormat="1" applyFont="1" applyFill="1" applyBorder="1" applyAlignment="1">
      <alignment horizontal="center"/>
    </xf>
    <xf numFmtId="165" fontId="6" fillId="5" borderId="26" xfId="0" applyNumberFormat="1" applyFont="1" applyFill="1" applyBorder="1" applyAlignment="1"/>
    <xf numFmtId="165" fontId="6" fillId="5" borderId="26" xfId="0" applyNumberFormat="1" applyFont="1" applyFill="1" applyBorder="1" applyAlignment="1">
      <alignment wrapText="1"/>
    </xf>
    <xf numFmtId="3" fontId="6" fillId="5" borderId="65" xfId="0" applyNumberFormat="1" applyFont="1" applyFill="1" applyBorder="1"/>
    <xf numFmtId="3" fontId="12" fillId="0" borderId="21" xfId="0" applyNumberFormat="1" applyFont="1" applyFill="1" applyBorder="1" applyAlignment="1">
      <alignment horizontal="center" vertical="center" wrapText="1"/>
    </xf>
    <xf numFmtId="3" fontId="4" fillId="0" borderId="22" xfId="0" applyNumberFormat="1" applyFont="1" applyFill="1" applyBorder="1"/>
    <xf numFmtId="0" fontId="2" fillId="0" borderId="34" xfId="0" applyFont="1" applyFill="1" applyBorder="1" applyAlignment="1">
      <alignment horizontal="left" vertical="center"/>
    </xf>
    <xf numFmtId="0" fontId="2" fillId="0" borderId="67" xfId="0" applyFont="1" applyFill="1" applyBorder="1" applyAlignment="1">
      <alignment horizontal="left" vertical="center"/>
    </xf>
    <xf numFmtId="0" fontId="12" fillId="0" borderId="21" xfId="0" applyFont="1" applyFill="1" applyBorder="1" applyAlignment="1">
      <alignment horizontal="center" vertical="center" wrapText="1"/>
    </xf>
    <xf numFmtId="3" fontId="2" fillId="0" borderId="24" xfId="0" applyNumberFormat="1" applyFont="1" applyFill="1" applyBorder="1" applyProtection="1"/>
    <xf numFmtId="165" fontId="2" fillId="0" borderId="2" xfId="0" applyNumberFormat="1" applyFont="1" applyFill="1" applyBorder="1" applyAlignment="1">
      <alignment wrapText="1" shrinkToFit="1"/>
    </xf>
    <xf numFmtId="3" fontId="2" fillId="0" borderId="22" xfId="0" applyNumberFormat="1" applyFont="1" applyFill="1" applyBorder="1"/>
    <xf numFmtId="165" fontId="2" fillId="0" borderId="2" xfId="0" applyNumberFormat="1" applyFont="1" applyFill="1" applyBorder="1" applyAlignment="1">
      <alignment wrapText="1"/>
    </xf>
    <xf numFmtId="165" fontId="2" fillId="0" borderId="49" xfId="0" applyNumberFormat="1" applyFont="1" applyFill="1" applyBorder="1"/>
    <xf numFmtId="0" fontId="6" fillId="5" borderId="25" xfId="0" applyFont="1" applyFill="1" applyBorder="1"/>
    <xf numFmtId="165" fontId="6" fillId="5" borderId="68" xfId="0" applyNumberFormat="1" applyFont="1" applyFill="1" applyBorder="1"/>
    <xf numFmtId="0" fontId="6" fillId="0" borderId="34" xfId="0" applyFont="1" applyFill="1" applyBorder="1" applyAlignment="1">
      <alignment horizontal="left" vertical="center"/>
    </xf>
    <xf numFmtId="0" fontId="6" fillId="0" borderId="14" xfId="0" applyFont="1" applyFill="1" applyBorder="1" applyAlignment="1">
      <alignment horizontal="left"/>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167" fontId="2" fillId="0" borderId="0" xfId="0" applyNumberFormat="1" applyFont="1" applyFill="1" applyBorder="1" applyAlignment="1" applyProtection="1">
      <alignment horizontal="left" wrapText="1"/>
      <protection hidden="1"/>
    </xf>
    <xf numFmtId="167" fontId="2" fillId="0" borderId="0" xfId="0" applyNumberFormat="1" applyFont="1" applyFill="1" applyBorder="1" applyAlignment="1" applyProtection="1">
      <alignment horizontal="left" vertical="center" wrapText="1"/>
      <protection hidden="1"/>
    </xf>
    <xf numFmtId="165" fontId="2" fillId="0" borderId="49" xfId="0" applyNumberFormat="1" applyFont="1" applyFill="1" applyBorder="1" applyAlignment="1">
      <alignment vertical="center"/>
    </xf>
    <xf numFmtId="3" fontId="2" fillId="0" borderId="29" xfId="0" applyNumberFormat="1" applyFont="1" applyFill="1" applyBorder="1" applyAlignment="1">
      <alignment vertical="center"/>
    </xf>
    <xf numFmtId="167" fontId="2" fillId="0" borderId="0" xfId="0" applyNumberFormat="1" applyFont="1" applyFill="1" applyBorder="1" applyAlignment="1" applyProtection="1">
      <alignment horizontal="left" wrapText="1"/>
      <protection locked="0"/>
    </xf>
    <xf numFmtId="167" fontId="2" fillId="0" borderId="0" xfId="0" applyNumberFormat="1" applyFont="1" applyFill="1" applyBorder="1" applyAlignment="1" applyProtection="1">
      <alignment horizontal="left" wrapText="1" shrinkToFit="1"/>
      <protection hidden="1"/>
    </xf>
    <xf numFmtId="167" fontId="2" fillId="0" borderId="2" xfId="0" applyNumberFormat="1" applyFont="1" applyFill="1" applyBorder="1" applyAlignment="1" applyProtection="1">
      <alignment horizontal="left" wrapText="1" shrinkToFit="1"/>
      <protection hidden="1"/>
    </xf>
    <xf numFmtId="167" fontId="2" fillId="0" borderId="31" xfId="0" applyNumberFormat="1" applyFont="1" applyFill="1" applyBorder="1" applyAlignment="1" applyProtection="1">
      <alignment horizontal="left" wrapText="1" shrinkToFit="1"/>
      <protection hidden="1"/>
    </xf>
    <xf numFmtId="0" fontId="2" fillId="0" borderId="46" xfId="0" applyFont="1" applyFill="1" applyBorder="1"/>
    <xf numFmtId="165" fontId="2" fillId="0" borderId="49" xfId="0" applyNumberFormat="1" applyFont="1" applyFill="1" applyBorder="1" applyAlignment="1"/>
    <xf numFmtId="0" fontId="2" fillId="0" borderId="2" xfId="2" applyFont="1" applyFill="1" applyBorder="1" applyAlignment="1" applyProtection="1">
      <alignment wrapText="1"/>
      <protection hidden="1"/>
    </xf>
    <xf numFmtId="165" fontId="2" fillId="0" borderId="31" xfId="0" applyNumberFormat="1" applyFont="1" applyFill="1" applyBorder="1" applyAlignment="1">
      <alignment wrapText="1"/>
    </xf>
    <xf numFmtId="165" fontId="2" fillId="0" borderId="69" xfId="0" applyNumberFormat="1" applyFont="1" applyFill="1" applyBorder="1"/>
    <xf numFmtId="3" fontId="2" fillId="0" borderId="32" xfId="0" applyNumberFormat="1" applyFont="1" applyFill="1" applyBorder="1"/>
    <xf numFmtId="1" fontId="11" fillId="5" borderId="31" xfId="0" applyNumberFormat="1" applyFont="1" applyFill="1" applyBorder="1" applyAlignment="1">
      <alignment horizontal="center"/>
    </xf>
    <xf numFmtId="165" fontId="11" fillId="5" borderId="31" xfId="0" applyNumberFormat="1" applyFont="1" applyFill="1" applyBorder="1" applyAlignment="1"/>
    <xf numFmtId="165" fontId="11" fillId="5" borderId="31" xfId="0" applyNumberFormat="1" applyFont="1" applyFill="1" applyBorder="1" applyAlignment="1">
      <alignment wrapText="1"/>
    </xf>
    <xf numFmtId="165" fontId="11" fillId="5" borderId="69" xfId="0" applyNumberFormat="1" applyFont="1" applyFill="1" applyBorder="1"/>
    <xf numFmtId="0" fontId="11" fillId="5" borderId="31" xfId="0" applyFont="1" applyFill="1" applyBorder="1"/>
    <xf numFmtId="0" fontId="2" fillId="0" borderId="0" xfId="0" applyFont="1" applyFill="1" applyAlignment="1"/>
    <xf numFmtId="0" fontId="2" fillId="0" borderId="0" xfId="0" applyFont="1" applyFill="1" applyAlignment="1">
      <alignment wrapText="1"/>
    </xf>
    <xf numFmtId="0" fontId="2" fillId="0" borderId="0" xfId="0" applyFont="1" applyFill="1" applyAlignment="1">
      <alignment horizontal="right"/>
    </xf>
    <xf numFmtId="0" fontId="4" fillId="0" borderId="23" xfId="0"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xf numFmtId="3" fontId="4" fillId="0" borderId="2" xfId="0" applyNumberFormat="1" applyFont="1" applyFill="1" applyBorder="1" applyAlignment="1"/>
    <xf numFmtId="4" fontId="4" fillId="0" borderId="22" xfId="0" applyNumberFormat="1" applyFont="1" applyFill="1" applyBorder="1" applyAlignment="1">
      <alignment vertical="center"/>
    </xf>
    <xf numFmtId="3" fontId="4" fillId="0" borderId="2" xfId="0" applyNumberFormat="1" applyFont="1" applyFill="1" applyBorder="1" applyAlignment="1">
      <alignment vertical="center"/>
    </xf>
    <xf numFmtId="3" fontId="4" fillId="0" borderId="2" xfId="0" applyNumberFormat="1" applyFont="1" applyFill="1" applyBorder="1" applyAlignment="1">
      <alignment horizontal="right" vertical="center"/>
    </xf>
    <xf numFmtId="0" fontId="4" fillId="0" borderId="0" xfId="0" applyFont="1" applyFill="1" applyAlignment="1">
      <alignment vertical="center"/>
    </xf>
    <xf numFmtId="49" fontId="4" fillId="0" borderId="2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3" fontId="7" fillId="5" borderId="26" xfId="0" applyNumberFormat="1" applyFont="1" applyFill="1" applyBorder="1" applyAlignment="1"/>
    <xf numFmtId="4" fontId="6" fillId="5" borderId="27" xfId="0" applyNumberFormat="1" applyFont="1" applyFill="1" applyBorder="1" applyAlignment="1">
      <alignment vertical="center"/>
    </xf>
    <xf numFmtId="0" fontId="2" fillId="5" borderId="0" xfId="0" applyFont="1" applyFill="1"/>
    <xf numFmtId="4" fontId="4" fillId="0" borderId="0" xfId="0" applyNumberFormat="1" applyFont="1" applyFill="1" applyBorder="1" applyAlignment="1">
      <alignment vertical="center"/>
    </xf>
    <xf numFmtId="3" fontId="36" fillId="5" borderId="26" xfId="0" applyNumberFormat="1" applyFont="1" applyFill="1" applyBorder="1" applyAlignment="1">
      <alignment horizontal="center" vertical="center" wrapText="1"/>
    </xf>
    <xf numFmtId="0" fontId="2" fillId="5" borderId="27" xfId="0" applyFont="1" applyFill="1" applyBorder="1" applyAlignment="1">
      <alignment horizontal="center" vertical="center"/>
    </xf>
    <xf numFmtId="3" fontId="8" fillId="5" borderId="26" xfId="0" applyNumberFormat="1" applyFont="1" applyFill="1" applyBorder="1" applyAlignment="1">
      <alignment horizontal="center" wrapText="1"/>
    </xf>
    <xf numFmtId="0" fontId="8" fillId="5" borderId="27" xfId="0" applyFont="1" applyFill="1" applyBorder="1" applyAlignment="1">
      <alignment horizontal="center"/>
    </xf>
    <xf numFmtId="0" fontId="2" fillId="0" borderId="0" xfId="0" applyFont="1" applyFill="1" applyAlignment="1">
      <alignment horizontal="right"/>
    </xf>
    <xf numFmtId="0" fontId="2" fillId="4" borderId="0" xfId="4" applyFont="1" applyFill="1" applyBorder="1"/>
    <xf numFmtId="0" fontId="27" fillId="5" borderId="0" xfId="4" applyFont="1" applyFill="1" applyBorder="1"/>
    <xf numFmtId="0" fontId="2" fillId="0" borderId="0" xfId="0" applyFont="1" applyFill="1" applyAlignment="1">
      <alignment horizontal="right"/>
    </xf>
    <xf numFmtId="2" fontId="4" fillId="3" borderId="22" xfId="4" applyNumberFormat="1" applyFont="1" applyFill="1" applyBorder="1" applyAlignment="1">
      <alignment vertical="center"/>
    </xf>
    <xf numFmtId="0" fontId="4" fillId="3" borderId="23" xfId="4" applyNumberFormat="1" applyFont="1" applyFill="1" applyBorder="1" applyAlignment="1">
      <alignment horizontal="center" vertical="center"/>
    </xf>
    <xf numFmtId="0" fontId="4" fillId="3" borderId="2" xfId="4" applyNumberFormat="1" applyFont="1" applyFill="1" applyBorder="1" applyAlignment="1">
      <alignment horizontal="center" vertical="center"/>
    </xf>
    <xf numFmtId="0" fontId="4" fillId="3" borderId="2" xfId="4" applyNumberFormat="1" applyFont="1" applyFill="1" applyBorder="1" applyAlignment="1">
      <alignment vertical="center" wrapText="1"/>
    </xf>
    <xf numFmtId="0" fontId="2" fillId="4" borderId="0" xfId="4" applyNumberFormat="1" applyFont="1" applyFill="1" applyBorder="1" applyAlignment="1">
      <alignment vertical="center"/>
    </xf>
    <xf numFmtId="0" fontId="2"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8" fillId="5" borderId="25" xfId="0" applyFont="1" applyFill="1" applyBorder="1" applyAlignment="1">
      <alignment horizontal="center"/>
    </xf>
    <xf numFmtId="0" fontId="8" fillId="5" borderId="26" xfId="0" applyFont="1" applyFill="1" applyBorder="1" applyAlignment="1">
      <alignment horizontal="center"/>
    </xf>
    <xf numFmtId="0" fontId="13" fillId="0" borderId="0" xfId="0" applyFont="1" applyFill="1" applyAlignment="1">
      <alignment horizontal="center"/>
    </xf>
    <xf numFmtId="0" fontId="4" fillId="0" borderId="0" xfId="0" applyFont="1" applyFill="1" applyAlignment="1">
      <alignment horizontal="left"/>
    </xf>
    <xf numFmtId="0" fontId="9" fillId="0" borderId="0" xfId="0" applyFont="1" applyFill="1" applyAlignment="1">
      <alignment horizontal="center"/>
    </xf>
    <xf numFmtId="0" fontId="7" fillId="0" borderId="0" xfId="0" applyFont="1" applyFill="1" applyAlignment="1">
      <alignment horizontal="center"/>
    </xf>
    <xf numFmtId="0" fontId="4" fillId="0" borderId="42" xfId="0" applyFont="1" applyFill="1" applyBorder="1"/>
    <xf numFmtId="0" fontId="8" fillId="0" borderId="43" xfId="0" applyFont="1" applyFill="1" applyBorder="1" applyAlignment="1">
      <alignment horizontal="center"/>
    </xf>
    <xf numFmtId="0" fontId="2" fillId="5" borderId="10" xfId="0" applyFont="1" applyFill="1" applyBorder="1" applyAlignment="1">
      <alignment horizontal="center" vertical="center"/>
    </xf>
    <xf numFmtId="0" fontId="8" fillId="5" borderId="19"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71" xfId="0" applyFont="1" applyFill="1" applyBorder="1" applyAlignment="1">
      <alignment horizontal="center" vertical="center"/>
    </xf>
    <xf numFmtId="0" fontId="4" fillId="0" borderId="44" xfId="0" applyFont="1" applyFill="1" applyBorder="1"/>
    <xf numFmtId="0" fontId="8" fillId="0" borderId="45" xfId="0" applyFont="1" applyFill="1" applyBorder="1" applyAlignment="1">
      <alignment horizontal="center"/>
    </xf>
    <xf numFmtId="0" fontId="12" fillId="5" borderId="41" xfId="0" applyFont="1" applyFill="1" applyBorder="1" applyAlignment="1">
      <alignment horizontal="center" vertical="center" wrapText="1"/>
    </xf>
    <xf numFmtId="3" fontId="6" fillId="3" borderId="5" xfId="0" applyNumberFormat="1" applyFont="1" applyFill="1" applyBorder="1" applyAlignment="1">
      <alignment horizontal="right"/>
    </xf>
    <xf numFmtId="3" fontId="6" fillId="3" borderId="6" xfId="0" applyNumberFormat="1" applyFont="1" applyFill="1" applyBorder="1" applyAlignment="1">
      <alignment horizontal="right"/>
    </xf>
    <xf numFmtId="3" fontId="6" fillId="3" borderId="7" xfId="0" applyNumberFormat="1" applyFont="1" applyFill="1" applyBorder="1" applyAlignment="1">
      <alignment horizontal="right"/>
    </xf>
    <xf numFmtId="3" fontId="7" fillId="5" borderId="38" xfId="0" applyNumberFormat="1" applyFont="1" applyFill="1" applyBorder="1" applyAlignment="1">
      <alignment horizontal="right"/>
    </xf>
    <xf numFmtId="0" fontId="12" fillId="5" borderId="41" xfId="0" applyNumberFormat="1" applyFont="1" applyFill="1" applyBorder="1" applyAlignment="1">
      <alignment horizontal="center" vertical="center" wrapText="1"/>
    </xf>
    <xf numFmtId="3" fontId="4" fillId="0" borderId="4" xfId="0" applyNumberFormat="1" applyFont="1" applyFill="1" applyBorder="1" applyAlignment="1">
      <alignment horizontal="right"/>
    </xf>
    <xf numFmtId="3" fontId="4" fillId="3" borderId="5" xfId="0" applyNumberFormat="1" applyFont="1" applyFill="1" applyBorder="1"/>
    <xf numFmtId="0" fontId="12" fillId="5" borderId="41" xfId="0" applyNumberFormat="1" applyFont="1" applyFill="1" applyBorder="1" applyAlignment="1">
      <alignment horizontal="center" wrapText="1"/>
    </xf>
    <xf numFmtId="0" fontId="12" fillId="5" borderId="41" xfId="0" applyFont="1" applyFill="1" applyBorder="1" applyAlignment="1">
      <alignment horizontal="center" wrapText="1"/>
    </xf>
    <xf numFmtId="167" fontId="4" fillId="0" borderId="5" xfId="0" applyNumberFormat="1" applyFont="1" applyFill="1" applyBorder="1"/>
    <xf numFmtId="167" fontId="6" fillId="5" borderId="41" xfId="0" applyNumberFormat="1" applyFont="1" applyFill="1" applyBorder="1"/>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3" fontId="4" fillId="0" borderId="14" xfId="0" applyNumberFormat="1" applyFont="1" applyFill="1" applyBorder="1" applyAlignment="1">
      <alignment horizontal="right" vertical="center"/>
    </xf>
    <xf numFmtId="4" fontId="4" fillId="0" borderId="33" xfId="0" applyNumberFormat="1" applyFont="1" applyFill="1" applyBorder="1" applyAlignment="1">
      <alignment vertical="center"/>
    </xf>
    <xf numFmtId="169" fontId="4" fillId="0" borderId="23" xfId="0" applyNumberFormat="1" applyFont="1" applyFill="1" applyBorder="1" applyAlignment="1">
      <alignment horizontal="center" vertical="center"/>
    </xf>
    <xf numFmtId="169" fontId="4" fillId="0" borderId="30" xfId="0" applyNumberFormat="1" applyFont="1" applyFill="1" applyBorder="1" applyAlignment="1">
      <alignment horizontal="center"/>
    </xf>
    <xf numFmtId="0" fontId="4" fillId="0" borderId="31" xfId="0" applyFont="1" applyFill="1" applyBorder="1" applyAlignment="1">
      <alignment horizontal="center"/>
    </xf>
    <xf numFmtId="0" fontId="4" fillId="0" borderId="31" xfId="0" applyFont="1" applyFill="1" applyBorder="1"/>
    <xf numFmtId="3" fontId="4" fillId="0" borderId="31" xfId="0" applyNumberFormat="1" applyFont="1" applyFill="1" applyBorder="1" applyAlignment="1">
      <alignment vertical="center"/>
    </xf>
    <xf numFmtId="3" fontId="17" fillId="5" borderId="31" xfId="0" applyNumberFormat="1" applyFont="1" applyFill="1" applyBorder="1" applyAlignment="1"/>
    <xf numFmtId="169" fontId="17" fillId="5" borderId="25" xfId="0" applyNumberFormat="1" applyFont="1" applyFill="1" applyBorder="1" applyAlignment="1">
      <alignment horizontal="left"/>
    </xf>
    <xf numFmtId="0" fontId="17" fillId="5" borderId="26" xfId="0" applyFont="1" applyFill="1" applyBorder="1" applyAlignment="1">
      <alignment horizontal="center"/>
    </xf>
    <xf numFmtId="0" fontId="17" fillId="5" borderId="26" xfId="0" applyFont="1" applyFill="1" applyBorder="1"/>
    <xf numFmtId="3" fontId="17" fillId="5" borderId="26" xfId="0" applyNumberFormat="1" applyFont="1" applyFill="1" applyBorder="1" applyAlignment="1"/>
    <xf numFmtId="4" fontId="17" fillId="5" borderId="24" xfId="1" applyNumberFormat="1" applyFont="1" applyFill="1" applyBorder="1" applyAlignment="1">
      <alignment vertical="center" shrinkToFit="1"/>
    </xf>
    <xf numFmtId="0" fontId="17" fillId="0" borderId="0" xfId="0" applyFont="1" applyFill="1"/>
    <xf numFmtId="4" fontId="4" fillId="0" borderId="24" xfId="0" applyNumberFormat="1" applyFont="1" applyFill="1" applyBorder="1" applyAlignment="1">
      <alignment vertical="center"/>
    </xf>
    <xf numFmtId="169" fontId="4" fillId="0" borderId="23" xfId="0" applyNumberFormat="1" applyFont="1" applyFill="1" applyBorder="1" applyAlignment="1">
      <alignment horizontal="center"/>
    </xf>
    <xf numFmtId="0" fontId="4" fillId="0" borderId="23" xfId="0" applyFont="1" applyFill="1" applyBorder="1" applyAlignment="1">
      <alignment horizontal="center" vertical="center"/>
    </xf>
    <xf numFmtId="167" fontId="4" fillId="0" borderId="2" xfId="0" applyNumberFormat="1" applyFont="1" applyFill="1" applyBorder="1" applyAlignment="1"/>
    <xf numFmtId="4" fontId="4" fillId="0" borderId="22" xfId="0" applyNumberFormat="1" applyFont="1" applyFill="1" applyBorder="1" applyAlignment="1">
      <alignment vertical="center" shrinkToFit="1"/>
    </xf>
    <xf numFmtId="0" fontId="4" fillId="3" borderId="2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vertical="center" wrapText="1"/>
    </xf>
    <xf numFmtId="167" fontId="4" fillId="3" borderId="2" xfId="0" applyNumberFormat="1" applyFont="1" applyFill="1" applyBorder="1" applyAlignment="1">
      <alignment horizontal="right" vertical="center"/>
    </xf>
    <xf numFmtId="4" fontId="4" fillId="3" borderId="22" xfId="0" applyNumberFormat="1" applyFont="1" applyFill="1" applyBorder="1" applyAlignment="1">
      <alignment vertical="center"/>
    </xf>
    <xf numFmtId="0" fontId="4" fillId="3" borderId="0" xfId="0" applyFont="1" applyFill="1" applyAlignment="1">
      <alignment vertical="center"/>
    </xf>
    <xf numFmtId="173" fontId="4" fillId="3" borderId="0" xfId="0" applyNumberFormat="1" applyFont="1" applyFill="1" applyAlignment="1">
      <alignment vertical="center"/>
    </xf>
    <xf numFmtId="3" fontId="7" fillId="5" borderId="35" xfId="0" applyNumberFormat="1" applyFont="1" applyFill="1" applyBorder="1"/>
    <xf numFmtId="3" fontId="7" fillId="0" borderId="1" xfId="0" applyNumberFormat="1" applyFont="1" applyFill="1" applyBorder="1"/>
    <xf numFmtId="3" fontId="18" fillId="5" borderId="35" xfId="0" applyNumberFormat="1" applyFont="1" applyFill="1" applyBorder="1"/>
    <xf numFmtId="170" fontId="2" fillId="0" borderId="0" xfId="0" applyNumberFormat="1" applyFont="1" applyFill="1" applyAlignment="1">
      <alignment horizontal="right"/>
    </xf>
    <xf numFmtId="4" fontId="6" fillId="0" borderId="1" xfId="0" applyNumberFormat="1" applyFont="1" applyFill="1" applyBorder="1" applyAlignment="1">
      <alignment vertical="center"/>
    </xf>
    <xf numFmtId="4" fontId="4" fillId="0" borderId="36" xfId="0" applyNumberFormat="1" applyFont="1" applyFill="1" applyBorder="1" applyAlignment="1">
      <alignment vertical="center"/>
    </xf>
    <xf numFmtId="4" fontId="6" fillId="5" borderId="35" xfId="0" applyNumberFormat="1" applyFont="1" applyFill="1" applyBorder="1" applyAlignment="1">
      <alignment vertical="center"/>
    </xf>
    <xf numFmtId="0" fontId="42" fillId="5" borderId="0" xfId="0" applyFont="1" applyFill="1"/>
    <xf numFmtId="4" fontId="4" fillId="0" borderId="1" xfId="0" applyNumberFormat="1" applyFont="1" applyFill="1" applyBorder="1" applyAlignment="1">
      <alignment vertical="center"/>
    </xf>
    <xf numFmtId="4" fontId="6" fillId="5" borderId="35" xfId="0" applyNumberFormat="1" applyFont="1" applyFill="1" applyBorder="1" applyAlignment="1"/>
    <xf numFmtId="167" fontId="6" fillId="5" borderId="26" xfId="4" applyNumberFormat="1" applyFont="1" applyFill="1" applyBorder="1"/>
    <xf numFmtId="4" fontId="6" fillId="5" borderId="27" xfId="4" applyNumberFormat="1" applyFont="1" applyFill="1" applyBorder="1"/>
    <xf numFmtId="3" fontId="4" fillId="3" borderId="2" xfId="0" applyNumberFormat="1" applyFont="1" applyFill="1" applyBorder="1" applyAlignment="1">
      <alignment horizontal="right" vertical="center"/>
    </xf>
    <xf numFmtId="167" fontId="7" fillId="5" borderId="26" xfId="0" applyNumberFormat="1" applyFont="1" applyFill="1" applyBorder="1" applyAlignment="1"/>
    <xf numFmtId="3" fontId="4" fillId="3" borderId="2" xfId="0" applyNumberFormat="1" applyFont="1" applyFill="1" applyBorder="1" applyAlignment="1"/>
    <xf numFmtId="0" fontId="4" fillId="3" borderId="0" xfId="4" applyFont="1" applyFill="1" applyAlignment="1">
      <alignment horizontal="justify" wrapText="1"/>
    </xf>
    <xf numFmtId="0" fontId="28" fillId="4" borderId="0" xfId="4" applyFont="1" applyFill="1" applyAlignment="1">
      <alignment horizontal="justify" wrapText="1"/>
    </xf>
    <xf numFmtId="166" fontId="26" fillId="3" borderId="0" xfId="4" applyNumberFormat="1" applyFont="1" applyFill="1" applyBorder="1" applyAlignment="1">
      <alignment horizontal="right"/>
    </xf>
    <xf numFmtId="0" fontId="26" fillId="3" borderId="0" xfId="4" applyFont="1" applyFill="1" applyAlignment="1">
      <alignment horizontal="justify" wrapText="1"/>
    </xf>
    <xf numFmtId="1" fontId="26" fillId="3" borderId="0" xfId="4" applyNumberFormat="1" applyFont="1" applyFill="1" applyAlignment="1">
      <alignment horizontal="justify" wrapText="1"/>
    </xf>
    <xf numFmtId="0" fontId="28" fillId="3" borderId="0" xfId="4" applyFont="1" applyFill="1" applyAlignment="1">
      <alignment horizontal="justify" wrapText="1"/>
    </xf>
    <xf numFmtId="0" fontId="4" fillId="3" borderId="0" xfId="4" applyFont="1" applyFill="1" applyAlignment="1">
      <alignment horizontal="justify" wrapText="1"/>
    </xf>
    <xf numFmtId="166" fontId="4" fillId="3" borderId="0" xfId="4" applyNumberFormat="1" applyFont="1" applyFill="1" applyBorder="1" applyAlignment="1">
      <alignment horizontal="right"/>
    </xf>
    <xf numFmtId="0" fontId="2" fillId="0" borderId="0" xfId="0" applyFont="1" applyAlignment="1">
      <alignment wrapText="1"/>
    </xf>
    <xf numFmtId="4" fontId="28" fillId="5" borderId="46" xfId="4" applyNumberFormat="1" applyFont="1" applyFill="1" applyBorder="1"/>
    <xf numFmtId="4" fontId="28" fillId="3" borderId="0" xfId="4" applyNumberFormat="1" applyFont="1" applyFill="1"/>
    <xf numFmtId="4" fontId="28" fillId="3" borderId="0" xfId="4" applyNumberFormat="1" applyFont="1" applyFill="1" applyAlignment="1"/>
    <xf numFmtId="4" fontId="28" fillId="3" borderId="46" xfId="4" applyNumberFormat="1" applyFont="1" applyFill="1" applyBorder="1"/>
    <xf numFmtId="4" fontId="28" fillId="4" borderId="0" xfId="4" applyNumberFormat="1" applyFont="1" applyFill="1"/>
    <xf numFmtId="4" fontId="28" fillId="0" borderId="0" xfId="4" applyNumberFormat="1" applyFont="1" applyFill="1"/>
    <xf numFmtId="4" fontId="28" fillId="0" borderId="0" xfId="4" applyNumberFormat="1" applyFont="1" applyFill="1" applyBorder="1"/>
    <xf numFmtId="1" fontId="27" fillId="0" borderId="0" xfId="4" applyNumberFormat="1" applyFont="1" applyFill="1" applyBorder="1"/>
    <xf numFmtId="0" fontId="27" fillId="0" borderId="0" xfId="4" applyFont="1" applyFill="1" applyBorder="1"/>
    <xf numFmtId="4" fontId="28" fillId="3" borderId="0" xfId="4" applyNumberFormat="1" applyFont="1" applyFill="1" applyBorder="1"/>
    <xf numFmtId="4" fontId="28" fillId="3" borderId="0" xfId="4" applyNumberFormat="1" applyFont="1" applyFill="1" applyBorder="1" applyAlignment="1">
      <alignment horizontal="right"/>
    </xf>
    <xf numFmtId="4" fontId="28" fillId="3" borderId="0" xfId="4" applyNumberFormat="1" applyFont="1" applyFill="1" applyBorder="1" applyAlignment="1">
      <alignment horizontal="justify"/>
    </xf>
    <xf numFmtId="4" fontId="28" fillId="5" borderId="0" xfId="4" applyNumberFormat="1" applyFont="1" applyFill="1"/>
    <xf numFmtId="4" fontId="28" fillId="3" borderId="0" xfId="3" applyNumberFormat="1" applyFont="1" applyFill="1" applyBorder="1" applyAlignment="1">
      <alignment horizontal="left"/>
    </xf>
    <xf numFmtId="0" fontId="6" fillId="3" borderId="0" xfId="4" applyFont="1" applyFill="1"/>
    <xf numFmtId="1" fontId="6" fillId="3" borderId="0" xfId="4" applyNumberFormat="1" applyFont="1" applyFill="1" applyBorder="1" applyAlignment="1">
      <alignment horizontal="left"/>
    </xf>
    <xf numFmtId="1" fontId="7" fillId="3" borderId="0" xfId="4" applyNumberFormat="1" applyFont="1" applyFill="1" applyBorder="1" applyAlignment="1">
      <alignment horizontal="left"/>
    </xf>
    <xf numFmtId="4" fontId="2" fillId="6" borderId="0" xfId="4" applyNumberFormat="1" applyFont="1" applyFill="1"/>
    <xf numFmtId="1" fontId="7" fillId="3" borderId="0" xfId="4" applyNumberFormat="1" applyFont="1" applyFill="1" applyBorder="1" applyAlignment="1">
      <alignment horizontal="left" wrapText="1"/>
    </xf>
    <xf numFmtId="0" fontId="4" fillId="3" borderId="2" xfId="4" applyFont="1" applyFill="1" applyBorder="1" applyAlignment="1">
      <alignment vertical="center" wrapText="1"/>
    </xf>
    <xf numFmtId="0" fontId="2" fillId="3" borderId="0" xfId="4" applyFont="1" applyFill="1" applyAlignment="1">
      <alignment horizontal="justify" wrapText="1"/>
    </xf>
    <xf numFmtId="166" fontId="7" fillId="3" borderId="0" xfId="4" applyNumberFormat="1" applyFont="1" applyFill="1" applyBorder="1" applyAlignment="1">
      <alignment horizontal="right"/>
    </xf>
    <xf numFmtId="1" fontId="6" fillId="3" borderId="0" xfId="4" applyNumberFormat="1" applyFont="1" applyFill="1" applyAlignment="1">
      <alignment horizontal="left"/>
    </xf>
    <xf numFmtId="1" fontId="4" fillId="3" borderId="0" xfId="4" applyNumberFormat="1" applyFont="1" applyFill="1" applyAlignment="1">
      <alignment horizontal="center"/>
    </xf>
    <xf numFmtId="0" fontId="4" fillId="3" borderId="0" xfId="4" applyFont="1" applyFill="1"/>
    <xf numFmtId="3" fontId="4" fillId="3" borderId="0" xfId="4" applyNumberFormat="1" applyFont="1" applyFill="1"/>
    <xf numFmtId="10" fontId="4" fillId="3" borderId="0" xfId="4" applyNumberFormat="1" applyFont="1" applyFill="1"/>
    <xf numFmtId="1" fontId="6" fillId="3" borderId="1" xfId="4" applyNumberFormat="1" applyFont="1" applyFill="1" applyBorder="1" applyAlignment="1">
      <alignment horizontal="left"/>
    </xf>
    <xf numFmtId="1" fontId="6" fillId="3" borderId="1" xfId="4" applyNumberFormat="1" applyFont="1" applyFill="1" applyBorder="1" applyAlignment="1">
      <alignment horizontal="center"/>
    </xf>
    <xf numFmtId="0" fontId="6" fillId="3" borderId="1" xfId="4" applyFont="1" applyFill="1" applyBorder="1"/>
    <xf numFmtId="166" fontId="6" fillId="3" borderId="1" xfId="4" applyNumberFormat="1" applyFont="1" applyFill="1" applyBorder="1" applyAlignment="1">
      <alignment horizontal="right"/>
    </xf>
    <xf numFmtId="1" fontId="7" fillId="0" borderId="0" xfId="4" applyNumberFormat="1" applyFont="1" applyFill="1" applyBorder="1" applyAlignment="1">
      <alignment horizontal="left"/>
    </xf>
    <xf numFmtId="49" fontId="37" fillId="3" borderId="0" xfId="4" applyNumberFormat="1" applyFont="1" applyFill="1" applyAlignment="1">
      <alignment vertical="top" wrapText="1"/>
    </xf>
    <xf numFmtId="1" fontId="4" fillId="0" borderId="30" xfId="0" applyNumberFormat="1" applyFont="1" applyFill="1" applyBorder="1" applyAlignment="1">
      <alignment horizontal="center"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wrapText="1"/>
    </xf>
    <xf numFmtId="3" fontId="4" fillId="0" borderId="31" xfId="0" applyNumberFormat="1" applyFont="1" applyFill="1" applyBorder="1" applyAlignment="1">
      <alignment horizontal="right" vertical="center"/>
    </xf>
    <xf numFmtId="4" fontId="2" fillId="4" borderId="0" xfId="4" applyNumberFormat="1" applyFont="1" applyFill="1" applyAlignment="1">
      <alignment vertical="center"/>
    </xf>
    <xf numFmtId="0" fontId="2" fillId="4" borderId="0" xfId="4" applyFont="1" applyFill="1" applyAlignment="1">
      <alignment vertical="center"/>
    </xf>
    <xf numFmtId="167" fontId="4" fillId="0" borderId="2" xfId="0" applyNumberFormat="1" applyFont="1" applyFill="1" applyBorder="1" applyAlignment="1">
      <alignment vertical="center"/>
    </xf>
    <xf numFmtId="167" fontId="4" fillId="3" borderId="2" xfId="4" applyNumberFormat="1" applyFont="1" applyFill="1" applyBorder="1" applyAlignment="1">
      <alignment vertical="center"/>
    </xf>
    <xf numFmtId="1" fontId="4" fillId="3" borderId="0" xfId="4" applyNumberFormat="1" applyFont="1" applyFill="1" applyBorder="1" applyAlignment="1">
      <alignment horizontal="left"/>
    </xf>
    <xf numFmtId="1" fontId="2" fillId="4" borderId="0" xfId="4" applyNumberFormat="1" applyFont="1" applyFill="1" applyAlignment="1">
      <alignment horizontal="center"/>
    </xf>
    <xf numFmtId="3" fontId="2" fillId="4" borderId="0" xfId="4" applyNumberFormat="1" applyFont="1" applyFill="1"/>
    <xf numFmtId="10" fontId="2" fillId="4" borderId="0" xfId="4" applyNumberFormat="1" applyFont="1" applyFill="1"/>
    <xf numFmtId="3" fontId="26" fillId="3" borderId="2" xfId="4" applyNumberFormat="1" applyFont="1" applyFill="1" applyBorder="1"/>
    <xf numFmtId="4" fontId="26" fillId="3" borderId="22" xfId="4" applyNumberFormat="1" applyFont="1" applyFill="1" applyBorder="1"/>
    <xf numFmtId="3" fontId="26" fillId="3" borderId="2" xfId="4" applyNumberFormat="1" applyFont="1" applyFill="1" applyBorder="1" applyAlignment="1">
      <alignment vertical="center"/>
    </xf>
    <xf numFmtId="167" fontId="26" fillId="3" borderId="2" xfId="4" applyNumberFormat="1" applyFont="1" applyFill="1" applyBorder="1"/>
    <xf numFmtId="2" fontId="26" fillId="3" borderId="22" xfId="4" applyNumberFormat="1" applyFont="1" applyFill="1" applyBorder="1" applyAlignment="1">
      <alignment vertical="center"/>
    </xf>
    <xf numFmtId="3" fontId="4" fillId="0" borderId="0" xfId="0" applyNumberFormat="1" applyFont="1" applyFill="1" applyAlignment="1">
      <alignment vertical="center"/>
    </xf>
    <xf numFmtId="167" fontId="43" fillId="3" borderId="2" xfId="0" applyNumberFormat="1" applyFont="1" applyFill="1" applyBorder="1" applyAlignment="1">
      <alignment horizontal="right" vertical="center"/>
    </xf>
    <xf numFmtId="4" fontId="44" fillId="3" borderId="22" xfId="0" applyNumberFormat="1" applyFont="1" applyFill="1" applyBorder="1" applyAlignment="1">
      <alignment vertical="center"/>
    </xf>
    <xf numFmtId="3" fontId="4" fillId="3" borderId="14" xfId="0" applyNumberFormat="1" applyFont="1" applyFill="1" applyBorder="1" applyAlignment="1">
      <alignment horizontal="right" vertical="center"/>
    </xf>
    <xf numFmtId="3" fontId="4" fillId="3" borderId="31" xfId="0" applyNumberFormat="1" applyFont="1" applyFill="1" applyBorder="1" applyAlignment="1">
      <alignment horizontal="right" vertical="center"/>
    </xf>
    <xf numFmtId="0" fontId="41" fillId="0" borderId="0" xfId="0" applyFont="1" applyFill="1" applyAlignment="1">
      <alignment horizontal="left" wrapText="1"/>
    </xf>
    <xf numFmtId="1" fontId="39" fillId="0" borderId="34" xfId="0" applyNumberFormat="1" applyFont="1" applyFill="1" applyBorder="1" applyAlignment="1">
      <alignment horizontal="left" wrapText="1"/>
    </xf>
    <xf numFmtId="0" fontId="9" fillId="0" borderId="0" xfId="0" applyFont="1" applyFill="1" applyAlignment="1">
      <alignment horizontal="left"/>
    </xf>
    <xf numFmtId="0" fontId="16" fillId="0" borderId="0" xfId="0" applyFont="1" applyFill="1" applyAlignment="1">
      <alignment horizontal="left"/>
    </xf>
    <xf numFmtId="0" fontId="7" fillId="5" borderId="25" xfId="0" applyFont="1" applyFill="1" applyBorder="1" applyAlignment="1"/>
    <xf numFmtId="0" fontId="7" fillId="5" borderId="26" xfId="0" applyFont="1" applyFill="1" applyBorder="1" applyAlignment="1"/>
    <xf numFmtId="0" fontId="18" fillId="5" borderId="35" xfId="0" applyFont="1" applyFill="1" applyBorder="1" applyAlignment="1">
      <alignment shrinkToFit="1"/>
    </xf>
    <xf numFmtId="0" fontId="21" fillId="0" borderId="46" xfId="0" applyFont="1" applyFill="1" applyBorder="1" applyAlignment="1">
      <alignment horizontal="left" wrapText="1"/>
    </xf>
    <xf numFmtId="0" fontId="11" fillId="5" borderId="62" xfId="0" applyNumberFormat="1" applyFont="1" applyFill="1" applyBorder="1" applyAlignment="1">
      <alignment horizontal="center" vertical="center" wrapText="1"/>
    </xf>
    <xf numFmtId="0" fontId="11" fillId="5" borderId="63" xfId="0" applyNumberFormat="1" applyFont="1" applyFill="1" applyBorder="1" applyAlignment="1">
      <alignment horizontal="center" vertical="center" wrapText="1"/>
    </xf>
    <xf numFmtId="0" fontId="2" fillId="5" borderId="62" xfId="0" applyNumberFormat="1" applyFont="1" applyFill="1" applyBorder="1" applyAlignment="1">
      <alignment horizontal="center" vertical="center" wrapText="1"/>
    </xf>
    <xf numFmtId="0" fontId="2" fillId="5" borderId="63" xfId="0" applyNumberFormat="1"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6" fillId="5" borderId="37" xfId="0" applyFont="1" applyFill="1" applyBorder="1" applyAlignment="1"/>
    <xf numFmtId="0" fontId="2" fillId="5" borderId="38" xfId="0" applyFont="1" applyFill="1" applyBorder="1" applyAlignment="1"/>
    <xf numFmtId="0" fontId="13" fillId="0" borderId="0" xfId="0" applyFont="1" applyFill="1" applyAlignment="1">
      <alignment horizontal="left"/>
    </xf>
    <xf numFmtId="0" fontId="6" fillId="0" borderId="0" xfId="0" applyFont="1" applyFill="1" applyAlignment="1">
      <alignment horizontal="center"/>
    </xf>
    <xf numFmtId="0" fontId="4" fillId="0" borderId="0" xfId="0" applyFont="1" applyFill="1" applyAlignment="1"/>
    <xf numFmtId="0" fontId="2" fillId="5" borderId="62"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66" xfId="0" applyNumberFormat="1" applyFont="1" applyFill="1" applyBorder="1" applyAlignment="1">
      <alignment horizontal="center" vertical="center" wrapText="1"/>
    </xf>
    <xf numFmtId="0" fontId="2" fillId="5" borderId="63" xfId="0" applyNumberFormat="1" applyFont="1" applyFill="1" applyBorder="1" applyAlignment="1">
      <alignment horizontal="center" wrapText="1"/>
    </xf>
    <xf numFmtId="1" fontId="7" fillId="5" borderId="46" xfId="4" applyNumberFormat="1" applyFont="1" applyFill="1" applyBorder="1" applyAlignment="1">
      <alignment horizontal="left" wrapText="1"/>
    </xf>
    <xf numFmtId="166" fontId="7" fillId="5" borderId="46" xfId="4" applyNumberFormat="1" applyFont="1" applyFill="1" applyBorder="1" applyAlignment="1">
      <alignment horizontal="right"/>
    </xf>
    <xf numFmtId="0" fontId="6" fillId="3" borderId="0" xfId="4" applyNumberFormat="1" applyFont="1" applyFill="1" applyBorder="1" applyAlignment="1">
      <alignment horizontal="left" wrapText="1"/>
    </xf>
    <xf numFmtId="0" fontId="2" fillId="3" borderId="0" xfId="4" applyNumberFormat="1" applyFont="1" applyFill="1" applyBorder="1" applyAlignment="1">
      <alignment wrapText="1"/>
    </xf>
    <xf numFmtId="166" fontId="6" fillId="3" borderId="0" xfId="4" applyNumberFormat="1" applyFont="1" applyFill="1" applyBorder="1" applyAlignment="1">
      <alignment horizontal="right"/>
    </xf>
    <xf numFmtId="0" fontId="4" fillId="3" borderId="0" xfId="4" applyFont="1" applyFill="1" applyAlignment="1">
      <alignment horizontal="justify" wrapText="1"/>
    </xf>
    <xf numFmtId="1" fontId="7" fillId="5" borderId="46" xfId="4" applyNumberFormat="1" applyFont="1" applyFill="1" applyBorder="1" applyAlignment="1">
      <alignment horizontal="left"/>
    </xf>
    <xf numFmtId="0" fontId="6" fillId="3" borderId="34" xfId="4" applyNumberFormat="1" applyFont="1" applyFill="1" applyBorder="1" applyAlignment="1">
      <alignment horizontal="left" wrapText="1"/>
    </xf>
    <xf numFmtId="0" fontId="2" fillId="3" borderId="34" xfId="4" applyNumberFormat="1" applyFont="1" applyFill="1" applyBorder="1" applyAlignment="1">
      <alignment wrapText="1"/>
    </xf>
    <xf numFmtId="166" fontId="6" fillId="3" borderId="34" xfId="4" applyNumberFormat="1" applyFont="1" applyFill="1" applyBorder="1" applyAlignment="1">
      <alignment horizontal="right"/>
    </xf>
    <xf numFmtId="0" fontId="4" fillId="3" borderId="0" xfId="4" applyFont="1" applyFill="1" applyBorder="1" applyAlignment="1">
      <alignment horizontal="justify" wrapText="1"/>
    </xf>
    <xf numFmtId="0" fontId="37" fillId="3" borderId="34" xfId="4" applyFont="1" applyFill="1" applyBorder="1" applyAlignment="1">
      <alignment horizontal="right"/>
    </xf>
    <xf numFmtId="1" fontId="4" fillId="3" borderId="0" xfId="4" applyNumberFormat="1" applyFont="1" applyFill="1" applyBorder="1" applyAlignment="1">
      <alignment horizontal="justify" vertical="top" wrapText="1"/>
    </xf>
    <xf numFmtId="1" fontId="27" fillId="5" borderId="46" xfId="4" applyNumberFormat="1" applyFont="1" applyFill="1" applyBorder="1" applyAlignment="1">
      <alignment horizontal="left"/>
    </xf>
    <xf numFmtId="166" fontId="27" fillId="5" borderId="46" xfId="4" applyNumberFormat="1" applyFont="1" applyFill="1" applyBorder="1" applyAlignment="1">
      <alignment horizontal="right"/>
    </xf>
    <xf numFmtId="0" fontId="25" fillId="3" borderId="0" xfId="4" applyNumberFormat="1" applyFont="1" applyFill="1" applyBorder="1" applyAlignment="1">
      <alignment horizontal="left" wrapText="1"/>
    </xf>
    <xf numFmtId="0" fontId="28" fillId="3" borderId="0" xfId="4" applyNumberFormat="1" applyFont="1" applyFill="1" applyBorder="1" applyAlignment="1">
      <alignment wrapText="1"/>
    </xf>
    <xf numFmtId="1" fontId="4" fillId="3" borderId="0" xfId="4" applyNumberFormat="1" applyFont="1" applyFill="1" applyAlignment="1">
      <alignment horizontal="justify" wrapText="1"/>
    </xf>
    <xf numFmtId="0" fontId="2" fillId="3" borderId="0" xfId="4" applyFont="1" applyFill="1" applyAlignment="1">
      <alignment horizontal="justify" wrapText="1"/>
    </xf>
    <xf numFmtId="0" fontId="4" fillId="3" borderId="0" xfId="4" applyFont="1" applyFill="1" applyBorder="1" applyAlignment="1">
      <alignment horizontal="left" wrapText="1"/>
    </xf>
    <xf numFmtId="0" fontId="26" fillId="3" borderId="0" xfId="4" applyFont="1" applyFill="1" applyBorder="1" applyAlignment="1">
      <alignment horizontal="justify" wrapText="1"/>
    </xf>
    <xf numFmtId="1" fontId="26" fillId="3" borderId="0" xfId="4" applyNumberFormat="1" applyFont="1" applyFill="1" applyBorder="1" applyAlignment="1">
      <alignment horizontal="justify" wrapText="1"/>
    </xf>
    <xf numFmtId="3" fontId="4" fillId="3" borderId="0" xfId="4" applyNumberFormat="1" applyFont="1" applyFill="1" applyAlignment="1">
      <alignment horizontal="justify" vertical="top" wrapText="1"/>
    </xf>
    <xf numFmtId="166" fontId="4" fillId="3" borderId="0" xfId="4" applyNumberFormat="1" applyFont="1" applyFill="1" applyBorder="1" applyAlignment="1">
      <alignment horizontal="right" vertical="center"/>
    </xf>
    <xf numFmtId="1" fontId="4" fillId="3" borderId="0" xfId="4" applyNumberFormat="1" applyFont="1" applyFill="1" applyAlignment="1">
      <alignment horizontal="justify" vertical="top" wrapText="1"/>
    </xf>
    <xf numFmtId="0" fontId="4" fillId="3" borderId="0" xfId="4" applyNumberFormat="1" applyFont="1" applyFill="1" applyBorder="1" applyAlignment="1">
      <alignment vertical="top" wrapText="1"/>
    </xf>
    <xf numFmtId="0" fontId="2" fillId="0" borderId="0" xfId="0" applyFont="1" applyAlignment="1">
      <alignment wrapText="1"/>
    </xf>
    <xf numFmtId="1" fontId="6" fillId="5" borderId="25" xfId="4" applyNumberFormat="1" applyFont="1" applyFill="1" applyBorder="1" applyAlignment="1">
      <alignment horizontal="left"/>
    </xf>
    <xf numFmtId="1" fontId="6" fillId="5" borderId="26" xfId="4" applyNumberFormat="1" applyFont="1" applyFill="1" applyBorder="1" applyAlignment="1">
      <alignment horizontal="left"/>
    </xf>
    <xf numFmtId="0" fontId="4" fillId="3" borderId="0" xfId="4" applyFont="1" applyFill="1" applyAlignment="1">
      <alignment horizontal="justify" vertical="top" wrapText="1"/>
    </xf>
    <xf numFmtId="0" fontId="4" fillId="3" borderId="0" xfId="4" applyFont="1" applyFill="1" applyAlignment="1">
      <alignment wrapText="1"/>
    </xf>
    <xf numFmtId="0" fontId="2" fillId="3" borderId="0" xfId="4" applyFont="1" applyFill="1" applyAlignment="1">
      <alignment horizontal="justify" vertical="top" wrapText="1"/>
    </xf>
    <xf numFmtId="171" fontId="7" fillId="5" borderId="46" xfId="4" applyNumberFormat="1" applyFont="1" applyFill="1" applyBorder="1" applyAlignment="1">
      <alignment horizontal="right"/>
    </xf>
    <xf numFmtId="0" fontId="2" fillId="0" borderId="0" xfId="0" applyFont="1" applyAlignment="1">
      <alignment horizontal="justify" vertical="top" wrapText="1"/>
    </xf>
    <xf numFmtId="0" fontId="4" fillId="3" borderId="0" xfId="4" applyFont="1" applyFill="1" applyBorder="1" applyAlignment="1">
      <alignment wrapText="1"/>
    </xf>
    <xf numFmtId="0" fontId="37" fillId="3" borderId="0" xfId="4" applyFont="1" applyFill="1" applyAlignment="1">
      <alignment horizontal="justify" vertical="top" wrapText="1"/>
    </xf>
    <xf numFmtId="3" fontId="4" fillId="3" borderId="0" xfId="4" applyNumberFormat="1" applyFont="1" applyFill="1" applyAlignment="1">
      <alignment horizontal="left" vertical="top" wrapText="1"/>
    </xf>
    <xf numFmtId="171" fontId="4" fillId="3" borderId="0" xfId="4" applyNumberFormat="1" applyFont="1" applyFill="1" applyBorder="1" applyAlignment="1">
      <alignment horizontal="right" vertical="center"/>
    </xf>
    <xf numFmtId="171" fontId="6" fillId="3" borderId="0" xfId="4" applyNumberFormat="1" applyFont="1" applyFill="1" applyBorder="1" applyAlignment="1">
      <alignment horizontal="right"/>
    </xf>
    <xf numFmtId="166" fontId="4" fillId="3" borderId="0" xfId="4" applyNumberFormat="1" applyFont="1" applyFill="1" applyBorder="1" applyAlignment="1">
      <alignment horizontal="right"/>
    </xf>
    <xf numFmtId="0" fontId="28" fillId="4" borderId="0" xfId="4" applyFont="1" applyFill="1" applyAlignment="1">
      <alignment horizontal="justify" wrapText="1"/>
    </xf>
    <xf numFmtId="0" fontId="4" fillId="3" borderId="0" xfId="4" applyFont="1" applyFill="1" applyAlignment="1">
      <alignment vertical="top" wrapText="1"/>
    </xf>
    <xf numFmtId="0" fontId="37" fillId="3" borderId="0" xfId="4" applyFont="1" applyFill="1" applyAlignment="1">
      <alignment vertical="top" wrapText="1"/>
    </xf>
    <xf numFmtId="166" fontId="6" fillId="3" borderId="0" xfId="4" applyNumberFormat="1" applyFont="1" applyFill="1" applyAlignment="1">
      <alignment horizontal="right"/>
    </xf>
    <xf numFmtId="0" fontId="2" fillId="0" borderId="0" xfId="0" applyFont="1" applyAlignment="1">
      <alignment horizontal="justify" wrapText="1"/>
    </xf>
    <xf numFmtId="0" fontId="2" fillId="3" borderId="0" xfId="4" applyFont="1" applyFill="1" applyAlignment="1">
      <alignment wrapText="1"/>
    </xf>
    <xf numFmtId="166" fontId="4" fillId="3" borderId="0" xfId="4" applyNumberFormat="1" applyFont="1" applyFill="1" applyAlignment="1"/>
    <xf numFmtId="166" fontId="2" fillId="3" borderId="0" xfId="0" applyNumberFormat="1" applyFont="1" applyFill="1" applyAlignment="1"/>
    <xf numFmtId="166" fontId="6" fillId="3" borderId="1" xfId="4" applyNumberFormat="1" applyFont="1" applyFill="1" applyBorder="1" applyAlignment="1"/>
    <xf numFmtId="166" fontId="11" fillId="3" borderId="1" xfId="0" applyNumberFormat="1" applyFont="1" applyFill="1" applyBorder="1" applyAlignment="1"/>
    <xf numFmtId="166" fontId="26" fillId="3" borderId="0" xfId="4" applyNumberFormat="1" applyFont="1" applyFill="1" applyAlignment="1"/>
    <xf numFmtId="166" fontId="28" fillId="0" borderId="0" xfId="0" applyNumberFormat="1" applyFont="1" applyAlignment="1"/>
    <xf numFmtId="166" fontId="25" fillId="3" borderId="1" xfId="4" applyNumberFormat="1" applyFont="1" applyFill="1" applyBorder="1" applyAlignment="1"/>
    <xf numFmtId="166" fontId="22" fillId="0" borderId="1" xfId="0" applyNumberFormat="1" applyFont="1" applyBorder="1" applyAlignment="1"/>
    <xf numFmtId="166" fontId="26" fillId="3" borderId="0" xfId="4" applyNumberFormat="1" applyFont="1" applyFill="1" applyBorder="1" applyAlignment="1">
      <alignment horizontal="right"/>
    </xf>
    <xf numFmtId="171" fontId="27" fillId="5" borderId="46" xfId="4" applyNumberFormat="1" applyFont="1" applyFill="1" applyBorder="1" applyAlignment="1">
      <alignment horizontal="right"/>
    </xf>
    <xf numFmtId="0" fontId="25" fillId="3" borderId="34" xfId="4" applyNumberFormat="1" applyFont="1" applyFill="1" applyBorder="1" applyAlignment="1">
      <alignment horizontal="left" wrapText="1"/>
    </xf>
    <xf numFmtId="0" fontId="28" fillId="3" borderId="34" xfId="4" applyNumberFormat="1" applyFont="1" applyFill="1" applyBorder="1" applyAlignment="1">
      <alignment wrapText="1"/>
    </xf>
    <xf numFmtId="172" fontId="25" fillId="3" borderId="0" xfId="4" applyNumberFormat="1" applyFont="1" applyFill="1" applyBorder="1" applyAlignment="1">
      <alignment horizontal="right"/>
    </xf>
    <xf numFmtId="0" fontId="37" fillId="3" borderId="34" xfId="4" applyFont="1" applyFill="1" applyBorder="1" applyAlignment="1">
      <alignment wrapText="1"/>
    </xf>
    <xf numFmtId="0" fontId="29" fillId="3" borderId="0" xfId="4" applyFont="1" applyFill="1" applyBorder="1" applyAlignment="1">
      <alignment horizontal="justify" wrapText="1"/>
    </xf>
    <xf numFmtId="0" fontId="29" fillId="3" borderId="0" xfId="4" applyFont="1" applyFill="1" applyAlignment="1">
      <alignment horizontal="justify" wrapText="1"/>
    </xf>
    <xf numFmtId="1" fontId="4" fillId="3" borderId="0" xfId="4" applyNumberFormat="1" applyFont="1" applyFill="1" applyBorder="1" applyAlignment="1">
      <alignment horizontal="justify" wrapText="1"/>
    </xf>
    <xf numFmtId="0" fontId="2" fillId="3" borderId="0" xfId="4" applyFont="1" applyFill="1" applyBorder="1" applyAlignment="1">
      <alignment horizontal="justify" wrapText="1"/>
    </xf>
    <xf numFmtId="1" fontId="4" fillId="3" borderId="0" xfId="3" applyNumberFormat="1" applyFont="1" applyFill="1" applyBorder="1" applyAlignment="1">
      <alignment horizontal="justify" wrapText="1"/>
    </xf>
    <xf numFmtId="0" fontId="37" fillId="3" borderId="0" xfId="4" applyFont="1" applyFill="1" applyAlignment="1">
      <alignment horizontal="justify" wrapText="1"/>
    </xf>
    <xf numFmtId="166" fontId="25" fillId="3" borderId="0" xfId="4" applyNumberFormat="1" applyFont="1" applyFill="1" applyBorder="1" applyAlignment="1">
      <alignment horizontal="right"/>
    </xf>
    <xf numFmtId="0" fontId="26" fillId="3" borderId="0" xfId="4" applyFont="1" applyFill="1" applyAlignment="1">
      <alignment horizontal="justify" wrapText="1"/>
    </xf>
    <xf numFmtId="166" fontId="4" fillId="3" borderId="0" xfId="4" applyNumberFormat="1" applyFont="1" applyFill="1" applyAlignment="1">
      <alignment horizontal="right"/>
    </xf>
    <xf numFmtId="166" fontId="37" fillId="3" borderId="0" xfId="4" applyNumberFormat="1" applyFont="1" applyFill="1" applyAlignment="1">
      <alignment horizontal="right"/>
    </xf>
    <xf numFmtId="2" fontId="4" fillId="3" borderId="0" xfId="4" applyNumberFormat="1" applyFont="1" applyFill="1" applyAlignment="1">
      <alignment horizontal="justify" vertical="top" wrapText="1"/>
    </xf>
    <xf numFmtId="2" fontId="37" fillId="3" borderId="0" xfId="4" applyNumberFormat="1" applyFont="1" applyFill="1" applyAlignment="1">
      <alignment horizontal="justify" vertical="top" wrapText="1"/>
    </xf>
    <xf numFmtId="49" fontId="4" fillId="3" borderId="0" xfId="4" applyNumberFormat="1" applyFont="1" applyFill="1" applyAlignment="1">
      <alignment horizontal="left" vertical="top" wrapText="1"/>
    </xf>
    <xf numFmtId="172" fontId="6" fillId="3" borderId="0" xfId="4" applyNumberFormat="1" applyFont="1" applyFill="1" applyBorder="1" applyAlignment="1">
      <alignment horizontal="right"/>
    </xf>
    <xf numFmtId="0" fontId="37" fillId="3" borderId="0" xfId="4" applyFont="1" applyFill="1" applyBorder="1" applyAlignment="1">
      <alignment horizontal="justify" wrapText="1"/>
    </xf>
    <xf numFmtId="1" fontId="4" fillId="0" borderId="0" xfId="3" applyNumberFormat="1" applyFont="1" applyAlignment="1">
      <alignment horizontal="left" wrapText="1"/>
    </xf>
    <xf numFmtId="166" fontId="4" fillId="3" borderId="0" xfId="0" applyNumberFormat="1" applyFont="1" applyFill="1" applyBorder="1" applyAlignment="1">
      <alignment horizontal="right"/>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6" fontId="6" fillId="3" borderId="0" xfId="0" applyNumberFormat="1" applyFont="1" applyFill="1" applyBorder="1" applyAlignment="1">
      <alignment horizontal="right"/>
    </xf>
    <xf numFmtId="0" fontId="4" fillId="0" borderId="0" xfId="0" applyFont="1" applyAlignment="1">
      <alignment horizontal="left" vertical="top" wrapText="1"/>
    </xf>
    <xf numFmtId="0" fontId="4" fillId="0" borderId="0" xfId="0" applyFont="1" applyAlignment="1">
      <alignment wrapText="1"/>
    </xf>
    <xf numFmtId="0" fontId="4" fillId="3" borderId="0" xfId="0" applyFont="1" applyFill="1" applyAlignment="1">
      <alignment horizontal="justify" wrapText="1"/>
    </xf>
    <xf numFmtId="0" fontId="2" fillId="3" borderId="0" xfId="0" applyFont="1" applyFill="1" applyAlignment="1">
      <alignment horizontal="justify" wrapText="1"/>
    </xf>
    <xf numFmtId="0" fontId="6" fillId="3" borderId="34" xfId="0" applyNumberFormat="1" applyFont="1" applyFill="1" applyBorder="1" applyAlignment="1">
      <alignment horizontal="left" wrapText="1"/>
    </xf>
    <xf numFmtId="0" fontId="2" fillId="3" borderId="34" xfId="0" applyNumberFormat="1" applyFont="1" applyFill="1" applyBorder="1" applyAlignment="1">
      <alignment wrapText="1"/>
    </xf>
    <xf numFmtId="166" fontId="6" fillId="3" borderId="34" xfId="0" applyNumberFormat="1" applyFont="1" applyFill="1" applyBorder="1" applyAlignment="1">
      <alignment horizontal="right"/>
    </xf>
    <xf numFmtId="1" fontId="7" fillId="3" borderId="46" xfId="0" applyNumberFormat="1" applyFont="1" applyFill="1" applyBorder="1" applyAlignment="1">
      <alignment horizontal="left"/>
    </xf>
    <xf numFmtId="166" fontId="7" fillId="3" borderId="46" xfId="0" applyNumberFormat="1" applyFont="1" applyFill="1" applyBorder="1" applyAlignment="1">
      <alignment horizontal="right"/>
    </xf>
    <xf numFmtId="1" fontId="4" fillId="0" borderId="0" xfId="3" applyNumberFormat="1" applyFont="1" applyBorder="1" applyAlignment="1">
      <alignment horizontal="left" wrapText="1"/>
    </xf>
    <xf numFmtId="0" fontId="2" fillId="0" borderId="0" xfId="0" applyFont="1" applyBorder="1" applyAlignment="1">
      <alignment horizontal="left" wrapText="1"/>
    </xf>
    <xf numFmtId="0" fontId="2" fillId="0" borderId="0" xfId="0" applyFont="1" applyAlignment="1">
      <alignment horizontal="left" wrapText="1"/>
    </xf>
    <xf numFmtId="1" fontId="4" fillId="3" borderId="0" xfId="0" applyNumberFormat="1" applyFont="1" applyFill="1" applyAlignment="1">
      <alignment horizontal="justify" wrapText="1"/>
    </xf>
    <xf numFmtId="166" fontId="7" fillId="0" borderId="46" xfId="0" applyNumberFormat="1" applyFont="1" applyFill="1" applyBorder="1" applyAlignment="1">
      <alignment horizontal="right"/>
    </xf>
    <xf numFmtId="1" fontId="7" fillId="0" borderId="46" xfId="0" applyNumberFormat="1" applyFont="1" applyFill="1" applyBorder="1" applyAlignment="1">
      <alignment horizontal="left"/>
    </xf>
    <xf numFmtId="172" fontId="6" fillId="3" borderId="0" xfId="0" applyNumberFormat="1" applyFont="1" applyFill="1" applyBorder="1" applyAlignment="1">
      <alignment horizontal="right"/>
    </xf>
    <xf numFmtId="171" fontId="7" fillId="3" borderId="46" xfId="0" applyNumberFormat="1" applyFont="1" applyFill="1" applyBorder="1" applyAlignment="1">
      <alignment horizontal="right"/>
    </xf>
    <xf numFmtId="0" fontId="4" fillId="3" borderId="0" xfId="0" applyNumberFormat="1" applyFont="1" applyFill="1" applyBorder="1" applyAlignment="1">
      <alignment horizontal="left" wrapText="1"/>
    </xf>
    <xf numFmtId="0" fontId="4" fillId="3" borderId="0" xfId="0" applyFont="1" applyFill="1" applyAlignment="1">
      <alignment horizontal="left" wrapText="1"/>
    </xf>
    <xf numFmtId="166" fontId="6" fillId="3" borderId="1" xfId="0" applyNumberFormat="1" applyFont="1" applyFill="1" applyBorder="1" applyAlignment="1">
      <alignment horizontal="right"/>
    </xf>
    <xf numFmtId="1" fontId="3" fillId="3" borderId="0" xfId="0" applyNumberFormat="1" applyFont="1" applyFill="1" applyAlignment="1">
      <alignment horizontal="left"/>
    </xf>
    <xf numFmtId="1" fontId="6" fillId="5" borderId="25" xfId="0" applyNumberFormat="1" applyFont="1" applyFill="1" applyBorder="1" applyAlignment="1">
      <alignment horizontal="left"/>
    </xf>
    <xf numFmtId="1" fontId="6" fillId="5" borderId="26" xfId="0" applyNumberFormat="1" applyFont="1" applyFill="1" applyBorder="1" applyAlignment="1">
      <alignment horizontal="left"/>
    </xf>
    <xf numFmtId="0" fontId="4" fillId="3" borderId="0" xfId="0" applyFont="1" applyFill="1" applyBorder="1" applyAlignment="1">
      <alignment wrapText="1"/>
    </xf>
    <xf numFmtId="1" fontId="4" fillId="3" borderId="0" xfId="0" applyNumberFormat="1" applyFont="1" applyFill="1" applyBorder="1" applyAlignment="1">
      <alignment horizontal="justify" wrapText="1"/>
    </xf>
    <xf numFmtId="0" fontId="2" fillId="3" borderId="0" xfId="0" applyFont="1" applyFill="1" applyBorder="1" applyAlignment="1">
      <alignment horizontal="justify" wrapText="1"/>
    </xf>
    <xf numFmtId="0" fontId="2" fillId="3" borderId="0" xfId="0" applyFont="1" applyFill="1" applyAlignment="1">
      <alignment wrapText="1"/>
    </xf>
    <xf numFmtId="0" fontId="4" fillId="3" borderId="0" xfId="0" applyFont="1" applyFill="1" applyAlignment="1">
      <alignment wrapText="1"/>
    </xf>
    <xf numFmtId="0" fontId="2" fillId="3" borderId="0" xfId="0" applyFont="1" applyFill="1" applyBorder="1" applyAlignment="1">
      <alignment horizontal="left" wrapText="1"/>
    </xf>
    <xf numFmtId="1" fontId="4" fillId="3" borderId="0" xfId="0" applyNumberFormat="1" applyFont="1" applyFill="1" applyAlignment="1">
      <alignment horizontal="left" wrapText="1"/>
    </xf>
    <xf numFmtId="1" fontId="4" fillId="0" borderId="0" xfId="0" applyNumberFormat="1" applyFont="1" applyBorder="1" applyAlignment="1">
      <alignment horizontal="left" wrapText="1"/>
    </xf>
    <xf numFmtId="0" fontId="2" fillId="0" borderId="0" xfId="0" applyFont="1" applyBorder="1" applyAlignment="1">
      <alignment wrapText="1"/>
    </xf>
    <xf numFmtId="1" fontId="7" fillId="3" borderId="46" xfId="0" applyNumberFormat="1" applyFont="1" applyFill="1" applyBorder="1" applyAlignment="1">
      <alignment horizontal="left" wrapText="1"/>
    </xf>
    <xf numFmtId="0" fontId="4" fillId="3" borderId="0" xfId="0" applyNumberFormat="1" applyFont="1" applyFill="1" applyBorder="1" applyAlignment="1">
      <alignment vertical="top" wrapText="1"/>
    </xf>
    <xf numFmtId="3" fontId="3" fillId="0" borderId="0" xfId="0" applyNumberFormat="1" applyFont="1" applyFill="1" applyAlignment="1">
      <alignment horizontal="right"/>
    </xf>
    <xf numFmtId="0" fontId="2" fillId="0" borderId="0" xfId="0" applyFont="1" applyFill="1" applyAlignment="1">
      <alignment horizontal="right"/>
    </xf>
    <xf numFmtId="0" fontId="13" fillId="0" borderId="0" xfId="0" applyFont="1" applyFill="1" applyAlignment="1">
      <alignment shrinkToFit="1"/>
    </xf>
    <xf numFmtId="0" fontId="2" fillId="0" borderId="0" xfId="0" applyFont="1" applyFill="1" applyAlignment="1">
      <alignment shrinkToFit="1"/>
    </xf>
    <xf numFmtId="1" fontId="6" fillId="5" borderId="48" xfId="0" applyNumberFormat="1" applyFont="1" applyFill="1" applyBorder="1" applyAlignment="1">
      <alignment horizontal="left" shrinkToFit="1"/>
    </xf>
    <xf numFmtId="0" fontId="6" fillId="5" borderId="46" xfId="0" applyFont="1" applyFill="1" applyBorder="1" applyAlignment="1">
      <alignment horizontal="left" shrinkToFit="1"/>
    </xf>
    <xf numFmtId="0" fontId="6" fillId="5" borderId="64" xfId="0" applyFont="1" applyFill="1" applyBorder="1" applyAlignment="1">
      <alignment horizontal="left" shrinkToFit="1"/>
    </xf>
    <xf numFmtId="165" fontId="12" fillId="0" borderId="0" xfId="0" applyNumberFormat="1" applyFont="1" applyFill="1" applyAlignment="1">
      <alignment horizontal="justify" wrapText="1"/>
    </xf>
    <xf numFmtId="165" fontId="12" fillId="0" borderId="0" xfId="0" applyNumberFormat="1" applyFont="1" applyFill="1" applyAlignment="1">
      <alignment horizontal="justify" vertical="justify" wrapText="1"/>
    </xf>
    <xf numFmtId="0" fontId="12" fillId="0" borderId="0" xfId="0" applyFont="1" applyAlignment="1">
      <alignment horizontal="justify" vertical="justify" wrapText="1"/>
    </xf>
    <xf numFmtId="0" fontId="6" fillId="0" borderId="67"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168" fontId="12" fillId="5" borderId="54" xfId="0" applyNumberFormat="1" applyFont="1" applyFill="1" applyBorder="1" applyAlignment="1">
      <alignment horizontal="center"/>
    </xf>
    <xf numFmtId="168" fontId="12" fillId="5" borderId="55" xfId="0" applyNumberFormat="1" applyFont="1" applyFill="1" applyBorder="1" applyAlignment="1">
      <alignment horizontal="center"/>
    </xf>
    <xf numFmtId="168" fontId="12" fillId="5" borderId="56" xfId="0" applyNumberFormat="1" applyFont="1" applyFill="1" applyBorder="1" applyAlignment="1">
      <alignment horizontal="center"/>
    </xf>
    <xf numFmtId="168" fontId="12" fillId="5" borderId="45" xfId="0" applyNumberFormat="1" applyFont="1" applyFill="1" applyBorder="1" applyAlignment="1">
      <alignment horizontal="center" vertical="center"/>
    </xf>
    <xf numFmtId="168" fontId="12" fillId="5" borderId="57" xfId="0" applyNumberFormat="1" applyFont="1" applyFill="1" applyBorder="1" applyAlignment="1">
      <alignment horizontal="center" vertical="center"/>
    </xf>
    <xf numFmtId="168" fontId="12" fillId="5" borderId="44" xfId="0" applyNumberFormat="1" applyFont="1" applyFill="1" applyBorder="1" applyAlignment="1">
      <alignment horizontal="center" vertical="center"/>
    </xf>
    <xf numFmtId="168" fontId="12" fillId="5" borderId="58" xfId="0" applyNumberFormat="1" applyFont="1" applyFill="1" applyBorder="1" applyAlignment="1">
      <alignment horizontal="center" vertical="center"/>
    </xf>
    <xf numFmtId="168" fontId="12" fillId="5" borderId="3" xfId="0" applyNumberFormat="1" applyFont="1" applyFill="1" applyBorder="1" applyAlignment="1">
      <alignment horizontal="center" vertical="center"/>
    </xf>
    <xf numFmtId="168" fontId="12" fillId="5" borderId="59" xfId="0" applyNumberFormat="1" applyFont="1" applyFill="1" applyBorder="1" applyAlignment="1">
      <alignment horizontal="center" vertical="center"/>
    </xf>
  </cellXfs>
  <cellStyles count="5">
    <cellStyle name="Čárka" xfId="1" builtinId="3"/>
    <cellStyle name="Normální" xfId="0" builtinId="0"/>
    <cellStyle name="Normální 2" xfId="3"/>
    <cellStyle name="Normální 3" xfId="4"/>
    <cellStyle name="normální_Zdravotnictví-návrh rozp.2005-po opr.2.11.2004"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2714625</xdr:colOff>
      <xdr:row>14</xdr:row>
      <xdr:rowOff>142875</xdr:rowOff>
    </xdr:from>
    <xdr:to>
      <xdr:col>0</xdr:col>
      <xdr:colOff>2790825</xdr:colOff>
      <xdr:row>15</xdr:row>
      <xdr:rowOff>38100</xdr:rowOff>
    </xdr:to>
    <xdr:sp macro="" textlink="">
      <xdr:nvSpPr>
        <xdr:cNvPr id="1058" name="Text Box 1"/>
        <xdr:cNvSpPr txBox="1">
          <a:spLocks noChangeArrowheads="1"/>
        </xdr:cNvSpPr>
      </xdr:nvSpPr>
      <xdr:spPr bwMode="auto">
        <a:xfrm>
          <a:off x="2714625" y="3533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CCFFFF"/>
  </sheetPr>
  <dimension ref="A1:J79"/>
  <sheetViews>
    <sheetView showGridLines="0" view="pageBreakPreview" zoomScaleNormal="100" zoomScaleSheetLayoutView="100" workbookViewId="0">
      <selection activeCell="F12" sqref="F12"/>
    </sheetView>
  </sheetViews>
  <sheetFormatPr defaultRowHeight="12.75" x14ac:dyDescent="0.2"/>
  <cols>
    <col min="1" max="1" width="5.7109375" style="215" customWidth="1"/>
    <col min="2" max="2" width="6.42578125" style="215" customWidth="1"/>
    <col min="3" max="3" width="49" style="215" customWidth="1"/>
    <col min="4" max="4" width="16.5703125" style="215" customWidth="1"/>
    <col min="5" max="5" width="17.7109375" style="215" customWidth="1"/>
    <col min="6" max="6" width="16.85546875" style="216" customWidth="1"/>
    <col min="7" max="7" width="9" style="214" customWidth="1"/>
    <col min="8" max="8" width="8" style="215" customWidth="1"/>
    <col min="9" max="9" width="17.28515625" style="215" customWidth="1"/>
    <col min="10" max="16384" width="9.140625" style="215"/>
  </cols>
  <sheetData>
    <row r="1" spans="1:8" s="64" customFormat="1" ht="20.25" x14ac:dyDescent="0.3">
      <c r="A1" s="574" t="s">
        <v>438</v>
      </c>
      <c r="B1" s="575"/>
      <c r="C1" s="575"/>
      <c r="D1" s="575"/>
      <c r="E1" s="575"/>
      <c r="F1" s="575"/>
      <c r="G1" s="253"/>
    </row>
    <row r="2" spans="1:8" s="64" customFormat="1" ht="9.75" customHeight="1" x14ac:dyDescent="0.3">
      <c r="A2" s="212"/>
      <c r="B2" s="213"/>
      <c r="C2" s="213"/>
      <c r="D2" s="213"/>
      <c r="E2" s="213"/>
      <c r="F2" s="213"/>
      <c r="G2" s="253"/>
    </row>
    <row r="3" spans="1:8" s="64" customFormat="1" ht="9.75" customHeight="1" x14ac:dyDescent="0.3">
      <c r="A3" s="212"/>
      <c r="B3" s="213"/>
      <c r="C3" s="213"/>
      <c r="D3" s="213"/>
      <c r="E3" s="213"/>
      <c r="F3" s="213"/>
      <c r="G3" s="253"/>
    </row>
    <row r="4" spans="1:8" s="64" customFormat="1" ht="16.5" thickBot="1" x14ac:dyDescent="0.3">
      <c r="A4" s="21" t="s">
        <v>55</v>
      </c>
      <c r="F4" s="254"/>
      <c r="G4" s="255" t="s">
        <v>2</v>
      </c>
    </row>
    <row r="5" spans="1:8" s="257" customFormat="1" ht="40.5" customHeight="1" thickTop="1" thickBot="1" x14ac:dyDescent="0.25">
      <c r="A5" s="437" t="s">
        <v>3</v>
      </c>
      <c r="B5" s="89" t="s">
        <v>433</v>
      </c>
      <c r="C5" s="438" t="s">
        <v>428</v>
      </c>
      <c r="D5" s="73" t="s">
        <v>439</v>
      </c>
      <c r="E5" s="424" t="s">
        <v>478</v>
      </c>
      <c r="F5" s="73" t="s">
        <v>440</v>
      </c>
      <c r="G5" s="425" t="s">
        <v>7</v>
      </c>
    </row>
    <row r="6" spans="1:8" s="258" customFormat="1" ht="13.5" thickTop="1" thickBot="1" x14ac:dyDescent="0.25">
      <c r="A6" s="439">
        <v>1</v>
      </c>
      <c r="B6" s="440">
        <v>2</v>
      </c>
      <c r="C6" s="440">
        <v>3</v>
      </c>
      <c r="D6" s="426">
        <v>4</v>
      </c>
      <c r="E6" s="426">
        <v>5</v>
      </c>
      <c r="F6" s="426">
        <v>6</v>
      </c>
      <c r="G6" s="427" t="s">
        <v>152</v>
      </c>
    </row>
    <row r="7" spans="1:8" s="218" customFormat="1" ht="27.75" customHeight="1" thickTop="1" x14ac:dyDescent="0.2">
      <c r="A7" s="217"/>
      <c r="B7" s="465">
        <v>1111</v>
      </c>
      <c r="C7" s="466" t="s">
        <v>429</v>
      </c>
      <c r="D7" s="467">
        <f>SUM(daně!C10)</f>
        <v>1212784</v>
      </c>
      <c r="E7" s="467">
        <f>SUM(daně!D10)</f>
        <v>1212784</v>
      </c>
      <c r="F7" s="570">
        <f>SUM(daně!H10)</f>
        <v>1383152</v>
      </c>
      <c r="G7" s="468">
        <f t="shared" ref="G7:G13" si="0">F7/D7*100</f>
        <v>114.04767872927084</v>
      </c>
    </row>
    <row r="8" spans="1:8" s="218" customFormat="1" ht="25.5" customHeight="1" x14ac:dyDescent="0.2">
      <c r="A8" s="219"/>
      <c r="B8" s="418">
        <v>1112</v>
      </c>
      <c r="C8" s="419" t="s">
        <v>430</v>
      </c>
      <c r="D8" s="414">
        <f>SUM(daně!C11)</f>
        <v>21000</v>
      </c>
      <c r="E8" s="414">
        <f>SUM(daně!D11)</f>
        <v>21000</v>
      </c>
      <c r="F8" s="505">
        <f>SUM(daně!H11)</f>
        <v>27000</v>
      </c>
      <c r="G8" s="413">
        <f t="shared" si="0"/>
        <v>128.57142857142858</v>
      </c>
    </row>
    <row r="9" spans="1:8" s="218" customFormat="1" ht="21" customHeight="1" x14ac:dyDescent="0.2">
      <c r="A9" s="469"/>
      <c r="B9" s="418">
        <v>1113</v>
      </c>
      <c r="C9" s="419" t="s">
        <v>431</v>
      </c>
      <c r="D9" s="414">
        <f>SUM(daně!C12)</f>
        <v>98000</v>
      </c>
      <c r="E9" s="414">
        <f>SUM(daně!D12)</f>
        <v>98000</v>
      </c>
      <c r="F9" s="505">
        <f>SUM(daně!H12)</f>
        <v>121000</v>
      </c>
      <c r="G9" s="413">
        <f t="shared" si="0"/>
        <v>123.46938775510203</v>
      </c>
    </row>
    <row r="10" spans="1:8" s="218" customFormat="1" ht="28.5" customHeight="1" x14ac:dyDescent="0.2">
      <c r="A10" s="469"/>
      <c r="B10" s="418">
        <v>1121</v>
      </c>
      <c r="C10" s="419" t="s">
        <v>140</v>
      </c>
      <c r="D10" s="414">
        <f>SUM(daně!C13)</f>
        <v>1080000</v>
      </c>
      <c r="E10" s="414">
        <f>SUM(daně!D13)</f>
        <v>1080000</v>
      </c>
      <c r="F10" s="505">
        <f>SUM(daně!H13)</f>
        <v>1130000</v>
      </c>
      <c r="G10" s="413">
        <f t="shared" si="0"/>
        <v>104.62962962962963</v>
      </c>
    </row>
    <row r="11" spans="1:8" s="220" customFormat="1" ht="17.100000000000001" customHeight="1" thickBot="1" x14ac:dyDescent="0.25">
      <c r="A11" s="470"/>
      <c r="B11" s="471">
        <v>1211</v>
      </c>
      <c r="C11" s="472" t="s">
        <v>141</v>
      </c>
      <c r="D11" s="473">
        <f>SUM(daně!C14)</f>
        <v>2625000</v>
      </c>
      <c r="E11" s="473">
        <f>SUM(daně!D14)</f>
        <v>2625000</v>
      </c>
      <c r="F11" s="571">
        <f>SUM(daně!H14)</f>
        <v>2800000</v>
      </c>
      <c r="G11" s="481">
        <f t="shared" si="0"/>
        <v>106.66666666666667</v>
      </c>
    </row>
    <row r="12" spans="1:8" s="221" customFormat="1" ht="17.100000000000001" customHeight="1" thickTop="1" thickBot="1" x14ac:dyDescent="0.25">
      <c r="A12" s="475" t="s">
        <v>56</v>
      </c>
      <c r="B12" s="476"/>
      <c r="C12" s="477"/>
      <c r="D12" s="474">
        <f>SUM(D7:D11)</f>
        <v>5036784</v>
      </c>
      <c r="E12" s="474">
        <f>SUM(E7:E11)</f>
        <v>5036784</v>
      </c>
      <c r="F12" s="478">
        <f>SUM(F7:F11)</f>
        <v>5461152</v>
      </c>
      <c r="G12" s="479">
        <f t="shared" si="0"/>
        <v>108.42537619242756</v>
      </c>
      <c r="H12" s="480"/>
    </row>
    <row r="13" spans="1:8" s="22" customFormat="1" ht="17.100000000000001" customHeight="1" thickTop="1" x14ac:dyDescent="0.2">
      <c r="A13" s="482" t="s">
        <v>57</v>
      </c>
      <c r="B13" s="410">
        <v>1332</v>
      </c>
      <c r="C13" s="411" t="s">
        <v>341</v>
      </c>
      <c r="D13" s="412">
        <f>SUM(odbory!D7)</f>
        <v>3000</v>
      </c>
      <c r="E13" s="412">
        <f>SUM(odbory!E7)</f>
        <v>0</v>
      </c>
      <c r="F13" s="412">
        <f>odbory!F7</f>
        <v>0</v>
      </c>
      <c r="G13" s="413">
        <f t="shared" si="0"/>
        <v>0</v>
      </c>
    </row>
    <row r="14" spans="1:8" s="22" customFormat="1" ht="17.100000000000001" customHeight="1" x14ac:dyDescent="0.2">
      <c r="A14" s="482" t="s">
        <v>76</v>
      </c>
      <c r="B14" s="410">
        <v>1361</v>
      </c>
      <c r="C14" s="411" t="s">
        <v>58</v>
      </c>
      <c r="D14" s="412">
        <f>SUM(odbory!D8)</f>
        <v>1245</v>
      </c>
      <c r="E14" s="412">
        <f>SUM(odbory!E8)</f>
        <v>1245</v>
      </c>
      <c r="F14" s="412">
        <f>SUM(odbory!F8)</f>
        <v>1210</v>
      </c>
      <c r="G14" s="413">
        <f t="shared" ref="G14" si="1">F14/D14*100</f>
        <v>97.188755020080322</v>
      </c>
    </row>
    <row r="15" spans="1:8" s="22" customFormat="1" ht="17.100000000000001" customHeight="1" x14ac:dyDescent="0.2">
      <c r="A15" s="409">
        <v>6409</v>
      </c>
      <c r="B15" s="410">
        <v>2111</v>
      </c>
      <c r="C15" s="411" t="s">
        <v>201</v>
      </c>
      <c r="D15" s="412">
        <f>SUM(odbory!D9)</f>
        <v>1210</v>
      </c>
      <c r="E15" s="412">
        <f>SUM(odbory!E9)</f>
        <v>1476.2</v>
      </c>
      <c r="F15" s="412">
        <f>SUM(odbory!F9)</f>
        <v>1210</v>
      </c>
      <c r="G15" s="413">
        <f t="shared" ref="G15:G22" si="2">F15/D15*100</f>
        <v>100</v>
      </c>
    </row>
    <row r="16" spans="1:8" s="22" customFormat="1" ht="17.100000000000001" customHeight="1" x14ac:dyDescent="0.2">
      <c r="A16" s="409">
        <v>6172</v>
      </c>
      <c r="B16" s="410">
        <v>2119</v>
      </c>
      <c r="C16" s="411" t="s">
        <v>336</v>
      </c>
      <c r="D16" s="412">
        <f>SUM(odbory!D10)</f>
        <v>100</v>
      </c>
      <c r="E16" s="412">
        <f>SUM(odbory!E10)</f>
        <v>100</v>
      </c>
      <c r="F16" s="412">
        <f>SUM(odbory!F10)</f>
        <v>120</v>
      </c>
      <c r="G16" s="413">
        <f t="shared" si="2"/>
        <v>120</v>
      </c>
    </row>
    <row r="17" spans="1:9" s="220" customFormat="1" ht="17.100000000000001" customHeight="1" x14ac:dyDescent="0.2">
      <c r="A17" s="409">
        <v>6172</v>
      </c>
      <c r="B17" s="410">
        <v>2122</v>
      </c>
      <c r="C17" s="411" t="s">
        <v>59</v>
      </c>
      <c r="D17" s="412">
        <f>SUM(odbory!D11)</f>
        <v>229445</v>
      </c>
      <c r="E17" s="412">
        <f>odbory!E11</f>
        <v>294064</v>
      </c>
      <c r="F17" s="507">
        <f>SUM(odbory!F11)</f>
        <v>257871</v>
      </c>
      <c r="G17" s="413">
        <f t="shared" si="2"/>
        <v>112.38902569243174</v>
      </c>
    </row>
    <row r="18" spans="1:9" s="22" customFormat="1" ht="17.100000000000001" customHeight="1" x14ac:dyDescent="0.2">
      <c r="A18" s="409">
        <v>1032</v>
      </c>
      <c r="B18" s="410">
        <v>2131</v>
      </c>
      <c r="C18" s="411" t="s">
        <v>60</v>
      </c>
      <c r="D18" s="412">
        <f>SUM(odbory!D12)</f>
        <v>25</v>
      </c>
      <c r="E18" s="412">
        <f>SUM(odbory!E12)</f>
        <v>25</v>
      </c>
      <c r="F18" s="412">
        <f>SUM(odbory!F12)</f>
        <v>25</v>
      </c>
      <c r="G18" s="413">
        <f t="shared" si="2"/>
        <v>100</v>
      </c>
    </row>
    <row r="19" spans="1:9" s="22" customFormat="1" ht="17.100000000000001" customHeight="1" x14ac:dyDescent="0.2">
      <c r="A19" s="409">
        <v>6172</v>
      </c>
      <c r="B19" s="410">
        <v>2131</v>
      </c>
      <c r="C19" s="411" t="s">
        <v>60</v>
      </c>
      <c r="D19" s="412">
        <f>SUM(odbory!D13)</f>
        <v>223</v>
      </c>
      <c r="E19" s="412">
        <f>SUM(odbory!E13)</f>
        <v>223</v>
      </c>
      <c r="F19" s="412">
        <f>SUM(odbory!F13)</f>
        <v>223</v>
      </c>
      <c r="G19" s="413">
        <f t="shared" si="2"/>
        <v>100</v>
      </c>
    </row>
    <row r="20" spans="1:9" s="416" customFormat="1" ht="30" customHeight="1" x14ac:dyDescent="0.2">
      <c r="A20" s="483">
        <v>6172</v>
      </c>
      <c r="B20" s="418">
        <v>2132</v>
      </c>
      <c r="C20" s="419" t="s">
        <v>61</v>
      </c>
      <c r="D20" s="414">
        <f>SUM(odbory!D14)</f>
        <v>31752</v>
      </c>
      <c r="E20" s="414">
        <f>SUM(odbory!E14)</f>
        <v>32255</v>
      </c>
      <c r="F20" s="556">
        <f>SUM(odbory!F14)</f>
        <v>32267.1</v>
      </c>
      <c r="G20" s="413">
        <f t="shared" si="2"/>
        <v>101.62226001511716</v>
      </c>
    </row>
    <row r="21" spans="1:9" s="416" customFormat="1" ht="16.5" customHeight="1" x14ac:dyDescent="0.2">
      <c r="A21" s="483">
        <v>6172</v>
      </c>
      <c r="B21" s="418">
        <v>2133</v>
      </c>
      <c r="C21" s="411" t="s">
        <v>62</v>
      </c>
      <c r="D21" s="484">
        <f>SUM(odbory!D15)</f>
        <v>142.19999999999999</v>
      </c>
      <c r="E21" s="484">
        <f>odbory!E15</f>
        <v>142.19999999999999</v>
      </c>
      <c r="F21" s="484">
        <f>SUM(odbory!F15)</f>
        <v>142.19999999999999</v>
      </c>
      <c r="G21" s="413">
        <f t="shared" si="2"/>
        <v>100</v>
      </c>
    </row>
    <row r="22" spans="1:9" s="416" customFormat="1" ht="16.5" customHeight="1" x14ac:dyDescent="0.2">
      <c r="A22" s="483">
        <v>6172</v>
      </c>
      <c r="B22" s="418">
        <v>2211</v>
      </c>
      <c r="C22" s="411" t="s">
        <v>196</v>
      </c>
      <c r="D22" s="412">
        <f>SUM(odbory!D16)</f>
        <v>600</v>
      </c>
      <c r="E22" s="412">
        <f>odbory!E16</f>
        <v>600</v>
      </c>
      <c r="F22" s="412">
        <f>SUM(odbory!F16)</f>
        <v>600</v>
      </c>
      <c r="G22" s="413">
        <f t="shared" si="2"/>
        <v>100</v>
      </c>
    </row>
    <row r="23" spans="1:9" s="416" customFormat="1" ht="16.5" customHeight="1" x14ac:dyDescent="0.2">
      <c r="A23" s="483">
        <v>3315</v>
      </c>
      <c r="B23" s="418">
        <v>2212</v>
      </c>
      <c r="C23" s="411" t="s">
        <v>345</v>
      </c>
      <c r="D23" s="484">
        <f>SUM(odbory!D17)</f>
        <v>0</v>
      </c>
      <c r="E23" s="412">
        <f>odbory!E17</f>
        <v>0</v>
      </c>
      <c r="F23" s="484">
        <v>0</v>
      </c>
      <c r="G23" s="413"/>
    </row>
    <row r="24" spans="1:9" s="416" customFormat="1" ht="16.5" customHeight="1" x14ac:dyDescent="0.2">
      <c r="A24" s="483">
        <v>4399</v>
      </c>
      <c r="B24" s="418">
        <v>2212</v>
      </c>
      <c r="C24" s="411" t="s">
        <v>345</v>
      </c>
      <c r="D24" s="484">
        <f>SUM(odbory!D18)</f>
        <v>10.7</v>
      </c>
      <c r="E24" s="484">
        <f>odbory!E18</f>
        <v>16</v>
      </c>
      <c r="F24" s="484">
        <f>odbory!F18</f>
        <v>0</v>
      </c>
      <c r="G24" s="413">
        <f>F24/D24*100</f>
        <v>0</v>
      </c>
    </row>
    <row r="25" spans="1:9" s="416" customFormat="1" ht="16.5" customHeight="1" x14ac:dyDescent="0.2">
      <c r="A25" s="483">
        <v>6172</v>
      </c>
      <c r="B25" s="418">
        <v>2212</v>
      </c>
      <c r="C25" s="411" t="s">
        <v>94</v>
      </c>
      <c r="D25" s="412">
        <f>SUM(odbory!D19)</f>
        <v>2520</v>
      </c>
      <c r="E25" s="412">
        <f>odbory!E19</f>
        <v>2661</v>
      </c>
      <c r="F25" s="412">
        <f>SUM(odbory!F19)</f>
        <v>2425</v>
      </c>
      <c r="G25" s="413">
        <f>F25/D25*100</f>
        <v>96.230158730158735</v>
      </c>
    </row>
    <row r="26" spans="1:9" s="416" customFormat="1" ht="27" customHeight="1" x14ac:dyDescent="0.2">
      <c r="A26" s="267">
        <v>6172</v>
      </c>
      <c r="B26" s="268">
        <v>2310</v>
      </c>
      <c r="C26" s="536" t="s">
        <v>473</v>
      </c>
      <c r="D26" s="412">
        <f>odbory!D20</f>
        <v>0</v>
      </c>
      <c r="E26" s="412">
        <f>odbory!E20</f>
        <v>10</v>
      </c>
      <c r="F26" s="412">
        <f>odbory!F20</f>
        <v>5</v>
      </c>
      <c r="G26" s="413"/>
    </row>
    <row r="27" spans="1:9" s="416" customFormat="1" ht="16.5" customHeight="1" x14ac:dyDescent="0.2">
      <c r="A27" s="483">
        <v>6172</v>
      </c>
      <c r="B27" s="418">
        <v>2321</v>
      </c>
      <c r="C27" s="411" t="s">
        <v>416</v>
      </c>
      <c r="D27" s="412">
        <f>SUM(odbory!D21)</f>
        <v>270</v>
      </c>
      <c r="E27" s="412">
        <f>SUM(odbory!E21)</f>
        <v>290</v>
      </c>
      <c r="F27" s="412">
        <f>SUM(odbory!F21)</f>
        <v>300</v>
      </c>
      <c r="G27" s="413">
        <f>F27/D27*100</f>
        <v>111.11111111111111</v>
      </c>
    </row>
    <row r="28" spans="1:9" s="22" customFormat="1" ht="16.5" customHeight="1" x14ac:dyDescent="0.2">
      <c r="A28" s="483">
        <v>2221</v>
      </c>
      <c r="B28" s="418">
        <v>2324</v>
      </c>
      <c r="C28" s="411" t="s">
        <v>100</v>
      </c>
      <c r="D28" s="412">
        <f>SUM(odbory!D22)</f>
        <v>67348</v>
      </c>
      <c r="E28" s="412">
        <f>odbory!E22</f>
        <v>67348</v>
      </c>
      <c r="F28" s="412">
        <f>SUM(odbory!F22)</f>
        <v>153500</v>
      </c>
      <c r="G28" s="413">
        <f>F28/D28*100</f>
        <v>227.92065094731839</v>
      </c>
    </row>
    <row r="29" spans="1:9" s="416" customFormat="1" ht="16.5" customHeight="1" x14ac:dyDescent="0.2">
      <c r="A29" s="483">
        <v>6172</v>
      </c>
      <c r="B29" s="418">
        <v>2324</v>
      </c>
      <c r="C29" s="411" t="s">
        <v>100</v>
      </c>
      <c r="D29" s="412">
        <f>SUM(odbory!D23)</f>
        <v>610</v>
      </c>
      <c r="E29" s="412">
        <f>odbory!E23</f>
        <v>1559</v>
      </c>
      <c r="F29" s="412">
        <f>SUM(odbory!F23)</f>
        <v>610</v>
      </c>
      <c r="G29" s="413">
        <f>F29/D29*100</f>
        <v>100</v>
      </c>
    </row>
    <row r="30" spans="1:9" s="416" customFormat="1" ht="16.5" customHeight="1" x14ac:dyDescent="0.2">
      <c r="A30" s="483">
        <v>6409</v>
      </c>
      <c r="B30" s="418">
        <v>2329</v>
      </c>
      <c r="C30" s="411" t="s">
        <v>337</v>
      </c>
      <c r="D30" s="412">
        <f>SUM(odbory!D24)</f>
        <v>80</v>
      </c>
      <c r="E30" s="412">
        <f>odbory!E24</f>
        <v>80</v>
      </c>
      <c r="F30" s="412">
        <f>SUM(odbory!F24)</f>
        <v>100</v>
      </c>
      <c r="G30" s="413">
        <f>F30/D30*100</f>
        <v>125</v>
      </c>
      <c r="I30" s="567"/>
    </row>
    <row r="31" spans="1:9" s="416" customFormat="1" ht="31.5" customHeight="1" x14ac:dyDescent="0.2">
      <c r="A31" s="483"/>
      <c r="B31" s="418">
        <v>2412</v>
      </c>
      <c r="C31" s="419" t="s">
        <v>469</v>
      </c>
      <c r="D31" s="414"/>
      <c r="E31" s="414"/>
      <c r="F31" s="414">
        <f>odbory!F25</f>
        <v>765</v>
      </c>
      <c r="G31" s="413"/>
    </row>
    <row r="32" spans="1:9" s="416" customFormat="1" ht="30.75" customHeight="1" x14ac:dyDescent="0.2">
      <c r="A32" s="483"/>
      <c r="B32" s="418">
        <v>2420</v>
      </c>
      <c r="C32" s="419" t="s">
        <v>77</v>
      </c>
      <c r="D32" s="414">
        <f>SUM(odbory!D26)</f>
        <v>300</v>
      </c>
      <c r="E32" s="414">
        <f>odbory!E26</f>
        <v>300</v>
      </c>
      <c r="F32" s="414">
        <f>SUM(odbory!F26)</f>
        <v>300</v>
      </c>
      <c r="G32" s="413">
        <f t="shared" ref="G32" si="3">F32/D32*100</f>
        <v>100</v>
      </c>
    </row>
    <row r="33" spans="1:9" s="22" customFormat="1" ht="16.5" customHeight="1" x14ac:dyDescent="0.2">
      <c r="A33" s="483">
        <v>6172</v>
      </c>
      <c r="B33" s="418">
        <v>3111</v>
      </c>
      <c r="C33" s="411" t="s">
        <v>63</v>
      </c>
      <c r="D33" s="412">
        <f>SUM(odbory!D27)</f>
        <v>570</v>
      </c>
      <c r="E33" s="414">
        <f>odbory!E27</f>
        <v>570</v>
      </c>
      <c r="F33" s="412">
        <f>SUM(odbory!F27)</f>
        <v>600</v>
      </c>
      <c r="G33" s="485">
        <f>F33/D33*100</f>
        <v>105.26315789473684</v>
      </c>
    </row>
    <row r="34" spans="1:9" s="416" customFormat="1" ht="16.5" customHeight="1" x14ac:dyDescent="0.2">
      <c r="A34" s="483">
        <v>6172</v>
      </c>
      <c r="B34" s="418">
        <v>3112</v>
      </c>
      <c r="C34" s="411" t="s">
        <v>64</v>
      </c>
      <c r="D34" s="412">
        <f>SUM(odbory!D28)</f>
        <v>7950</v>
      </c>
      <c r="E34" s="414">
        <f>odbory!E28</f>
        <v>7950</v>
      </c>
      <c r="F34" s="412">
        <f>SUM(odbory!F28)</f>
        <v>9600</v>
      </c>
      <c r="G34" s="413">
        <f>F34/D34*100</f>
        <v>120.75471698113208</v>
      </c>
    </row>
    <row r="35" spans="1:9" s="416" customFormat="1" ht="27.75" customHeight="1" x14ac:dyDescent="0.2">
      <c r="A35" s="267">
        <v>6172</v>
      </c>
      <c r="B35" s="268">
        <v>3113</v>
      </c>
      <c r="C35" s="536" t="s">
        <v>474</v>
      </c>
      <c r="D35" s="414">
        <f>odbory!D29</f>
        <v>0</v>
      </c>
      <c r="E35" s="414">
        <f>odbory!E29</f>
        <v>55</v>
      </c>
      <c r="F35" s="414">
        <f>odbory!F29</f>
        <v>5</v>
      </c>
      <c r="G35" s="413"/>
    </row>
    <row r="36" spans="1:9" s="22" customFormat="1" ht="16.5" customHeight="1" x14ac:dyDescent="0.2">
      <c r="A36" s="483">
        <v>6310</v>
      </c>
      <c r="B36" s="418">
        <v>2141</v>
      </c>
      <c r="C36" s="411" t="s">
        <v>65</v>
      </c>
      <c r="D36" s="484">
        <f>SUM(odbory!D30)</f>
        <v>1000.1</v>
      </c>
      <c r="E36" s="556">
        <f>odbory!E30</f>
        <v>1000.1</v>
      </c>
      <c r="F36" s="484">
        <f>SUM(odbory!F30)</f>
        <v>4000.2</v>
      </c>
      <c r="G36" s="413">
        <f>F36/D36*100</f>
        <v>399.98000199979998</v>
      </c>
      <c r="I36" s="23">
        <f>SUM(F14:F36)</f>
        <v>465878.5</v>
      </c>
    </row>
    <row r="37" spans="1:9" s="491" customFormat="1" ht="27.75" customHeight="1" x14ac:dyDescent="0.2">
      <c r="A37" s="486"/>
      <c r="B37" s="487">
        <v>4112</v>
      </c>
      <c r="C37" s="488" t="s">
        <v>66</v>
      </c>
      <c r="D37" s="489">
        <v>93723</v>
      </c>
      <c r="E37" s="489">
        <v>93723</v>
      </c>
      <c r="F37" s="568">
        <v>109631.5</v>
      </c>
      <c r="G37" s="490">
        <f>F37/D37*100</f>
        <v>116.97395516575439</v>
      </c>
      <c r="I37" s="492">
        <f>SUM(E44)</f>
        <v>2</v>
      </c>
    </row>
    <row r="38" spans="1:9" s="491" customFormat="1" ht="20.25" customHeight="1" thickBot="1" x14ac:dyDescent="0.25">
      <c r="A38" s="486"/>
      <c r="B38" s="487">
        <v>4221</v>
      </c>
      <c r="C38" s="488" t="s">
        <v>437</v>
      </c>
      <c r="D38" s="489">
        <f>odbory!D33</f>
        <v>521</v>
      </c>
      <c r="E38" s="489">
        <f>odbory!E33</f>
        <v>6055</v>
      </c>
      <c r="F38" s="505">
        <f>SUM(odbory!F33)</f>
        <v>25012</v>
      </c>
      <c r="G38" s="569">
        <f>F38/D38*100</f>
        <v>4800.7677543186182</v>
      </c>
      <c r="I38" s="492"/>
    </row>
    <row r="39" spans="1:9" ht="18.75" customHeight="1" thickTop="1" thickBot="1" x14ac:dyDescent="0.3">
      <c r="A39" s="576" t="s">
        <v>68</v>
      </c>
      <c r="B39" s="577"/>
      <c r="C39" s="577"/>
      <c r="D39" s="420">
        <f>SUM(D12:D38)</f>
        <v>5479429</v>
      </c>
      <c r="E39" s="420">
        <f t="shared" ref="E39" si="4">SUM(E12:E37)</f>
        <v>5542476.5</v>
      </c>
      <c r="F39" s="506">
        <f>SUM(F12:F38)</f>
        <v>6061674</v>
      </c>
      <c r="G39" s="421">
        <f>F39/D39*100</f>
        <v>110.62601595896216</v>
      </c>
      <c r="H39" s="64"/>
    </row>
    <row r="40" spans="1:9" ht="15" thickTop="1" x14ac:dyDescent="0.2">
      <c r="F40" s="431"/>
      <c r="G40" s="423"/>
      <c r="H40" s="64"/>
    </row>
    <row r="41" spans="1:9" s="64" customFormat="1" ht="16.5" thickBot="1" x14ac:dyDescent="0.3">
      <c r="A41" s="21" t="s">
        <v>69</v>
      </c>
      <c r="F41" s="408"/>
      <c r="G41" s="255" t="s">
        <v>2</v>
      </c>
    </row>
    <row r="42" spans="1:9" s="257" customFormat="1" ht="39.75" thickTop="1" thickBot="1" x14ac:dyDescent="0.25">
      <c r="A42" s="256" t="s">
        <v>3</v>
      </c>
      <c r="B42" s="166" t="s">
        <v>366</v>
      </c>
      <c r="C42" s="165" t="s">
        <v>365</v>
      </c>
      <c r="D42" s="73" t="s">
        <v>439</v>
      </c>
      <c r="E42" s="424" t="s">
        <v>478</v>
      </c>
      <c r="F42" s="73" t="s">
        <v>440</v>
      </c>
      <c r="G42" s="425" t="s">
        <v>7</v>
      </c>
    </row>
    <row r="43" spans="1:9" s="258" customFormat="1" ht="13.5" thickTop="1" thickBot="1" x14ac:dyDescent="0.25">
      <c r="A43" s="256">
        <v>1</v>
      </c>
      <c r="B43" s="165">
        <v>2</v>
      </c>
      <c r="C43" s="165">
        <v>3</v>
      </c>
      <c r="D43" s="426">
        <v>4</v>
      </c>
      <c r="E43" s="426">
        <v>5</v>
      </c>
      <c r="F43" s="426">
        <v>6</v>
      </c>
      <c r="G43" s="427" t="s">
        <v>152</v>
      </c>
    </row>
    <row r="44" spans="1:9" s="416" customFormat="1" ht="15" thickTop="1" x14ac:dyDescent="0.2">
      <c r="A44" s="409">
        <v>6310</v>
      </c>
      <c r="B44" s="410">
        <v>2141</v>
      </c>
      <c r="C44" s="411" t="s">
        <v>65</v>
      </c>
      <c r="D44" s="415">
        <v>2</v>
      </c>
      <c r="E44" s="414">
        <v>2</v>
      </c>
      <c r="F44" s="415">
        <v>2</v>
      </c>
      <c r="G44" s="413">
        <f>F44/D44*100</f>
        <v>100</v>
      </c>
    </row>
    <row r="45" spans="1:9" s="416" customFormat="1" ht="15" thickBot="1" x14ac:dyDescent="0.25">
      <c r="A45" s="417">
        <v>6330</v>
      </c>
      <c r="B45" s="418">
        <v>4134</v>
      </c>
      <c r="C45" s="419" t="s">
        <v>70</v>
      </c>
      <c r="D45" s="415">
        <v>10310</v>
      </c>
      <c r="E45" s="414">
        <v>10467</v>
      </c>
      <c r="F45" s="415">
        <v>10527</v>
      </c>
      <c r="G45" s="413">
        <f>F45/D45*100</f>
        <v>102.10475266731329</v>
      </c>
    </row>
    <row r="46" spans="1:9" s="422" customFormat="1" ht="18.75" customHeight="1" thickTop="1" thickBot="1" x14ac:dyDescent="0.3">
      <c r="A46" s="576" t="s">
        <v>68</v>
      </c>
      <c r="B46" s="577"/>
      <c r="C46" s="577"/>
      <c r="D46" s="420">
        <f>SUM(D44:D45)</f>
        <v>10312</v>
      </c>
      <c r="E46" s="420">
        <f>SUM(E44:E45)</f>
        <v>10469</v>
      </c>
      <c r="F46" s="420">
        <f>SUM(F44:F45)</f>
        <v>10529</v>
      </c>
      <c r="G46" s="421">
        <f>F46/D46*100</f>
        <v>102.1043444530644</v>
      </c>
    </row>
    <row r="47" spans="1:9" s="64" customFormat="1" ht="15" thickTop="1" x14ac:dyDescent="0.2">
      <c r="F47" s="408"/>
      <c r="G47" s="423"/>
    </row>
    <row r="48" spans="1:9" ht="14.25" hidden="1" x14ac:dyDescent="0.2">
      <c r="G48" s="222"/>
    </row>
    <row r="49" spans="1:10" ht="14.25" hidden="1" x14ac:dyDescent="0.2">
      <c r="G49" s="222"/>
    </row>
    <row r="50" spans="1:10" ht="14.25" hidden="1" x14ac:dyDescent="0.2">
      <c r="G50" s="222"/>
    </row>
    <row r="51" spans="1:10" ht="14.25" hidden="1" x14ac:dyDescent="0.2">
      <c r="G51" s="222"/>
    </row>
    <row r="52" spans="1:10" ht="14.25" hidden="1" x14ac:dyDescent="0.2">
      <c r="G52" s="222"/>
    </row>
    <row r="53" spans="1:10" ht="14.25" hidden="1" x14ac:dyDescent="0.2">
      <c r="G53" s="222"/>
    </row>
    <row r="54" spans="1:10" ht="14.25" hidden="1" x14ac:dyDescent="0.2">
      <c r="G54" s="222"/>
    </row>
    <row r="55" spans="1:10" ht="14.25" hidden="1" x14ac:dyDescent="0.2">
      <c r="G55" s="222"/>
    </row>
    <row r="56" spans="1:10" ht="14.25" hidden="1" x14ac:dyDescent="0.2">
      <c r="G56" s="222"/>
    </row>
    <row r="57" spans="1:10" s="64" customFormat="1" ht="30" customHeight="1" thickBot="1" x14ac:dyDescent="0.3">
      <c r="A57" s="579" t="s">
        <v>101</v>
      </c>
      <c r="B57" s="579"/>
      <c r="C57" s="579"/>
      <c r="D57" s="579"/>
      <c r="E57" s="579"/>
      <c r="F57" s="579"/>
      <c r="G57" s="255" t="s">
        <v>2</v>
      </c>
    </row>
    <row r="58" spans="1:10" s="257" customFormat="1" ht="39.75" thickTop="1" thickBot="1" x14ac:dyDescent="0.25">
      <c r="A58" s="256" t="s">
        <v>3</v>
      </c>
      <c r="B58" s="166" t="s">
        <v>366</v>
      </c>
      <c r="C58" s="165" t="s">
        <v>365</v>
      </c>
      <c r="D58" s="73" t="s">
        <v>439</v>
      </c>
      <c r="E58" s="424" t="s">
        <v>478</v>
      </c>
      <c r="F58" s="73" t="s">
        <v>440</v>
      </c>
      <c r="G58" s="425" t="s">
        <v>7</v>
      </c>
    </row>
    <row r="59" spans="1:10" s="258" customFormat="1" ht="13.5" thickTop="1" thickBot="1" x14ac:dyDescent="0.25">
      <c r="A59" s="256">
        <v>1</v>
      </c>
      <c r="B59" s="165">
        <v>2</v>
      </c>
      <c r="C59" s="165">
        <v>3</v>
      </c>
      <c r="D59" s="426">
        <v>4</v>
      </c>
      <c r="E59" s="426">
        <v>5</v>
      </c>
      <c r="F59" s="426">
        <v>6</v>
      </c>
      <c r="G59" s="427" t="s">
        <v>152</v>
      </c>
    </row>
    <row r="60" spans="1:10" s="218" customFormat="1" ht="15" thickTop="1" x14ac:dyDescent="0.2">
      <c r="A60" s="409"/>
      <c r="B60" s="410">
        <v>1332</v>
      </c>
      <c r="C60" s="411" t="s">
        <v>341</v>
      </c>
      <c r="D60" s="415"/>
      <c r="E60" s="414">
        <v>3000</v>
      </c>
      <c r="F60" s="415">
        <v>4000</v>
      </c>
      <c r="G60" s="413"/>
      <c r="H60" s="416"/>
    </row>
    <row r="61" spans="1:10" s="218" customFormat="1" ht="15" thickBot="1" x14ac:dyDescent="0.25">
      <c r="A61" s="550">
        <v>2399</v>
      </c>
      <c r="B61" s="551">
        <v>2342</v>
      </c>
      <c r="C61" s="552" t="s">
        <v>71</v>
      </c>
      <c r="D61" s="473">
        <v>50000</v>
      </c>
      <c r="E61" s="473">
        <v>38546</v>
      </c>
      <c r="F61" s="553">
        <v>30000</v>
      </c>
      <c r="G61" s="481">
        <f>F61/D61*100</f>
        <v>60</v>
      </c>
      <c r="H61" s="416"/>
    </row>
    <row r="62" spans="1:10" s="223" customFormat="1" ht="18.75" customHeight="1" thickTop="1" thickBot="1" x14ac:dyDescent="0.3">
      <c r="A62" s="576" t="s">
        <v>68</v>
      </c>
      <c r="B62" s="577"/>
      <c r="C62" s="577"/>
      <c r="D62" s="420">
        <f>SUM(D60:D61)</f>
        <v>50000</v>
      </c>
      <c r="E62" s="420">
        <f t="shared" ref="E62:F62" si="5">SUM(E60:E61)</f>
        <v>41546</v>
      </c>
      <c r="F62" s="420">
        <f t="shared" si="5"/>
        <v>34000</v>
      </c>
      <c r="G62" s="421">
        <f>F62/D62*100</f>
        <v>68</v>
      </c>
      <c r="H62" s="422"/>
      <c r="J62" s="224"/>
    </row>
    <row r="63" spans="1:10" ht="15" thickTop="1" x14ac:dyDescent="0.2">
      <c r="A63" s="64"/>
      <c r="B63" s="64"/>
      <c r="C63" s="64"/>
      <c r="D63" s="64"/>
      <c r="E63" s="64"/>
      <c r="F63" s="431"/>
      <c r="G63" s="501"/>
      <c r="H63" s="64"/>
      <c r="J63" s="225"/>
    </row>
    <row r="64" spans="1:10" s="223" customFormat="1" ht="27.75" customHeight="1" thickBot="1" x14ac:dyDescent="0.3">
      <c r="A64" s="75" t="s">
        <v>72</v>
      </c>
      <c r="B64" s="75"/>
      <c r="C64" s="75"/>
      <c r="D64" s="493">
        <f>SUM(D62,D46,D39)</f>
        <v>5539741</v>
      </c>
      <c r="E64" s="493">
        <f>SUM(E62,E46,E39)</f>
        <v>5594491.5</v>
      </c>
      <c r="F64" s="493">
        <f>SUM(F62,F46,F39)</f>
        <v>6106203</v>
      </c>
      <c r="G64" s="502">
        <f>F64/D64*100</f>
        <v>110.22542389617132</v>
      </c>
      <c r="H64" s="422"/>
    </row>
    <row r="65" spans="1:8" ht="14.25" customHeight="1" thickTop="1" x14ac:dyDescent="0.2">
      <c r="A65" s="64"/>
      <c r="B65" s="64"/>
      <c r="C65" s="64"/>
      <c r="D65" s="64"/>
      <c r="E65" s="64"/>
      <c r="F65" s="431"/>
      <c r="G65" s="423"/>
      <c r="H65" s="64"/>
    </row>
    <row r="66" spans="1:8" ht="14.25" customHeight="1" x14ac:dyDescent="0.2">
      <c r="A66" s="64"/>
      <c r="B66" s="64"/>
      <c r="C66" s="64"/>
      <c r="D66" s="64"/>
      <c r="E66" s="64"/>
      <c r="F66" s="431"/>
      <c r="G66" s="423"/>
      <c r="H66" s="64"/>
    </row>
    <row r="67" spans="1:8" ht="14.25" customHeight="1" x14ac:dyDescent="0.2">
      <c r="A67" s="64"/>
      <c r="B67" s="64"/>
      <c r="C67" s="64"/>
      <c r="D67" s="64"/>
      <c r="E67" s="64"/>
      <c r="F67" s="431"/>
      <c r="G67" s="423"/>
      <c r="H67" s="64"/>
    </row>
    <row r="68" spans="1:8" ht="14.25" x14ac:dyDescent="0.2">
      <c r="A68" s="64" t="s">
        <v>90</v>
      </c>
      <c r="B68" s="64"/>
      <c r="C68" s="64"/>
      <c r="D68" s="64"/>
      <c r="E68" s="64"/>
      <c r="F68" s="431"/>
      <c r="G68" s="423"/>
      <c r="H68" s="64"/>
    </row>
    <row r="69" spans="1:8" ht="15.75" x14ac:dyDescent="0.25">
      <c r="A69" s="39" t="s">
        <v>72</v>
      </c>
      <c r="B69" s="39"/>
      <c r="C69" s="39"/>
      <c r="D69" s="494">
        <f>SUM(D64)</f>
        <v>5539741</v>
      </c>
      <c r="E69" s="494">
        <f>SUM(E64)</f>
        <v>5594491.5</v>
      </c>
      <c r="F69" s="494">
        <f>SUM(F64)</f>
        <v>6106203</v>
      </c>
      <c r="G69" s="497">
        <f>F69/D69*100</f>
        <v>110.22542389617132</v>
      </c>
      <c r="H69" s="64"/>
    </row>
    <row r="70" spans="1:8" ht="14.25" x14ac:dyDescent="0.2">
      <c r="A70" s="22" t="s">
        <v>73</v>
      </c>
      <c r="B70" s="22"/>
      <c r="C70" s="22"/>
      <c r="D70" s="23">
        <f>-D45</f>
        <v>-10310</v>
      </c>
      <c r="E70" s="23">
        <f>-E45</f>
        <v>-10467</v>
      </c>
      <c r="F70" s="23">
        <v>-10527</v>
      </c>
      <c r="G70" s="498">
        <f>F70/D70*100</f>
        <v>102.10475266731329</v>
      </c>
      <c r="H70" s="64"/>
    </row>
    <row r="71" spans="1:8" s="227" customFormat="1" ht="17.25" thickBot="1" x14ac:dyDescent="0.3">
      <c r="A71" s="578" t="s">
        <v>74</v>
      </c>
      <c r="B71" s="578"/>
      <c r="C71" s="578"/>
      <c r="D71" s="495">
        <f>D69+D70</f>
        <v>5529431</v>
      </c>
      <c r="E71" s="495">
        <f>E69+E70</f>
        <v>5584024.5</v>
      </c>
      <c r="F71" s="495">
        <f>F69+F70</f>
        <v>6095676</v>
      </c>
      <c r="G71" s="499">
        <f>F71/D71*100</f>
        <v>110.24056543973512</v>
      </c>
      <c r="H71" s="500"/>
    </row>
    <row r="72" spans="1:8" s="64" customFormat="1" ht="14.25" customHeight="1" thickTop="1" x14ac:dyDescent="0.2">
      <c r="A72" s="573" t="s">
        <v>75</v>
      </c>
      <c r="B72" s="573"/>
      <c r="C72" s="573"/>
      <c r="D72" s="573"/>
      <c r="E72" s="573"/>
      <c r="F72" s="573"/>
      <c r="G72" s="573"/>
    </row>
    <row r="73" spans="1:8" s="64" customFormat="1" ht="14.25" hidden="1" customHeight="1" x14ac:dyDescent="0.2">
      <c r="F73" s="428"/>
      <c r="G73" s="423"/>
    </row>
    <row r="74" spans="1:8" s="64" customFormat="1" ht="14.25" hidden="1" customHeight="1" x14ac:dyDescent="0.2">
      <c r="F74" s="428"/>
      <c r="G74" s="423"/>
    </row>
    <row r="75" spans="1:8" s="64" customFormat="1" ht="12.75" customHeight="1" x14ac:dyDescent="0.2">
      <c r="A75" s="572" t="s">
        <v>108</v>
      </c>
      <c r="B75" s="572"/>
      <c r="C75" s="572"/>
      <c r="D75" s="572"/>
      <c r="E75" s="572"/>
      <c r="F75" s="572"/>
      <c r="G75" s="572"/>
      <c r="H75" s="149"/>
    </row>
    <row r="76" spans="1:8" s="64" customFormat="1" x14ac:dyDescent="0.2">
      <c r="A76" s="572"/>
      <c r="B76" s="572"/>
      <c r="C76" s="572"/>
      <c r="D76" s="572"/>
      <c r="E76" s="572"/>
      <c r="F76" s="572"/>
      <c r="G76" s="572"/>
      <c r="H76" s="149"/>
    </row>
    <row r="77" spans="1:8" s="64" customFormat="1" x14ac:dyDescent="0.2">
      <c r="F77" s="496"/>
      <c r="G77" s="253"/>
      <c r="H77" s="149"/>
    </row>
    <row r="78" spans="1:8" s="64" customFormat="1" x14ac:dyDescent="0.2">
      <c r="G78" s="253"/>
      <c r="H78" s="149"/>
    </row>
    <row r="79" spans="1:8" x14ac:dyDescent="0.2">
      <c r="F79" s="215"/>
    </row>
  </sheetData>
  <mergeCells count="8">
    <mergeCell ref="A75:G76"/>
    <mergeCell ref="A72:G72"/>
    <mergeCell ref="A1:F1"/>
    <mergeCell ref="A39:C39"/>
    <mergeCell ref="A46:C46"/>
    <mergeCell ref="A62:C62"/>
    <mergeCell ref="A71:C71"/>
    <mergeCell ref="A57:F57"/>
  </mergeCells>
  <phoneticPr fontId="8" type="noConversion"/>
  <pageMargins left="0.78740157480314965" right="0.78740157480314965" top="0.98425196850393704" bottom="0.98425196850393704" header="0.51181102362204722" footer="0.51181102362204722"/>
  <pageSetup paperSize="9" scale="71" firstPageNumber="7" orientation="portrait" useFirstPageNumber="1" r:id="rId1"/>
  <headerFooter alignWithMargins="0">
    <oddFooter>&amp;L&amp;"Arial,Kurzíva"&amp;11Zastupitelstvo Olomouckého kraje 16-12-2019
7. - Rozpočet Olomouckého kraje 2020 - návrh rozpočtu
Příloha č. 2: Příjmy Olomouckého kraje&amp;R&amp;"Arial,Kurzíva"&amp;11Strana &amp;P (Celkem 140)</oddFooter>
  </headerFooter>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CCFFFF"/>
  </sheetPr>
  <dimension ref="A1:I21"/>
  <sheetViews>
    <sheetView showGridLines="0" view="pageBreakPreview" zoomScaleNormal="100" zoomScaleSheetLayoutView="100" workbookViewId="0">
      <selection activeCell="C26" sqref="C26"/>
    </sheetView>
  </sheetViews>
  <sheetFormatPr defaultRowHeight="12.75" x14ac:dyDescent="0.2"/>
  <cols>
    <col min="1" max="1" width="45" style="215" customWidth="1"/>
    <col min="2" max="2" width="6" style="215" customWidth="1"/>
    <col min="3" max="8" width="16.85546875" style="215" customWidth="1"/>
    <col min="9" max="9" width="7.28515625" style="64" customWidth="1"/>
    <col min="10" max="16384" width="9.140625" style="215"/>
  </cols>
  <sheetData>
    <row r="1" spans="1:9" x14ac:dyDescent="0.2">
      <c r="A1" s="64"/>
      <c r="B1" s="64"/>
      <c r="C1" s="64"/>
      <c r="D1" s="64"/>
      <c r="E1" s="64"/>
      <c r="F1" s="64"/>
      <c r="G1" s="64"/>
      <c r="H1" s="64"/>
    </row>
    <row r="2" spans="1:9" ht="18" x14ac:dyDescent="0.25">
      <c r="A2" s="588" t="s">
        <v>441</v>
      </c>
      <c r="B2" s="588"/>
      <c r="C2" s="588"/>
      <c r="D2" s="588"/>
      <c r="E2" s="588"/>
      <c r="F2" s="588"/>
      <c r="G2" s="441"/>
      <c r="H2" s="406"/>
    </row>
    <row r="3" spans="1:9" ht="15" x14ac:dyDescent="0.25">
      <c r="A3" s="589"/>
      <c r="B3" s="590"/>
      <c r="C3" s="590"/>
      <c r="D3" s="590"/>
      <c r="E3" s="590"/>
      <c r="F3" s="590"/>
      <c r="G3" s="590"/>
      <c r="H3" s="590"/>
    </row>
    <row r="4" spans="1:9" ht="20.25" x14ac:dyDescent="0.3">
      <c r="A4" s="228"/>
      <c r="B4" s="228"/>
      <c r="C4" s="228"/>
      <c r="D4" s="228"/>
      <c r="E4" s="228"/>
      <c r="F4" s="228"/>
      <c r="G4" s="228"/>
    </row>
    <row r="5" spans="1:9" s="64" customFormat="1" ht="14.25" customHeight="1" x14ac:dyDescent="0.3">
      <c r="A5" s="442" t="s">
        <v>31</v>
      </c>
      <c r="B5" s="443"/>
      <c r="C5" s="443"/>
      <c r="D5" s="443"/>
      <c r="E5" s="443"/>
      <c r="F5" s="444"/>
      <c r="G5" s="444"/>
    </row>
    <row r="6" spans="1:9" ht="13.5" thickBot="1" x14ac:dyDescent="0.25">
      <c r="G6" s="216"/>
      <c r="I6" s="64" t="s">
        <v>2</v>
      </c>
    </row>
    <row r="7" spans="1:9" ht="12.75" customHeight="1" x14ac:dyDescent="0.2">
      <c r="A7" s="229"/>
      <c r="B7" s="230"/>
      <c r="C7" s="591" t="s">
        <v>442</v>
      </c>
      <c r="D7" s="582" t="s">
        <v>479</v>
      </c>
      <c r="E7" s="582" t="s">
        <v>443</v>
      </c>
      <c r="F7" s="582" t="s">
        <v>444</v>
      </c>
      <c r="G7" s="582" t="s">
        <v>445</v>
      </c>
      <c r="H7" s="580" t="s">
        <v>446</v>
      </c>
      <c r="I7" s="584" t="s">
        <v>7</v>
      </c>
    </row>
    <row r="8" spans="1:9" s="231" customFormat="1" ht="52.5" customHeight="1" thickBot="1" x14ac:dyDescent="0.25">
      <c r="A8" s="447" t="s">
        <v>32</v>
      </c>
      <c r="B8" s="448" t="s">
        <v>4</v>
      </c>
      <c r="C8" s="592"/>
      <c r="D8" s="583"/>
      <c r="E8" s="583"/>
      <c r="F8" s="593"/>
      <c r="G8" s="594"/>
      <c r="H8" s="581"/>
      <c r="I8" s="585"/>
    </row>
    <row r="9" spans="1:9" s="232" customFormat="1" ht="14.25" customHeight="1" thickBot="1" x14ac:dyDescent="0.25">
      <c r="A9" s="449">
        <v>1</v>
      </c>
      <c r="B9" s="450">
        <v>2</v>
      </c>
      <c r="C9" s="453">
        <v>3</v>
      </c>
      <c r="D9" s="458">
        <v>4</v>
      </c>
      <c r="E9" s="458">
        <v>5</v>
      </c>
      <c r="F9" s="458">
        <v>6</v>
      </c>
      <c r="G9" s="461">
        <v>7</v>
      </c>
      <c r="H9" s="458">
        <v>8</v>
      </c>
      <c r="I9" s="462" t="s">
        <v>432</v>
      </c>
    </row>
    <row r="10" spans="1:9" ht="24.75" customHeight="1" x14ac:dyDescent="0.25">
      <c r="A10" s="445" t="s">
        <v>429</v>
      </c>
      <c r="B10" s="446">
        <v>1111</v>
      </c>
      <c r="C10" s="454">
        <v>1212784</v>
      </c>
      <c r="D10" s="459">
        <f>C10</f>
        <v>1212784</v>
      </c>
      <c r="E10" s="459">
        <v>1059977</v>
      </c>
      <c r="F10" s="460">
        <f>(19400000/100)*6.751705</f>
        <v>1309830.77</v>
      </c>
      <c r="G10" s="460">
        <f>(21000000/100)*6.751705</f>
        <v>1417858.05</v>
      </c>
      <c r="H10" s="454">
        <f>1380432+2720</f>
        <v>1383152</v>
      </c>
      <c r="I10" s="463">
        <f>H10/C10*100</f>
        <v>114.04767872927084</v>
      </c>
    </row>
    <row r="11" spans="1:9" ht="24.75" customHeight="1" x14ac:dyDescent="0.25">
      <c r="A11" s="451" t="s">
        <v>430</v>
      </c>
      <c r="B11" s="452">
        <v>1112</v>
      </c>
      <c r="C11" s="455">
        <v>21000</v>
      </c>
      <c r="D11" s="459">
        <f>C11</f>
        <v>21000</v>
      </c>
      <c r="E11" s="459">
        <v>23948</v>
      </c>
      <c r="F11" s="460">
        <f>(500000/100)*6.751705</f>
        <v>33758.525000000001</v>
      </c>
      <c r="G11" s="460">
        <f>(400000/100)*6.751705</f>
        <v>27006.82</v>
      </c>
      <c r="H11" s="455">
        <v>27000</v>
      </c>
      <c r="I11" s="463">
        <f>H11/C11*100</f>
        <v>128.57142857142858</v>
      </c>
    </row>
    <row r="12" spans="1:9" ht="24.75" customHeight="1" x14ac:dyDescent="0.25">
      <c r="A12" s="451" t="s">
        <v>431</v>
      </c>
      <c r="B12" s="452">
        <v>1113</v>
      </c>
      <c r="C12" s="455">
        <v>98000</v>
      </c>
      <c r="D12" s="459">
        <f>C12</f>
        <v>98000</v>
      </c>
      <c r="E12" s="459">
        <v>103740</v>
      </c>
      <c r="F12" s="460">
        <f>(1700000/100)*6.751705</f>
        <v>114778.985</v>
      </c>
      <c r="G12" s="460">
        <f>(1800000/100)*6.751705</f>
        <v>121530.69</v>
      </c>
      <c r="H12" s="455">
        <v>121000</v>
      </c>
      <c r="I12" s="463">
        <f>H12/C12*100</f>
        <v>123.46938775510203</v>
      </c>
    </row>
    <row r="13" spans="1:9" ht="24.75" customHeight="1" x14ac:dyDescent="0.25">
      <c r="A13" s="451" t="s">
        <v>33</v>
      </c>
      <c r="B13" s="452">
        <v>1121</v>
      </c>
      <c r="C13" s="455">
        <v>1080000</v>
      </c>
      <c r="D13" s="459">
        <f>C13</f>
        <v>1080000</v>
      </c>
      <c r="E13" s="459">
        <v>949821</v>
      </c>
      <c r="F13" s="460">
        <f>(16300000/100)*6.751705</f>
        <v>1100527.915</v>
      </c>
      <c r="G13" s="460">
        <f>(16900000/100)*6.751705</f>
        <v>1141038.145</v>
      </c>
      <c r="H13" s="455">
        <v>1130000</v>
      </c>
      <c r="I13" s="463">
        <f>H13/C13*100</f>
        <v>104.62962962962963</v>
      </c>
    </row>
    <row r="14" spans="1:9" ht="24.75" customHeight="1" thickBot="1" x14ac:dyDescent="0.3">
      <c r="A14" s="451" t="s">
        <v>34</v>
      </c>
      <c r="B14" s="452">
        <v>1211</v>
      </c>
      <c r="C14" s="456">
        <v>2625000</v>
      </c>
      <c r="D14" s="459">
        <f>C14</f>
        <v>2625000</v>
      </c>
      <c r="E14" s="459">
        <v>2066448</v>
      </c>
      <c r="F14" s="460">
        <f>(38500000/100)*6.751705</f>
        <v>2599406.4250000003</v>
      </c>
      <c r="G14" s="460">
        <f>(42200000/100)*6.751705</f>
        <v>2849219.5100000002</v>
      </c>
      <c r="H14" s="456">
        <v>2800000</v>
      </c>
      <c r="I14" s="463">
        <f t="shared" ref="I14" si="0">H14/C14*100</f>
        <v>106.66666666666667</v>
      </c>
    </row>
    <row r="15" spans="1:9" ht="24" customHeight="1" thickBot="1" x14ac:dyDescent="0.3">
      <c r="A15" s="586" t="s">
        <v>8</v>
      </c>
      <c r="B15" s="587"/>
      <c r="C15" s="457">
        <f>SUM(C10:C14)</f>
        <v>5036784</v>
      </c>
      <c r="D15" s="457">
        <f t="shared" ref="D15:E15" si="1">SUM(D10:D14)</f>
        <v>5036784</v>
      </c>
      <c r="E15" s="457">
        <f t="shared" si="1"/>
        <v>4203934</v>
      </c>
      <c r="F15" s="457">
        <f>SUM(F10:F14)+1</f>
        <v>5158303.620000001</v>
      </c>
      <c r="G15" s="457">
        <f>SUM(G10:G14)+1</f>
        <v>5556654.2149999999</v>
      </c>
      <c r="H15" s="457">
        <f>SUM(H10:H14)</f>
        <v>5461152</v>
      </c>
      <c r="I15" s="464">
        <f>H15/C15*100</f>
        <v>108.42537619242756</v>
      </c>
    </row>
    <row r="16" spans="1:9" ht="14.25" x14ac:dyDescent="0.2">
      <c r="G16" s="226"/>
      <c r="H16" s="23"/>
      <c r="I16" s="23"/>
    </row>
    <row r="17" spans="7:8" x14ac:dyDescent="0.2">
      <c r="H17" s="64"/>
    </row>
    <row r="18" spans="7:8" x14ac:dyDescent="0.2">
      <c r="G18" s="225"/>
      <c r="H18" s="291"/>
    </row>
    <row r="19" spans="7:8" x14ac:dyDescent="0.2">
      <c r="H19" s="64"/>
    </row>
    <row r="20" spans="7:8" x14ac:dyDescent="0.2">
      <c r="H20" s="64"/>
    </row>
    <row r="21" spans="7:8" x14ac:dyDescent="0.2">
      <c r="H21" s="64"/>
    </row>
  </sheetData>
  <mergeCells count="10">
    <mergeCell ref="H7:H8"/>
    <mergeCell ref="E7:E8"/>
    <mergeCell ref="I7:I8"/>
    <mergeCell ref="A15:B15"/>
    <mergeCell ref="A2:F2"/>
    <mergeCell ref="A3:H3"/>
    <mergeCell ref="C7:C8"/>
    <mergeCell ref="D7:D8"/>
    <mergeCell ref="F7:F8"/>
    <mergeCell ref="G7:G8"/>
  </mergeCells>
  <phoneticPr fontId="8" type="noConversion"/>
  <pageMargins left="0.78740157480314965" right="0.78740157480314965" top="0.98425196850393704" bottom="0.98425196850393704" header="0.51181102362204722" footer="0.51181102362204722"/>
  <pageSetup paperSize="9" scale="82" firstPageNumber="9" orientation="landscape" useFirstPageNumber="1" r:id="rId1"/>
  <headerFooter alignWithMargins="0">
    <oddFooter>&amp;L&amp;"Arial,Kurzíva"&amp;11Zastupitelstvo Olomouckého kraje 16-12-2019
7. - Rozpočet Olomouckého kraje 2020 - návrh rozpočtu
Příloha č. 2: Příjmy Olomouckého kraje&amp;R&amp;"Arial,Kurzíva"&amp;11Strana &amp;P (Celkem 140)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277"/>
  <sheetViews>
    <sheetView view="pageBreakPreview" zoomScaleNormal="100" zoomScaleSheetLayoutView="100" workbookViewId="0">
      <selection activeCell="L19" sqref="L19"/>
    </sheetView>
  </sheetViews>
  <sheetFormatPr defaultRowHeight="12.75" x14ac:dyDescent="0.2"/>
  <cols>
    <col min="1" max="1" width="5.7109375" style="207" customWidth="1"/>
    <col min="2" max="2" width="7.42578125" style="207" customWidth="1"/>
    <col min="3" max="3" width="44.5703125" style="173" customWidth="1"/>
    <col min="4" max="6" width="14.7109375" style="208" customWidth="1"/>
    <col min="7" max="7" width="9.140625" style="209" customWidth="1"/>
    <col min="8" max="9" width="12.42578125" style="270" customWidth="1"/>
    <col min="10" max="10" width="13.7109375" style="173" bestFit="1" customWidth="1"/>
    <col min="11" max="11" width="14.5703125" style="173" customWidth="1"/>
    <col min="12" max="12" width="9.140625" style="173"/>
    <col min="13" max="13" width="10.140625" style="173" bestFit="1" customWidth="1"/>
    <col min="14" max="16384" width="9.140625" style="173"/>
  </cols>
  <sheetData>
    <row r="1" spans="1:10" s="151" customFormat="1" ht="23.25" x14ac:dyDescent="0.35">
      <c r="A1" s="156" t="s">
        <v>447</v>
      </c>
      <c r="B1" s="158"/>
      <c r="C1" s="158"/>
      <c r="D1" s="153"/>
      <c r="E1" s="153"/>
      <c r="F1" s="153"/>
      <c r="G1" s="152"/>
      <c r="H1" s="259"/>
      <c r="I1" s="259"/>
    </row>
    <row r="2" spans="1:10" s="151" customFormat="1" ht="15" x14ac:dyDescent="0.2">
      <c r="A2" s="155" t="s">
        <v>142</v>
      </c>
      <c r="B2" s="154"/>
      <c r="C2" s="157"/>
      <c r="D2" s="157"/>
      <c r="E2" s="157"/>
      <c r="F2" s="153"/>
      <c r="G2" s="152"/>
      <c r="H2" s="259"/>
      <c r="I2" s="259"/>
    </row>
    <row r="3" spans="1:10" s="151" customFormat="1" ht="2.25" customHeight="1" x14ac:dyDescent="0.2">
      <c r="A3" s="155"/>
      <c r="B3" s="154"/>
      <c r="C3" s="157"/>
      <c r="D3" s="157"/>
      <c r="E3" s="157"/>
      <c r="F3" s="153"/>
      <c r="G3" s="152"/>
      <c r="H3" s="259"/>
      <c r="I3" s="259"/>
    </row>
    <row r="4" spans="1:10" s="151" customFormat="1" ht="18.75" customHeight="1" thickBot="1" x14ac:dyDescent="0.25">
      <c r="B4" s="154"/>
      <c r="D4" s="153"/>
      <c r="E4" s="153"/>
      <c r="F4" s="153"/>
      <c r="G4" s="159" t="s">
        <v>2</v>
      </c>
      <c r="H4" s="259"/>
      <c r="I4" s="259"/>
    </row>
    <row r="5" spans="1:10" s="151" customFormat="1" ht="39.75" thickTop="1" thickBot="1" x14ac:dyDescent="0.25">
      <c r="A5" s="437" t="s">
        <v>3</v>
      </c>
      <c r="B5" s="89" t="s">
        <v>433</v>
      </c>
      <c r="C5" s="438" t="s">
        <v>428</v>
      </c>
      <c r="D5" s="73" t="s">
        <v>439</v>
      </c>
      <c r="E5" s="424" t="s">
        <v>478</v>
      </c>
      <c r="F5" s="73" t="s">
        <v>440</v>
      </c>
      <c r="G5" s="425" t="s">
        <v>7</v>
      </c>
      <c r="H5" s="259"/>
      <c r="I5" s="259"/>
    </row>
    <row r="6" spans="1:10" s="154" customFormat="1" ht="14.25" thickTop="1" thickBot="1" x14ac:dyDescent="0.25">
      <c r="A6" s="439">
        <v>1</v>
      </c>
      <c r="B6" s="440">
        <v>2</v>
      </c>
      <c r="C6" s="440">
        <v>3</v>
      </c>
      <c r="D6" s="426">
        <v>4</v>
      </c>
      <c r="E6" s="426">
        <v>5</v>
      </c>
      <c r="F6" s="426">
        <v>6</v>
      </c>
      <c r="G6" s="427" t="s">
        <v>152</v>
      </c>
      <c r="H6" s="260"/>
      <c r="I6" s="260"/>
    </row>
    <row r="7" spans="1:10" s="170" customFormat="1" ht="17.100000000000001" customHeight="1" thickTop="1" x14ac:dyDescent="0.2">
      <c r="A7" s="210"/>
      <c r="B7" s="263">
        <v>1332</v>
      </c>
      <c r="C7" s="264" t="s">
        <v>341</v>
      </c>
      <c r="D7" s="265">
        <v>3000</v>
      </c>
      <c r="E7" s="265">
        <v>0</v>
      </c>
      <c r="F7" s="265">
        <f>SUM(F37)</f>
        <v>0</v>
      </c>
      <c r="G7" s="266">
        <f>F7/D7*100</f>
        <v>0</v>
      </c>
      <c r="H7" s="271"/>
      <c r="I7" s="271"/>
    </row>
    <row r="8" spans="1:10" s="429" customFormat="1" ht="17.100000000000001" customHeight="1" x14ac:dyDescent="0.2">
      <c r="A8" s="262" t="str">
        <f>MID(A44,93,4)</f>
        <v/>
      </c>
      <c r="B8" s="263" t="str">
        <f>MID(A44,6,4)</f>
        <v>1361</v>
      </c>
      <c r="C8" s="264" t="str">
        <f>MID(A44,13,60)</f>
        <v xml:space="preserve">Správní poplatky                     </v>
      </c>
      <c r="D8" s="265">
        <v>1245</v>
      </c>
      <c r="E8" s="265">
        <v>1245</v>
      </c>
      <c r="F8" s="265">
        <f>SUM(F44)</f>
        <v>1210</v>
      </c>
      <c r="G8" s="266">
        <f>F8/D8*100</f>
        <v>97.188755020080322</v>
      </c>
      <c r="H8" s="271"/>
      <c r="I8" s="271"/>
    </row>
    <row r="9" spans="1:10" s="429" customFormat="1" ht="17.100000000000001" customHeight="1" x14ac:dyDescent="0.2">
      <c r="A9" s="262">
        <v>6409</v>
      </c>
      <c r="B9" s="263">
        <v>2111</v>
      </c>
      <c r="C9" s="264" t="s">
        <v>210</v>
      </c>
      <c r="D9" s="265">
        <v>1210</v>
      </c>
      <c r="E9" s="265">
        <v>1476.2</v>
      </c>
      <c r="F9" s="265">
        <f>SUM(F84)</f>
        <v>1210</v>
      </c>
      <c r="G9" s="266">
        <f>F9/D9*100</f>
        <v>100</v>
      </c>
      <c r="H9" s="271"/>
      <c r="I9" s="271"/>
    </row>
    <row r="10" spans="1:10" s="170" customFormat="1" ht="17.100000000000001" customHeight="1" x14ac:dyDescent="0.2">
      <c r="A10" s="262">
        <v>6172</v>
      </c>
      <c r="B10" s="263">
        <v>2119</v>
      </c>
      <c r="C10" s="264" t="s">
        <v>218</v>
      </c>
      <c r="D10" s="265">
        <v>100</v>
      </c>
      <c r="E10" s="265">
        <v>100</v>
      </c>
      <c r="F10" s="265">
        <f>SUM(F90)</f>
        <v>120</v>
      </c>
      <c r="G10" s="266">
        <f t="shared" ref="G10:G16" si="0">F10/D10*100</f>
        <v>120</v>
      </c>
      <c r="H10" s="271"/>
      <c r="I10" s="271"/>
    </row>
    <row r="11" spans="1:10" s="170" customFormat="1" ht="17.100000000000001" customHeight="1" x14ac:dyDescent="0.2">
      <c r="A11" s="262" t="str">
        <f>MID(A95,3,4)</f>
        <v>6172</v>
      </c>
      <c r="B11" s="263" t="str">
        <f>MID(A95,14,4)</f>
        <v>2122</v>
      </c>
      <c r="C11" s="264" t="str">
        <f>MID(A95,21,60)</f>
        <v xml:space="preserve">Odvody příspěvkových organizací        </v>
      </c>
      <c r="D11" s="265">
        <v>229445</v>
      </c>
      <c r="E11" s="265">
        <v>294064</v>
      </c>
      <c r="F11" s="265">
        <f>F95</f>
        <v>257871</v>
      </c>
      <c r="G11" s="266">
        <f t="shared" si="0"/>
        <v>112.38902569243174</v>
      </c>
      <c r="H11" s="271"/>
      <c r="I11" s="271"/>
    </row>
    <row r="12" spans="1:10" s="170" customFormat="1" ht="17.100000000000001" customHeight="1" x14ac:dyDescent="0.2">
      <c r="A12" s="262" t="str">
        <f>MID(A115,3,4)</f>
        <v>1032</v>
      </c>
      <c r="B12" s="263" t="str">
        <f>MID(A115,14,4)</f>
        <v>2131</v>
      </c>
      <c r="C12" s="264" t="str">
        <f>MID(A115,21,60)</f>
        <v xml:space="preserve">Příjmy z pronájmu pozemků              </v>
      </c>
      <c r="D12" s="265">
        <v>25</v>
      </c>
      <c r="E12" s="265">
        <v>25</v>
      </c>
      <c r="F12" s="265">
        <f>SUM(F115)</f>
        <v>25</v>
      </c>
      <c r="G12" s="266">
        <f t="shared" si="0"/>
        <v>100</v>
      </c>
      <c r="H12" s="271"/>
      <c r="I12" s="271"/>
    </row>
    <row r="13" spans="1:10" s="170" customFormat="1" ht="17.100000000000001" customHeight="1" x14ac:dyDescent="0.2">
      <c r="A13" s="262" t="str">
        <f>MID(A122,3,4)</f>
        <v>6172</v>
      </c>
      <c r="B13" s="263" t="str">
        <f>MID(A122,14,4)</f>
        <v>2131</v>
      </c>
      <c r="C13" s="264" t="str">
        <f>MID(A122,21,60)</f>
        <v xml:space="preserve">Příjmy z pronájmu pozemků              </v>
      </c>
      <c r="D13" s="265">
        <v>223</v>
      </c>
      <c r="E13" s="265">
        <v>223</v>
      </c>
      <c r="F13" s="265">
        <f>SUM(F122)</f>
        <v>223</v>
      </c>
      <c r="G13" s="266">
        <f t="shared" si="0"/>
        <v>100</v>
      </c>
      <c r="H13" s="271"/>
      <c r="I13" s="271"/>
    </row>
    <row r="14" spans="1:10" s="429" customFormat="1" ht="31.5" customHeight="1" x14ac:dyDescent="0.2">
      <c r="A14" s="267" t="str">
        <f>MID(A130,3,4)</f>
        <v>6172</v>
      </c>
      <c r="B14" s="268" t="str">
        <f>MID(A130,14,4)</f>
        <v>2132</v>
      </c>
      <c r="C14" s="269" t="str">
        <f>MID(A130,21,60)</f>
        <v xml:space="preserve">Příjmy z pronájmu ostatních nemovitých věcí a jejich částí  </v>
      </c>
      <c r="D14" s="282">
        <v>31752</v>
      </c>
      <c r="E14" s="282">
        <v>32255</v>
      </c>
      <c r="F14" s="557">
        <f>SUM(F130)</f>
        <v>32267.1</v>
      </c>
      <c r="G14" s="283">
        <f t="shared" si="0"/>
        <v>101.62226001511716</v>
      </c>
      <c r="H14" s="271"/>
      <c r="I14" s="271"/>
    </row>
    <row r="15" spans="1:10" s="429" customFormat="1" ht="17.100000000000001" customHeight="1" x14ac:dyDescent="0.2">
      <c r="A15" s="262" t="str">
        <f>MID(A145,3,4)</f>
        <v>6172</v>
      </c>
      <c r="B15" s="263" t="str">
        <f>MID(A145,14,4)</f>
        <v>2133</v>
      </c>
      <c r="C15" s="264" t="str">
        <f>MID(A145,21,60)</f>
        <v xml:space="preserve">Příjmy z pronájmu movitých věcí           </v>
      </c>
      <c r="D15" s="275">
        <v>142.19999999999999</v>
      </c>
      <c r="E15" s="275">
        <v>142.19999999999999</v>
      </c>
      <c r="F15" s="275">
        <f>SUM(F145)</f>
        <v>142.19999999999999</v>
      </c>
      <c r="G15" s="266">
        <f t="shared" si="0"/>
        <v>100</v>
      </c>
      <c r="H15" s="272"/>
      <c r="I15" s="271"/>
    </row>
    <row r="16" spans="1:10" s="429" customFormat="1" ht="17.100000000000001" customHeight="1" x14ac:dyDescent="0.2">
      <c r="A16" s="262">
        <v>6172</v>
      </c>
      <c r="B16" s="263">
        <v>2211</v>
      </c>
      <c r="C16" s="264" t="s">
        <v>196</v>
      </c>
      <c r="D16" s="265">
        <v>600</v>
      </c>
      <c r="E16" s="265">
        <v>600</v>
      </c>
      <c r="F16" s="265">
        <f>SUM(F153)</f>
        <v>600</v>
      </c>
      <c r="G16" s="266">
        <f t="shared" si="0"/>
        <v>100</v>
      </c>
      <c r="H16" s="271"/>
      <c r="I16" s="271"/>
      <c r="J16" s="429">
        <v>352</v>
      </c>
    </row>
    <row r="17" spans="1:9" s="429" customFormat="1" ht="17.100000000000001" hidden="1" customHeight="1" x14ac:dyDescent="0.2">
      <c r="A17" s="262">
        <v>3315</v>
      </c>
      <c r="B17" s="263">
        <v>2212</v>
      </c>
      <c r="C17" s="264" t="s">
        <v>345</v>
      </c>
      <c r="D17" s="565">
        <v>0</v>
      </c>
      <c r="E17" s="562">
        <v>0</v>
      </c>
      <c r="F17" s="562">
        <v>0</v>
      </c>
      <c r="G17" s="563"/>
      <c r="H17" s="271"/>
      <c r="I17" s="271"/>
    </row>
    <row r="18" spans="1:9" s="170" customFormat="1" ht="17.100000000000001" customHeight="1" x14ac:dyDescent="0.2">
      <c r="A18" s="262">
        <v>4399</v>
      </c>
      <c r="B18" s="263">
        <v>2212</v>
      </c>
      <c r="C18" s="264" t="s">
        <v>345</v>
      </c>
      <c r="D18" s="275">
        <v>10.7</v>
      </c>
      <c r="E18" s="275">
        <v>16</v>
      </c>
      <c r="F18" s="275">
        <f>F158</f>
        <v>0</v>
      </c>
      <c r="G18" s="266">
        <f>F18/D18*100</f>
        <v>0</v>
      </c>
      <c r="H18" s="271"/>
      <c r="I18" s="271"/>
    </row>
    <row r="19" spans="1:9" s="170" customFormat="1" ht="17.100000000000001" customHeight="1" x14ac:dyDescent="0.2">
      <c r="A19" s="262" t="str">
        <f>MID(A163,3,4)</f>
        <v>6172</v>
      </c>
      <c r="B19" s="263" t="str">
        <f>MID(A163,14,4)</f>
        <v>2212</v>
      </c>
      <c r="C19" s="264" t="s">
        <v>345</v>
      </c>
      <c r="D19" s="265">
        <v>2520</v>
      </c>
      <c r="E19" s="265">
        <v>2661</v>
      </c>
      <c r="F19" s="265">
        <f>SUM(F163)</f>
        <v>2425</v>
      </c>
      <c r="G19" s="266">
        <f>F19/D19*100</f>
        <v>96.230158730158735</v>
      </c>
      <c r="H19" s="271"/>
      <c r="I19" s="271"/>
    </row>
    <row r="20" spans="1:9" s="170" customFormat="1" ht="26.25" customHeight="1" x14ac:dyDescent="0.2">
      <c r="A20" s="267">
        <v>6172</v>
      </c>
      <c r="B20" s="268">
        <v>2310</v>
      </c>
      <c r="C20" s="536" t="s">
        <v>473</v>
      </c>
      <c r="D20" s="564"/>
      <c r="E20" s="282">
        <v>10</v>
      </c>
      <c r="F20" s="282">
        <f>SUM(F182)</f>
        <v>5</v>
      </c>
      <c r="G20" s="266"/>
      <c r="H20" s="271"/>
      <c r="I20" s="271"/>
    </row>
    <row r="21" spans="1:9" s="170" customFormat="1" ht="17.100000000000001" customHeight="1" x14ac:dyDescent="0.2">
      <c r="A21" s="262">
        <v>6172</v>
      </c>
      <c r="B21" s="263">
        <v>2321</v>
      </c>
      <c r="C21" s="264" t="s">
        <v>416</v>
      </c>
      <c r="D21" s="265">
        <v>270</v>
      </c>
      <c r="E21" s="265">
        <v>290</v>
      </c>
      <c r="F21" s="265">
        <f>SUM(F186)</f>
        <v>300</v>
      </c>
      <c r="G21" s="266">
        <f t="shared" ref="G21" si="1">F21/D21*100</f>
        <v>111.11111111111111</v>
      </c>
      <c r="H21" s="271"/>
      <c r="I21" s="271"/>
    </row>
    <row r="22" spans="1:9" s="170" customFormat="1" ht="17.100000000000001" customHeight="1" x14ac:dyDescent="0.2">
      <c r="A22" s="262">
        <v>2221</v>
      </c>
      <c r="B22" s="263">
        <v>2324</v>
      </c>
      <c r="C22" s="264" t="s">
        <v>100</v>
      </c>
      <c r="D22" s="265">
        <v>67348</v>
      </c>
      <c r="E22" s="265">
        <v>67348</v>
      </c>
      <c r="F22" s="265">
        <f>F191</f>
        <v>153500</v>
      </c>
      <c r="G22" s="266">
        <f t="shared" ref="G22:G33" si="2">F22/D22*100</f>
        <v>227.92065094731839</v>
      </c>
      <c r="H22" s="271"/>
      <c r="I22" s="271"/>
    </row>
    <row r="23" spans="1:9" s="170" customFormat="1" ht="17.100000000000001" customHeight="1" x14ac:dyDescent="0.2">
      <c r="A23" s="262">
        <v>6172</v>
      </c>
      <c r="B23" s="263">
        <v>2324</v>
      </c>
      <c r="C23" s="264" t="s">
        <v>100</v>
      </c>
      <c r="D23" s="265">
        <v>610</v>
      </c>
      <c r="E23" s="265">
        <v>1559</v>
      </c>
      <c r="F23" s="265">
        <f>F196</f>
        <v>610</v>
      </c>
      <c r="G23" s="266">
        <f t="shared" si="2"/>
        <v>100</v>
      </c>
      <c r="H23" s="271"/>
      <c r="I23" s="271"/>
    </row>
    <row r="24" spans="1:9" s="429" customFormat="1" ht="17.100000000000001" customHeight="1" x14ac:dyDescent="0.2">
      <c r="A24" s="262">
        <v>6409</v>
      </c>
      <c r="B24" s="263">
        <v>2329</v>
      </c>
      <c r="C24" s="264" t="s">
        <v>226</v>
      </c>
      <c r="D24" s="265">
        <v>80</v>
      </c>
      <c r="E24" s="265">
        <v>80</v>
      </c>
      <c r="F24" s="265">
        <f>F217</f>
        <v>100</v>
      </c>
      <c r="G24" s="432">
        <f t="shared" si="2"/>
        <v>125</v>
      </c>
      <c r="H24" s="271"/>
      <c r="I24" s="271"/>
    </row>
    <row r="25" spans="1:9" s="429" customFormat="1" ht="42" customHeight="1" x14ac:dyDescent="0.2">
      <c r="A25" s="267"/>
      <c r="B25" s="268">
        <v>2412</v>
      </c>
      <c r="C25" s="536" t="s">
        <v>469</v>
      </c>
      <c r="D25" s="564"/>
      <c r="E25" s="564"/>
      <c r="F25" s="282">
        <f>F226</f>
        <v>765</v>
      </c>
      <c r="G25" s="566"/>
      <c r="H25" s="271"/>
      <c r="I25" s="271"/>
    </row>
    <row r="26" spans="1:9" s="436" customFormat="1" ht="30" customHeight="1" x14ac:dyDescent="0.2">
      <c r="A26" s="433"/>
      <c r="B26" s="434">
        <v>2420</v>
      </c>
      <c r="C26" s="435" t="s">
        <v>77</v>
      </c>
      <c r="D26" s="282">
        <v>300</v>
      </c>
      <c r="E26" s="282">
        <v>300</v>
      </c>
      <c r="F26" s="282">
        <f>SUM(F230)</f>
        <v>300</v>
      </c>
      <c r="G26" s="432">
        <f t="shared" si="2"/>
        <v>100</v>
      </c>
      <c r="H26" s="273"/>
      <c r="I26" s="273"/>
    </row>
    <row r="27" spans="1:9" s="284" customFormat="1" ht="17.100000000000001" customHeight="1" x14ac:dyDescent="0.2">
      <c r="A27" s="262" t="str">
        <f>MID(A234,3,4)</f>
        <v>6172</v>
      </c>
      <c r="B27" s="263" t="str">
        <f>MID(A234,14,4)</f>
        <v>3111</v>
      </c>
      <c r="C27" s="264" t="str">
        <f>MID(A234,21,60)</f>
        <v xml:space="preserve">Příjmy z prodeje pozemků                </v>
      </c>
      <c r="D27" s="265">
        <v>570</v>
      </c>
      <c r="E27" s="265">
        <v>570</v>
      </c>
      <c r="F27" s="265">
        <f>SUM(F234)</f>
        <v>600</v>
      </c>
      <c r="G27" s="266">
        <f t="shared" si="2"/>
        <v>105.26315789473684</v>
      </c>
      <c r="H27" s="270"/>
      <c r="I27" s="270"/>
    </row>
    <row r="28" spans="1:9" s="284" customFormat="1" ht="27.75" customHeight="1" x14ac:dyDescent="0.2">
      <c r="A28" s="267" t="str">
        <f>MID(A239,3,4)</f>
        <v>6172</v>
      </c>
      <c r="B28" s="268" t="str">
        <f>MID(A239,14,4)</f>
        <v>3112</v>
      </c>
      <c r="C28" s="536" t="str">
        <f>MID(A239,21,60)</f>
        <v xml:space="preserve">Příjmy z prodeje ostatních nemovitých věcí a jejich částí </v>
      </c>
      <c r="D28" s="282">
        <v>7950</v>
      </c>
      <c r="E28" s="282">
        <v>7950</v>
      </c>
      <c r="F28" s="282">
        <f>SUM(F239)</f>
        <v>9600</v>
      </c>
      <c r="G28" s="283">
        <f t="shared" si="2"/>
        <v>120.75471698113208</v>
      </c>
      <c r="H28" s="270"/>
      <c r="I28" s="270"/>
    </row>
    <row r="29" spans="1:9" s="555" customFormat="1" ht="27.75" customHeight="1" x14ac:dyDescent="0.2">
      <c r="A29" s="267">
        <v>6172</v>
      </c>
      <c r="B29" s="268">
        <v>3113</v>
      </c>
      <c r="C29" s="536" t="s">
        <v>474</v>
      </c>
      <c r="D29" s="282"/>
      <c r="E29" s="282">
        <v>55</v>
      </c>
      <c r="F29" s="282">
        <f>SUM(F244)</f>
        <v>5</v>
      </c>
      <c r="G29" s="283"/>
      <c r="H29" s="554"/>
      <c r="I29" s="554"/>
    </row>
    <row r="30" spans="1:9" ht="17.100000000000001" customHeight="1" x14ac:dyDescent="0.2">
      <c r="A30" s="262" t="str">
        <f>MID(A248,3,4)</f>
        <v>6310</v>
      </c>
      <c r="B30" s="263" t="str">
        <f>MID(A248,14,4)</f>
        <v>2141</v>
      </c>
      <c r="C30" s="264" t="str">
        <f>MID(A248,21,60)</f>
        <v xml:space="preserve">Příjmy z úroků (část)                                       </v>
      </c>
      <c r="D30" s="275">
        <v>1000.1</v>
      </c>
      <c r="E30" s="275">
        <v>1000.1</v>
      </c>
      <c r="F30" s="275">
        <f>F248</f>
        <v>4000.2</v>
      </c>
      <c r="G30" s="266">
        <f t="shared" si="2"/>
        <v>399.98000199979998</v>
      </c>
    </row>
    <row r="31" spans="1:9" ht="42.75" hidden="1" customHeight="1" x14ac:dyDescent="0.2">
      <c r="A31" s="168"/>
      <c r="B31" s="169">
        <v>8115</v>
      </c>
      <c r="C31" s="171" t="s">
        <v>212</v>
      </c>
      <c r="D31" s="562"/>
      <c r="E31" s="562"/>
      <c r="F31" s="562">
        <f>SUM(F256)</f>
        <v>0</v>
      </c>
      <c r="G31" s="266" t="e">
        <f t="shared" si="2"/>
        <v>#DIV/0!</v>
      </c>
    </row>
    <row r="32" spans="1:9" ht="17.25" hidden="1" customHeight="1" thickBot="1" x14ac:dyDescent="0.25">
      <c r="A32" s="168"/>
      <c r="B32" s="169">
        <v>8113</v>
      </c>
      <c r="C32" s="171" t="s">
        <v>197</v>
      </c>
      <c r="D32" s="562"/>
      <c r="E32" s="562"/>
      <c r="F32" s="562">
        <f>SUM(F261)</f>
        <v>0</v>
      </c>
      <c r="G32" s="266" t="e">
        <f t="shared" si="2"/>
        <v>#DIV/0!</v>
      </c>
    </row>
    <row r="33" spans="1:11" ht="17.25" customHeight="1" thickBot="1" x14ac:dyDescent="0.25">
      <c r="A33" s="168"/>
      <c r="B33" s="263">
        <v>4221</v>
      </c>
      <c r="C33" s="269" t="s">
        <v>436</v>
      </c>
      <c r="D33" s="265">
        <v>521</v>
      </c>
      <c r="E33" s="265">
        <v>6055</v>
      </c>
      <c r="F33" s="265">
        <f>SUM(F270)</f>
        <v>25012</v>
      </c>
      <c r="G33" s="266">
        <f t="shared" si="2"/>
        <v>4800.7677543186182</v>
      </c>
    </row>
    <row r="34" spans="1:11" s="233" customFormat="1" ht="25.5" customHeight="1" thickTop="1" thickBot="1" x14ac:dyDescent="0.3">
      <c r="A34" s="622" t="s">
        <v>8</v>
      </c>
      <c r="B34" s="623"/>
      <c r="C34" s="623"/>
      <c r="D34" s="503">
        <f>SUM(D7:D33)</f>
        <v>348922</v>
      </c>
      <c r="E34" s="503">
        <f>SUM(E7:E33)</f>
        <v>418024.5</v>
      </c>
      <c r="F34" s="503">
        <f>SUM(F7:F33)</f>
        <v>490890.5</v>
      </c>
      <c r="G34" s="504">
        <f>F34/D34*100</f>
        <v>140.68774683167013</v>
      </c>
      <c r="H34" s="261"/>
      <c r="I34" s="261"/>
      <c r="J34" s="234"/>
    </row>
    <row r="35" spans="1:11" s="175" customFormat="1" ht="15" thickTop="1" x14ac:dyDescent="0.2">
      <c r="A35" s="174"/>
      <c r="B35" s="174"/>
      <c r="D35" s="176"/>
      <c r="E35" s="176"/>
      <c r="F35" s="176"/>
      <c r="G35" s="177"/>
      <c r="H35" s="259"/>
      <c r="I35" s="259"/>
    </row>
    <row r="36" spans="1:11" s="175" customFormat="1" ht="15" x14ac:dyDescent="0.25">
      <c r="A36" s="281" t="s">
        <v>139</v>
      </c>
      <c r="B36" s="174"/>
      <c r="D36" s="176"/>
      <c r="E36" s="176"/>
      <c r="F36" s="176"/>
      <c r="G36" s="177"/>
      <c r="H36" s="259"/>
      <c r="I36" s="259"/>
    </row>
    <row r="37" spans="1:11" s="179" customFormat="1" ht="16.5" hidden="1" thickBot="1" x14ac:dyDescent="0.3">
      <c r="A37" s="601" t="s">
        <v>342</v>
      </c>
      <c r="B37" s="601"/>
      <c r="C37" s="601"/>
      <c r="D37" s="601"/>
      <c r="E37" s="601"/>
      <c r="F37" s="596">
        <f>SUM(F48,F38,F42)</f>
        <v>0</v>
      </c>
      <c r="G37" s="596"/>
      <c r="H37" s="517"/>
      <c r="I37" s="517"/>
    </row>
    <row r="38" spans="1:11" s="180" customFormat="1" ht="16.5" hidden="1" thickTop="1" x14ac:dyDescent="0.25">
      <c r="A38" s="597" t="s">
        <v>20</v>
      </c>
      <c r="B38" s="598"/>
      <c r="C38" s="598"/>
      <c r="D38" s="598"/>
      <c r="E38" s="598"/>
      <c r="F38" s="599">
        <v>0</v>
      </c>
      <c r="G38" s="599"/>
      <c r="H38" s="518"/>
      <c r="I38" s="518"/>
      <c r="J38" s="181"/>
      <c r="K38" s="181"/>
    </row>
    <row r="39" spans="1:11" s="163" customFormat="1" hidden="1" x14ac:dyDescent="0.2">
      <c r="A39" s="624" t="s">
        <v>225</v>
      </c>
      <c r="B39" s="624"/>
      <c r="C39" s="624"/>
      <c r="D39" s="624"/>
      <c r="E39" s="624"/>
      <c r="F39" s="624"/>
      <c r="G39" s="624"/>
      <c r="H39" s="519"/>
      <c r="I39" s="519"/>
    </row>
    <row r="40" spans="1:11" s="163" customFormat="1" hidden="1" x14ac:dyDescent="0.2">
      <c r="A40" s="624"/>
      <c r="B40" s="624"/>
      <c r="C40" s="624"/>
      <c r="D40" s="624"/>
      <c r="E40" s="624"/>
      <c r="F40" s="624"/>
      <c r="G40" s="624"/>
      <c r="H40" s="519"/>
      <c r="I40" s="519"/>
    </row>
    <row r="41" spans="1:11" s="163" customFormat="1" ht="17.25" hidden="1" customHeight="1" x14ac:dyDescent="0.2">
      <c r="A41" s="624"/>
      <c r="B41" s="624"/>
      <c r="C41" s="624"/>
      <c r="D41" s="624"/>
      <c r="E41" s="624"/>
      <c r="F41" s="624"/>
      <c r="G41" s="624"/>
      <c r="H41" s="519"/>
      <c r="I41" s="519"/>
    </row>
    <row r="42" spans="1:11" s="175" customFormat="1" ht="15" hidden="1" x14ac:dyDescent="0.25">
      <c r="A42" s="178"/>
      <c r="B42" s="174"/>
      <c r="D42" s="176"/>
      <c r="E42" s="176"/>
      <c r="F42" s="176"/>
      <c r="G42" s="177"/>
      <c r="H42" s="518"/>
      <c r="I42" s="518"/>
    </row>
    <row r="43" spans="1:11" s="175" customFormat="1" ht="15" x14ac:dyDescent="0.25">
      <c r="A43" s="178"/>
      <c r="B43" s="174"/>
      <c r="D43" s="176"/>
      <c r="E43" s="176"/>
      <c r="F43" s="176"/>
      <c r="G43" s="177"/>
      <c r="H43" s="518"/>
      <c r="I43" s="518"/>
    </row>
    <row r="44" spans="1:11" s="180" customFormat="1" ht="16.5" thickBot="1" x14ac:dyDescent="0.3">
      <c r="A44" s="601" t="s">
        <v>10</v>
      </c>
      <c r="B44" s="601"/>
      <c r="C44" s="601"/>
      <c r="D44" s="601"/>
      <c r="E44" s="601"/>
      <c r="F44" s="596">
        <f>SUM(F45,F49,F72,F75,F81)</f>
        <v>1210</v>
      </c>
      <c r="G44" s="596"/>
      <c r="H44" s="520"/>
      <c r="I44" s="520"/>
    </row>
    <row r="45" spans="1:11" s="175" customFormat="1" ht="15.75" customHeight="1" thickTop="1" x14ac:dyDescent="0.25">
      <c r="A45" s="602" t="s">
        <v>215</v>
      </c>
      <c r="B45" s="602"/>
      <c r="C45" s="602"/>
      <c r="D45" s="602"/>
      <c r="E45" s="602"/>
      <c r="F45" s="599">
        <v>150</v>
      </c>
      <c r="G45" s="599"/>
      <c r="H45" s="259"/>
      <c r="I45" s="259"/>
      <c r="J45" s="182"/>
      <c r="K45" s="182"/>
    </row>
    <row r="46" spans="1:11" s="175" customFormat="1" ht="15" x14ac:dyDescent="0.25">
      <c r="A46" s="624" t="s">
        <v>461</v>
      </c>
      <c r="B46" s="624"/>
      <c r="C46" s="624"/>
      <c r="D46" s="624"/>
      <c r="E46" s="624"/>
      <c r="F46" s="624"/>
      <c r="G46" s="624"/>
      <c r="H46" s="518"/>
      <c r="I46" s="518"/>
      <c r="J46" s="183"/>
      <c r="K46" s="183"/>
    </row>
    <row r="47" spans="1:11" s="175" customFormat="1" ht="14.25" x14ac:dyDescent="0.2">
      <c r="A47" s="626"/>
      <c r="B47" s="626"/>
      <c r="C47" s="626"/>
      <c r="D47" s="626"/>
      <c r="E47" s="626"/>
      <c r="F47" s="626"/>
      <c r="G47" s="626"/>
      <c r="H47" s="518"/>
      <c r="I47" s="518"/>
      <c r="J47" s="182"/>
      <c r="K47" s="182"/>
    </row>
    <row r="48" spans="1:11" s="175" customFormat="1" ht="13.5" customHeight="1" x14ac:dyDescent="0.2">
      <c r="A48" s="184"/>
      <c r="B48" s="185"/>
      <c r="C48" s="185"/>
      <c r="D48" s="185"/>
      <c r="E48" s="185"/>
      <c r="F48" s="185"/>
      <c r="G48" s="185"/>
      <c r="H48" s="518"/>
      <c r="I48" s="518"/>
    </row>
    <row r="49" spans="1:13" s="186" customFormat="1" ht="15" x14ac:dyDescent="0.25">
      <c r="A49" s="597" t="s">
        <v>203</v>
      </c>
      <c r="B49" s="598"/>
      <c r="C49" s="598"/>
      <c r="D49" s="598"/>
      <c r="E49" s="598"/>
      <c r="F49" s="599">
        <v>500</v>
      </c>
      <c r="G49" s="599"/>
      <c r="H49" s="518"/>
      <c r="I49" s="518"/>
      <c r="J49" s="187"/>
      <c r="K49" s="187"/>
    </row>
    <row r="50" spans="1:13" s="186" customFormat="1" ht="14.25" x14ac:dyDescent="0.2">
      <c r="A50" s="600" t="s">
        <v>14</v>
      </c>
      <c r="B50" s="600"/>
      <c r="C50" s="600"/>
      <c r="D50" s="600"/>
      <c r="E50" s="600"/>
      <c r="F50" s="600"/>
      <c r="G50" s="600"/>
      <c r="H50" s="518"/>
      <c r="I50" s="518"/>
      <c r="J50" s="188"/>
      <c r="K50" s="188"/>
    </row>
    <row r="51" spans="1:13" s="186" customFormat="1" ht="14.25" x14ac:dyDescent="0.2">
      <c r="A51" s="613"/>
      <c r="B51" s="613"/>
      <c r="C51" s="613"/>
      <c r="D51" s="613"/>
      <c r="E51" s="613"/>
      <c r="F51" s="613"/>
      <c r="G51" s="613"/>
      <c r="H51" s="521"/>
      <c r="I51" s="521"/>
      <c r="J51" s="635"/>
      <c r="K51" s="635"/>
      <c r="L51" s="635"/>
      <c r="M51" s="635"/>
    </row>
    <row r="52" spans="1:13" s="186" customFormat="1" ht="14.25" x14ac:dyDescent="0.2">
      <c r="A52" s="625" t="s">
        <v>343</v>
      </c>
      <c r="B52" s="625"/>
      <c r="C52" s="625"/>
      <c r="D52" s="537"/>
      <c r="E52" s="537"/>
      <c r="F52" s="537"/>
      <c r="G52" s="537"/>
      <c r="H52" s="522"/>
      <c r="I52" s="522"/>
      <c r="J52" s="276"/>
      <c r="K52" s="509"/>
      <c r="L52" s="509"/>
      <c r="M52" s="509"/>
    </row>
    <row r="53" spans="1:13" s="186" customFormat="1" ht="15" x14ac:dyDescent="0.25">
      <c r="A53" s="625" t="s">
        <v>15</v>
      </c>
      <c r="B53" s="625"/>
      <c r="C53" s="625"/>
      <c r="D53" s="514"/>
      <c r="E53" s="514"/>
      <c r="F53" s="514"/>
      <c r="G53" s="514"/>
      <c r="H53" s="522"/>
      <c r="I53" s="522"/>
      <c r="J53" s="277"/>
      <c r="K53" s="187"/>
    </row>
    <row r="54" spans="1:13" s="186" customFormat="1" ht="15" x14ac:dyDescent="0.25">
      <c r="A54" s="625" t="s">
        <v>344</v>
      </c>
      <c r="B54" s="625"/>
      <c r="C54" s="625"/>
      <c r="D54" s="514"/>
      <c r="E54" s="514"/>
      <c r="F54" s="514"/>
      <c r="G54" s="514"/>
      <c r="H54" s="522"/>
      <c r="I54" s="522"/>
      <c r="J54" s="277"/>
      <c r="K54" s="187"/>
    </row>
    <row r="55" spans="1:13" s="186" customFormat="1" ht="15" x14ac:dyDescent="0.25">
      <c r="A55" s="625" t="s">
        <v>410</v>
      </c>
      <c r="B55" s="625"/>
      <c r="C55" s="625"/>
      <c r="D55" s="621"/>
      <c r="E55" s="621"/>
      <c r="F55" s="621"/>
      <c r="G55" s="621"/>
      <c r="H55" s="522"/>
      <c r="I55" s="522"/>
      <c r="J55" s="277"/>
      <c r="K55" s="187"/>
    </row>
    <row r="56" spans="1:13" s="186" customFormat="1" ht="14.25" customHeight="1" x14ac:dyDescent="0.2">
      <c r="A56" s="629" t="s">
        <v>86</v>
      </c>
      <c r="B56" s="629"/>
      <c r="C56" s="629"/>
      <c r="D56" s="621"/>
      <c r="E56" s="516"/>
      <c r="F56" s="514"/>
      <c r="G56" s="514"/>
      <c r="H56" s="522"/>
      <c r="I56" s="522"/>
      <c r="J56" s="278"/>
      <c r="K56" s="189"/>
    </row>
    <row r="57" spans="1:13" s="186" customFormat="1" ht="14.25" customHeight="1" x14ac:dyDescent="0.2">
      <c r="A57" s="614" t="s">
        <v>220</v>
      </c>
      <c r="B57" s="614"/>
      <c r="C57" s="614"/>
      <c r="D57" s="614"/>
      <c r="E57" s="614"/>
      <c r="F57" s="614"/>
      <c r="G57" s="614"/>
      <c r="H57" s="522"/>
      <c r="I57" s="522"/>
      <c r="J57" s="278"/>
      <c r="K57" s="189"/>
    </row>
    <row r="58" spans="1:13" s="186" customFormat="1" ht="14.25" x14ac:dyDescent="0.2">
      <c r="A58" s="629" t="s">
        <v>87</v>
      </c>
      <c r="B58" s="629"/>
      <c r="C58" s="629"/>
      <c r="D58" s="640"/>
      <c r="E58" s="640"/>
      <c r="F58" s="621"/>
      <c r="G58" s="514"/>
      <c r="H58" s="522"/>
      <c r="I58" s="522"/>
      <c r="J58" s="279"/>
    </row>
    <row r="59" spans="1:13" s="186" customFormat="1" ht="71.25" hidden="1" customHeight="1" x14ac:dyDescent="0.2">
      <c r="A59" s="615" t="s">
        <v>221</v>
      </c>
      <c r="B59" s="615"/>
      <c r="C59" s="615"/>
      <c r="D59" s="615"/>
      <c r="E59" s="615"/>
      <c r="F59" s="615"/>
      <c r="G59" s="615"/>
      <c r="H59" s="522"/>
      <c r="I59" s="522"/>
      <c r="J59" s="279"/>
    </row>
    <row r="60" spans="1:13" s="186" customFormat="1" ht="15.75" hidden="1" customHeight="1" x14ac:dyDescent="0.25">
      <c r="A60" s="616" t="s">
        <v>222</v>
      </c>
      <c r="B60" s="616"/>
      <c r="C60" s="616"/>
      <c r="D60" s="616"/>
      <c r="E60" s="616"/>
      <c r="F60" s="616"/>
      <c r="G60" s="616"/>
      <c r="H60" s="522"/>
      <c r="I60" s="522"/>
      <c r="J60" s="277"/>
      <c r="K60" s="187"/>
    </row>
    <row r="61" spans="1:13" s="186" customFormat="1" ht="15.75" hidden="1" customHeight="1" x14ac:dyDescent="0.25">
      <c r="A61" s="616"/>
      <c r="B61" s="616"/>
      <c r="C61" s="616"/>
      <c r="D61" s="616"/>
      <c r="E61" s="616"/>
      <c r="F61" s="616"/>
      <c r="G61" s="616"/>
      <c r="H61" s="522"/>
      <c r="I61" s="522"/>
      <c r="J61" s="277"/>
      <c r="K61" s="187"/>
    </row>
    <row r="62" spans="1:13" s="186" customFormat="1" ht="15.75" hidden="1" customHeight="1" x14ac:dyDescent="0.25">
      <c r="A62" s="616"/>
      <c r="B62" s="616"/>
      <c r="C62" s="616"/>
      <c r="D62" s="616"/>
      <c r="E62" s="616"/>
      <c r="F62" s="616"/>
      <c r="G62" s="616"/>
      <c r="H62" s="522"/>
      <c r="I62" s="522"/>
      <c r="J62" s="277"/>
      <c r="K62" s="187"/>
    </row>
    <row r="63" spans="1:13" s="186" customFormat="1" ht="15.75" hidden="1" customHeight="1" x14ac:dyDescent="0.25">
      <c r="A63" s="616"/>
      <c r="B63" s="616"/>
      <c r="C63" s="616"/>
      <c r="D63" s="616"/>
      <c r="E63" s="616"/>
      <c r="F63" s="616"/>
      <c r="G63" s="616"/>
      <c r="H63" s="522"/>
      <c r="I63" s="522"/>
      <c r="J63" s="277"/>
      <c r="K63" s="187"/>
    </row>
    <row r="64" spans="1:13" s="186" customFormat="1" ht="15.75" hidden="1" customHeight="1" x14ac:dyDescent="0.25">
      <c r="A64" s="616"/>
      <c r="B64" s="616"/>
      <c r="C64" s="616"/>
      <c r="D64" s="616"/>
      <c r="E64" s="616"/>
      <c r="F64" s="616"/>
      <c r="G64" s="616"/>
      <c r="H64" s="522"/>
      <c r="I64" s="522"/>
      <c r="J64" s="277"/>
      <c r="K64" s="187"/>
    </row>
    <row r="65" spans="1:13" s="186" customFormat="1" ht="15.75" hidden="1" customHeight="1" x14ac:dyDescent="0.25">
      <c r="A65" s="616"/>
      <c r="B65" s="616"/>
      <c r="C65" s="616"/>
      <c r="D65" s="616"/>
      <c r="E65" s="616"/>
      <c r="F65" s="616"/>
      <c r="G65" s="616"/>
      <c r="H65" s="522"/>
      <c r="I65" s="522"/>
      <c r="J65" s="277"/>
      <c r="K65" s="187"/>
    </row>
    <row r="66" spans="1:13" s="186" customFormat="1" ht="15.75" hidden="1" customHeight="1" x14ac:dyDescent="0.25">
      <c r="A66" s="616"/>
      <c r="B66" s="616"/>
      <c r="C66" s="616"/>
      <c r="D66" s="616"/>
      <c r="E66" s="616"/>
      <c r="F66" s="616"/>
      <c r="G66" s="616"/>
      <c r="H66" s="522"/>
      <c r="I66" s="522"/>
      <c r="J66" s="277"/>
      <c r="K66" s="187"/>
    </row>
    <row r="67" spans="1:13" s="186" customFormat="1" ht="15.75" hidden="1" customHeight="1" x14ac:dyDescent="0.25">
      <c r="A67" s="616"/>
      <c r="B67" s="616"/>
      <c r="C67" s="616"/>
      <c r="D67" s="616"/>
      <c r="E67" s="616"/>
      <c r="F67" s="616"/>
      <c r="G67" s="616"/>
      <c r="H67" s="522"/>
      <c r="I67" s="522"/>
      <c r="J67" s="277"/>
      <c r="K67" s="187"/>
    </row>
    <row r="68" spans="1:13" s="186" customFormat="1" ht="15.75" hidden="1" customHeight="1" x14ac:dyDescent="0.25">
      <c r="A68" s="616"/>
      <c r="B68" s="616"/>
      <c r="C68" s="616"/>
      <c r="D68" s="616"/>
      <c r="E68" s="616"/>
      <c r="F68" s="616"/>
      <c r="G68" s="616"/>
      <c r="H68" s="522"/>
      <c r="I68" s="522"/>
      <c r="J68" s="277"/>
      <c r="K68" s="187"/>
    </row>
    <row r="69" spans="1:13" s="186" customFormat="1" ht="15.75" hidden="1" customHeight="1" x14ac:dyDescent="0.25">
      <c r="A69" s="616"/>
      <c r="B69" s="616"/>
      <c r="C69" s="616"/>
      <c r="D69" s="616"/>
      <c r="E69" s="616"/>
      <c r="F69" s="616"/>
      <c r="G69" s="616"/>
      <c r="H69" s="522"/>
      <c r="I69" s="522"/>
      <c r="J69" s="277"/>
      <c r="K69" s="187"/>
    </row>
    <row r="70" spans="1:13" s="186" customFormat="1" ht="15.75" hidden="1" customHeight="1" x14ac:dyDescent="0.25">
      <c r="A70" s="616"/>
      <c r="B70" s="616"/>
      <c r="C70" s="616"/>
      <c r="D70" s="616"/>
      <c r="E70" s="616"/>
      <c r="F70" s="616"/>
      <c r="G70" s="616"/>
      <c r="H70" s="522"/>
      <c r="I70" s="522"/>
      <c r="J70" s="277"/>
      <c r="K70" s="187"/>
    </row>
    <row r="71" spans="1:13" s="186" customFormat="1" ht="15.75" customHeight="1" x14ac:dyDescent="0.25">
      <c r="A71" s="184"/>
      <c r="B71" s="185"/>
      <c r="C71" s="185"/>
      <c r="D71" s="185"/>
      <c r="E71" s="185"/>
      <c r="F71" s="185"/>
      <c r="G71" s="185"/>
      <c r="H71" s="522"/>
      <c r="I71" s="522"/>
      <c r="J71" s="277"/>
      <c r="K71" s="187"/>
    </row>
    <row r="72" spans="1:13" s="186" customFormat="1" ht="15" x14ac:dyDescent="0.25">
      <c r="A72" s="597" t="s">
        <v>354</v>
      </c>
      <c r="B72" s="598"/>
      <c r="C72" s="598"/>
      <c r="D72" s="598"/>
      <c r="E72" s="598"/>
      <c r="F72" s="599">
        <v>40</v>
      </c>
      <c r="G72" s="599"/>
      <c r="H72" s="522"/>
      <c r="I72" s="522"/>
      <c r="J72" s="278"/>
      <c r="M72" s="190"/>
    </row>
    <row r="73" spans="1:13" s="186" customFormat="1" ht="14.25" x14ac:dyDescent="0.2">
      <c r="A73" s="624" t="s">
        <v>352</v>
      </c>
      <c r="B73" s="624"/>
      <c r="C73" s="624"/>
      <c r="D73" s="624"/>
      <c r="E73" s="624"/>
      <c r="F73" s="624"/>
      <c r="G73" s="624"/>
      <c r="H73" s="522"/>
      <c r="I73" s="522"/>
      <c r="J73" s="279"/>
    </row>
    <row r="74" spans="1:13" s="186" customFormat="1" ht="15.75" customHeight="1" x14ac:dyDescent="0.2">
      <c r="A74" s="184"/>
      <c r="B74" s="185"/>
      <c r="C74" s="185"/>
      <c r="D74" s="185"/>
      <c r="E74" s="185"/>
      <c r="F74" s="185"/>
      <c r="G74" s="185"/>
      <c r="H74" s="522"/>
      <c r="I74" s="522"/>
      <c r="J74" s="279"/>
    </row>
    <row r="75" spans="1:13" s="175" customFormat="1" ht="15" x14ac:dyDescent="0.25">
      <c r="A75" s="597" t="s">
        <v>204</v>
      </c>
      <c r="B75" s="598"/>
      <c r="C75" s="598"/>
      <c r="D75" s="598"/>
      <c r="E75" s="598"/>
      <c r="F75" s="599">
        <v>400</v>
      </c>
      <c r="G75" s="599"/>
      <c r="H75" s="522"/>
      <c r="I75" s="522"/>
      <c r="J75" s="279"/>
    </row>
    <row r="76" spans="1:13" s="175" customFormat="1" ht="14.25" hidden="1" customHeight="1" x14ac:dyDescent="0.2">
      <c r="A76" s="624" t="s">
        <v>195</v>
      </c>
      <c r="B76" s="630"/>
      <c r="C76" s="630"/>
      <c r="D76" s="630"/>
      <c r="E76" s="630"/>
      <c r="F76" s="630"/>
      <c r="G76" s="630"/>
      <c r="H76" s="522"/>
      <c r="I76" s="522"/>
      <c r="J76" s="279"/>
    </row>
    <row r="77" spans="1:13" s="175" customFormat="1" ht="14.25" x14ac:dyDescent="0.2">
      <c r="A77" s="630"/>
      <c r="B77" s="630"/>
      <c r="C77" s="630"/>
      <c r="D77" s="630"/>
      <c r="E77" s="630"/>
      <c r="F77" s="630"/>
      <c r="G77" s="630"/>
      <c r="H77" s="522"/>
      <c r="I77" s="522"/>
      <c r="J77" s="279"/>
    </row>
    <row r="78" spans="1:13" s="175" customFormat="1" ht="14.25" x14ac:dyDescent="0.2">
      <c r="A78" s="630"/>
      <c r="B78" s="630"/>
      <c r="C78" s="630"/>
      <c r="D78" s="630"/>
      <c r="E78" s="630"/>
      <c r="F78" s="630"/>
      <c r="G78" s="630"/>
      <c r="H78" s="522"/>
      <c r="I78" s="522"/>
      <c r="J78" s="279"/>
    </row>
    <row r="79" spans="1:13" s="175" customFormat="1" ht="28.5" customHeight="1" x14ac:dyDescent="0.2">
      <c r="A79" s="630"/>
      <c r="B79" s="630"/>
      <c r="C79" s="630"/>
      <c r="D79" s="630"/>
      <c r="E79" s="630"/>
      <c r="F79" s="630"/>
      <c r="G79" s="630"/>
      <c r="H79" s="522"/>
      <c r="I79" s="522"/>
      <c r="J79" s="279"/>
    </row>
    <row r="80" spans="1:13" s="175" customFormat="1" ht="15" x14ac:dyDescent="0.25">
      <c r="A80" s="191"/>
      <c r="B80" s="191"/>
      <c r="C80" s="191"/>
      <c r="D80" s="191"/>
      <c r="E80" s="191"/>
      <c r="F80" s="191"/>
      <c r="G80" s="191"/>
      <c r="H80" s="518"/>
      <c r="I80" s="518"/>
    </row>
    <row r="81" spans="1:11" s="175" customFormat="1" ht="15" x14ac:dyDescent="0.25">
      <c r="A81" s="597" t="s">
        <v>205</v>
      </c>
      <c r="B81" s="598"/>
      <c r="C81" s="598"/>
      <c r="D81" s="598"/>
      <c r="E81" s="598"/>
      <c r="F81" s="599">
        <v>120</v>
      </c>
      <c r="G81" s="599"/>
      <c r="H81" s="518"/>
      <c r="I81" s="518"/>
    </row>
    <row r="82" spans="1:11" s="175" customFormat="1" ht="29.25" customHeight="1" x14ac:dyDescent="0.2">
      <c r="A82" s="624" t="s">
        <v>185</v>
      </c>
      <c r="B82" s="639"/>
      <c r="C82" s="639"/>
      <c r="D82" s="639"/>
      <c r="E82" s="639"/>
      <c r="F82" s="639"/>
      <c r="G82" s="639"/>
      <c r="H82" s="518"/>
      <c r="I82" s="518"/>
    </row>
    <row r="83" spans="1:11" s="175" customFormat="1" ht="14.25" x14ac:dyDescent="0.2">
      <c r="A83" s="192"/>
      <c r="B83" s="193"/>
      <c r="C83" s="193"/>
      <c r="D83" s="193"/>
      <c r="E83" s="193"/>
      <c r="F83" s="193"/>
      <c r="G83" s="193"/>
      <c r="H83" s="518"/>
      <c r="I83" s="518"/>
    </row>
    <row r="84" spans="1:11" s="179" customFormat="1" ht="16.5" thickBot="1" x14ac:dyDescent="0.3">
      <c r="A84" s="601" t="s">
        <v>417</v>
      </c>
      <c r="B84" s="601"/>
      <c r="C84" s="601"/>
      <c r="D84" s="601"/>
      <c r="E84" s="601"/>
      <c r="F84" s="596">
        <f>SUM(F85)</f>
        <v>1210</v>
      </c>
      <c r="G84" s="596"/>
      <c r="H84" s="517"/>
      <c r="I84" s="517"/>
    </row>
    <row r="85" spans="1:11" s="525" customFormat="1" ht="18" customHeight="1" thickTop="1" x14ac:dyDescent="0.25">
      <c r="A85" s="532" t="s">
        <v>371</v>
      </c>
      <c r="B85" s="548"/>
      <c r="C85" s="533"/>
      <c r="D85" s="533"/>
      <c r="E85" s="533"/>
      <c r="F85" s="599">
        <v>1210</v>
      </c>
      <c r="G85" s="599"/>
      <c r="H85" s="523"/>
      <c r="I85" s="523"/>
      <c r="J85" s="524"/>
      <c r="K85" s="524"/>
    </row>
    <row r="86" spans="1:11" s="172" customFormat="1" ht="14.25" customHeight="1" x14ac:dyDescent="0.2">
      <c r="A86" s="605" t="s">
        <v>472</v>
      </c>
      <c r="B86" s="605"/>
      <c r="C86" s="605"/>
      <c r="D86" s="605"/>
      <c r="E86" s="605"/>
      <c r="F86" s="605"/>
      <c r="G86" s="605"/>
      <c r="H86" s="526"/>
      <c r="I86" s="526"/>
    </row>
    <row r="87" spans="1:11" s="172" customFormat="1" ht="14.25" customHeight="1" x14ac:dyDescent="0.2">
      <c r="A87" s="605"/>
      <c r="B87" s="605"/>
      <c r="C87" s="605"/>
      <c r="D87" s="605"/>
      <c r="E87" s="605"/>
      <c r="F87" s="605"/>
      <c r="G87" s="605"/>
      <c r="H87" s="526"/>
      <c r="I87" s="526"/>
    </row>
    <row r="88" spans="1:11" s="175" customFormat="1" ht="14.25" x14ac:dyDescent="0.2">
      <c r="A88" s="605"/>
      <c r="B88" s="605"/>
      <c r="C88" s="605"/>
      <c r="D88" s="605"/>
      <c r="E88" s="605"/>
      <c r="F88" s="605"/>
      <c r="G88" s="605"/>
      <c r="H88" s="518"/>
      <c r="I88" s="518"/>
    </row>
    <row r="89" spans="1:11" s="175" customFormat="1" ht="14.25" x14ac:dyDescent="0.2">
      <c r="A89" s="192"/>
      <c r="B89" s="193"/>
      <c r="C89" s="193"/>
      <c r="D89" s="193"/>
      <c r="E89" s="193"/>
      <c r="F89" s="193"/>
      <c r="G89" s="193"/>
      <c r="H89" s="518"/>
      <c r="I89" s="518"/>
    </row>
    <row r="90" spans="1:11" s="179" customFormat="1" ht="16.5" thickBot="1" x14ac:dyDescent="0.3">
      <c r="A90" s="601" t="s">
        <v>217</v>
      </c>
      <c r="B90" s="601"/>
      <c r="C90" s="601"/>
      <c r="D90" s="601"/>
      <c r="E90" s="601"/>
      <c r="F90" s="596">
        <f>SUM(F91)</f>
        <v>120</v>
      </c>
      <c r="G90" s="596"/>
      <c r="H90" s="280"/>
      <c r="I90" s="280"/>
      <c r="J90" s="430"/>
    </row>
    <row r="91" spans="1:11" s="175" customFormat="1" ht="15.75" customHeight="1" thickTop="1" x14ac:dyDescent="0.25">
      <c r="A91" s="602" t="s">
        <v>216</v>
      </c>
      <c r="B91" s="602"/>
      <c r="C91" s="602"/>
      <c r="D91" s="602"/>
      <c r="E91" s="602"/>
      <c r="F91" s="599">
        <v>120</v>
      </c>
      <c r="G91" s="599"/>
      <c r="H91" s="259"/>
      <c r="I91" s="259"/>
      <c r="J91" s="182"/>
      <c r="K91" s="182"/>
    </row>
    <row r="92" spans="1:11" s="175" customFormat="1" ht="12" customHeight="1" x14ac:dyDescent="0.2">
      <c r="A92" s="624" t="s">
        <v>462</v>
      </c>
      <c r="B92" s="624"/>
      <c r="C92" s="624"/>
      <c r="D92" s="624"/>
      <c r="E92" s="624"/>
      <c r="F92" s="624"/>
      <c r="G92" s="624"/>
      <c r="H92" s="518"/>
      <c r="I92" s="518"/>
    </row>
    <row r="93" spans="1:11" s="175" customFormat="1" ht="18.75" customHeight="1" x14ac:dyDescent="0.2">
      <c r="A93" s="624"/>
      <c r="B93" s="624"/>
      <c r="C93" s="624"/>
      <c r="D93" s="624"/>
      <c r="E93" s="624"/>
      <c r="F93" s="624"/>
      <c r="G93" s="624"/>
      <c r="H93" s="518"/>
      <c r="I93" s="518"/>
    </row>
    <row r="94" spans="1:11" s="175" customFormat="1" ht="14.25" x14ac:dyDescent="0.2">
      <c r="A94" s="192"/>
      <c r="B94" s="193"/>
      <c r="C94" s="193"/>
      <c r="D94" s="193"/>
      <c r="E94" s="193"/>
      <c r="F94" s="193"/>
      <c r="G94" s="193"/>
      <c r="H94" s="518"/>
      <c r="I94" s="518"/>
    </row>
    <row r="95" spans="1:11" s="179" customFormat="1" ht="16.5" thickBot="1" x14ac:dyDescent="0.3">
      <c r="A95" s="601" t="s">
        <v>30</v>
      </c>
      <c r="B95" s="601"/>
      <c r="C95" s="601"/>
      <c r="D95" s="601"/>
      <c r="E95" s="601"/>
      <c r="F95" s="596">
        <f>F103+F113</f>
        <v>257871</v>
      </c>
      <c r="G95" s="596"/>
      <c r="H95" s="517"/>
      <c r="I95" s="517"/>
    </row>
    <row r="96" spans="1:11" s="180" customFormat="1" ht="16.5" thickTop="1" x14ac:dyDescent="0.25">
      <c r="A96" s="533" t="s">
        <v>202</v>
      </c>
      <c r="B96" s="533"/>
      <c r="C96" s="533"/>
      <c r="D96" s="533"/>
      <c r="E96" s="533"/>
      <c r="F96" s="538"/>
      <c r="G96" s="538"/>
      <c r="H96" s="518"/>
      <c r="I96" s="518"/>
    </row>
    <row r="97" spans="1:9" s="175" customFormat="1" ht="15" x14ac:dyDescent="0.25">
      <c r="A97" s="539" t="s">
        <v>426</v>
      </c>
      <c r="B97" s="540"/>
      <c r="C97" s="541"/>
      <c r="D97" s="542"/>
      <c r="E97" s="542"/>
      <c r="F97" s="542"/>
      <c r="G97" s="543"/>
      <c r="H97" s="518"/>
      <c r="I97" s="518"/>
    </row>
    <row r="98" spans="1:9" s="175" customFormat="1" ht="14.25" x14ac:dyDescent="0.2">
      <c r="A98" s="155" t="s">
        <v>78</v>
      </c>
      <c r="B98" s="540"/>
      <c r="C98" s="541"/>
      <c r="D98" s="515"/>
      <c r="E98" s="515"/>
      <c r="F98" s="641">
        <v>101038</v>
      </c>
      <c r="G98" s="642"/>
      <c r="H98" s="518"/>
      <c r="I98" s="518"/>
    </row>
    <row r="99" spans="1:9" s="175" customFormat="1" ht="15" customHeight="1" x14ac:dyDescent="0.2">
      <c r="A99" s="155" t="s">
        <v>81</v>
      </c>
      <c r="B99" s="540"/>
      <c r="C99" s="541"/>
      <c r="D99" s="515"/>
      <c r="E99" s="515"/>
      <c r="F99" s="641">
        <v>50806</v>
      </c>
      <c r="G99" s="642"/>
      <c r="H99" s="518"/>
      <c r="I99" s="518"/>
    </row>
    <row r="100" spans="1:9" s="175" customFormat="1" ht="14.25" x14ac:dyDescent="0.2">
      <c r="A100" s="155" t="s">
        <v>79</v>
      </c>
      <c r="B100" s="540"/>
      <c r="C100" s="541"/>
      <c r="D100" s="515"/>
      <c r="E100" s="515"/>
      <c r="F100" s="641">
        <v>47245</v>
      </c>
      <c r="G100" s="642"/>
      <c r="H100" s="518"/>
      <c r="I100" s="518"/>
    </row>
    <row r="101" spans="1:9" s="175" customFormat="1" ht="14.25" x14ac:dyDescent="0.2">
      <c r="A101" s="155" t="s">
        <v>80</v>
      </c>
      <c r="B101" s="540"/>
      <c r="C101" s="541"/>
      <c r="D101" s="515"/>
      <c r="E101" s="515"/>
      <c r="F101" s="641">
        <v>15869</v>
      </c>
      <c r="G101" s="642"/>
      <c r="H101" s="518"/>
      <c r="I101" s="518"/>
    </row>
    <row r="102" spans="1:9" s="175" customFormat="1" ht="14.25" x14ac:dyDescent="0.2">
      <c r="A102" s="155" t="s">
        <v>82</v>
      </c>
      <c r="B102" s="540"/>
      <c r="C102" s="541"/>
      <c r="D102" s="515"/>
      <c r="E102" s="515"/>
      <c r="F102" s="641">
        <v>42913</v>
      </c>
      <c r="G102" s="642"/>
      <c r="H102" s="518"/>
      <c r="I102" s="518"/>
    </row>
    <row r="103" spans="1:9" s="175" customFormat="1" ht="15" x14ac:dyDescent="0.25">
      <c r="A103" s="544" t="s">
        <v>8</v>
      </c>
      <c r="B103" s="545"/>
      <c r="C103" s="546"/>
      <c r="D103" s="547"/>
      <c r="E103" s="547"/>
      <c r="F103" s="643">
        <f>SUM(F98:G102)</f>
        <v>257871</v>
      </c>
      <c r="G103" s="644"/>
      <c r="H103" s="518"/>
      <c r="I103" s="518"/>
    </row>
    <row r="104" spans="1:9" s="175" customFormat="1" ht="9.75" customHeight="1" x14ac:dyDescent="0.2">
      <c r="A104" s="174"/>
      <c r="B104" s="174"/>
      <c r="D104" s="176"/>
      <c r="E104" s="176"/>
      <c r="F104" s="182"/>
      <c r="G104" s="182"/>
      <c r="H104" s="518"/>
      <c r="I104" s="518"/>
    </row>
    <row r="105" spans="1:9" s="175" customFormat="1" ht="15" hidden="1" x14ac:dyDescent="0.25">
      <c r="A105" s="235" t="s">
        <v>362</v>
      </c>
      <c r="B105" s="174"/>
      <c r="D105" s="176"/>
      <c r="E105" s="176"/>
      <c r="F105" s="182"/>
      <c r="G105" s="182"/>
      <c r="H105" s="518"/>
      <c r="I105" s="518"/>
    </row>
    <row r="106" spans="1:9" s="175" customFormat="1" ht="14.25" hidden="1" x14ac:dyDescent="0.2">
      <c r="A106" s="161" t="s">
        <v>129</v>
      </c>
      <c r="B106" s="174"/>
      <c r="D106" s="649"/>
      <c r="E106" s="649"/>
      <c r="F106" s="182"/>
      <c r="G106" s="182"/>
      <c r="H106" s="518"/>
      <c r="I106" s="518"/>
    </row>
    <row r="107" spans="1:9" s="175" customFormat="1" ht="14.25" hidden="1" x14ac:dyDescent="0.2">
      <c r="A107" s="161" t="s">
        <v>227</v>
      </c>
      <c r="B107" s="174"/>
      <c r="D107" s="510"/>
      <c r="E107" s="510"/>
      <c r="F107" s="182"/>
      <c r="G107" s="182"/>
      <c r="H107" s="518"/>
      <c r="I107" s="518"/>
    </row>
    <row r="108" spans="1:9" s="175" customFormat="1" ht="14.25" hidden="1" x14ac:dyDescent="0.2">
      <c r="A108" s="161" t="s">
        <v>156</v>
      </c>
      <c r="B108" s="174"/>
      <c r="D108" s="510"/>
      <c r="E108" s="510"/>
      <c r="F108" s="182"/>
      <c r="G108" s="182"/>
      <c r="H108" s="518"/>
      <c r="I108" s="518"/>
    </row>
    <row r="109" spans="1:9" s="175" customFormat="1" ht="14.25" hidden="1" x14ac:dyDescent="0.2">
      <c r="A109" s="161" t="s">
        <v>91</v>
      </c>
      <c r="B109" s="174"/>
      <c r="D109" s="510"/>
      <c r="E109" s="510"/>
      <c r="F109" s="182"/>
      <c r="G109" s="182"/>
      <c r="H109" s="518"/>
      <c r="I109" s="518"/>
    </row>
    <row r="110" spans="1:9" s="175" customFormat="1" ht="14.25" hidden="1" x14ac:dyDescent="0.2">
      <c r="A110" s="161" t="s">
        <v>369</v>
      </c>
      <c r="B110" s="174"/>
      <c r="D110" s="510"/>
      <c r="E110" s="510"/>
      <c r="F110" s="182"/>
      <c r="G110" s="182"/>
      <c r="H110" s="518"/>
      <c r="I110" s="518"/>
    </row>
    <row r="111" spans="1:9" s="175" customFormat="1" ht="14.25" hidden="1" x14ac:dyDescent="0.2">
      <c r="A111" s="240" t="s">
        <v>356</v>
      </c>
      <c r="B111" s="174"/>
      <c r="D111" s="510"/>
      <c r="E111" s="510"/>
      <c r="F111" s="645">
        <v>0</v>
      </c>
      <c r="G111" s="646"/>
      <c r="H111" s="518"/>
      <c r="I111" s="518"/>
    </row>
    <row r="112" spans="1:9" s="175" customFormat="1" ht="14.25" hidden="1" x14ac:dyDescent="0.2">
      <c r="A112" s="161" t="s">
        <v>85</v>
      </c>
      <c r="B112" s="174"/>
      <c r="D112" s="510"/>
      <c r="E112" s="510"/>
      <c r="F112" s="182"/>
      <c r="G112" s="182"/>
      <c r="H112" s="518"/>
      <c r="I112" s="518"/>
    </row>
    <row r="113" spans="1:12" s="175" customFormat="1" ht="15" hidden="1" x14ac:dyDescent="0.25">
      <c r="A113" s="236" t="s">
        <v>8</v>
      </c>
      <c r="B113" s="237"/>
      <c r="C113" s="238"/>
      <c r="D113" s="239"/>
      <c r="E113" s="239"/>
      <c r="F113" s="647">
        <f>SUM(F111)</f>
        <v>0</v>
      </c>
      <c r="G113" s="648"/>
      <c r="H113" s="518"/>
      <c r="I113" s="518"/>
    </row>
    <row r="114" spans="1:12" s="175" customFormat="1" ht="14.25" x14ac:dyDescent="0.2">
      <c r="A114" s="174"/>
      <c r="B114" s="174"/>
      <c r="D114" s="176"/>
      <c r="E114" s="176"/>
      <c r="F114" s="176"/>
      <c r="G114" s="177"/>
      <c r="H114" s="518"/>
      <c r="I114" s="518"/>
    </row>
    <row r="115" spans="1:12" s="179" customFormat="1" ht="16.5" thickBot="1" x14ac:dyDescent="0.3">
      <c r="A115" s="601" t="s">
        <v>16</v>
      </c>
      <c r="B115" s="601"/>
      <c r="C115" s="601"/>
      <c r="D115" s="601"/>
      <c r="E115" s="601"/>
      <c r="F115" s="596">
        <f>SUM(F116)</f>
        <v>25</v>
      </c>
      <c r="G115" s="596"/>
      <c r="H115" s="517"/>
      <c r="I115" s="517"/>
    </row>
    <row r="116" spans="1:12" s="195" customFormat="1" ht="16.5" customHeight="1" thickTop="1" x14ac:dyDescent="0.25">
      <c r="A116" s="602" t="s">
        <v>20</v>
      </c>
      <c r="B116" s="602"/>
      <c r="C116" s="602"/>
      <c r="D116" s="602"/>
      <c r="E116" s="602"/>
      <c r="F116" s="604">
        <v>25</v>
      </c>
      <c r="G116" s="604"/>
      <c r="H116" s="518"/>
      <c r="I116" s="518"/>
    </row>
    <row r="117" spans="1:12" s="186" customFormat="1" ht="14.25" customHeight="1" x14ac:dyDescent="0.2">
      <c r="A117" s="607" t="s">
        <v>223</v>
      </c>
      <c r="B117" s="607"/>
      <c r="C117" s="607"/>
      <c r="D117" s="607"/>
      <c r="E117" s="607"/>
      <c r="F117" s="607"/>
      <c r="G117" s="607"/>
      <c r="H117" s="518"/>
      <c r="I117" s="518"/>
    </row>
    <row r="118" spans="1:12" s="186" customFormat="1" ht="14.25" x14ac:dyDescent="0.2">
      <c r="A118" s="607"/>
      <c r="B118" s="607"/>
      <c r="C118" s="607"/>
      <c r="D118" s="607"/>
      <c r="E118" s="607"/>
      <c r="F118" s="607"/>
      <c r="G118" s="607"/>
      <c r="H118" s="518"/>
      <c r="I118" s="518"/>
    </row>
    <row r="119" spans="1:12" s="186" customFormat="1" ht="14.25" x14ac:dyDescent="0.2">
      <c r="A119" s="607"/>
      <c r="B119" s="607"/>
      <c r="C119" s="607"/>
      <c r="D119" s="607"/>
      <c r="E119" s="607"/>
      <c r="F119" s="607"/>
      <c r="G119" s="607"/>
      <c r="H119" s="518"/>
      <c r="I119" s="518"/>
    </row>
    <row r="120" spans="1:12" s="175" customFormat="1" ht="13.5" customHeight="1" x14ac:dyDescent="0.2">
      <c r="A120" s="607"/>
      <c r="B120" s="607"/>
      <c r="C120" s="607"/>
      <c r="D120" s="607"/>
      <c r="E120" s="607"/>
      <c r="F120" s="607"/>
      <c r="G120" s="607"/>
      <c r="H120" s="518"/>
      <c r="I120" s="518"/>
    </row>
    <row r="121" spans="1:12" s="175" customFormat="1" ht="20.25" customHeight="1" x14ac:dyDescent="0.2">
      <c r="A121" s="174"/>
      <c r="B121" s="174"/>
      <c r="D121" s="176"/>
      <c r="E121" s="176"/>
      <c r="F121" s="176"/>
      <c r="G121" s="177"/>
      <c r="H121" s="518"/>
      <c r="I121" s="518"/>
    </row>
    <row r="122" spans="1:12" s="179" customFormat="1" ht="16.5" thickBot="1" x14ac:dyDescent="0.3">
      <c r="A122" s="601" t="s">
        <v>11</v>
      </c>
      <c r="B122" s="601"/>
      <c r="C122" s="601"/>
      <c r="D122" s="601"/>
      <c r="E122" s="601"/>
      <c r="F122" s="596">
        <f>SUM(F123,F126)</f>
        <v>223</v>
      </c>
      <c r="G122" s="596"/>
      <c r="H122" s="517"/>
      <c r="I122" s="517"/>
    </row>
    <row r="123" spans="1:12" s="175" customFormat="1" ht="16.5" customHeight="1" thickTop="1" x14ac:dyDescent="0.25">
      <c r="A123" s="602" t="s">
        <v>214</v>
      </c>
      <c r="B123" s="602"/>
      <c r="C123" s="602"/>
      <c r="D123" s="602"/>
      <c r="E123" s="602"/>
      <c r="F123" s="604">
        <v>43</v>
      </c>
      <c r="G123" s="604"/>
      <c r="H123" s="534"/>
      <c r="I123" s="534"/>
      <c r="J123" s="180"/>
      <c r="K123" s="180"/>
      <c r="L123" s="180"/>
    </row>
    <row r="124" spans="1:12" s="175" customFormat="1" ht="28.5" customHeight="1" x14ac:dyDescent="0.2">
      <c r="A124" s="624" t="s">
        <v>449</v>
      </c>
      <c r="B124" s="624"/>
      <c r="C124" s="624"/>
      <c r="D124" s="624"/>
      <c r="E124" s="624"/>
      <c r="F124" s="624"/>
      <c r="G124" s="624"/>
      <c r="H124" s="518"/>
      <c r="I124" s="518"/>
    </row>
    <row r="125" spans="1:12" s="175" customFormat="1" ht="10.5" customHeight="1" x14ac:dyDescent="0.2">
      <c r="H125" s="518"/>
      <c r="I125" s="518"/>
    </row>
    <row r="126" spans="1:12" s="175" customFormat="1" ht="14.25" customHeight="1" x14ac:dyDescent="0.25">
      <c r="A126" s="531" t="s">
        <v>367</v>
      </c>
      <c r="B126" s="531"/>
      <c r="C126" s="531"/>
      <c r="D126" s="531"/>
      <c r="E126" s="531"/>
      <c r="F126" s="638">
        <v>180</v>
      </c>
      <c r="G126" s="638"/>
      <c r="H126" s="259"/>
      <c r="I126" s="259"/>
    </row>
    <row r="127" spans="1:12" s="175" customFormat="1" ht="14.25" customHeight="1" x14ac:dyDescent="0.2">
      <c r="A127" s="636" t="s">
        <v>463</v>
      </c>
      <c r="B127" s="637"/>
      <c r="C127" s="637"/>
      <c r="D127" s="637"/>
      <c r="E127" s="637"/>
      <c r="F127" s="637"/>
      <c r="G127" s="637"/>
      <c r="H127" s="518"/>
      <c r="I127" s="518"/>
    </row>
    <row r="128" spans="1:12" s="175" customFormat="1" ht="14.25" customHeight="1" x14ac:dyDescent="0.2">
      <c r="A128" s="637"/>
      <c r="B128" s="637"/>
      <c r="C128" s="637"/>
      <c r="D128" s="637"/>
      <c r="E128" s="637"/>
      <c r="F128" s="637"/>
      <c r="G128" s="637"/>
      <c r="H128" s="518"/>
      <c r="I128" s="518"/>
    </row>
    <row r="129" spans="1:11" s="175" customFormat="1" ht="14.25" customHeight="1" x14ac:dyDescent="0.2">
      <c r="H129" s="518"/>
      <c r="I129" s="518"/>
    </row>
    <row r="130" spans="1:11" s="179" customFormat="1" ht="31.5" customHeight="1" thickBot="1" x14ac:dyDescent="0.3">
      <c r="A130" s="595" t="s">
        <v>412</v>
      </c>
      <c r="B130" s="595"/>
      <c r="C130" s="595"/>
      <c r="D130" s="595"/>
      <c r="E130" s="595"/>
      <c r="F130" s="627">
        <f>SUM(F131,F137,F141)</f>
        <v>32267.1</v>
      </c>
      <c r="G130" s="627"/>
      <c r="H130" s="517"/>
      <c r="I130" s="517"/>
    </row>
    <row r="131" spans="1:11" s="175" customFormat="1" ht="15.75" thickTop="1" x14ac:dyDescent="0.25">
      <c r="A131" s="597" t="s">
        <v>214</v>
      </c>
      <c r="B131" s="598"/>
      <c r="C131" s="598"/>
      <c r="D131" s="598"/>
      <c r="E131" s="598"/>
      <c r="F131" s="633">
        <f>SUM(F132:G135)</f>
        <v>157.1</v>
      </c>
      <c r="G131" s="633"/>
      <c r="H131" s="259"/>
      <c r="I131" s="259"/>
      <c r="J131" s="183"/>
      <c r="K131" s="183"/>
    </row>
    <row r="132" spans="1:11" s="175" customFormat="1" ht="27" customHeight="1" x14ac:dyDescent="0.25">
      <c r="A132" s="600" t="s">
        <v>450</v>
      </c>
      <c r="B132" s="600"/>
      <c r="C132" s="600"/>
      <c r="D132" s="600"/>
      <c r="E132" s="600"/>
      <c r="F132" s="634">
        <v>143</v>
      </c>
      <c r="G132" s="634"/>
      <c r="H132" s="259"/>
      <c r="I132" s="518"/>
      <c r="J132" s="183"/>
      <c r="K132" s="183"/>
    </row>
    <row r="133" spans="1:11" s="175" customFormat="1" ht="28.5" customHeight="1" x14ac:dyDescent="0.2">
      <c r="A133" s="617" t="s">
        <v>451</v>
      </c>
      <c r="B133" s="617"/>
      <c r="C133" s="617"/>
      <c r="D133" s="617"/>
      <c r="E133" s="617"/>
      <c r="F133" s="634">
        <v>10</v>
      </c>
      <c r="G133" s="634"/>
      <c r="H133" s="259"/>
      <c r="I133" s="518"/>
    </row>
    <row r="134" spans="1:11" s="175" customFormat="1" ht="29.25" customHeight="1" x14ac:dyDescent="0.2">
      <c r="A134" s="617" t="s">
        <v>452</v>
      </c>
      <c r="B134" s="617"/>
      <c r="C134" s="617"/>
      <c r="D134" s="617"/>
      <c r="E134" s="617"/>
      <c r="F134" s="618">
        <v>4</v>
      </c>
      <c r="G134" s="618"/>
      <c r="H134" s="259"/>
      <c r="I134" s="518"/>
    </row>
    <row r="135" spans="1:11" s="175" customFormat="1" ht="29.25" customHeight="1" x14ac:dyDescent="0.2">
      <c r="A135" s="631" t="s">
        <v>453</v>
      </c>
      <c r="B135" s="631"/>
      <c r="C135" s="631"/>
      <c r="D135" s="631"/>
      <c r="E135" s="631"/>
      <c r="F135" s="632">
        <v>0.1</v>
      </c>
      <c r="G135" s="632"/>
      <c r="H135" s="259"/>
      <c r="I135" s="518"/>
    </row>
    <row r="136" spans="1:11" s="175" customFormat="1" ht="11.25" customHeight="1" x14ac:dyDescent="0.2">
      <c r="A136" s="184"/>
      <c r="B136" s="184"/>
      <c r="C136" s="184"/>
      <c r="D136" s="184"/>
      <c r="E136" s="184"/>
      <c r="F136" s="184"/>
      <c r="G136" s="184"/>
      <c r="H136" s="518"/>
      <c r="I136" s="518"/>
    </row>
    <row r="137" spans="1:11" s="175" customFormat="1" ht="15" x14ac:dyDescent="0.25">
      <c r="A137" s="597" t="s">
        <v>228</v>
      </c>
      <c r="B137" s="598"/>
      <c r="C137" s="598"/>
      <c r="D137" s="598"/>
      <c r="E137" s="598"/>
      <c r="F137" s="599">
        <f>SUM(F139:G139)</f>
        <v>30254</v>
      </c>
      <c r="G137" s="599"/>
      <c r="H137" s="518"/>
      <c r="I137" s="518"/>
      <c r="J137" s="183"/>
      <c r="K137" s="183"/>
    </row>
    <row r="138" spans="1:11" s="175" customFormat="1" ht="14.25" x14ac:dyDescent="0.2">
      <c r="A138" s="155" t="s">
        <v>22</v>
      </c>
      <c r="B138" s="540"/>
      <c r="C138" s="541"/>
      <c r="D138" s="542"/>
      <c r="E138" s="542"/>
      <c r="F138" s="634"/>
      <c r="G138" s="634"/>
      <c r="H138" s="518"/>
      <c r="I138" s="518"/>
    </row>
    <row r="139" spans="1:11" s="175" customFormat="1" ht="28.5" customHeight="1" x14ac:dyDescent="0.2">
      <c r="A139" s="619" t="s">
        <v>470</v>
      </c>
      <c r="B139" s="628"/>
      <c r="C139" s="628"/>
      <c r="D139" s="628"/>
      <c r="E139" s="542"/>
      <c r="F139" s="618">
        <f>25003+5251</f>
        <v>30254</v>
      </c>
      <c r="G139" s="618"/>
    </row>
    <row r="140" spans="1:11" s="175" customFormat="1" ht="14.25" x14ac:dyDescent="0.2">
      <c r="A140" s="161"/>
      <c r="B140" s="174"/>
      <c r="D140" s="176"/>
      <c r="E140" s="176"/>
      <c r="F140" s="510"/>
      <c r="G140" s="510"/>
      <c r="H140" s="518"/>
      <c r="I140" s="518"/>
    </row>
    <row r="141" spans="1:11" s="186" customFormat="1" ht="15" x14ac:dyDescent="0.25">
      <c r="A141" s="597" t="s">
        <v>229</v>
      </c>
      <c r="B141" s="598"/>
      <c r="C141" s="598"/>
      <c r="D141" s="598"/>
      <c r="E141" s="598"/>
      <c r="F141" s="599">
        <f>SUM(F142:G143)</f>
        <v>1856</v>
      </c>
      <c r="G141" s="599"/>
      <c r="H141" s="518"/>
      <c r="I141" s="521"/>
      <c r="J141" s="187"/>
      <c r="K141" s="187"/>
    </row>
    <row r="142" spans="1:11" s="186" customFormat="1" ht="17.25" customHeight="1" x14ac:dyDescent="0.2">
      <c r="A142" s="665" t="s">
        <v>414</v>
      </c>
      <c r="B142" s="666"/>
      <c r="C142" s="666"/>
      <c r="D142" s="666"/>
      <c r="E142" s="666"/>
      <c r="F142" s="634">
        <v>152</v>
      </c>
      <c r="G142" s="634"/>
      <c r="H142" s="518"/>
      <c r="I142" s="521"/>
    </row>
    <row r="143" spans="1:11" s="186" customFormat="1" ht="14.25" customHeight="1" x14ac:dyDescent="0.2">
      <c r="A143" s="667" t="s">
        <v>413</v>
      </c>
      <c r="B143" s="667"/>
      <c r="C143" s="667"/>
      <c r="D143" s="667"/>
      <c r="E143" s="549"/>
      <c r="F143" s="634">
        <v>1704</v>
      </c>
      <c r="G143" s="634"/>
      <c r="H143" s="518"/>
      <c r="I143" s="521"/>
    </row>
    <row r="144" spans="1:11" s="175" customFormat="1" ht="14.25" x14ac:dyDescent="0.2">
      <c r="A144" s="161"/>
      <c r="B144" s="174"/>
      <c r="D144" s="176"/>
      <c r="E144" s="176"/>
      <c r="F144" s="510"/>
      <c r="G144" s="510"/>
      <c r="H144" s="518"/>
      <c r="I144" s="518"/>
    </row>
    <row r="145" spans="1:12" s="179" customFormat="1" ht="16.5" thickBot="1" x14ac:dyDescent="0.3">
      <c r="A145" s="601" t="s">
        <v>13</v>
      </c>
      <c r="B145" s="601"/>
      <c r="C145" s="601"/>
      <c r="D145" s="601"/>
      <c r="E145" s="601"/>
      <c r="F145" s="627">
        <f>SUM(F146,F150)</f>
        <v>142.19999999999999</v>
      </c>
      <c r="G145" s="627"/>
      <c r="H145" s="517"/>
      <c r="I145" s="517"/>
    </row>
    <row r="146" spans="1:12" s="175" customFormat="1" ht="15.75" thickTop="1" x14ac:dyDescent="0.25">
      <c r="A146" s="597" t="s">
        <v>214</v>
      </c>
      <c r="B146" s="598"/>
      <c r="C146" s="598"/>
      <c r="D146" s="598"/>
      <c r="E146" s="598"/>
      <c r="F146" s="599">
        <f>SUM(F147:G148)</f>
        <v>142</v>
      </c>
      <c r="G146" s="599"/>
      <c r="H146" s="518"/>
      <c r="I146" s="518"/>
      <c r="J146" s="196"/>
      <c r="K146" s="196"/>
      <c r="L146" s="196"/>
    </row>
    <row r="147" spans="1:12" s="175" customFormat="1" ht="30.75" customHeight="1" x14ac:dyDescent="0.25">
      <c r="A147" s="619" t="s">
        <v>454</v>
      </c>
      <c r="B147" s="619"/>
      <c r="C147" s="619"/>
      <c r="D147" s="619"/>
      <c r="E147" s="619"/>
      <c r="F147" s="663">
        <v>22</v>
      </c>
      <c r="G147" s="664"/>
      <c r="H147" s="527"/>
      <c r="I147" s="527"/>
      <c r="J147" s="196"/>
      <c r="K147" s="196"/>
      <c r="L147" s="196"/>
    </row>
    <row r="148" spans="1:12" s="175" customFormat="1" ht="29.25" customHeight="1" x14ac:dyDescent="0.25">
      <c r="A148" s="619" t="s">
        <v>455</v>
      </c>
      <c r="B148" s="619"/>
      <c r="C148" s="619"/>
      <c r="D148" s="619"/>
      <c r="E148" s="619"/>
      <c r="F148" s="663">
        <v>120</v>
      </c>
      <c r="G148" s="664"/>
      <c r="H148" s="527"/>
      <c r="I148" s="527"/>
      <c r="J148" s="196"/>
      <c r="K148" s="196"/>
      <c r="L148" s="196"/>
    </row>
    <row r="149" spans="1:12" s="175" customFormat="1" ht="14.25" x14ac:dyDescent="0.2">
      <c r="A149" s="508"/>
      <c r="B149" s="508"/>
      <c r="C149" s="508"/>
      <c r="D149" s="508"/>
      <c r="E149" s="508"/>
      <c r="F149" s="508"/>
      <c r="G149" s="508"/>
      <c r="H149" s="518"/>
      <c r="I149" s="518"/>
      <c r="J149" s="196"/>
      <c r="K149" s="196"/>
      <c r="L149" s="196"/>
    </row>
    <row r="150" spans="1:12" s="197" customFormat="1" ht="15.75" x14ac:dyDescent="0.25">
      <c r="A150" s="532" t="s">
        <v>372</v>
      </c>
      <c r="B150" s="533"/>
      <c r="C150" s="533"/>
      <c r="D150" s="533"/>
      <c r="E150" s="533"/>
      <c r="F150" s="668">
        <v>0.2</v>
      </c>
      <c r="G150" s="668"/>
      <c r="H150" s="526"/>
      <c r="I150" s="526"/>
      <c r="J150" s="198"/>
      <c r="K150" s="198"/>
      <c r="L150" s="198"/>
    </row>
    <row r="151" spans="1:12" s="175" customFormat="1" ht="27.75" customHeight="1" x14ac:dyDescent="0.2">
      <c r="A151" s="600" t="s">
        <v>206</v>
      </c>
      <c r="B151" s="613"/>
      <c r="C151" s="613"/>
      <c r="D151" s="613"/>
      <c r="E151" s="613"/>
      <c r="F151" s="613"/>
      <c r="G151" s="613"/>
      <c r="H151" s="518"/>
      <c r="I151" s="518"/>
      <c r="J151" s="196"/>
      <c r="K151" s="196"/>
      <c r="L151" s="196"/>
    </row>
    <row r="152" spans="1:12" s="175" customFormat="1" ht="14.25" x14ac:dyDescent="0.2">
      <c r="A152" s="511"/>
      <c r="B152" s="511"/>
      <c r="C152" s="511"/>
      <c r="D152" s="511"/>
      <c r="E152" s="511"/>
      <c r="F152" s="511"/>
      <c r="G152" s="511"/>
      <c r="H152" s="518"/>
      <c r="I152" s="518"/>
    </row>
    <row r="153" spans="1:12" s="179" customFormat="1" ht="16.5" thickBot="1" x14ac:dyDescent="0.3">
      <c r="A153" s="601" t="s">
        <v>194</v>
      </c>
      <c r="B153" s="601"/>
      <c r="C153" s="601"/>
      <c r="D153" s="601"/>
      <c r="E153" s="601"/>
      <c r="F153" s="596">
        <f>SUM(F154)</f>
        <v>600</v>
      </c>
      <c r="G153" s="596"/>
      <c r="H153" s="517"/>
      <c r="I153" s="517"/>
      <c r="J153" s="199"/>
      <c r="K153" s="199"/>
    </row>
    <row r="154" spans="1:12" s="180" customFormat="1" ht="16.5" thickTop="1" x14ac:dyDescent="0.25">
      <c r="A154" s="602" t="s">
        <v>207</v>
      </c>
      <c r="B154" s="603"/>
      <c r="C154" s="603"/>
      <c r="D154" s="603"/>
      <c r="E154" s="603"/>
      <c r="F154" s="604">
        <v>600</v>
      </c>
      <c r="G154" s="604"/>
      <c r="H154" s="518"/>
      <c r="I154" s="518"/>
      <c r="J154" s="181"/>
      <c r="K154" s="181"/>
    </row>
    <row r="155" spans="1:12" s="175" customFormat="1" ht="14.25" x14ac:dyDescent="0.2">
      <c r="A155" s="605" t="s">
        <v>193</v>
      </c>
      <c r="B155" s="669"/>
      <c r="C155" s="669"/>
      <c r="D155" s="669"/>
      <c r="E155" s="669"/>
      <c r="F155" s="669"/>
      <c r="G155" s="669"/>
      <c r="H155" s="518"/>
      <c r="I155" s="518"/>
    </row>
    <row r="156" spans="1:12" s="175" customFormat="1" ht="14.25" x14ac:dyDescent="0.2">
      <c r="A156" s="660"/>
      <c r="B156" s="660"/>
      <c r="C156" s="660"/>
      <c r="D156" s="660"/>
      <c r="E156" s="660"/>
      <c r="F156" s="660"/>
      <c r="G156" s="660"/>
      <c r="H156" s="518"/>
      <c r="I156" s="518"/>
    </row>
    <row r="157" spans="1:12" s="175" customFormat="1" ht="15" x14ac:dyDescent="0.25">
      <c r="A157" s="200"/>
      <c r="B157" s="200"/>
      <c r="C157" s="200"/>
      <c r="D157" s="200"/>
      <c r="E157" s="200"/>
      <c r="F157" s="200"/>
      <c r="G157" s="200"/>
      <c r="H157" s="518"/>
      <c r="I157" s="518"/>
    </row>
    <row r="158" spans="1:12" s="179" customFormat="1" ht="16.5" hidden="1" thickBot="1" x14ac:dyDescent="0.3">
      <c r="A158" s="608" t="s">
        <v>346</v>
      </c>
      <c r="B158" s="608"/>
      <c r="C158" s="608"/>
      <c r="D158" s="608"/>
      <c r="E158" s="608"/>
      <c r="F158" s="650">
        <f>SUM(F159)</f>
        <v>0</v>
      </c>
      <c r="G158" s="650"/>
      <c r="H158" s="517"/>
      <c r="I158" s="517"/>
      <c r="J158" s="199"/>
      <c r="K158" s="199"/>
    </row>
    <row r="159" spans="1:12" s="180" customFormat="1" ht="16.5" hidden="1" thickTop="1" x14ac:dyDescent="0.25">
      <c r="A159" s="651" t="s">
        <v>370</v>
      </c>
      <c r="B159" s="652"/>
      <c r="C159" s="652"/>
      <c r="D159" s="652"/>
      <c r="E159" s="652"/>
      <c r="F159" s="653"/>
      <c r="G159" s="653"/>
      <c r="H159" s="518"/>
      <c r="I159" s="518"/>
      <c r="J159" s="181"/>
      <c r="K159" s="181"/>
    </row>
    <row r="160" spans="1:12" s="175" customFormat="1" ht="14.25" hidden="1" x14ac:dyDescent="0.2">
      <c r="A160" s="615" t="s">
        <v>411</v>
      </c>
      <c r="B160" s="655"/>
      <c r="C160" s="655"/>
      <c r="D160" s="655"/>
      <c r="E160" s="655"/>
      <c r="F160" s="655"/>
      <c r="G160" s="655"/>
      <c r="H160" s="518"/>
      <c r="I160" s="518"/>
    </row>
    <row r="161" spans="1:11" s="175" customFormat="1" ht="14.25" hidden="1" x14ac:dyDescent="0.2">
      <c r="A161" s="656"/>
      <c r="B161" s="656"/>
      <c r="C161" s="656"/>
      <c r="D161" s="656"/>
      <c r="E161" s="656"/>
      <c r="F161" s="656"/>
      <c r="G161" s="656"/>
      <c r="H161" s="518"/>
      <c r="I161" s="518"/>
    </row>
    <row r="162" spans="1:11" s="175" customFormat="1" ht="14.25" x14ac:dyDescent="0.2">
      <c r="A162" s="511"/>
      <c r="B162" s="511"/>
      <c r="C162" s="511"/>
      <c r="D162" s="511"/>
      <c r="E162" s="511"/>
      <c r="F162" s="511"/>
      <c r="G162" s="511"/>
      <c r="H162" s="518"/>
      <c r="I162" s="518"/>
    </row>
    <row r="163" spans="1:11" s="179" customFormat="1" ht="16.5" thickBot="1" x14ac:dyDescent="0.3">
      <c r="A163" s="601" t="s">
        <v>93</v>
      </c>
      <c r="B163" s="601"/>
      <c r="C163" s="601"/>
      <c r="D163" s="601"/>
      <c r="E163" s="601"/>
      <c r="F163" s="596">
        <f>SUM(F164,F168,F178)</f>
        <v>2425</v>
      </c>
      <c r="G163" s="596"/>
      <c r="H163" s="517"/>
      <c r="I163" s="517"/>
      <c r="J163" s="199"/>
      <c r="K163" s="199"/>
    </row>
    <row r="164" spans="1:11" s="163" customFormat="1" ht="17.25" customHeight="1" thickTop="1" x14ac:dyDescent="0.25">
      <c r="A164" s="602" t="s">
        <v>353</v>
      </c>
      <c r="B164" s="654"/>
      <c r="C164" s="654"/>
      <c r="D164" s="654"/>
      <c r="E164" s="654"/>
      <c r="F164" s="599">
        <v>25</v>
      </c>
      <c r="G164" s="599"/>
      <c r="H164" s="259"/>
      <c r="I164" s="259"/>
    </row>
    <row r="165" spans="1:11" s="163" customFormat="1" ht="17.25" customHeight="1" x14ac:dyDescent="0.2">
      <c r="A165" s="612" t="s">
        <v>420</v>
      </c>
      <c r="B165" s="613"/>
      <c r="C165" s="613"/>
      <c r="D165" s="613"/>
      <c r="E165" s="613"/>
      <c r="F165" s="613"/>
      <c r="G165" s="613"/>
      <c r="H165" s="518"/>
      <c r="I165" s="518"/>
    </row>
    <row r="166" spans="1:11" s="163" customFormat="1" ht="24" customHeight="1" x14ac:dyDescent="0.2">
      <c r="A166" s="613"/>
      <c r="B166" s="613"/>
      <c r="C166" s="613"/>
      <c r="D166" s="613"/>
      <c r="E166" s="613"/>
      <c r="F166" s="613"/>
      <c r="G166" s="613"/>
      <c r="H166" s="518"/>
      <c r="I166" s="518"/>
    </row>
    <row r="167" spans="1:11" s="180" customFormat="1" ht="15.75" x14ac:dyDescent="0.25">
      <c r="A167" s="160"/>
      <c r="B167" s="201"/>
      <c r="C167" s="160"/>
      <c r="D167" s="160"/>
      <c r="E167" s="160"/>
      <c r="F167" s="194"/>
      <c r="G167" s="194"/>
      <c r="H167" s="518"/>
      <c r="I167" s="518"/>
      <c r="J167" s="181"/>
      <c r="K167" s="181"/>
    </row>
    <row r="168" spans="1:11" s="180" customFormat="1" ht="15.75" x14ac:dyDescent="0.25">
      <c r="A168" s="597" t="s">
        <v>203</v>
      </c>
      <c r="B168" s="598"/>
      <c r="C168" s="598"/>
      <c r="D168" s="598"/>
      <c r="E168" s="598"/>
      <c r="F168" s="599">
        <v>300</v>
      </c>
      <c r="G168" s="599"/>
      <c r="H168" s="518"/>
      <c r="I168" s="518"/>
      <c r="J168" s="181"/>
      <c r="K168" s="181"/>
    </row>
    <row r="169" spans="1:11" s="180" customFormat="1" ht="15.75" hidden="1" customHeight="1" x14ac:dyDescent="0.25">
      <c r="A169" s="612" t="s">
        <v>427</v>
      </c>
      <c r="B169" s="612"/>
      <c r="C169" s="612"/>
      <c r="D169" s="612"/>
      <c r="E169" s="612"/>
      <c r="F169" s="612"/>
      <c r="G169" s="612"/>
      <c r="H169" s="518"/>
      <c r="I169" s="518"/>
      <c r="J169" s="181"/>
      <c r="K169" s="181"/>
    </row>
    <row r="170" spans="1:11" s="180" customFormat="1" ht="15.75" x14ac:dyDescent="0.25">
      <c r="A170" s="612"/>
      <c r="B170" s="612"/>
      <c r="C170" s="612"/>
      <c r="D170" s="612"/>
      <c r="E170" s="612"/>
      <c r="F170" s="612"/>
      <c r="G170" s="612"/>
      <c r="H170" s="518"/>
      <c r="I170" s="518"/>
      <c r="J170" s="181"/>
      <c r="K170" s="181"/>
    </row>
    <row r="171" spans="1:11" s="180" customFormat="1" ht="15.75" x14ac:dyDescent="0.25">
      <c r="A171" s="612"/>
      <c r="B171" s="612"/>
      <c r="C171" s="612"/>
      <c r="D171" s="612"/>
      <c r="E171" s="612"/>
      <c r="F171" s="612"/>
      <c r="G171" s="612"/>
      <c r="H171" s="518"/>
      <c r="I171" s="518"/>
      <c r="J171" s="181"/>
      <c r="K171" s="181"/>
    </row>
    <row r="172" spans="1:11" s="180" customFormat="1" ht="15.75" x14ac:dyDescent="0.25">
      <c r="A172" s="612"/>
      <c r="B172" s="612"/>
      <c r="C172" s="612"/>
      <c r="D172" s="612"/>
      <c r="E172" s="612"/>
      <c r="F172" s="612"/>
      <c r="G172" s="612"/>
      <c r="H172" s="518"/>
      <c r="I172" s="518"/>
      <c r="J172" s="181"/>
      <c r="K172" s="181"/>
    </row>
    <row r="173" spans="1:11" s="180" customFormat="1" ht="15.75" x14ac:dyDescent="0.25">
      <c r="A173" s="612"/>
      <c r="B173" s="612"/>
      <c r="C173" s="612"/>
      <c r="D173" s="612"/>
      <c r="E173" s="612"/>
      <c r="F173" s="612"/>
      <c r="G173" s="612"/>
      <c r="H173" s="518"/>
      <c r="I173" s="518"/>
      <c r="J173" s="181"/>
      <c r="K173" s="181"/>
    </row>
    <row r="174" spans="1:11" s="180" customFormat="1" ht="15.75" x14ac:dyDescent="0.25">
      <c r="A174" s="612"/>
      <c r="B174" s="612"/>
      <c r="C174" s="612"/>
      <c r="D174" s="612"/>
      <c r="E174" s="612"/>
      <c r="F174" s="612"/>
      <c r="G174" s="612"/>
      <c r="H174" s="518"/>
      <c r="I174" s="518"/>
      <c r="J174" s="181"/>
      <c r="K174" s="181"/>
    </row>
    <row r="175" spans="1:11" s="180" customFormat="1" ht="15.75" x14ac:dyDescent="0.25">
      <c r="A175" s="612"/>
      <c r="B175" s="612"/>
      <c r="C175" s="612"/>
      <c r="D175" s="612"/>
      <c r="E175" s="612"/>
      <c r="F175" s="612"/>
      <c r="G175" s="612"/>
      <c r="H175" s="518"/>
      <c r="I175" s="518"/>
      <c r="J175" s="181"/>
      <c r="K175" s="181"/>
    </row>
    <row r="176" spans="1:11" s="180" customFormat="1" ht="21.75" customHeight="1" x14ac:dyDescent="0.25">
      <c r="A176" s="612"/>
      <c r="B176" s="612"/>
      <c r="C176" s="612"/>
      <c r="D176" s="612"/>
      <c r="E176" s="612"/>
      <c r="F176" s="612"/>
      <c r="G176" s="612"/>
      <c r="H176" s="518"/>
      <c r="I176" s="518"/>
      <c r="J176" s="181"/>
      <c r="K176" s="181"/>
    </row>
    <row r="177" spans="1:11" s="180" customFormat="1" ht="15.75" customHeight="1" x14ac:dyDescent="0.25">
      <c r="A177" s="161"/>
      <c r="B177" s="202"/>
      <c r="C177" s="202"/>
      <c r="D177" s="202"/>
      <c r="E177" s="202"/>
      <c r="F177" s="202"/>
      <c r="G177" s="202"/>
      <c r="H177" s="518"/>
      <c r="I177" s="518"/>
      <c r="J177" s="181"/>
      <c r="K177" s="181"/>
    </row>
    <row r="178" spans="1:11" s="163" customFormat="1" ht="17.25" customHeight="1" x14ac:dyDescent="0.25">
      <c r="A178" s="597" t="s">
        <v>208</v>
      </c>
      <c r="B178" s="598"/>
      <c r="C178" s="598"/>
      <c r="D178" s="598"/>
      <c r="E178" s="598"/>
      <c r="F178" s="599">
        <v>2100</v>
      </c>
      <c r="G178" s="599"/>
      <c r="H178" s="518"/>
      <c r="I178" s="518"/>
    </row>
    <row r="179" spans="1:11" s="163" customFormat="1" x14ac:dyDescent="0.2">
      <c r="A179" s="612" t="s">
        <v>165</v>
      </c>
      <c r="B179" s="613"/>
      <c r="C179" s="613"/>
      <c r="D179" s="613"/>
      <c r="E179" s="613"/>
      <c r="F179" s="613"/>
      <c r="G179" s="613"/>
      <c r="H179" s="518"/>
      <c r="I179" s="518"/>
    </row>
    <row r="180" spans="1:11" s="163" customFormat="1" ht="16.5" customHeight="1" x14ac:dyDescent="0.2">
      <c r="A180" s="613"/>
      <c r="B180" s="613"/>
      <c r="C180" s="613"/>
      <c r="D180" s="613"/>
      <c r="E180" s="613"/>
      <c r="F180" s="613"/>
      <c r="G180" s="613"/>
      <c r="H180" s="518"/>
      <c r="I180" s="518"/>
    </row>
    <row r="181" spans="1:11" s="163" customFormat="1" ht="14.25" customHeight="1" x14ac:dyDescent="0.2">
      <c r="A181" s="513"/>
      <c r="B181" s="513"/>
      <c r="C181" s="241"/>
      <c r="D181" s="513"/>
      <c r="E181" s="513"/>
      <c r="F181" s="513"/>
      <c r="G181" s="513"/>
      <c r="H181" s="518"/>
      <c r="I181" s="518"/>
    </row>
    <row r="182" spans="1:11" s="179" customFormat="1" ht="32.25" customHeight="1" thickBot="1" x14ac:dyDescent="0.3">
      <c r="A182" s="595" t="s">
        <v>456</v>
      </c>
      <c r="B182" s="595"/>
      <c r="C182" s="595"/>
      <c r="D182" s="595"/>
      <c r="E182" s="595"/>
      <c r="F182" s="596">
        <f>SUM(F183)</f>
        <v>5</v>
      </c>
      <c r="G182" s="596"/>
      <c r="H182" s="517"/>
      <c r="I182" s="517"/>
      <c r="J182" s="199"/>
      <c r="K182" s="199"/>
    </row>
    <row r="183" spans="1:11" s="175" customFormat="1" ht="15.75" thickTop="1" x14ac:dyDescent="0.25">
      <c r="A183" s="597" t="s">
        <v>460</v>
      </c>
      <c r="B183" s="598"/>
      <c r="C183" s="598"/>
      <c r="D183" s="598"/>
      <c r="E183" s="598"/>
      <c r="F183" s="599">
        <v>5</v>
      </c>
      <c r="G183" s="599"/>
      <c r="H183" s="259"/>
      <c r="I183" s="518"/>
      <c r="J183" s="183"/>
      <c r="K183" s="183"/>
    </row>
    <row r="184" spans="1:11" s="163" customFormat="1" ht="14.25" customHeight="1" x14ac:dyDescent="0.2">
      <c r="A184" s="600" t="s">
        <v>457</v>
      </c>
      <c r="B184" s="600"/>
      <c r="C184" s="600"/>
      <c r="D184" s="600"/>
      <c r="E184" s="600"/>
      <c r="F184" s="600"/>
      <c r="G184" s="600"/>
      <c r="H184" s="518"/>
      <c r="I184" s="518"/>
    </row>
    <row r="185" spans="1:11" s="163" customFormat="1" ht="14.25" customHeight="1" x14ac:dyDescent="0.2">
      <c r="A185" s="513"/>
      <c r="B185" s="513"/>
      <c r="C185" s="241"/>
      <c r="D185" s="513"/>
      <c r="E185" s="513"/>
      <c r="F185" s="513"/>
      <c r="G185" s="513"/>
      <c r="H185" s="518"/>
      <c r="I185" s="518"/>
    </row>
    <row r="186" spans="1:11" s="179" customFormat="1" ht="16.5" thickBot="1" x14ac:dyDescent="0.3">
      <c r="A186" s="601" t="s">
        <v>415</v>
      </c>
      <c r="B186" s="601"/>
      <c r="C186" s="601"/>
      <c r="D186" s="601"/>
      <c r="E186" s="601"/>
      <c r="F186" s="596">
        <f>SUM(F187)</f>
        <v>300</v>
      </c>
      <c r="G186" s="596"/>
      <c r="H186" s="517"/>
      <c r="I186" s="517"/>
      <c r="J186" s="199"/>
      <c r="K186" s="199"/>
    </row>
    <row r="187" spans="1:11" s="525" customFormat="1" ht="18" customHeight="1" thickTop="1" x14ac:dyDescent="0.25">
      <c r="A187" s="532" t="s">
        <v>371</v>
      </c>
      <c r="B187" s="548"/>
      <c r="C187" s="533"/>
      <c r="D187" s="533"/>
      <c r="E187" s="533"/>
      <c r="F187" s="604">
        <v>300</v>
      </c>
      <c r="G187" s="604"/>
      <c r="H187" s="523"/>
      <c r="I187" s="523"/>
      <c r="J187" s="524"/>
      <c r="K187" s="524"/>
    </row>
    <row r="188" spans="1:11" s="172" customFormat="1" ht="14.25" customHeight="1" x14ac:dyDescent="0.2">
      <c r="A188" s="605" t="s">
        <v>471</v>
      </c>
      <c r="B188" s="605"/>
      <c r="C188" s="605"/>
      <c r="D188" s="605"/>
      <c r="E188" s="605"/>
      <c r="F188" s="605"/>
      <c r="G188" s="605"/>
      <c r="H188" s="526"/>
      <c r="I188" s="526"/>
    </row>
    <row r="189" spans="1:11" s="172" customFormat="1" ht="14.25" customHeight="1" x14ac:dyDescent="0.2">
      <c r="A189" s="605"/>
      <c r="B189" s="605"/>
      <c r="C189" s="605"/>
      <c r="D189" s="605"/>
      <c r="E189" s="605"/>
      <c r="F189" s="605"/>
      <c r="G189" s="605"/>
      <c r="H189" s="526"/>
      <c r="I189" s="526"/>
    </row>
    <row r="190" spans="1:11" s="163" customFormat="1" ht="14.25" customHeight="1" x14ac:dyDescent="0.2">
      <c r="A190" s="513"/>
      <c r="B190" s="513"/>
      <c r="C190" s="241"/>
      <c r="D190" s="513"/>
      <c r="E190" s="513"/>
      <c r="F190" s="513"/>
      <c r="G190" s="513"/>
      <c r="H190" s="518"/>
      <c r="I190" s="518"/>
    </row>
    <row r="191" spans="1:11" s="203" customFormat="1" ht="18" customHeight="1" thickBot="1" x14ac:dyDescent="0.3">
      <c r="A191" s="601" t="s">
        <v>167</v>
      </c>
      <c r="B191" s="601"/>
      <c r="C191" s="601"/>
      <c r="D191" s="601"/>
      <c r="E191" s="601"/>
      <c r="F191" s="596">
        <f>SUM(F192)</f>
        <v>153500</v>
      </c>
      <c r="G191" s="596"/>
      <c r="H191" s="517"/>
      <c r="I191" s="517"/>
    </row>
    <row r="192" spans="1:11" s="163" customFormat="1" ht="18" customHeight="1" thickTop="1" x14ac:dyDescent="0.25">
      <c r="A192" s="602" t="s">
        <v>230</v>
      </c>
      <c r="B192" s="603"/>
      <c r="C192" s="603"/>
      <c r="D192" s="603"/>
      <c r="E192" s="603"/>
      <c r="F192" s="604">
        <v>153500</v>
      </c>
      <c r="G192" s="604"/>
      <c r="H192" s="518"/>
      <c r="I192" s="518"/>
    </row>
    <row r="193" spans="1:9" s="163" customFormat="1" ht="18" customHeight="1" x14ac:dyDescent="0.2">
      <c r="A193" s="620" t="s">
        <v>477</v>
      </c>
      <c r="B193" s="621"/>
      <c r="C193" s="621"/>
      <c r="D193" s="621"/>
      <c r="E193" s="621"/>
      <c r="F193" s="621"/>
      <c r="G193" s="621"/>
      <c r="H193" s="518"/>
      <c r="I193" s="518"/>
    </row>
    <row r="194" spans="1:9" s="163" customFormat="1" ht="26.25" customHeight="1" x14ac:dyDescent="0.2">
      <c r="A194" s="621"/>
      <c r="B194" s="621"/>
      <c r="C194" s="621"/>
      <c r="D194" s="621"/>
      <c r="E194" s="621"/>
      <c r="F194" s="621"/>
      <c r="G194" s="621"/>
      <c r="H194" s="518"/>
      <c r="I194" s="518"/>
    </row>
    <row r="195" spans="1:9" s="163" customFormat="1" ht="11.25" customHeight="1" x14ac:dyDescent="0.2">
      <c r="A195" s="211"/>
      <c r="B195" s="211"/>
      <c r="C195" s="211"/>
      <c r="D195" s="211"/>
      <c r="E195" s="211"/>
      <c r="F195" s="211"/>
      <c r="G195" s="211"/>
      <c r="H195" s="518"/>
      <c r="I195" s="518"/>
    </row>
    <row r="196" spans="1:9" s="179" customFormat="1" ht="16.5" thickBot="1" x14ac:dyDescent="0.3">
      <c r="A196" s="601" t="s">
        <v>163</v>
      </c>
      <c r="B196" s="601"/>
      <c r="C196" s="601"/>
      <c r="D196" s="601"/>
      <c r="E196" s="601"/>
      <c r="F196" s="596">
        <f>SUM(F197,F204,F208)</f>
        <v>610</v>
      </c>
      <c r="G196" s="596"/>
      <c r="H196" s="517"/>
      <c r="I196" s="517"/>
    </row>
    <row r="197" spans="1:9" s="180" customFormat="1" ht="16.5" thickTop="1" x14ac:dyDescent="0.25">
      <c r="A197" s="532" t="s">
        <v>351</v>
      </c>
      <c r="B197" s="533"/>
      <c r="C197" s="533"/>
      <c r="D197" s="533"/>
      <c r="E197" s="533"/>
      <c r="F197" s="604">
        <v>80</v>
      </c>
      <c r="G197" s="606"/>
      <c r="H197" s="259"/>
      <c r="I197" s="259"/>
    </row>
    <row r="198" spans="1:9" s="180" customFormat="1" ht="15.75" customHeight="1" x14ac:dyDescent="0.25">
      <c r="A198" s="607" t="s">
        <v>421</v>
      </c>
      <c r="B198" s="607"/>
      <c r="C198" s="607"/>
      <c r="D198" s="607"/>
      <c r="E198" s="607"/>
      <c r="F198" s="607"/>
      <c r="G198" s="607"/>
      <c r="H198" s="518"/>
      <c r="I198" s="518"/>
    </row>
    <row r="199" spans="1:9" s="180" customFormat="1" ht="15.75" x14ac:dyDescent="0.25">
      <c r="A199" s="607"/>
      <c r="B199" s="607"/>
      <c r="C199" s="607"/>
      <c r="D199" s="607"/>
      <c r="E199" s="607"/>
      <c r="F199" s="607"/>
      <c r="G199" s="607"/>
      <c r="H199" s="518"/>
      <c r="I199" s="518"/>
    </row>
    <row r="200" spans="1:9" s="180" customFormat="1" ht="15.75" x14ac:dyDescent="0.25">
      <c r="A200" s="607"/>
      <c r="B200" s="607"/>
      <c r="C200" s="607"/>
      <c r="D200" s="607"/>
      <c r="E200" s="607"/>
      <c r="F200" s="607"/>
      <c r="G200" s="607"/>
      <c r="H200" s="518"/>
      <c r="I200" s="518"/>
    </row>
    <row r="201" spans="1:9" s="180" customFormat="1" ht="15.75" x14ac:dyDescent="0.25">
      <c r="A201" s="607"/>
      <c r="B201" s="607"/>
      <c r="C201" s="607"/>
      <c r="D201" s="607"/>
      <c r="E201" s="607"/>
      <c r="F201" s="607"/>
      <c r="G201" s="607"/>
      <c r="H201" s="518"/>
      <c r="I201" s="518"/>
    </row>
    <row r="202" spans="1:9" s="180" customFormat="1" ht="24" customHeight="1" x14ac:dyDescent="0.25">
      <c r="A202" s="607"/>
      <c r="B202" s="607"/>
      <c r="C202" s="607"/>
      <c r="D202" s="607"/>
      <c r="E202" s="607"/>
      <c r="F202" s="607"/>
      <c r="G202" s="607"/>
      <c r="H202" s="518"/>
      <c r="I202" s="518"/>
    </row>
    <row r="203" spans="1:9" s="180" customFormat="1" ht="9.75" customHeight="1" x14ac:dyDescent="0.25">
      <c r="A203" s="204"/>
      <c r="B203" s="204"/>
      <c r="C203" s="204"/>
      <c r="D203" s="204"/>
      <c r="E203" s="204"/>
      <c r="F203" s="204"/>
      <c r="G203" s="204"/>
      <c r="H203" s="518"/>
      <c r="I203" s="518"/>
    </row>
    <row r="204" spans="1:9" s="163" customFormat="1" ht="18" customHeight="1" x14ac:dyDescent="0.25">
      <c r="A204" s="597" t="s">
        <v>231</v>
      </c>
      <c r="B204" s="598"/>
      <c r="C204" s="598"/>
      <c r="D204" s="598"/>
      <c r="E204" s="598"/>
      <c r="F204" s="599">
        <v>150</v>
      </c>
      <c r="G204" s="599"/>
      <c r="H204" s="526"/>
      <c r="I204" s="526"/>
    </row>
    <row r="205" spans="1:9" s="163" customFormat="1" ht="14.25" hidden="1" customHeight="1" x14ac:dyDescent="0.2">
      <c r="A205" s="657" t="s">
        <v>419</v>
      </c>
      <c r="B205" s="658"/>
      <c r="C205" s="658"/>
      <c r="D205" s="658"/>
      <c r="E205" s="658"/>
      <c r="F205" s="658"/>
      <c r="G205" s="658"/>
      <c r="H205" s="528"/>
      <c r="I205" s="528"/>
    </row>
    <row r="206" spans="1:9" s="163" customFormat="1" ht="30.75" customHeight="1" x14ac:dyDescent="0.2">
      <c r="A206" s="613"/>
      <c r="B206" s="613"/>
      <c r="C206" s="613"/>
      <c r="D206" s="613"/>
      <c r="E206" s="613"/>
      <c r="F206" s="613"/>
      <c r="G206" s="613"/>
      <c r="H206" s="519"/>
      <c r="I206" s="519"/>
    </row>
    <row r="207" spans="1:9" s="163" customFormat="1" ht="13.5" customHeight="1" x14ac:dyDescent="0.2">
      <c r="A207" s="513"/>
      <c r="B207" s="513"/>
      <c r="C207" s="513"/>
      <c r="D207" s="513"/>
      <c r="E207" s="513"/>
      <c r="F207" s="513"/>
      <c r="G207" s="513"/>
      <c r="H207" s="519"/>
      <c r="I207" s="519"/>
    </row>
    <row r="208" spans="1:9" s="163" customFormat="1" ht="18" customHeight="1" x14ac:dyDescent="0.25">
      <c r="A208" s="597" t="s">
        <v>348</v>
      </c>
      <c r="B208" s="598"/>
      <c r="C208" s="598"/>
      <c r="D208" s="598"/>
      <c r="E208" s="598"/>
      <c r="F208" s="599">
        <v>380</v>
      </c>
      <c r="G208" s="599"/>
      <c r="H208" s="526"/>
      <c r="I208" s="526"/>
    </row>
    <row r="209" spans="1:11" s="163" customFormat="1" ht="15" customHeight="1" x14ac:dyDescent="0.2">
      <c r="A209" s="657" t="s">
        <v>355</v>
      </c>
      <c r="B209" s="658"/>
      <c r="C209" s="658"/>
      <c r="D209" s="658"/>
      <c r="E209" s="658"/>
      <c r="F209" s="658"/>
      <c r="G209" s="658"/>
      <c r="H209" s="526"/>
      <c r="I209" s="526"/>
    </row>
    <row r="210" spans="1:11" s="179" customFormat="1" ht="16.5" hidden="1" thickBot="1" x14ac:dyDescent="0.3">
      <c r="A210" s="608" t="s">
        <v>224</v>
      </c>
      <c r="B210" s="608"/>
      <c r="C210" s="608"/>
      <c r="D210" s="608"/>
      <c r="E210" s="608"/>
      <c r="F210" s="609" t="e">
        <f>SUM(#REF!,F211,F229)</f>
        <v>#REF!</v>
      </c>
      <c r="G210" s="609"/>
      <c r="H210" s="529"/>
      <c r="I210" s="529"/>
    </row>
    <row r="211" spans="1:11" s="180" customFormat="1" ht="15.75" hidden="1" x14ac:dyDescent="0.25">
      <c r="A211" s="610" t="s">
        <v>20</v>
      </c>
      <c r="B211" s="611"/>
      <c r="C211" s="611"/>
      <c r="D211" s="611"/>
      <c r="E211" s="611"/>
      <c r="F211" s="661"/>
      <c r="G211" s="661"/>
      <c r="H211" s="518"/>
      <c r="I211" s="518"/>
      <c r="J211" s="181"/>
      <c r="K211" s="181"/>
    </row>
    <row r="212" spans="1:11" s="163" customFormat="1" ht="15" hidden="1" customHeight="1" x14ac:dyDescent="0.2">
      <c r="A212" s="662" t="s">
        <v>225</v>
      </c>
      <c r="B212" s="662"/>
      <c r="C212" s="662"/>
      <c r="D212" s="662"/>
      <c r="E212" s="662"/>
      <c r="F212" s="662"/>
      <c r="G212" s="662"/>
      <c r="H212" s="519"/>
      <c r="I212" s="519"/>
    </row>
    <row r="213" spans="1:11" s="163" customFormat="1" ht="15" hidden="1" customHeight="1" x14ac:dyDescent="0.2">
      <c r="A213" s="662"/>
      <c r="B213" s="662"/>
      <c r="C213" s="662"/>
      <c r="D213" s="662"/>
      <c r="E213" s="662"/>
      <c r="F213" s="662"/>
      <c r="G213" s="662"/>
      <c r="H213" s="519"/>
      <c r="I213" s="519"/>
    </row>
    <row r="214" spans="1:11" s="163" customFormat="1" ht="15" hidden="1" customHeight="1" x14ac:dyDescent="0.2">
      <c r="A214" s="662"/>
      <c r="B214" s="662"/>
      <c r="C214" s="662"/>
      <c r="D214" s="662"/>
      <c r="E214" s="662"/>
      <c r="F214" s="662"/>
      <c r="G214" s="662"/>
      <c r="H214" s="519"/>
      <c r="I214" s="519"/>
    </row>
    <row r="215" spans="1:11" s="163" customFormat="1" ht="14.25" hidden="1" customHeight="1" x14ac:dyDescent="0.2">
      <c r="A215" s="662"/>
      <c r="B215" s="662"/>
      <c r="C215" s="662"/>
      <c r="D215" s="662"/>
      <c r="E215" s="662"/>
      <c r="F215" s="662"/>
      <c r="G215" s="662"/>
      <c r="H215" s="519"/>
      <c r="I215" s="519"/>
    </row>
    <row r="216" spans="1:11" s="163" customFormat="1" ht="14.25" customHeight="1" x14ac:dyDescent="0.2">
      <c r="A216" s="511"/>
      <c r="B216" s="511"/>
      <c r="C216" s="511"/>
      <c r="D216" s="511"/>
      <c r="E216" s="511"/>
      <c r="F216" s="511"/>
      <c r="G216" s="511"/>
      <c r="H216" s="519"/>
      <c r="I216" s="519"/>
    </row>
    <row r="217" spans="1:11" s="179" customFormat="1" ht="16.5" thickBot="1" x14ac:dyDescent="0.3">
      <c r="A217" s="601" t="s">
        <v>347</v>
      </c>
      <c r="B217" s="601"/>
      <c r="C217" s="601"/>
      <c r="D217" s="601"/>
      <c r="E217" s="601"/>
      <c r="F217" s="596">
        <f>SUM(F218)</f>
        <v>100</v>
      </c>
      <c r="G217" s="596"/>
      <c r="H217" s="517"/>
      <c r="I217" s="517"/>
    </row>
    <row r="218" spans="1:11" s="180" customFormat="1" ht="16.5" thickTop="1" x14ac:dyDescent="0.25">
      <c r="A218" s="597" t="s">
        <v>371</v>
      </c>
      <c r="B218" s="598"/>
      <c r="C218" s="598"/>
      <c r="D218" s="598"/>
      <c r="E218" s="598"/>
      <c r="F218" s="599">
        <v>100</v>
      </c>
      <c r="G218" s="599"/>
      <c r="H218" s="518"/>
      <c r="I218" s="518"/>
      <c r="J218" s="181"/>
      <c r="K218" s="181"/>
    </row>
    <row r="219" spans="1:11" s="163" customFormat="1" ht="15" customHeight="1" x14ac:dyDescent="0.2">
      <c r="A219" s="624" t="s">
        <v>483</v>
      </c>
      <c r="B219" s="624"/>
      <c r="C219" s="624"/>
      <c r="D219" s="624"/>
      <c r="E219" s="624"/>
      <c r="F219" s="624"/>
      <c r="G219" s="624"/>
      <c r="H219" s="519"/>
      <c r="I219" s="519"/>
    </row>
    <row r="220" spans="1:11" s="163" customFormat="1" ht="15" customHeight="1" x14ac:dyDescent="0.2">
      <c r="A220" s="624"/>
      <c r="B220" s="624"/>
      <c r="C220" s="624"/>
      <c r="D220" s="624"/>
      <c r="E220" s="624"/>
      <c r="F220" s="624"/>
      <c r="G220" s="624"/>
      <c r="H220" s="519"/>
      <c r="I220" s="519"/>
    </row>
    <row r="221" spans="1:11" s="163" customFormat="1" x14ac:dyDescent="0.2">
      <c r="A221" s="624"/>
      <c r="B221" s="624"/>
      <c r="C221" s="624"/>
      <c r="D221" s="624"/>
      <c r="E221" s="624"/>
      <c r="F221" s="624"/>
      <c r="G221" s="624"/>
      <c r="H221" s="519"/>
      <c r="I221" s="519"/>
    </row>
    <row r="222" spans="1:11" s="163" customFormat="1" hidden="1" x14ac:dyDescent="0.2">
      <c r="A222" s="624"/>
      <c r="B222" s="624"/>
      <c r="C222" s="624"/>
      <c r="D222" s="624"/>
      <c r="E222" s="624"/>
      <c r="F222" s="624"/>
      <c r="G222" s="624"/>
      <c r="H222" s="519"/>
      <c r="I222" s="519"/>
    </row>
    <row r="223" spans="1:11" s="163" customFormat="1" hidden="1" x14ac:dyDescent="0.2">
      <c r="A223" s="624"/>
      <c r="B223" s="624"/>
      <c r="C223" s="624"/>
      <c r="D223" s="624"/>
      <c r="E223" s="624"/>
      <c r="F223" s="624"/>
      <c r="G223" s="624"/>
      <c r="H223" s="519"/>
      <c r="I223" s="519"/>
    </row>
    <row r="224" spans="1:11" s="163" customFormat="1" hidden="1" x14ac:dyDescent="0.2">
      <c r="A224" s="624"/>
      <c r="B224" s="624"/>
      <c r="C224" s="624"/>
      <c r="D224" s="624"/>
      <c r="E224" s="624"/>
      <c r="F224" s="624"/>
      <c r="G224" s="624"/>
      <c r="H224" s="519"/>
      <c r="I224" s="519"/>
    </row>
    <row r="225" spans="1:9" s="163" customFormat="1" hidden="1" x14ac:dyDescent="0.2">
      <c r="A225" s="624"/>
      <c r="B225" s="624"/>
      <c r="C225" s="624"/>
      <c r="D225" s="624"/>
      <c r="E225" s="624"/>
      <c r="F225" s="624"/>
      <c r="G225" s="624"/>
      <c r="H225" s="519"/>
      <c r="I225" s="519"/>
    </row>
    <row r="226" spans="1:9" s="163" customFormat="1" ht="35.25" customHeight="1" thickBot="1" x14ac:dyDescent="0.3">
      <c r="A226" s="595" t="s">
        <v>466</v>
      </c>
      <c r="B226" s="595"/>
      <c r="C226" s="595"/>
      <c r="D226" s="595"/>
      <c r="E226" s="595"/>
      <c r="F226" s="596">
        <f>SUM(F227)</f>
        <v>765</v>
      </c>
      <c r="G226" s="596"/>
      <c r="H226" s="519"/>
      <c r="I226" s="519"/>
    </row>
    <row r="227" spans="1:9" s="163" customFormat="1" ht="16.5" thickTop="1" x14ac:dyDescent="0.25">
      <c r="A227" s="532" t="s">
        <v>467</v>
      </c>
      <c r="B227" s="535"/>
      <c r="C227" s="535"/>
      <c r="D227" s="535"/>
      <c r="E227" s="535"/>
      <c r="F227" s="604">
        <v>765</v>
      </c>
      <c r="G227" s="604"/>
      <c r="H227" s="519"/>
      <c r="I227" s="519"/>
    </row>
    <row r="228" spans="1:9" s="163" customFormat="1" ht="42.75" customHeight="1" x14ac:dyDescent="0.2">
      <c r="A228" s="659" t="s">
        <v>468</v>
      </c>
      <c r="B228" s="659"/>
      <c r="C228" s="659"/>
      <c r="D228" s="659"/>
      <c r="E228" s="659"/>
      <c r="F228" s="659"/>
      <c r="G228" s="659"/>
      <c r="H228" s="519"/>
      <c r="I228" s="519"/>
    </row>
    <row r="229" spans="1:9" s="163" customFormat="1" x14ac:dyDescent="0.2">
      <c r="A229" s="205"/>
      <c r="B229" s="205"/>
      <c r="C229" s="205"/>
      <c r="D229" s="205"/>
      <c r="E229" s="205"/>
      <c r="F229" s="205"/>
      <c r="G229" s="205"/>
      <c r="H229" s="519"/>
      <c r="I229" s="519"/>
    </row>
    <row r="230" spans="1:9" s="179" customFormat="1" ht="31.5" customHeight="1" thickBot="1" x14ac:dyDescent="0.3">
      <c r="A230" s="595" t="s">
        <v>174</v>
      </c>
      <c r="B230" s="595"/>
      <c r="C230" s="595"/>
      <c r="D230" s="595"/>
      <c r="E230" s="595"/>
      <c r="F230" s="596">
        <f>SUM(F231)</f>
        <v>300</v>
      </c>
      <c r="G230" s="596"/>
      <c r="H230" s="517"/>
      <c r="I230" s="517"/>
    </row>
    <row r="231" spans="1:9" s="180" customFormat="1" ht="15" customHeight="1" thickTop="1" x14ac:dyDescent="0.25">
      <c r="A231" s="532" t="s">
        <v>371</v>
      </c>
      <c r="B231" s="535"/>
      <c r="C231" s="535"/>
      <c r="D231" s="535"/>
      <c r="E231" s="535"/>
      <c r="F231" s="604">
        <v>300</v>
      </c>
      <c r="G231" s="604"/>
      <c r="H231" s="526"/>
      <c r="I231" s="518"/>
    </row>
    <row r="232" spans="1:9" s="175" customFormat="1" ht="14.25" customHeight="1" x14ac:dyDescent="0.2">
      <c r="A232" s="659" t="s">
        <v>418</v>
      </c>
      <c r="B232" s="659"/>
      <c r="C232" s="659"/>
      <c r="D232" s="659"/>
      <c r="E232" s="659"/>
      <c r="F232" s="659"/>
      <c r="G232" s="659"/>
      <c r="H232" s="530"/>
      <c r="I232" s="518"/>
    </row>
    <row r="233" spans="1:9" s="163" customFormat="1" ht="14.25" x14ac:dyDescent="0.2">
      <c r="A233" s="162"/>
      <c r="B233" s="162"/>
      <c r="D233" s="164"/>
      <c r="E233" s="164"/>
      <c r="F233" s="510"/>
      <c r="G233" s="510"/>
      <c r="H233" s="518"/>
      <c r="I233" s="518"/>
    </row>
    <row r="234" spans="1:9" s="179" customFormat="1" ht="16.5" thickBot="1" x14ac:dyDescent="0.3">
      <c r="A234" s="601" t="s">
        <v>23</v>
      </c>
      <c r="B234" s="601"/>
      <c r="C234" s="601"/>
      <c r="D234" s="601"/>
      <c r="E234" s="601"/>
      <c r="F234" s="596">
        <f>SUM(F235)</f>
        <v>600</v>
      </c>
      <c r="G234" s="596"/>
      <c r="H234" s="280"/>
      <c r="I234" s="280"/>
    </row>
    <row r="235" spans="1:9" s="163" customFormat="1" ht="17.25" customHeight="1" thickTop="1" x14ac:dyDescent="0.25">
      <c r="A235" s="597" t="s">
        <v>219</v>
      </c>
      <c r="B235" s="598"/>
      <c r="C235" s="598"/>
      <c r="D235" s="598"/>
      <c r="E235" s="598"/>
      <c r="F235" s="599">
        <v>600</v>
      </c>
      <c r="G235" s="599"/>
      <c r="H235" s="259"/>
      <c r="I235" s="259"/>
    </row>
    <row r="236" spans="1:9" s="163" customFormat="1" ht="14.25" customHeight="1" x14ac:dyDescent="0.2">
      <c r="A236" s="612" t="s">
        <v>464</v>
      </c>
      <c r="B236" s="613"/>
      <c r="C236" s="613"/>
      <c r="D236" s="613"/>
      <c r="E236" s="613"/>
      <c r="F236" s="613"/>
      <c r="G236" s="613"/>
      <c r="H236" s="518"/>
      <c r="I236" s="518"/>
    </row>
    <row r="237" spans="1:9" s="163" customFormat="1" ht="15" customHeight="1" x14ac:dyDescent="0.2">
      <c r="A237" s="660"/>
      <c r="B237" s="660"/>
      <c r="C237" s="660"/>
      <c r="D237" s="660"/>
      <c r="E237" s="660"/>
      <c r="F237" s="660"/>
      <c r="G237" s="660"/>
      <c r="H237" s="518"/>
      <c r="I237" s="518"/>
    </row>
    <row r="238" spans="1:9" s="163" customFormat="1" x14ac:dyDescent="0.2">
      <c r="A238" s="162"/>
      <c r="B238" s="162"/>
      <c r="D238" s="164"/>
      <c r="E238" s="164"/>
      <c r="F238" s="164"/>
      <c r="G238" s="167"/>
      <c r="H238" s="518"/>
      <c r="I238" s="518"/>
    </row>
    <row r="239" spans="1:9" s="179" customFormat="1" ht="32.25" customHeight="1" thickBot="1" x14ac:dyDescent="0.3">
      <c r="A239" s="595" t="s">
        <v>422</v>
      </c>
      <c r="B239" s="595"/>
      <c r="C239" s="595"/>
      <c r="D239" s="595"/>
      <c r="E239" s="595"/>
      <c r="F239" s="596">
        <f>SUM(F240)</f>
        <v>9600</v>
      </c>
      <c r="G239" s="596"/>
      <c r="H239" s="280"/>
      <c r="I239" s="280"/>
    </row>
    <row r="240" spans="1:9" ht="17.25" customHeight="1" thickTop="1" x14ac:dyDescent="0.25">
      <c r="A240" s="597" t="s">
        <v>219</v>
      </c>
      <c r="B240" s="598"/>
      <c r="C240" s="598"/>
      <c r="D240" s="598"/>
      <c r="E240" s="598"/>
      <c r="F240" s="599">
        <v>9600</v>
      </c>
      <c r="G240" s="599"/>
    </row>
    <row r="241" spans="1:11" s="163" customFormat="1" ht="13.5" customHeight="1" x14ac:dyDescent="0.2">
      <c r="A241" s="612" t="s">
        <v>465</v>
      </c>
      <c r="B241" s="613"/>
      <c r="C241" s="613"/>
      <c r="D241" s="613"/>
      <c r="E241" s="613"/>
      <c r="F241" s="613"/>
      <c r="G241" s="613"/>
      <c r="H241" s="518"/>
      <c r="I241" s="518"/>
    </row>
    <row r="242" spans="1:11" s="163" customFormat="1" ht="14.25" customHeight="1" x14ac:dyDescent="0.2">
      <c r="A242" s="660"/>
      <c r="B242" s="660"/>
      <c r="C242" s="660"/>
      <c r="D242" s="660"/>
      <c r="E242" s="660"/>
      <c r="F242" s="660"/>
      <c r="G242" s="660"/>
      <c r="H242" s="518"/>
      <c r="I242" s="518"/>
    </row>
    <row r="243" spans="1:11" s="163" customFormat="1" ht="14.25" x14ac:dyDescent="0.2">
      <c r="A243" s="512"/>
      <c r="B243" s="513"/>
      <c r="C243" s="513"/>
      <c r="D243" s="513"/>
      <c r="E243" s="513"/>
      <c r="F243" s="513"/>
      <c r="G243" s="513"/>
      <c r="H243" s="518"/>
      <c r="I243" s="518"/>
    </row>
    <row r="244" spans="1:11" s="274" customFormat="1" ht="32.25" customHeight="1" thickBot="1" x14ac:dyDescent="0.3">
      <c r="A244" s="595" t="s">
        <v>458</v>
      </c>
      <c r="B244" s="595"/>
      <c r="C244" s="595"/>
      <c r="D244" s="595"/>
      <c r="E244" s="595"/>
      <c r="F244" s="596">
        <f>SUM(F245)</f>
        <v>5</v>
      </c>
      <c r="G244" s="596"/>
      <c r="H244" s="280"/>
      <c r="I244" s="280"/>
    </row>
    <row r="245" spans="1:11" s="175" customFormat="1" ht="15.75" thickTop="1" x14ac:dyDescent="0.25">
      <c r="A245" s="597" t="s">
        <v>460</v>
      </c>
      <c r="B245" s="598"/>
      <c r="C245" s="598"/>
      <c r="D245" s="598"/>
      <c r="E245" s="598"/>
      <c r="F245" s="599">
        <v>5</v>
      </c>
      <c r="G245" s="599"/>
      <c r="H245" s="259"/>
      <c r="I245" s="518"/>
      <c r="J245" s="183"/>
      <c r="K245" s="183"/>
    </row>
    <row r="246" spans="1:11" s="163" customFormat="1" ht="14.25" customHeight="1" x14ac:dyDescent="0.2">
      <c r="A246" s="600" t="s">
        <v>459</v>
      </c>
      <c r="B246" s="600"/>
      <c r="C246" s="600"/>
      <c r="D246" s="600"/>
      <c r="E246" s="600"/>
      <c r="F246" s="600"/>
      <c r="G246" s="600"/>
      <c r="H246" s="518"/>
      <c r="I246" s="518"/>
    </row>
    <row r="247" spans="1:11" s="163" customFormat="1" ht="14.25" x14ac:dyDescent="0.2">
      <c r="A247" s="512"/>
      <c r="B247" s="513"/>
      <c r="C247" s="513"/>
      <c r="D247" s="513"/>
      <c r="E247" s="513"/>
      <c r="F247" s="513"/>
      <c r="G247" s="513"/>
      <c r="H247" s="518"/>
      <c r="I247" s="518"/>
    </row>
    <row r="248" spans="1:11" s="179" customFormat="1" ht="16.5" thickBot="1" x14ac:dyDescent="0.3">
      <c r="A248" s="601" t="s">
        <v>211</v>
      </c>
      <c r="B248" s="601"/>
      <c r="C248" s="601"/>
      <c r="D248" s="601"/>
      <c r="E248" s="601"/>
      <c r="F248" s="627">
        <v>4000.2</v>
      </c>
      <c r="G248" s="627"/>
      <c r="H248" s="280"/>
      <c r="I248" s="517"/>
    </row>
    <row r="249" spans="1:11" ht="17.25" customHeight="1" thickTop="1" x14ac:dyDescent="0.25">
      <c r="A249" s="597" t="s">
        <v>28</v>
      </c>
      <c r="B249" s="598"/>
      <c r="C249" s="598"/>
      <c r="D249" s="598"/>
      <c r="E249" s="598"/>
      <c r="F249" s="633" t="s">
        <v>475</v>
      </c>
      <c r="G249" s="633"/>
      <c r="I249" s="521"/>
    </row>
    <row r="250" spans="1:11" ht="15.75" customHeight="1" x14ac:dyDescent="0.2">
      <c r="A250" s="612" t="s">
        <v>29</v>
      </c>
      <c r="B250" s="613"/>
      <c r="C250" s="613"/>
      <c r="D250" s="613"/>
      <c r="E250" s="613"/>
      <c r="F250" s="613"/>
      <c r="G250" s="613"/>
      <c r="I250" s="521"/>
    </row>
    <row r="251" spans="1:11" x14ac:dyDescent="0.2">
      <c r="A251" s="154"/>
      <c r="B251" s="154"/>
      <c r="C251" s="151"/>
      <c r="D251" s="153"/>
      <c r="E251" s="153"/>
      <c r="F251" s="153"/>
      <c r="G251" s="152"/>
      <c r="I251" s="521"/>
    </row>
    <row r="252" spans="1:11" s="179" customFormat="1" ht="16.5" hidden="1" thickBot="1" x14ac:dyDescent="0.3">
      <c r="A252" s="601" t="s">
        <v>338</v>
      </c>
      <c r="B252" s="601"/>
      <c r="C252" s="601"/>
      <c r="D252" s="601"/>
      <c r="E252" s="601"/>
      <c r="F252" s="596">
        <f>SUM(F253)</f>
        <v>0</v>
      </c>
      <c r="G252" s="596"/>
      <c r="H252" s="261"/>
      <c r="I252" s="529"/>
    </row>
    <row r="253" spans="1:11" ht="17.25" hidden="1" customHeight="1" thickTop="1" x14ac:dyDescent="0.25">
      <c r="A253" s="597" t="s">
        <v>339</v>
      </c>
      <c r="B253" s="598"/>
      <c r="C253" s="598"/>
      <c r="D253" s="598"/>
      <c r="E253" s="598"/>
      <c r="F253" s="599"/>
      <c r="G253" s="599"/>
      <c r="I253" s="521"/>
    </row>
    <row r="254" spans="1:11" ht="15.75" hidden="1" customHeight="1" x14ac:dyDescent="0.2">
      <c r="A254" s="612" t="s">
        <v>340</v>
      </c>
      <c r="B254" s="613"/>
      <c r="C254" s="613"/>
      <c r="D254" s="613"/>
      <c r="E254" s="613"/>
      <c r="F254" s="613"/>
      <c r="G254" s="613"/>
      <c r="I254" s="521"/>
    </row>
    <row r="255" spans="1:11" hidden="1" x14ac:dyDescent="0.2">
      <c r="A255" s="154"/>
      <c r="B255" s="154"/>
      <c r="C255" s="151"/>
      <c r="D255" s="153"/>
      <c r="E255" s="153"/>
      <c r="F255" s="153"/>
      <c r="G255" s="152"/>
      <c r="I255" s="521"/>
    </row>
    <row r="256" spans="1:11" s="203" customFormat="1" ht="33.75" hidden="1" customHeight="1" thickBot="1" x14ac:dyDescent="0.3">
      <c r="A256" s="595" t="s">
        <v>213</v>
      </c>
      <c r="B256" s="595"/>
      <c r="C256" s="595"/>
      <c r="D256" s="595"/>
      <c r="E256" s="595"/>
      <c r="F256" s="596">
        <f>SUM(F257)</f>
        <v>0</v>
      </c>
      <c r="G256" s="596"/>
      <c r="H256" s="261"/>
      <c r="I256" s="529"/>
    </row>
    <row r="257" spans="1:11" ht="17.25" hidden="1" customHeight="1" thickTop="1" x14ac:dyDescent="0.25">
      <c r="A257" s="597" t="s">
        <v>28</v>
      </c>
      <c r="B257" s="598"/>
      <c r="C257" s="598"/>
      <c r="D257" s="598"/>
      <c r="E257" s="598"/>
      <c r="F257" s="599">
        <f>SUM(F258:G259)</f>
        <v>0</v>
      </c>
      <c r="G257" s="599"/>
      <c r="H257" s="259"/>
      <c r="I257" s="518"/>
    </row>
    <row r="258" spans="1:11" ht="15.75" hidden="1" x14ac:dyDescent="0.25">
      <c r="A258" s="558" t="s">
        <v>350</v>
      </c>
      <c r="B258" s="533"/>
      <c r="C258" s="533"/>
      <c r="D258" s="533"/>
      <c r="E258" s="533"/>
      <c r="F258" s="634"/>
      <c r="G258" s="634"/>
      <c r="H258" s="259"/>
      <c r="I258" s="518"/>
    </row>
    <row r="259" spans="1:11" ht="15.75" hidden="1" x14ac:dyDescent="0.25">
      <c r="A259" s="558" t="s">
        <v>349</v>
      </c>
      <c r="B259" s="533"/>
      <c r="C259" s="533"/>
      <c r="D259" s="533"/>
      <c r="E259" s="533"/>
      <c r="F259" s="634"/>
      <c r="G259" s="634"/>
      <c r="H259" s="259"/>
      <c r="I259" s="518"/>
      <c r="K259" s="206"/>
    </row>
    <row r="260" spans="1:11" ht="15.75" hidden="1" x14ac:dyDescent="0.25">
      <c r="A260" s="533"/>
      <c r="B260" s="533"/>
      <c r="C260" s="533"/>
      <c r="D260" s="533"/>
      <c r="E260" s="533"/>
      <c r="F260" s="538"/>
      <c r="G260" s="538"/>
      <c r="H260" s="259"/>
      <c r="I260" s="518"/>
    </row>
    <row r="261" spans="1:11" s="203" customFormat="1" ht="16.5" hidden="1" thickBot="1" x14ac:dyDescent="0.3">
      <c r="A261" s="601" t="s">
        <v>209</v>
      </c>
      <c r="B261" s="601"/>
      <c r="C261" s="601"/>
      <c r="D261" s="601"/>
      <c r="E261" s="601"/>
      <c r="F261" s="596">
        <f>SUM(F262)</f>
        <v>0</v>
      </c>
      <c r="G261" s="596"/>
      <c r="H261" s="261"/>
      <c r="I261" s="529"/>
    </row>
    <row r="262" spans="1:11" ht="17.25" hidden="1" customHeight="1" thickTop="1" x14ac:dyDescent="0.25">
      <c r="A262" s="597" t="s">
        <v>28</v>
      </c>
      <c r="B262" s="598"/>
      <c r="C262" s="598"/>
      <c r="D262" s="598"/>
      <c r="E262" s="598"/>
      <c r="F262" s="599"/>
      <c r="G262" s="599"/>
      <c r="I262" s="521"/>
    </row>
    <row r="263" spans="1:11" ht="14.25" hidden="1" x14ac:dyDescent="0.2">
      <c r="A263" s="155" t="s">
        <v>192</v>
      </c>
      <c r="B263" s="154"/>
      <c r="C263" s="151"/>
      <c r="D263" s="153"/>
      <c r="E263" s="153"/>
      <c r="F263" s="153"/>
      <c r="G263" s="152"/>
      <c r="I263" s="521"/>
    </row>
    <row r="264" spans="1:11" hidden="1" x14ac:dyDescent="0.2">
      <c r="A264" s="154"/>
      <c r="B264" s="154"/>
      <c r="C264" s="151"/>
      <c r="D264" s="153"/>
      <c r="E264" s="153"/>
      <c r="F264" s="153"/>
      <c r="G264" s="152"/>
      <c r="I264" s="521"/>
    </row>
    <row r="265" spans="1:11" hidden="1" x14ac:dyDescent="0.2">
      <c r="A265" s="154"/>
      <c r="B265" s="154"/>
      <c r="C265" s="151"/>
      <c r="D265" s="153"/>
      <c r="E265" s="153"/>
      <c r="F265" s="153"/>
      <c r="G265" s="152"/>
      <c r="I265" s="521"/>
    </row>
    <row r="266" spans="1:11" s="179" customFormat="1" ht="16.5" hidden="1" thickBot="1" x14ac:dyDescent="0.3">
      <c r="A266" s="601" t="s">
        <v>434</v>
      </c>
      <c r="B266" s="601"/>
      <c r="C266" s="601"/>
      <c r="D266" s="601"/>
      <c r="E266" s="601"/>
      <c r="F266" s="596">
        <f>F267</f>
        <v>0</v>
      </c>
      <c r="G266" s="596"/>
      <c r="H266" s="280"/>
      <c r="I266" s="517"/>
    </row>
    <row r="267" spans="1:11" ht="17.25" hidden="1" customHeight="1" thickTop="1" x14ac:dyDescent="0.25">
      <c r="A267" s="597" t="s">
        <v>370</v>
      </c>
      <c r="B267" s="598"/>
      <c r="C267" s="598"/>
      <c r="D267" s="598"/>
      <c r="E267" s="598"/>
      <c r="F267" s="599"/>
      <c r="G267" s="599"/>
      <c r="I267" s="521"/>
    </row>
    <row r="268" spans="1:11" ht="15.75" hidden="1" customHeight="1" x14ac:dyDescent="0.2">
      <c r="A268" s="612" t="s">
        <v>435</v>
      </c>
      <c r="B268" s="613"/>
      <c r="C268" s="613"/>
      <c r="D268" s="613"/>
      <c r="E268" s="613"/>
      <c r="F268" s="613"/>
      <c r="G268" s="613"/>
      <c r="I268" s="521"/>
    </row>
    <row r="269" spans="1:11" s="163" customFormat="1" ht="14.25" x14ac:dyDescent="0.2">
      <c r="A269" s="155"/>
      <c r="B269" s="540"/>
      <c r="C269" s="541"/>
      <c r="D269" s="542"/>
      <c r="E269" s="542"/>
      <c r="F269" s="634"/>
      <c r="G269" s="634"/>
      <c r="H269" s="259"/>
      <c r="I269" s="518"/>
    </row>
    <row r="270" spans="1:11" ht="16.5" thickBot="1" x14ac:dyDescent="0.3">
      <c r="A270" s="601" t="s">
        <v>434</v>
      </c>
      <c r="B270" s="601"/>
      <c r="C270" s="601"/>
      <c r="D270" s="601"/>
      <c r="E270" s="601"/>
      <c r="F270" s="596">
        <f>F271</f>
        <v>25012</v>
      </c>
      <c r="G270" s="596"/>
      <c r="I270" s="521"/>
    </row>
    <row r="271" spans="1:11" ht="15.75" thickTop="1" x14ac:dyDescent="0.25">
      <c r="A271" s="597" t="s">
        <v>370</v>
      </c>
      <c r="B271" s="598"/>
      <c r="C271" s="598"/>
      <c r="D271" s="598"/>
      <c r="E271" s="598"/>
      <c r="F271" s="599">
        <f>1012+4000+20000</f>
        <v>25012</v>
      </c>
      <c r="G271" s="599"/>
      <c r="I271" s="521"/>
    </row>
    <row r="272" spans="1:11" x14ac:dyDescent="0.2">
      <c r="A272" s="612" t="s">
        <v>476</v>
      </c>
      <c r="B272" s="613"/>
      <c r="C272" s="613"/>
      <c r="D272" s="613"/>
      <c r="E272" s="613"/>
      <c r="F272" s="613"/>
      <c r="G272" s="613"/>
      <c r="I272" s="521"/>
    </row>
    <row r="273" spans="1:9" x14ac:dyDescent="0.2">
      <c r="A273" s="559"/>
      <c r="B273" s="559"/>
      <c r="C273" s="284"/>
      <c r="D273" s="560"/>
      <c r="E273" s="560"/>
      <c r="F273" s="560"/>
      <c r="G273" s="561"/>
    </row>
    <row r="274" spans="1:9" x14ac:dyDescent="0.2">
      <c r="A274" s="559"/>
      <c r="B274" s="559"/>
      <c r="C274" s="284"/>
      <c r="D274" s="560"/>
      <c r="E274" s="560"/>
      <c r="F274" s="560"/>
      <c r="G274" s="561"/>
    </row>
    <row r="275" spans="1:9" x14ac:dyDescent="0.2">
      <c r="A275" s="559"/>
      <c r="B275" s="559"/>
      <c r="C275" s="284"/>
      <c r="D275" s="560"/>
      <c r="E275" s="560"/>
      <c r="F275" s="560"/>
      <c r="G275" s="561"/>
    </row>
    <row r="276" spans="1:9" x14ac:dyDescent="0.2">
      <c r="A276" s="559"/>
      <c r="B276" s="559"/>
      <c r="C276" s="284"/>
      <c r="D276" s="560"/>
      <c r="E276" s="560"/>
      <c r="F276" s="560"/>
      <c r="G276" s="561"/>
    </row>
    <row r="277" spans="1:9" s="163" customFormat="1" x14ac:dyDescent="0.2">
      <c r="A277" s="162"/>
      <c r="B277" s="162"/>
      <c r="D277" s="164"/>
      <c r="E277" s="164"/>
      <c r="F277" s="164"/>
      <c r="G277" s="167"/>
      <c r="H277" s="259"/>
      <c r="I277" s="259"/>
    </row>
  </sheetData>
  <mergeCells count="207">
    <mergeCell ref="A270:E270"/>
    <mergeCell ref="A271:E271"/>
    <mergeCell ref="A272:G272"/>
    <mergeCell ref="F150:G150"/>
    <mergeCell ref="A151:G151"/>
    <mergeCell ref="F139:G139"/>
    <mergeCell ref="A145:E145"/>
    <mergeCell ref="F145:G145"/>
    <mergeCell ref="F147:G147"/>
    <mergeCell ref="F270:G270"/>
    <mergeCell ref="F271:G271"/>
    <mergeCell ref="A153:E153"/>
    <mergeCell ref="F153:G153"/>
    <mergeCell ref="A155:G156"/>
    <mergeCell ref="A154:E154"/>
    <mergeCell ref="F154:G154"/>
    <mergeCell ref="F269:G269"/>
    <mergeCell ref="A234:E234"/>
    <mergeCell ref="A239:E239"/>
    <mergeCell ref="F239:G239"/>
    <mergeCell ref="A240:E240"/>
    <mergeCell ref="F240:G240"/>
    <mergeCell ref="F234:G234"/>
    <mergeCell ref="A235:E235"/>
    <mergeCell ref="A261:E261"/>
    <mergeCell ref="F261:G261"/>
    <mergeCell ref="A248:E248"/>
    <mergeCell ref="F248:G248"/>
    <mergeCell ref="F259:G259"/>
    <mergeCell ref="A137:E137"/>
    <mergeCell ref="F137:G137"/>
    <mergeCell ref="F138:G138"/>
    <mergeCell ref="A146:E146"/>
    <mergeCell ref="F146:G146"/>
    <mergeCell ref="F148:G148"/>
    <mergeCell ref="A141:E141"/>
    <mergeCell ref="F141:G141"/>
    <mergeCell ref="A142:E142"/>
    <mergeCell ref="F142:G142"/>
    <mergeCell ref="F143:G143"/>
    <mergeCell ref="A143:D143"/>
    <mergeCell ref="F258:G258"/>
    <mergeCell ref="A236:G237"/>
    <mergeCell ref="A257:E257"/>
    <mergeCell ref="F257:G257"/>
    <mergeCell ref="A252:E252"/>
    <mergeCell ref="F252:G252"/>
    <mergeCell ref="A253:E253"/>
    <mergeCell ref="F253:G253"/>
    <mergeCell ref="A254:G254"/>
    <mergeCell ref="A241:G242"/>
    <mergeCell ref="A246:G246"/>
    <mergeCell ref="F249:G249"/>
    <mergeCell ref="A250:G250"/>
    <mergeCell ref="A256:E256"/>
    <mergeCell ref="F256:G256"/>
    <mergeCell ref="F211:G211"/>
    <mergeCell ref="A212:G215"/>
    <mergeCell ref="A217:E217"/>
    <mergeCell ref="F217:G217"/>
    <mergeCell ref="A208:E208"/>
    <mergeCell ref="F208:G208"/>
    <mergeCell ref="A209:G209"/>
    <mergeCell ref="A249:E249"/>
    <mergeCell ref="A204:E204"/>
    <mergeCell ref="F204:G204"/>
    <mergeCell ref="A205:G206"/>
    <mergeCell ref="A218:E218"/>
    <mergeCell ref="F218:G218"/>
    <mergeCell ref="A219:G225"/>
    <mergeCell ref="A226:E226"/>
    <mergeCell ref="F226:G226"/>
    <mergeCell ref="F227:G227"/>
    <mergeCell ref="A228:G228"/>
    <mergeCell ref="A230:E230"/>
    <mergeCell ref="F230:G230"/>
    <mergeCell ref="F231:G231"/>
    <mergeCell ref="A232:G232"/>
    <mergeCell ref="F235:G235"/>
    <mergeCell ref="A158:E158"/>
    <mergeCell ref="F158:G158"/>
    <mergeCell ref="A159:E159"/>
    <mergeCell ref="F159:G159"/>
    <mergeCell ref="A178:E178"/>
    <mergeCell ref="F178:G178"/>
    <mergeCell ref="A179:G180"/>
    <mergeCell ref="A163:E163"/>
    <mergeCell ref="F163:G163"/>
    <mergeCell ref="F164:G164"/>
    <mergeCell ref="A165:G166"/>
    <mergeCell ref="A164:E164"/>
    <mergeCell ref="A168:E168"/>
    <mergeCell ref="A160:G161"/>
    <mergeCell ref="F168:G168"/>
    <mergeCell ref="J51:M51"/>
    <mergeCell ref="A53:C53"/>
    <mergeCell ref="A127:G128"/>
    <mergeCell ref="F123:G123"/>
    <mergeCell ref="F126:G126"/>
    <mergeCell ref="A116:E116"/>
    <mergeCell ref="A122:E122"/>
    <mergeCell ref="F122:G122"/>
    <mergeCell ref="A123:E123"/>
    <mergeCell ref="A82:G82"/>
    <mergeCell ref="A58:F58"/>
    <mergeCell ref="F98:G98"/>
    <mergeCell ref="F99:G99"/>
    <mergeCell ref="F100:G100"/>
    <mergeCell ref="A91:E91"/>
    <mergeCell ref="F91:G91"/>
    <mergeCell ref="F85:G85"/>
    <mergeCell ref="F101:G101"/>
    <mergeCell ref="F102:G102"/>
    <mergeCell ref="F103:G103"/>
    <mergeCell ref="F111:G111"/>
    <mergeCell ref="F113:G113"/>
    <mergeCell ref="D106:E106"/>
    <mergeCell ref="A115:E115"/>
    <mergeCell ref="F130:G130"/>
    <mergeCell ref="A139:D139"/>
    <mergeCell ref="A131:E131"/>
    <mergeCell ref="F49:G49"/>
    <mergeCell ref="A50:G51"/>
    <mergeCell ref="A56:D56"/>
    <mergeCell ref="A92:G93"/>
    <mergeCell ref="A84:E84"/>
    <mergeCell ref="F84:G84"/>
    <mergeCell ref="A86:G88"/>
    <mergeCell ref="A124:G124"/>
    <mergeCell ref="A130:E130"/>
    <mergeCell ref="A73:G73"/>
    <mergeCell ref="A75:E75"/>
    <mergeCell ref="F75:G75"/>
    <mergeCell ref="A76:G79"/>
    <mergeCell ref="F115:G115"/>
    <mergeCell ref="A135:E135"/>
    <mergeCell ref="F135:G135"/>
    <mergeCell ref="F131:G131"/>
    <mergeCell ref="F132:G132"/>
    <mergeCell ref="F133:G133"/>
    <mergeCell ref="A34:C34"/>
    <mergeCell ref="A44:E44"/>
    <mergeCell ref="F44:G44"/>
    <mergeCell ref="F45:G45"/>
    <mergeCell ref="A81:E81"/>
    <mergeCell ref="F81:G81"/>
    <mergeCell ref="A95:E95"/>
    <mergeCell ref="F95:G95"/>
    <mergeCell ref="A37:E37"/>
    <mergeCell ref="F37:G37"/>
    <mergeCell ref="A38:E38"/>
    <mergeCell ref="F38:G38"/>
    <mergeCell ref="A39:G41"/>
    <mergeCell ref="A52:C52"/>
    <mergeCell ref="A54:C54"/>
    <mergeCell ref="A55:G55"/>
    <mergeCell ref="A45:E45"/>
    <mergeCell ref="A46:G47"/>
    <mergeCell ref="A49:E49"/>
    <mergeCell ref="A266:E266"/>
    <mergeCell ref="F266:G266"/>
    <mergeCell ref="A267:E267"/>
    <mergeCell ref="F267:G267"/>
    <mergeCell ref="A268:G268"/>
    <mergeCell ref="A262:E262"/>
    <mergeCell ref="F262:G262"/>
    <mergeCell ref="A57:G57"/>
    <mergeCell ref="A59:G59"/>
    <mergeCell ref="A60:G70"/>
    <mergeCell ref="F116:G116"/>
    <mergeCell ref="A117:G120"/>
    <mergeCell ref="A169:G176"/>
    <mergeCell ref="A132:E132"/>
    <mergeCell ref="A133:E133"/>
    <mergeCell ref="A134:E134"/>
    <mergeCell ref="F134:G134"/>
    <mergeCell ref="A147:E147"/>
    <mergeCell ref="A148:E148"/>
    <mergeCell ref="A90:E90"/>
    <mergeCell ref="F90:G90"/>
    <mergeCell ref="A193:G194"/>
    <mergeCell ref="A72:E72"/>
    <mergeCell ref="F72:G72"/>
    <mergeCell ref="A182:E182"/>
    <mergeCell ref="F182:G182"/>
    <mergeCell ref="A183:E183"/>
    <mergeCell ref="F183:G183"/>
    <mergeCell ref="A184:G184"/>
    <mergeCell ref="A244:E244"/>
    <mergeCell ref="F244:G244"/>
    <mergeCell ref="A245:E245"/>
    <mergeCell ref="F245:G245"/>
    <mergeCell ref="A191:E191"/>
    <mergeCell ref="F191:G191"/>
    <mergeCell ref="A192:E192"/>
    <mergeCell ref="F192:G192"/>
    <mergeCell ref="A196:E196"/>
    <mergeCell ref="F196:G196"/>
    <mergeCell ref="A186:E186"/>
    <mergeCell ref="F186:G186"/>
    <mergeCell ref="A188:G189"/>
    <mergeCell ref="F187:G187"/>
    <mergeCell ref="F197:G197"/>
    <mergeCell ref="A198:G202"/>
    <mergeCell ref="A210:E210"/>
    <mergeCell ref="F210:G210"/>
    <mergeCell ref="A211:E211"/>
  </mergeCells>
  <pageMargins left="0.78740157480314965" right="0.78740157480314965" top="0.98425196850393704" bottom="0.98425196850393704" header="0.51181102362204722" footer="0.51181102362204722"/>
  <pageSetup paperSize="9" scale="78" firstPageNumber="10" fitToHeight="0" orientation="portrait" useFirstPageNumber="1" r:id="rId1"/>
  <headerFooter>
    <oddFooter>&amp;L&amp;"Arial,Kurzíva"Zastupitelstvo Olomouckého kraje 16-12-2019
7. - Rozpočet Olomouckého kraje 2020 - návrh rozpočtu
Příloha č. 2: Příjmy Olomouckého kraje&amp;R&amp;"Arial,Kurzíva"Strana &amp;P (Celkem 140)</oddFooter>
  </headerFooter>
  <rowBreaks count="3" manualBreakCount="3">
    <brk id="129" max="6" man="1"/>
    <brk id="181" max="6" man="1"/>
    <brk id="243"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rgb="FF00B050"/>
  </sheetPr>
  <dimension ref="A1:R212"/>
  <sheetViews>
    <sheetView showGridLines="0" view="pageBreakPreview" topLeftCell="A4" zoomScaleNormal="100" zoomScaleSheetLayoutView="100" workbookViewId="0">
      <selection activeCell="C23" sqref="C23"/>
    </sheetView>
  </sheetViews>
  <sheetFormatPr defaultRowHeight="12.75" x14ac:dyDescent="0.2"/>
  <cols>
    <col min="1" max="1" width="5.7109375" style="105" customWidth="1"/>
    <col min="2" max="2" width="7.42578125" style="105" customWidth="1"/>
    <col min="3" max="3" width="39.42578125" style="85" customWidth="1"/>
    <col min="4" max="4" width="12.7109375" style="106" customWidth="1"/>
    <col min="5" max="5" width="13.5703125" style="106" customWidth="1"/>
    <col min="6" max="6" width="13.42578125" style="106" customWidth="1"/>
    <col min="7" max="7" width="7.28515625" style="107" customWidth="1"/>
    <col min="8" max="8" width="9.7109375" style="85" customWidth="1"/>
    <col min="9" max="9" width="11.140625" style="85" bestFit="1" customWidth="1"/>
    <col min="10" max="16384" width="9.140625" style="85"/>
  </cols>
  <sheetData>
    <row r="1" spans="1:8" ht="23.25" x14ac:dyDescent="0.35">
      <c r="A1" s="695" t="s">
        <v>9</v>
      </c>
      <c r="B1" s="695"/>
      <c r="C1" s="695"/>
      <c r="D1" s="82"/>
      <c r="E1" s="82"/>
      <c r="F1" s="82"/>
      <c r="G1" s="83"/>
      <c r="H1" s="84"/>
    </row>
    <row r="2" spans="1:8" x14ac:dyDescent="0.2">
      <c r="A2" s="86"/>
      <c r="B2" s="86"/>
      <c r="C2" s="84"/>
      <c r="D2" s="82"/>
      <c r="E2" s="82"/>
      <c r="F2" s="82"/>
      <c r="G2" s="83"/>
      <c r="H2" s="84"/>
    </row>
    <row r="3" spans="1:8" ht="15" x14ac:dyDescent="0.2">
      <c r="A3" s="40" t="s">
        <v>142</v>
      </c>
      <c r="B3" s="86"/>
      <c r="C3" s="41"/>
      <c r="D3" s="41"/>
      <c r="E3" s="82"/>
      <c r="F3" s="82"/>
      <c r="G3" s="83"/>
      <c r="H3" s="84"/>
    </row>
    <row r="4" spans="1:8" x14ac:dyDescent="0.2">
      <c r="A4" s="86"/>
      <c r="B4" s="86"/>
      <c r="C4" s="84"/>
      <c r="D4" s="82"/>
      <c r="E4" s="82"/>
      <c r="F4" s="82"/>
      <c r="G4" s="83"/>
      <c r="H4" s="84"/>
    </row>
    <row r="5" spans="1:8" s="84" customFormat="1" ht="18" x14ac:dyDescent="0.25">
      <c r="A5" s="42" t="s">
        <v>162</v>
      </c>
      <c r="B5" s="86"/>
      <c r="D5" s="82"/>
      <c r="E5" s="82"/>
      <c r="F5" s="82"/>
      <c r="G5" s="83"/>
    </row>
    <row r="6" spans="1:8" s="84" customFormat="1" ht="18.75" customHeight="1" thickBot="1" x14ac:dyDescent="0.25">
      <c r="A6" s="86"/>
      <c r="B6" s="86"/>
      <c r="D6" s="82"/>
      <c r="E6" s="82"/>
      <c r="F6" s="82"/>
      <c r="G6" s="83" t="s">
        <v>2</v>
      </c>
    </row>
    <row r="7" spans="1:8" s="84" customFormat="1" ht="39.75" thickTop="1" thickBot="1" x14ac:dyDescent="0.25">
      <c r="A7" s="87" t="s">
        <v>3</v>
      </c>
      <c r="B7" s="88" t="s">
        <v>4</v>
      </c>
      <c r="C7" s="89" t="s">
        <v>6</v>
      </c>
      <c r="D7" s="73" t="s">
        <v>161</v>
      </c>
      <c r="E7" s="73" t="s">
        <v>180</v>
      </c>
      <c r="F7" s="74" t="s">
        <v>160</v>
      </c>
      <c r="G7" s="90" t="s">
        <v>7</v>
      </c>
    </row>
    <row r="8" spans="1:8" s="86" customFormat="1" ht="14.25" thickTop="1" thickBot="1" x14ac:dyDescent="0.25">
      <c r="A8" s="91">
        <v>1</v>
      </c>
      <c r="B8" s="92">
        <v>2</v>
      </c>
      <c r="C8" s="92">
        <v>3</v>
      </c>
      <c r="D8" s="93">
        <v>4</v>
      </c>
      <c r="E8" s="93">
        <v>5</v>
      </c>
      <c r="F8" s="93">
        <v>6</v>
      </c>
      <c r="G8" s="76" t="s">
        <v>152</v>
      </c>
    </row>
    <row r="9" spans="1:8" s="61" customFormat="1" ht="17.100000000000001" customHeight="1" thickTop="1" x14ac:dyDescent="0.2">
      <c r="A9" s="57" t="str">
        <f>MID(A30,93,4)</f>
        <v/>
      </c>
      <c r="B9" s="58" t="str">
        <f>MID(A30,6,4)</f>
        <v>1361</v>
      </c>
      <c r="C9" s="62" t="str">
        <f>MID(A30,13,60)</f>
        <v xml:space="preserve">Správní poplatky                     </v>
      </c>
      <c r="D9" s="59">
        <v>1712</v>
      </c>
      <c r="E9" s="59">
        <v>1710</v>
      </c>
      <c r="F9" s="94">
        <f>SUM(F30)</f>
        <v>867</v>
      </c>
      <c r="G9" s="60">
        <f t="shared" ref="G9:G26" si="0">F9/D9*100</f>
        <v>50.642523364485982</v>
      </c>
    </row>
    <row r="10" spans="1:8" s="98" customFormat="1" ht="17.100000000000001" customHeight="1" x14ac:dyDescent="0.2">
      <c r="A10" s="95" t="str">
        <f>MID(A68,3,4)</f>
        <v>6172</v>
      </c>
      <c r="B10" s="96" t="str">
        <f>MID(A68,14,4)</f>
        <v>2122</v>
      </c>
      <c r="C10" s="97" t="str">
        <f>MID(A68,21,60)</f>
        <v xml:space="preserve">Odvody příspěvkových organizací        </v>
      </c>
      <c r="D10" s="94">
        <v>195569</v>
      </c>
      <c r="E10" s="94">
        <v>151523</v>
      </c>
      <c r="F10" s="59">
        <f>SUM(F68)</f>
        <v>150776</v>
      </c>
      <c r="G10" s="60">
        <f t="shared" si="0"/>
        <v>77.096063282012992</v>
      </c>
    </row>
    <row r="11" spans="1:8" s="61" customFormat="1" ht="17.100000000000001" customHeight="1" x14ac:dyDescent="0.2">
      <c r="A11" s="57" t="str">
        <f>MID(A85,3,4)</f>
        <v>1032</v>
      </c>
      <c r="B11" s="58" t="str">
        <f>MID(A85,14,4)</f>
        <v>2131</v>
      </c>
      <c r="C11" s="62" t="str">
        <f>MID(A85,21,60)</f>
        <v xml:space="preserve">Příjmy z pronájmu pozemků              </v>
      </c>
      <c r="D11" s="94">
        <v>20</v>
      </c>
      <c r="E11" s="94">
        <v>20</v>
      </c>
      <c r="F11" s="94">
        <f>SUM(F85)</f>
        <v>20</v>
      </c>
      <c r="G11" s="60">
        <f t="shared" si="0"/>
        <v>100</v>
      </c>
    </row>
    <row r="12" spans="1:8" s="61" customFormat="1" ht="17.100000000000001" customHeight="1" x14ac:dyDescent="0.2">
      <c r="A12" s="57" t="str">
        <f>MID(A91,3,4)</f>
        <v>6172</v>
      </c>
      <c r="B12" s="58" t="str">
        <f>MID(A91,14,4)</f>
        <v>2131</v>
      </c>
      <c r="C12" s="62" t="str">
        <f>MID(A91,21,60)</f>
        <v xml:space="preserve">Příjmy z pronájmu pozemků              </v>
      </c>
      <c r="D12" s="59">
        <v>43</v>
      </c>
      <c r="E12" s="94">
        <v>43</v>
      </c>
      <c r="F12" s="94">
        <f>SUM(F91)</f>
        <v>43</v>
      </c>
      <c r="G12" s="60">
        <f t="shared" si="0"/>
        <v>100</v>
      </c>
    </row>
    <row r="13" spans="1:8" s="61" customFormat="1" ht="17.100000000000001" customHeight="1" x14ac:dyDescent="0.2">
      <c r="A13" s="57" t="str">
        <f>MID(A95,3,4)</f>
        <v>6172</v>
      </c>
      <c r="B13" s="58" t="str">
        <f>MID(A95,14,4)</f>
        <v>2132</v>
      </c>
      <c r="C13" s="62" t="str">
        <f>MID(A95,21,60)</f>
        <v xml:space="preserve">Příjmy z pronájmu ostatních nemovitostí     </v>
      </c>
      <c r="D13" s="94">
        <v>37873</v>
      </c>
      <c r="E13" s="94">
        <v>37873</v>
      </c>
      <c r="F13" s="94">
        <f>SUM(F95)</f>
        <v>37880</v>
      </c>
      <c r="G13" s="60">
        <f t="shared" si="0"/>
        <v>100.01848282417554</v>
      </c>
    </row>
    <row r="14" spans="1:8" s="61" customFormat="1" ht="17.100000000000001" customHeight="1" x14ac:dyDescent="0.2">
      <c r="A14" s="57" t="str">
        <f>MID(A124,3,4)</f>
        <v>6172</v>
      </c>
      <c r="B14" s="58" t="str">
        <f>MID(A124,14,4)</f>
        <v>2133</v>
      </c>
      <c r="C14" s="62" t="str">
        <f>MID(A124,21,60)</f>
        <v xml:space="preserve">Příjmy z pronájmu movitých věcí           </v>
      </c>
      <c r="D14" s="120">
        <f>SUM(I124)</f>
        <v>0</v>
      </c>
      <c r="E14" s="120">
        <v>22.2</v>
      </c>
      <c r="F14" s="120">
        <f>SUM(F124)</f>
        <v>22.2</v>
      </c>
      <c r="G14" s="60" t="e">
        <f t="shared" si="0"/>
        <v>#DIV/0!</v>
      </c>
    </row>
    <row r="15" spans="1:8" s="61" customFormat="1" ht="17.100000000000001" customHeight="1" x14ac:dyDescent="0.2">
      <c r="A15" s="57" t="str">
        <f>MID(A132,3,4)</f>
        <v>3769</v>
      </c>
      <c r="B15" s="58" t="str">
        <f>MID(A132,14,4)</f>
        <v>2212</v>
      </c>
      <c r="C15" s="62" t="str">
        <f>MID(A132,21,60)</f>
        <v xml:space="preserve">Sankční platby přijaté od jiných subjektů                   </v>
      </c>
      <c r="D15" s="94">
        <v>200</v>
      </c>
      <c r="E15" s="94">
        <v>200</v>
      </c>
      <c r="F15" s="94">
        <f>SUM(F132)</f>
        <v>200</v>
      </c>
      <c r="G15" s="60">
        <f t="shared" si="0"/>
        <v>100</v>
      </c>
    </row>
    <row r="16" spans="1:8" s="61" customFormat="1" ht="17.100000000000001" customHeight="1" x14ac:dyDescent="0.2">
      <c r="A16" s="57" t="str">
        <f>MID(A142,3,4)</f>
        <v>6172</v>
      </c>
      <c r="B16" s="58" t="str">
        <f>MID(A142,14,4)</f>
        <v>2212</v>
      </c>
      <c r="C16" s="62" t="str">
        <f>MID(A142,21,60)</f>
        <v xml:space="preserve">Sankční platby přijaté od jiných subjektů     </v>
      </c>
      <c r="D16" s="94">
        <v>1630</v>
      </c>
      <c r="E16" s="94">
        <v>1699</v>
      </c>
      <c r="F16" s="94">
        <f>SUM(F142)</f>
        <v>1830</v>
      </c>
      <c r="G16" s="60">
        <f t="shared" si="0"/>
        <v>112.26993865030674</v>
      </c>
    </row>
    <row r="17" spans="1:9" s="61" customFormat="1" ht="17.100000000000001" customHeight="1" x14ac:dyDescent="0.2">
      <c r="A17" s="57">
        <v>2221</v>
      </c>
      <c r="B17" s="58">
        <v>2324</v>
      </c>
      <c r="C17" s="62" t="s">
        <v>100</v>
      </c>
      <c r="D17" s="94">
        <v>0</v>
      </c>
      <c r="E17" s="94">
        <v>0</v>
      </c>
      <c r="F17" s="94">
        <f>F152</f>
        <v>37669</v>
      </c>
      <c r="G17" s="60">
        <v>0</v>
      </c>
    </row>
    <row r="18" spans="1:9" s="61" customFormat="1" ht="17.100000000000001" customHeight="1" x14ac:dyDescent="0.2">
      <c r="A18" s="57">
        <v>6172</v>
      </c>
      <c r="B18" s="58">
        <v>2324</v>
      </c>
      <c r="C18" s="62" t="s">
        <v>100</v>
      </c>
      <c r="D18" s="94">
        <v>0</v>
      </c>
      <c r="E18" s="94">
        <v>3664</v>
      </c>
      <c r="F18" s="94">
        <f>F162</f>
        <v>253</v>
      </c>
      <c r="G18" s="60">
        <v>0</v>
      </c>
    </row>
    <row r="19" spans="1:9" s="71" customFormat="1" ht="36.75" customHeight="1" x14ac:dyDescent="0.2">
      <c r="A19" s="67"/>
      <c r="B19" s="68">
        <v>2420</v>
      </c>
      <c r="C19" s="69" t="s">
        <v>77</v>
      </c>
      <c r="D19" s="130">
        <v>400</v>
      </c>
      <c r="E19" s="130">
        <v>400</v>
      </c>
      <c r="F19" s="130">
        <f>SUM(F173)</f>
        <v>5366</v>
      </c>
      <c r="G19" s="70">
        <f t="shared" si="0"/>
        <v>1341.5</v>
      </c>
    </row>
    <row r="20" spans="1:9" s="61" customFormat="1" ht="17.100000000000001" customHeight="1" x14ac:dyDescent="0.2">
      <c r="A20" s="57"/>
      <c r="B20" s="58">
        <v>2441</v>
      </c>
      <c r="C20" s="62" t="s">
        <v>67</v>
      </c>
      <c r="D20" s="94">
        <v>9500</v>
      </c>
      <c r="E20" s="94">
        <v>9500</v>
      </c>
      <c r="F20" s="94">
        <v>0</v>
      </c>
      <c r="G20" s="60">
        <f t="shared" si="0"/>
        <v>0</v>
      </c>
    </row>
    <row r="21" spans="1:9" s="64" customFormat="1" ht="17.100000000000001" customHeight="1" x14ac:dyDescent="0.2">
      <c r="A21" s="57" t="str">
        <f>MID(A183,3,4)</f>
        <v>6172</v>
      </c>
      <c r="B21" s="58" t="str">
        <f>MID(A183,14,4)</f>
        <v>3111</v>
      </c>
      <c r="C21" s="62" t="str">
        <f>MID(A183,21,60)</f>
        <v xml:space="preserve">Příjmy z prodeje pozemků                </v>
      </c>
      <c r="D21" s="94">
        <v>400</v>
      </c>
      <c r="E21" s="94">
        <v>400</v>
      </c>
      <c r="F21" s="94">
        <f>SUM(F183)</f>
        <v>650</v>
      </c>
      <c r="G21" s="60">
        <f t="shared" si="0"/>
        <v>162.5</v>
      </c>
    </row>
    <row r="22" spans="1:9" s="64" customFormat="1" ht="17.100000000000001" customHeight="1" x14ac:dyDescent="0.2">
      <c r="A22" s="57" t="str">
        <f>MID(A187,3,4)</f>
        <v>6172</v>
      </c>
      <c r="B22" s="58" t="str">
        <f>MID(A187,14,4)</f>
        <v>3112</v>
      </c>
      <c r="C22" s="62" t="str">
        <f>MID(A187,21,60)</f>
        <v xml:space="preserve">Příjmy z prodeje ostatních nemovitostí a jejich částí </v>
      </c>
      <c r="D22" s="94">
        <v>18000</v>
      </c>
      <c r="E22" s="94">
        <v>18000</v>
      </c>
      <c r="F22" s="94">
        <f>SUM(F187)</f>
        <v>15150</v>
      </c>
      <c r="G22" s="60">
        <f t="shared" si="0"/>
        <v>84.166666666666671</v>
      </c>
    </row>
    <row r="23" spans="1:9" s="64" customFormat="1" ht="17.100000000000001" customHeight="1" x14ac:dyDescent="0.2">
      <c r="A23" s="57" t="str">
        <f>MID(A191,3,4)</f>
        <v>6310</v>
      </c>
      <c r="B23" s="58" t="str">
        <f>MID(A191,14,4)</f>
        <v>2141</v>
      </c>
      <c r="C23" s="62" t="str">
        <f>MID(A191,21,60)</f>
        <v xml:space="preserve">Příjmy z úroků                                          </v>
      </c>
      <c r="D23" s="120">
        <v>4000.8</v>
      </c>
      <c r="E23" s="120">
        <v>4000.8</v>
      </c>
      <c r="F23" s="94">
        <v>998</v>
      </c>
      <c r="G23" s="60">
        <f t="shared" si="0"/>
        <v>24.945010997800438</v>
      </c>
    </row>
    <row r="24" spans="1:9" s="64" customFormat="1" ht="27" customHeight="1" x14ac:dyDescent="0.2">
      <c r="A24" s="57"/>
      <c r="B24" s="58">
        <v>8115</v>
      </c>
      <c r="C24" s="112" t="s">
        <v>89</v>
      </c>
      <c r="D24" s="94">
        <v>257333</v>
      </c>
      <c r="E24" s="94">
        <v>787861</v>
      </c>
      <c r="F24" s="94">
        <f>SUM(F195)</f>
        <v>307323</v>
      </c>
      <c r="G24" s="60">
        <f>F24/D24*100</f>
        <v>119.42619096656861</v>
      </c>
      <c r="H24" s="149"/>
    </row>
    <row r="25" spans="1:9" s="64" customFormat="1" ht="17.25" customHeight="1" thickBot="1" x14ac:dyDescent="0.25">
      <c r="A25" s="57"/>
      <c r="B25" s="58">
        <v>8905</v>
      </c>
      <c r="C25" s="112" t="s">
        <v>184</v>
      </c>
      <c r="D25" s="94">
        <v>0</v>
      </c>
      <c r="E25" s="94">
        <v>0</v>
      </c>
      <c r="F25" s="94">
        <v>200000</v>
      </c>
      <c r="G25" s="60"/>
      <c r="H25" s="149"/>
    </row>
    <row r="26" spans="1:9" s="79" customFormat="1" ht="25.5" customHeight="1" thickTop="1" thickBot="1" x14ac:dyDescent="0.3">
      <c r="A26" s="696" t="s">
        <v>8</v>
      </c>
      <c r="B26" s="697"/>
      <c r="C26" s="697"/>
      <c r="D26" s="77">
        <f>SUM(D9:D24)</f>
        <v>526680.80000000005</v>
      </c>
      <c r="E26" s="77">
        <f>SUM(E9:E24)</f>
        <v>1016916</v>
      </c>
      <c r="F26" s="77">
        <f>SUM(F9:F25)</f>
        <v>759047.2</v>
      </c>
      <c r="G26" s="78">
        <f t="shared" si="0"/>
        <v>144.1190185782356</v>
      </c>
      <c r="H26" s="150"/>
    </row>
    <row r="27" spans="1:9" s="56" customFormat="1" ht="15" thickTop="1" x14ac:dyDescent="0.2">
      <c r="A27" s="65"/>
      <c r="B27" s="65"/>
      <c r="C27" s="22"/>
      <c r="D27" s="23"/>
      <c r="E27" s="23"/>
      <c r="F27" s="23"/>
      <c r="G27" s="66"/>
      <c r="H27" s="22"/>
      <c r="I27" s="22"/>
    </row>
    <row r="28" spans="1:9" s="56" customFormat="1" ht="14.25" x14ac:dyDescent="0.2">
      <c r="A28" s="65"/>
      <c r="B28" s="65"/>
      <c r="C28" s="22"/>
      <c r="D28" s="23"/>
      <c r="E28" s="23"/>
      <c r="F28" s="23"/>
      <c r="G28" s="66"/>
      <c r="H28" s="22"/>
      <c r="I28" s="22"/>
    </row>
    <row r="29" spans="1:9" s="56" customFormat="1" ht="18" x14ac:dyDescent="0.25">
      <c r="A29" s="72" t="s">
        <v>139</v>
      </c>
      <c r="B29" s="65"/>
      <c r="C29" s="22"/>
      <c r="D29" s="23"/>
      <c r="E29" s="23"/>
      <c r="F29" s="23"/>
      <c r="G29" s="66"/>
      <c r="H29" s="22"/>
      <c r="I29" s="22"/>
    </row>
    <row r="30" spans="1:9" s="48" customFormat="1" ht="16.5" thickBot="1" x14ac:dyDescent="0.3">
      <c r="A30" s="682" t="s">
        <v>10</v>
      </c>
      <c r="B30" s="682"/>
      <c r="C30" s="682"/>
      <c r="D30" s="682"/>
      <c r="E30" s="682"/>
      <c r="F30" s="683">
        <f>SUM(F31,F35,F42,F51,F61,F64)</f>
        <v>867</v>
      </c>
      <c r="G30" s="683"/>
    </row>
    <row r="31" spans="1:9" s="45" customFormat="1" ht="15.75" thickTop="1" x14ac:dyDescent="0.25">
      <c r="A31" s="672" t="s">
        <v>118</v>
      </c>
      <c r="B31" s="673"/>
      <c r="C31" s="673"/>
      <c r="D31" s="673"/>
      <c r="E31" s="673"/>
      <c r="F31" s="674">
        <v>200</v>
      </c>
      <c r="G31" s="674"/>
    </row>
    <row r="32" spans="1:9" s="45" customFormat="1" ht="14.25" x14ac:dyDescent="0.2">
      <c r="A32" s="677" t="s">
        <v>155</v>
      </c>
      <c r="B32" s="677"/>
      <c r="C32" s="677"/>
      <c r="D32" s="677"/>
      <c r="E32" s="677"/>
      <c r="F32" s="677"/>
      <c r="G32" s="677"/>
    </row>
    <row r="33" spans="1:13" s="45" customFormat="1" ht="14.25" x14ac:dyDescent="0.2">
      <c r="A33" s="678"/>
      <c r="B33" s="678"/>
      <c r="C33" s="678"/>
      <c r="D33" s="678"/>
      <c r="E33" s="678"/>
      <c r="F33" s="678"/>
      <c r="G33" s="678"/>
    </row>
    <row r="34" spans="1:13" s="45" customFormat="1" ht="16.5" customHeight="1" x14ac:dyDescent="0.2">
      <c r="A34" s="49"/>
      <c r="B34" s="99"/>
      <c r="C34" s="99"/>
      <c r="D34" s="99"/>
      <c r="E34" s="99"/>
      <c r="F34" s="99"/>
      <c r="G34" s="99"/>
    </row>
    <row r="35" spans="1:13" s="45" customFormat="1" ht="15" x14ac:dyDescent="0.25">
      <c r="A35" s="672" t="s">
        <v>117</v>
      </c>
      <c r="B35" s="673"/>
      <c r="C35" s="673"/>
      <c r="D35" s="673"/>
      <c r="E35" s="673"/>
      <c r="F35" s="674">
        <v>200</v>
      </c>
      <c r="G35" s="674"/>
    </row>
    <row r="36" spans="1:13" s="45" customFormat="1" ht="14.25" x14ac:dyDescent="0.2">
      <c r="A36" s="677" t="s">
        <v>14</v>
      </c>
      <c r="B36" s="677"/>
      <c r="C36" s="677"/>
      <c r="D36" s="677"/>
      <c r="E36" s="677"/>
      <c r="F36" s="677"/>
      <c r="G36" s="677"/>
    </row>
    <row r="37" spans="1:13" s="45" customFormat="1" ht="14.25" x14ac:dyDescent="0.2">
      <c r="A37" s="678"/>
      <c r="B37" s="678"/>
      <c r="C37" s="678"/>
      <c r="D37" s="678"/>
      <c r="E37" s="678"/>
      <c r="F37" s="678"/>
      <c r="G37" s="678"/>
      <c r="J37" s="678"/>
      <c r="K37" s="678"/>
      <c r="L37" s="678"/>
      <c r="M37" s="678"/>
    </row>
    <row r="38" spans="1:13" s="45" customFormat="1" ht="14.25" x14ac:dyDescent="0.2">
      <c r="A38" s="702" t="s">
        <v>15</v>
      </c>
      <c r="B38" s="702"/>
      <c r="C38" s="702"/>
      <c r="D38" s="129"/>
      <c r="E38" s="129"/>
      <c r="F38" s="129"/>
      <c r="G38" s="129"/>
    </row>
    <row r="39" spans="1:13" s="45" customFormat="1" ht="14.25" x14ac:dyDescent="0.2">
      <c r="A39" s="698" t="s">
        <v>86</v>
      </c>
      <c r="B39" s="698"/>
      <c r="C39" s="698"/>
      <c r="D39" s="129"/>
      <c r="E39" s="129"/>
      <c r="F39" s="129"/>
      <c r="G39" s="129"/>
    </row>
    <row r="40" spans="1:13" s="45" customFormat="1" ht="14.25" x14ac:dyDescent="0.2">
      <c r="A40" s="698" t="s">
        <v>87</v>
      </c>
      <c r="B40" s="698"/>
      <c r="C40" s="698"/>
      <c r="D40" s="701"/>
      <c r="E40" s="701"/>
      <c r="F40" s="129"/>
      <c r="G40" s="129"/>
    </row>
    <row r="41" spans="1:13" s="45" customFormat="1" ht="14.25" x14ac:dyDescent="0.2">
      <c r="A41" s="49"/>
      <c r="B41" s="99"/>
      <c r="C41" s="99"/>
      <c r="D41" s="99"/>
      <c r="E41" s="99"/>
      <c r="F41" s="99"/>
      <c r="G41" s="99"/>
    </row>
    <row r="42" spans="1:13" s="45" customFormat="1" ht="15" x14ac:dyDescent="0.25">
      <c r="A42" s="672" t="s">
        <v>116</v>
      </c>
      <c r="B42" s="673"/>
      <c r="C42" s="673"/>
      <c r="D42" s="673"/>
      <c r="E42" s="673"/>
      <c r="F42" s="674">
        <v>116</v>
      </c>
      <c r="G42" s="674"/>
    </row>
    <row r="43" spans="1:13" s="45" customFormat="1" ht="14.25" x14ac:dyDescent="0.2">
      <c r="A43" s="677" t="s">
        <v>88</v>
      </c>
      <c r="B43" s="677"/>
      <c r="C43" s="677"/>
      <c r="D43" s="677"/>
      <c r="E43" s="677"/>
      <c r="F43" s="677"/>
      <c r="G43" s="677"/>
    </row>
    <row r="44" spans="1:13" s="45" customFormat="1" ht="14.25" x14ac:dyDescent="0.2">
      <c r="A44" s="49"/>
      <c r="B44" s="99"/>
      <c r="C44" s="99"/>
      <c r="D44" s="99"/>
      <c r="E44" s="99"/>
      <c r="F44" s="99"/>
      <c r="G44" s="99"/>
    </row>
    <row r="45" spans="1:13" s="45" customFormat="1" ht="14.25" x14ac:dyDescent="0.2">
      <c r="A45" s="49"/>
      <c r="B45" s="99"/>
      <c r="C45" s="99"/>
      <c r="D45" s="99"/>
      <c r="E45" s="99"/>
      <c r="F45" s="99"/>
      <c r="G45" s="99"/>
    </row>
    <row r="46" spans="1:13" s="45" customFormat="1" ht="14.25" x14ac:dyDescent="0.2">
      <c r="A46" s="49"/>
      <c r="B46" s="99"/>
      <c r="C46" s="99"/>
      <c r="D46" s="99"/>
      <c r="E46" s="99"/>
      <c r="F46" s="99"/>
      <c r="G46" s="99"/>
    </row>
    <row r="47" spans="1:13" s="45" customFormat="1" ht="14.25" x14ac:dyDescent="0.2">
      <c r="A47" s="49"/>
      <c r="B47" s="99"/>
      <c r="C47" s="99"/>
      <c r="D47" s="99"/>
      <c r="E47" s="99"/>
      <c r="F47" s="99"/>
      <c r="G47" s="99"/>
    </row>
    <row r="48" spans="1:13" s="45" customFormat="1" ht="14.25" x14ac:dyDescent="0.2">
      <c r="A48" s="49"/>
      <c r="B48" s="99"/>
      <c r="C48" s="99"/>
      <c r="D48" s="99"/>
      <c r="E48" s="99"/>
      <c r="F48" s="99"/>
      <c r="G48" s="99"/>
    </row>
    <row r="49" spans="1:7" s="45" customFormat="1" ht="14.25" x14ac:dyDescent="0.2">
      <c r="A49" s="49"/>
      <c r="B49" s="99"/>
      <c r="C49" s="99"/>
      <c r="D49" s="99"/>
      <c r="E49" s="99"/>
      <c r="F49" s="99"/>
      <c r="G49" s="99"/>
    </row>
    <row r="50" spans="1:7" s="45" customFormat="1" ht="14.25" x14ac:dyDescent="0.2">
      <c r="A50" s="49"/>
      <c r="B50" s="99"/>
      <c r="C50" s="99"/>
      <c r="D50" s="99"/>
      <c r="E50" s="99"/>
      <c r="F50" s="99"/>
      <c r="G50" s="99"/>
    </row>
    <row r="51" spans="1:7" s="45" customFormat="1" ht="15" x14ac:dyDescent="0.25">
      <c r="A51" s="672" t="s">
        <v>115</v>
      </c>
      <c r="B51" s="673"/>
      <c r="C51" s="673"/>
      <c r="D51" s="673"/>
      <c r="E51" s="673"/>
      <c r="F51" s="674">
        <v>250</v>
      </c>
      <c r="G51" s="674"/>
    </row>
    <row r="52" spans="1:7" s="45" customFormat="1" ht="14.25" customHeight="1" x14ac:dyDescent="0.2">
      <c r="A52" s="677" t="s">
        <v>178</v>
      </c>
      <c r="B52" s="639"/>
      <c r="C52" s="639"/>
      <c r="D52" s="639"/>
      <c r="E52" s="639"/>
      <c r="F52" s="639"/>
      <c r="G52" s="639"/>
    </row>
    <row r="53" spans="1:7" s="45" customFormat="1" ht="14.25" x14ac:dyDescent="0.2">
      <c r="A53" s="639"/>
      <c r="B53" s="639"/>
      <c r="C53" s="639"/>
      <c r="D53" s="639"/>
      <c r="E53" s="639"/>
      <c r="F53" s="639"/>
      <c r="G53" s="639"/>
    </row>
    <row r="54" spans="1:7" s="45" customFormat="1" ht="14.25" x14ac:dyDescent="0.2">
      <c r="A54" s="639"/>
      <c r="B54" s="639"/>
      <c r="C54" s="639"/>
      <c r="D54" s="639"/>
      <c r="E54" s="639"/>
      <c r="F54" s="639"/>
      <c r="G54" s="639"/>
    </row>
    <row r="55" spans="1:7" s="45" customFormat="1" ht="14.25" x14ac:dyDescent="0.2">
      <c r="A55" s="639"/>
      <c r="B55" s="639"/>
      <c r="C55" s="639"/>
      <c r="D55" s="639"/>
      <c r="E55" s="639"/>
      <c r="F55" s="639"/>
      <c r="G55" s="639"/>
    </row>
    <row r="56" spans="1:7" s="45" customFormat="1" ht="14.25" x14ac:dyDescent="0.2">
      <c r="A56" s="639"/>
      <c r="B56" s="639"/>
      <c r="C56" s="639"/>
      <c r="D56" s="639"/>
      <c r="E56" s="639"/>
      <c r="F56" s="639"/>
      <c r="G56" s="639"/>
    </row>
    <row r="57" spans="1:7" s="45" customFormat="1" ht="14.25" x14ac:dyDescent="0.2">
      <c r="A57" s="639"/>
      <c r="B57" s="639"/>
      <c r="C57" s="639"/>
      <c r="D57" s="639"/>
      <c r="E57" s="639"/>
      <c r="F57" s="639"/>
      <c r="G57" s="639"/>
    </row>
    <row r="58" spans="1:7" s="45" customFormat="1" ht="14.25" x14ac:dyDescent="0.2">
      <c r="A58" s="639"/>
      <c r="B58" s="639"/>
      <c r="C58" s="639"/>
      <c r="D58" s="639"/>
      <c r="E58" s="639"/>
      <c r="F58" s="639"/>
      <c r="G58" s="639"/>
    </row>
    <row r="59" spans="1:7" s="45" customFormat="1" ht="14.25" x14ac:dyDescent="0.2">
      <c r="A59" s="639"/>
      <c r="B59" s="639"/>
      <c r="C59" s="639"/>
      <c r="D59" s="639"/>
      <c r="E59" s="639"/>
      <c r="F59" s="639"/>
      <c r="G59" s="639"/>
    </row>
    <row r="60" spans="1:7" s="45" customFormat="1" ht="14.25" x14ac:dyDescent="0.2">
      <c r="A60" s="127"/>
      <c r="B60" s="127"/>
      <c r="C60" s="127"/>
      <c r="D60" s="127"/>
      <c r="E60" s="127"/>
      <c r="F60" s="127"/>
      <c r="G60" s="127"/>
    </row>
    <row r="61" spans="1:7" s="45" customFormat="1" ht="15" x14ac:dyDescent="0.25">
      <c r="A61" s="672" t="s">
        <v>114</v>
      </c>
      <c r="B61" s="673"/>
      <c r="C61" s="673"/>
      <c r="D61" s="673"/>
      <c r="E61" s="673"/>
      <c r="F61" s="674">
        <v>100</v>
      </c>
      <c r="G61" s="674"/>
    </row>
    <row r="62" spans="1:7" s="45" customFormat="1" ht="14.25" x14ac:dyDescent="0.2">
      <c r="A62" s="131" t="s">
        <v>185</v>
      </c>
      <c r="B62" s="132"/>
      <c r="C62" s="132"/>
      <c r="D62" s="132"/>
      <c r="E62" s="132"/>
      <c r="F62" s="132"/>
      <c r="G62" s="132"/>
    </row>
    <row r="63" spans="1:7" s="45" customFormat="1" ht="9" customHeight="1" x14ac:dyDescent="0.2">
      <c r="A63" s="129"/>
      <c r="B63" s="129"/>
      <c r="C63" s="129"/>
      <c r="D63" s="129"/>
      <c r="E63" s="129"/>
      <c r="F63" s="129"/>
      <c r="G63" s="129"/>
    </row>
    <row r="64" spans="1:7" s="45" customFormat="1" ht="15" x14ac:dyDescent="0.25">
      <c r="A64" s="672" t="s">
        <v>113</v>
      </c>
      <c r="B64" s="673"/>
      <c r="C64" s="673"/>
      <c r="D64" s="673"/>
      <c r="E64" s="673"/>
      <c r="F64" s="674">
        <v>1</v>
      </c>
      <c r="G64" s="674"/>
    </row>
    <row r="65" spans="1:7" s="45" customFormat="1" ht="14.25" x14ac:dyDescent="0.2">
      <c r="A65" s="693" t="s">
        <v>169</v>
      </c>
      <c r="B65" s="621"/>
      <c r="C65" s="621"/>
      <c r="D65" s="621"/>
      <c r="E65" s="621"/>
      <c r="F65" s="621"/>
      <c r="G65" s="621"/>
    </row>
    <row r="66" spans="1:7" s="45" customFormat="1" ht="14.25" x14ac:dyDescent="0.2">
      <c r="A66" s="621"/>
      <c r="B66" s="621"/>
      <c r="C66" s="621"/>
      <c r="D66" s="621"/>
      <c r="E66" s="621"/>
      <c r="F66" s="621"/>
      <c r="G66" s="621"/>
    </row>
    <row r="67" spans="1:7" s="45" customFormat="1" ht="14.25" x14ac:dyDescent="0.2">
      <c r="A67" s="122"/>
      <c r="B67" s="122"/>
      <c r="C67" s="122"/>
      <c r="D67" s="122"/>
      <c r="E67" s="122"/>
      <c r="F67" s="122"/>
      <c r="G67" s="122"/>
    </row>
    <row r="68" spans="1:7" s="48" customFormat="1" ht="16.5" thickBot="1" x14ac:dyDescent="0.3">
      <c r="A68" s="682" t="s">
        <v>30</v>
      </c>
      <c r="B68" s="682"/>
      <c r="C68" s="682"/>
      <c r="D68" s="682"/>
      <c r="E68" s="682"/>
      <c r="F68" s="683">
        <f>SUM(D75,D83)</f>
        <v>150776</v>
      </c>
      <c r="G68" s="683"/>
    </row>
    <row r="69" spans="1:7" s="45" customFormat="1" ht="15.75" thickTop="1" x14ac:dyDescent="0.25">
      <c r="A69" s="108" t="s">
        <v>83</v>
      </c>
      <c r="B69" s="44"/>
      <c r="D69" s="46"/>
      <c r="E69" s="46"/>
      <c r="F69" s="46"/>
      <c r="G69" s="47"/>
    </row>
    <row r="70" spans="1:7" s="45" customFormat="1" ht="14.25" x14ac:dyDescent="0.2">
      <c r="A70" s="40" t="s">
        <v>78</v>
      </c>
      <c r="B70" s="44"/>
      <c r="D70" s="671">
        <v>57728</v>
      </c>
      <c r="E70" s="671"/>
      <c r="F70" s="46"/>
      <c r="G70" s="47"/>
    </row>
    <row r="71" spans="1:7" s="45" customFormat="1" ht="14.25" x14ac:dyDescent="0.2">
      <c r="A71" s="40" t="s">
        <v>81</v>
      </c>
      <c r="B71" s="44"/>
      <c r="D71" s="671">
        <v>39891</v>
      </c>
      <c r="E71" s="671"/>
      <c r="F71" s="46"/>
      <c r="G71" s="47"/>
    </row>
    <row r="72" spans="1:7" s="45" customFormat="1" ht="14.25" x14ac:dyDescent="0.2">
      <c r="A72" s="40" t="s">
        <v>79</v>
      </c>
      <c r="B72" s="44"/>
      <c r="D72" s="671">
        <v>25857</v>
      </c>
      <c r="E72" s="671"/>
      <c r="F72" s="46"/>
      <c r="G72" s="47"/>
    </row>
    <row r="73" spans="1:7" s="45" customFormat="1" ht="14.25" x14ac:dyDescent="0.2">
      <c r="A73" s="40" t="s">
        <v>80</v>
      </c>
      <c r="B73" s="44"/>
      <c r="D73" s="671">
        <v>15227</v>
      </c>
      <c r="E73" s="671"/>
      <c r="F73" s="46"/>
      <c r="G73" s="47"/>
    </row>
    <row r="74" spans="1:7" s="45" customFormat="1" ht="14.25" x14ac:dyDescent="0.2">
      <c r="A74" s="40" t="s">
        <v>82</v>
      </c>
      <c r="B74" s="44"/>
      <c r="D74" s="671">
        <v>11973</v>
      </c>
      <c r="E74" s="671"/>
      <c r="F74" s="46"/>
      <c r="G74" s="47"/>
    </row>
    <row r="75" spans="1:7" s="45" customFormat="1" ht="15" x14ac:dyDescent="0.25">
      <c r="A75" s="109" t="s">
        <v>8</v>
      </c>
      <c r="B75" s="110"/>
      <c r="C75" s="111"/>
      <c r="D75" s="694">
        <f>SUM(D70:E74)</f>
        <v>150676</v>
      </c>
      <c r="E75" s="694"/>
      <c r="F75" s="46"/>
      <c r="G75" s="47"/>
    </row>
    <row r="76" spans="1:7" s="45" customFormat="1" ht="14.25" x14ac:dyDescent="0.2">
      <c r="A76" s="44"/>
      <c r="B76" s="44"/>
      <c r="D76" s="46"/>
      <c r="E76" s="46"/>
      <c r="F76" s="46"/>
      <c r="G76" s="47"/>
    </row>
    <row r="77" spans="1:7" s="45" customFormat="1" ht="15" x14ac:dyDescent="0.25">
      <c r="A77" s="108" t="s">
        <v>84</v>
      </c>
      <c r="B77" s="44"/>
      <c r="D77" s="46"/>
      <c r="E77" s="46"/>
      <c r="F77" s="46"/>
      <c r="G77" s="47"/>
    </row>
    <row r="78" spans="1:7" s="45" customFormat="1" ht="14.25" x14ac:dyDescent="0.2">
      <c r="A78" s="40" t="s">
        <v>129</v>
      </c>
      <c r="B78" s="44"/>
      <c r="D78" s="671">
        <v>0</v>
      </c>
      <c r="E78" s="671"/>
      <c r="F78" s="46"/>
      <c r="G78" s="47"/>
    </row>
    <row r="79" spans="1:7" s="45" customFormat="1" ht="14.25" x14ac:dyDescent="0.2">
      <c r="A79" s="40" t="s">
        <v>156</v>
      </c>
      <c r="B79" s="44"/>
      <c r="D79" s="101"/>
      <c r="E79" s="114">
        <v>0</v>
      </c>
      <c r="F79" s="46"/>
      <c r="G79" s="47"/>
    </row>
    <row r="80" spans="1:7" s="45" customFormat="1" ht="14.25" x14ac:dyDescent="0.2">
      <c r="A80" s="40" t="s">
        <v>91</v>
      </c>
      <c r="B80" s="44"/>
      <c r="D80" s="101"/>
      <c r="E80" s="101">
        <v>0</v>
      </c>
      <c r="F80" s="46"/>
      <c r="G80" s="47"/>
    </row>
    <row r="81" spans="1:12" s="45" customFormat="1" ht="14.25" x14ac:dyDescent="0.2">
      <c r="A81" s="40" t="s">
        <v>130</v>
      </c>
      <c r="B81" s="44"/>
      <c r="D81" s="101"/>
      <c r="E81" s="101">
        <v>100</v>
      </c>
      <c r="F81" s="46"/>
      <c r="G81" s="47"/>
    </row>
    <row r="82" spans="1:12" s="45" customFormat="1" ht="14.25" x14ac:dyDescent="0.2">
      <c r="A82" s="40" t="s">
        <v>85</v>
      </c>
      <c r="B82" s="44"/>
      <c r="D82" s="101"/>
      <c r="E82" s="101"/>
      <c r="F82" s="46"/>
      <c r="G82" s="47"/>
    </row>
    <row r="83" spans="1:12" s="45" customFormat="1" ht="15" x14ac:dyDescent="0.25">
      <c r="A83" s="109" t="s">
        <v>8</v>
      </c>
      <c r="B83" s="110"/>
      <c r="C83" s="111"/>
      <c r="D83" s="694">
        <f>SUM(D78:E82)</f>
        <v>100</v>
      </c>
      <c r="E83" s="694"/>
      <c r="F83" s="46"/>
      <c r="G83" s="47"/>
    </row>
    <row r="84" spans="1:12" s="45" customFormat="1" ht="14.25" x14ac:dyDescent="0.2">
      <c r="A84" s="44"/>
      <c r="B84" s="44"/>
      <c r="D84" s="46"/>
      <c r="E84" s="46"/>
      <c r="F84" s="46"/>
      <c r="G84" s="47"/>
    </row>
    <row r="85" spans="1:12" s="48" customFormat="1" ht="16.5" thickBot="1" x14ac:dyDescent="0.3">
      <c r="A85" s="682" t="s">
        <v>16</v>
      </c>
      <c r="B85" s="682"/>
      <c r="C85" s="682"/>
      <c r="D85" s="682"/>
      <c r="E85" s="682"/>
      <c r="F85" s="683">
        <v>20</v>
      </c>
      <c r="G85" s="683"/>
    </row>
    <row r="86" spans="1:12" s="48" customFormat="1" ht="16.5" thickTop="1" x14ac:dyDescent="0.25">
      <c r="A86" s="672" t="s">
        <v>112</v>
      </c>
      <c r="B86" s="673"/>
      <c r="C86" s="673"/>
      <c r="D86" s="673"/>
      <c r="E86" s="673"/>
      <c r="F86" s="51"/>
      <c r="G86" s="51"/>
    </row>
    <row r="87" spans="1:12" s="45" customFormat="1" ht="14.25" x14ac:dyDescent="0.2">
      <c r="A87" s="699" t="s">
        <v>148</v>
      </c>
      <c r="B87" s="700"/>
      <c r="C87" s="700"/>
      <c r="D87" s="700"/>
      <c r="E87" s="700"/>
      <c r="F87" s="700"/>
      <c r="G87" s="700"/>
    </row>
    <row r="88" spans="1:12" s="45" customFormat="1" ht="14.25" x14ac:dyDescent="0.2">
      <c r="A88" s="678"/>
      <c r="B88" s="678"/>
      <c r="C88" s="678"/>
      <c r="D88" s="678"/>
      <c r="E88" s="678"/>
      <c r="F88" s="678"/>
      <c r="G88" s="678"/>
    </row>
    <row r="89" spans="1:12" s="45" customFormat="1" ht="14.25" x14ac:dyDescent="0.2">
      <c r="A89" s="701"/>
      <c r="B89" s="701"/>
      <c r="C89" s="701"/>
      <c r="D89" s="701"/>
      <c r="E89" s="701"/>
      <c r="F89" s="701"/>
      <c r="G89" s="701"/>
    </row>
    <row r="90" spans="1:12" s="45" customFormat="1" ht="14.25" x14ac:dyDescent="0.2">
      <c r="A90" s="44"/>
      <c r="B90" s="44"/>
      <c r="D90" s="46"/>
      <c r="E90" s="46"/>
      <c r="F90" s="46"/>
      <c r="G90" s="47"/>
    </row>
    <row r="91" spans="1:12" s="48" customFormat="1" ht="16.5" thickBot="1" x14ac:dyDescent="0.3">
      <c r="A91" s="682" t="s">
        <v>11</v>
      </c>
      <c r="B91" s="682"/>
      <c r="C91" s="682"/>
      <c r="D91" s="682"/>
      <c r="E91" s="682"/>
      <c r="F91" s="683">
        <f>SUM(F92)</f>
        <v>43</v>
      </c>
      <c r="G91" s="683"/>
    </row>
    <row r="92" spans="1:12" s="45" customFormat="1" ht="16.5" thickTop="1" x14ac:dyDescent="0.25">
      <c r="A92" s="672" t="s">
        <v>173</v>
      </c>
      <c r="B92" s="673"/>
      <c r="C92" s="673"/>
      <c r="D92" s="673"/>
      <c r="E92" s="673"/>
      <c r="F92" s="674">
        <v>43</v>
      </c>
      <c r="G92" s="674"/>
      <c r="I92" s="48"/>
      <c r="J92" s="48"/>
      <c r="K92" s="48"/>
      <c r="L92" s="48"/>
    </row>
    <row r="93" spans="1:12" s="45" customFormat="1" ht="14.25" customHeight="1" x14ac:dyDescent="0.2">
      <c r="A93" s="693" t="s">
        <v>186</v>
      </c>
      <c r="B93" s="693"/>
      <c r="C93" s="693"/>
      <c r="D93" s="693"/>
      <c r="E93" s="693"/>
      <c r="F93" s="671"/>
      <c r="G93" s="671"/>
    </row>
    <row r="94" spans="1:12" s="45" customFormat="1" ht="14.25" customHeight="1" x14ac:dyDescent="0.2"/>
    <row r="95" spans="1:12" s="48" customFormat="1" ht="16.5" thickBot="1" x14ac:dyDescent="0.3">
      <c r="A95" s="682" t="s">
        <v>12</v>
      </c>
      <c r="B95" s="682"/>
      <c r="C95" s="682"/>
      <c r="D95" s="682"/>
      <c r="E95" s="682"/>
      <c r="F95" s="683">
        <f>SUM(F96,F101,F109,F117)</f>
        <v>37880</v>
      </c>
      <c r="G95" s="683"/>
    </row>
    <row r="96" spans="1:12" s="45" customFormat="1" ht="15.75" thickTop="1" x14ac:dyDescent="0.25">
      <c r="A96" s="672" t="s">
        <v>107</v>
      </c>
      <c r="B96" s="673"/>
      <c r="C96" s="673"/>
      <c r="D96" s="673"/>
      <c r="E96" s="673"/>
      <c r="F96" s="674">
        <v>153</v>
      </c>
      <c r="G96" s="674"/>
      <c r="I96" s="43"/>
      <c r="J96" s="43"/>
      <c r="K96" s="43"/>
    </row>
    <row r="97" spans="1:11" s="53" customFormat="1" ht="15" customHeight="1" x14ac:dyDescent="0.25">
      <c r="A97" s="692" t="s">
        <v>147</v>
      </c>
      <c r="B97" s="692"/>
      <c r="C97" s="692"/>
      <c r="D97" s="692"/>
      <c r="E97" s="692"/>
      <c r="F97" s="133"/>
      <c r="G97" s="133"/>
      <c r="I97" s="100"/>
      <c r="J97" s="100"/>
      <c r="K97" s="100"/>
    </row>
    <row r="98" spans="1:11" s="45" customFormat="1" ht="15" x14ac:dyDescent="0.25">
      <c r="A98" s="53" t="s">
        <v>158</v>
      </c>
      <c r="B98" s="53"/>
      <c r="C98" s="53"/>
      <c r="D98" s="53"/>
      <c r="E98" s="53"/>
      <c r="F98" s="671">
        <v>143</v>
      </c>
      <c r="G98" s="671"/>
      <c r="I98" s="43"/>
      <c r="J98" s="43"/>
      <c r="K98" s="43"/>
    </row>
    <row r="99" spans="1:11" s="45" customFormat="1" ht="14.25" x14ac:dyDescent="0.2">
      <c r="A99" s="134" t="s">
        <v>159</v>
      </c>
      <c r="B99" s="134"/>
      <c r="C99" s="134"/>
      <c r="D99" s="134"/>
      <c r="E99" s="134"/>
      <c r="F99" s="671">
        <v>10</v>
      </c>
      <c r="G99" s="671"/>
    </row>
    <row r="100" spans="1:11" s="45" customFormat="1" ht="11.25" customHeight="1" x14ac:dyDescent="0.2">
      <c r="A100" s="49"/>
      <c r="B100" s="49"/>
      <c r="C100" s="49"/>
      <c r="D100" s="49"/>
      <c r="E100" s="49"/>
      <c r="F100" s="49"/>
      <c r="G100" s="49"/>
    </row>
    <row r="101" spans="1:11" s="45" customFormat="1" ht="15" x14ac:dyDescent="0.25">
      <c r="A101" s="672" t="s">
        <v>124</v>
      </c>
      <c r="B101" s="673"/>
      <c r="C101" s="673"/>
      <c r="D101" s="673"/>
      <c r="E101" s="673"/>
      <c r="F101" s="674">
        <v>108</v>
      </c>
      <c r="G101" s="674"/>
    </row>
    <row r="102" spans="1:11" s="45" customFormat="1" ht="14.25" customHeight="1" x14ac:dyDescent="0.2">
      <c r="A102" s="693" t="s">
        <v>189</v>
      </c>
      <c r="B102" s="693"/>
      <c r="C102" s="693"/>
      <c r="D102" s="693"/>
      <c r="E102" s="693"/>
      <c r="F102" s="693"/>
      <c r="G102" s="129"/>
    </row>
    <row r="103" spans="1:11" s="45" customFormat="1" ht="14.25" x14ac:dyDescent="0.2">
      <c r="A103" s="49"/>
      <c r="B103" s="49"/>
      <c r="C103" s="49"/>
      <c r="D103" s="49"/>
      <c r="E103" s="49"/>
      <c r="F103" s="49"/>
      <c r="G103" s="49"/>
    </row>
    <row r="104" spans="1:11" s="45" customFormat="1" ht="14.25" x14ac:dyDescent="0.2">
      <c r="A104" s="49"/>
      <c r="B104" s="49"/>
      <c r="C104" s="49"/>
      <c r="D104" s="49"/>
      <c r="E104" s="49"/>
      <c r="F104" s="49"/>
      <c r="G104" s="49"/>
    </row>
    <row r="105" spans="1:11" s="45" customFormat="1" ht="14.25" x14ac:dyDescent="0.2">
      <c r="A105" s="49"/>
      <c r="B105" s="49"/>
      <c r="C105" s="49"/>
      <c r="D105" s="49"/>
      <c r="E105" s="49"/>
      <c r="F105" s="49"/>
      <c r="G105" s="49"/>
    </row>
    <row r="106" spans="1:11" s="45" customFormat="1" ht="14.25" x14ac:dyDescent="0.2">
      <c r="A106" s="49"/>
      <c r="B106" s="49"/>
      <c r="C106" s="49"/>
      <c r="D106" s="49"/>
      <c r="E106" s="49"/>
      <c r="F106" s="49"/>
      <c r="G106" s="49"/>
    </row>
    <row r="107" spans="1:11" s="45" customFormat="1" ht="14.25" x14ac:dyDescent="0.2">
      <c r="A107" s="49"/>
      <c r="B107" s="49"/>
      <c r="C107" s="49"/>
      <c r="D107" s="49"/>
      <c r="E107" s="49"/>
      <c r="F107" s="49"/>
      <c r="G107" s="49"/>
    </row>
    <row r="108" spans="1:11" s="45" customFormat="1" ht="14.25" x14ac:dyDescent="0.2">
      <c r="A108" s="49"/>
      <c r="B108" s="49"/>
      <c r="C108" s="49"/>
      <c r="D108" s="49"/>
      <c r="E108" s="49"/>
      <c r="F108" s="49"/>
      <c r="G108" s="49"/>
    </row>
    <row r="109" spans="1:11" s="45" customFormat="1" ht="15" x14ac:dyDescent="0.25">
      <c r="A109" s="672" t="s">
        <v>123</v>
      </c>
      <c r="B109" s="673"/>
      <c r="C109" s="673"/>
      <c r="D109" s="673"/>
      <c r="E109" s="673"/>
      <c r="F109" s="674">
        <v>1596</v>
      </c>
      <c r="G109" s="674"/>
      <c r="I109" s="43"/>
      <c r="J109" s="43"/>
      <c r="K109" s="43"/>
    </row>
    <row r="110" spans="1:11" s="45" customFormat="1" ht="14.25" customHeight="1" x14ac:dyDescent="0.2">
      <c r="A110" s="693" t="s">
        <v>166</v>
      </c>
      <c r="B110" s="686"/>
      <c r="C110" s="686"/>
      <c r="D110" s="686"/>
      <c r="E110" s="686"/>
      <c r="F110" s="686"/>
      <c r="G110" s="686"/>
    </row>
    <row r="111" spans="1:11" s="45" customFormat="1" ht="14.25" x14ac:dyDescent="0.2">
      <c r="A111" s="686"/>
      <c r="B111" s="686"/>
      <c r="C111" s="686"/>
      <c r="D111" s="686"/>
      <c r="E111" s="686"/>
      <c r="F111" s="686"/>
      <c r="G111" s="686"/>
    </row>
    <row r="112" spans="1:11" s="45" customFormat="1" ht="14.25" x14ac:dyDescent="0.2">
      <c r="A112" s="686"/>
      <c r="B112" s="686"/>
      <c r="C112" s="686"/>
      <c r="D112" s="686"/>
      <c r="E112" s="686"/>
      <c r="F112" s="686"/>
      <c r="G112" s="686"/>
    </row>
    <row r="113" spans="1:12" s="45" customFormat="1" ht="14.25" x14ac:dyDescent="0.2">
      <c r="A113" s="686"/>
      <c r="B113" s="686"/>
      <c r="C113" s="686"/>
      <c r="D113" s="686"/>
      <c r="E113" s="686"/>
      <c r="F113" s="686"/>
      <c r="G113" s="686"/>
    </row>
    <row r="114" spans="1:12" s="45" customFormat="1" ht="14.25" x14ac:dyDescent="0.2">
      <c r="A114" s="686"/>
      <c r="B114" s="686"/>
      <c r="C114" s="686"/>
      <c r="D114" s="686"/>
      <c r="E114" s="686"/>
      <c r="F114" s="686"/>
      <c r="G114" s="686"/>
    </row>
    <row r="115" spans="1:12" s="45" customFormat="1" ht="14.25" x14ac:dyDescent="0.2">
      <c r="A115" s="686"/>
      <c r="B115" s="686"/>
      <c r="C115" s="686"/>
      <c r="D115" s="686"/>
      <c r="E115" s="686"/>
      <c r="F115" s="686"/>
      <c r="G115" s="686"/>
    </row>
    <row r="116" spans="1:12" s="45" customFormat="1" ht="14.25" x14ac:dyDescent="0.2">
      <c r="A116" s="44"/>
      <c r="B116" s="44"/>
      <c r="D116" s="46"/>
      <c r="E116" s="46"/>
      <c r="F116" s="46"/>
      <c r="G116" s="47"/>
    </row>
    <row r="117" spans="1:12" s="45" customFormat="1" ht="15" x14ac:dyDescent="0.25">
      <c r="A117" s="672" t="s">
        <v>21</v>
      </c>
      <c r="B117" s="673"/>
      <c r="C117" s="673"/>
      <c r="D117" s="673"/>
      <c r="E117" s="673"/>
      <c r="F117" s="674">
        <f>SUM(F119:G122)</f>
        <v>36023</v>
      </c>
      <c r="G117" s="674"/>
      <c r="I117" s="43"/>
      <c r="J117" s="43"/>
      <c r="K117" s="43"/>
    </row>
    <row r="118" spans="1:12" s="45" customFormat="1" ht="14.25" x14ac:dyDescent="0.2">
      <c r="A118" s="40" t="s">
        <v>22</v>
      </c>
      <c r="B118" s="44"/>
      <c r="D118" s="46"/>
      <c r="E118" s="46"/>
      <c r="F118" s="671"/>
      <c r="G118" s="671"/>
    </row>
    <row r="119" spans="1:12" s="45" customFormat="1" ht="14.25" x14ac:dyDescent="0.2">
      <c r="A119" s="40" t="s">
        <v>128</v>
      </c>
      <c r="B119" s="44"/>
      <c r="D119" s="46"/>
      <c r="E119" s="46"/>
      <c r="F119" s="671">
        <v>27879</v>
      </c>
      <c r="G119" s="671"/>
    </row>
    <row r="120" spans="1:12" s="45" customFormat="1" ht="14.25" x14ac:dyDescent="0.2">
      <c r="A120" s="40" t="s">
        <v>127</v>
      </c>
      <c r="B120" s="44"/>
      <c r="D120" s="46"/>
      <c r="E120" s="46"/>
      <c r="F120" s="671">
        <v>4000</v>
      </c>
      <c r="G120" s="671"/>
    </row>
    <row r="121" spans="1:12" s="45" customFormat="1" ht="14.25" x14ac:dyDescent="0.2">
      <c r="A121" s="40" t="s">
        <v>126</v>
      </c>
      <c r="B121" s="44"/>
      <c r="D121" s="46"/>
      <c r="E121" s="46"/>
      <c r="F121" s="671">
        <v>1356</v>
      </c>
      <c r="G121" s="671"/>
    </row>
    <row r="122" spans="1:12" s="45" customFormat="1" ht="14.25" x14ac:dyDescent="0.2">
      <c r="A122" s="40" t="s">
        <v>125</v>
      </c>
      <c r="B122" s="44"/>
      <c r="D122" s="46"/>
      <c r="E122" s="46"/>
      <c r="F122" s="671">
        <v>2788</v>
      </c>
      <c r="G122" s="671"/>
    </row>
    <row r="123" spans="1:12" s="45" customFormat="1" ht="14.25" x14ac:dyDescent="0.2">
      <c r="A123" s="40"/>
      <c r="B123" s="44"/>
      <c r="D123" s="46"/>
      <c r="E123" s="46"/>
      <c r="F123" s="128"/>
      <c r="G123" s="128"/>
    </row>
    <row r="124" spans="1:12" s="48" customFormat="1" ht="16.5" thickBot="1" x14ac:dyDescent="0.3">
      <c r="A124" s="682" t="s">
        <v>13</v>
      </c>
      <c r="B124" s="682"/>
      <c r="C124" s="682"/>
      <c r="D124" s="682"/>
      <c r="E124" s="682"/>
      <c r="F124" s="691">
        <f>SUM(F125,F128)</f>
        <v>22.2</v>
      </c>
      <c r="G124" s="691"/>
    </row>
    <row r="125" spans="1:12" s="45" customFormat="1" ht="15.75" thickTop="1" x14ac:dyDescent="0.25">
      <c r="A125" s="672" t="s">
        <v>171</v>
      </c>
      <c r="B125" s="673"/>
      <c r="C125" s="673"/>
      <c r="D125" s="673"/>
      <c r="E125" s="673"/>
      <c r="F125" s="674">
        <v>22</v>
      </c>
      <c r="G125" s="674"/>
      <c r="I125" s="63"/>
      <c r="J125" s="63"/>
      <c r="K125" s="63"/>
      <c r="L125" s="63"/>
    </row>
    <row r="126" spans="1:12" s="45" customFormat="1" ht="14.25" x14ac:dyDescent="0.2">
      <c r="A126" s="677" t="s">
        <v>187</v>
      </c>
      <c r="B126" s="677"/>
      <c r="C126" s="677"/>
      <c r="D126" s="677"/>
      <c r="E126" s="677"/>
      <c r="F126" s="677"/>
      <c r="G126" s="677"/>
      <c r="I126" s="63"/>
      <c r="J126" s="63"/>
      <c r="K126" s="63"/>
      <c r="L126" s="63"/>
    </row>
    <row r="127" spans="1:12" s="45" customFormat="1" ht="14.25" x14ac:dyDescent="0.2">
      <c r="A127" s="129"/>
      <c r="B127" s="129"/>
      <c r="C127" s="129"/>
      <c r="D127" s="129"/>
      <c r="E127" s="129"/>
      <c r="F127" s="129"/>
      <c r="G127" s="129"/>
      <c r="I127" s="63"/>
      <c r="J127" s="63"/>
      <c r="K127" s="63"/>
      <c r="L127" s="63"/>
    </row>
    <row r="128" spans="1:12" s="52" customFormat="1" ht="15.75" x14ac:dyDescent="0.25">
      <c r="A128" s="50" t="s">
        <v>172</v>
      </c>
      <c r="B128" s="50"/>
      <c r="C128" s="50"/>
      <c r="D128" s="50"/>
      <c r="E128" s="50"/>
      <c r="F128" s="690">
        <v>0.2</v>
      </c>
      <c r="G128" s="690"/>
      <c r="I128" s="102"/>
      <c r="J128" s="102"/>
      <c r="K128" s="102"/>
      <c r="L128" s="102"/>
    </row>
    <row r="129" spans="1:18" s="45" customFormat="1" ht="14.25" x14ac:dyDescent="0.2">
      <c r="A129" s="677" t="s">
        <v>188</v>
      </c>
      <c r="B129" s="678"/>
      <c r="C129" s="678"/>
      <c r="D129" s="678"/>
      <c r="E129" s="678"/>
      <c r="F129" s="678"/>
      <c r="G129" s="678"/>
      <c r="I129" s="63"/>
      <c r="J129" s="63"/>
      <c r="K129" s="63"/>
      <c r="L129" s="63"/>
    </row>
    <row r="130" spans="1:18" s="45" customFormat="1" ht="14.25" x14ac:dyDescent="0.2">
      <c r="A130" s="639"/>
      <c r="B130" s="639"/>
      <c r="C130" s="639"/>
      <c r="D130" s="639"/>
      <c r="E130" s="639"/>
      <c r="F130" s="639"/>
      <c r="G130" s="639"/>
      <c r="I130" s="63"/>
      <c r="J130" s="63"/>
      <c r="K130" s="63"/>
      <c r="L130" s="63"/>
    </row>
    <row r="131" spans="1:18" s="45" customFormat="1" ht="14.25" x14ac:dyDescent="0.2">
      <c r="A131" s="129"/>
      <c r="B131" s="129"/>
      <c r="C131" s="129"/>
      <c r="D131" s="129"/>
      <c r="E131" s="129"/>
      <c r="F131" s="129"/>
      <c r="G131" s="129"/>
    </row>
    <row r="132" spans="1:18" s="48" customFormat="1" ht="16.5" thickBot="1" x14ac:dyDescent="0.3">
      <c r="A132" s="682" t="s">
        <v>92</v>
      </c>
      <c r="B132" s="682"/>
      <c r="C132" s="682"/>
      <c r="D132" s="682"/>
      <c r="E132" s="682"/>
      <c r="F132" s="683">
        <f>SUM(F133)</f>
        <v>200</v>
      </c>
      <c r="G132" s="683"/>
    </row>
    <row r="133" spans="1:18" s="84" customFormat="1" ht="15.75" thickTop="1" x14ac:dyDescent="0.25">
      <c r="A133" s="672" t="s">
        <v>20</v>
      </c>
      <c r="B133" s="673"/>
      <c r="C133" s="673"/>
      <c r="D133" s="673"/>
      <c r="E133" s="673"/>
      <c r="F133" s="674">
        <v>200</v>
      </c>
      <c r="G133" s="674"/>
      <c r="I133" s="703"/>
      <c r="J133" s="703"/>
      <c r="K133" s="703"/>
      <c r="L133" s="703"/>
    </row>
    <row r="134" spans="1:18" s="53" customFormat="1" ht="14.25" x14ac:dyDescent="0.2">
      <c r="A134" s="40" t="s">
        <v>17</v>
      </c>
      <c r="B134" s="40"/>
      <c r="D134" s="135"/>
      <c r="E134" s="135"/>
      <c r="F134" s="135"/>
      <c r="G134" s="136"/>
      <c r="I134" s="54"/>
      <c r="J134" s="54"/>
      <c r="K134" s="54"/>
      <c r="L134" s="54"/>
    </row>
    <row r="135" spans="1:18" s="53" customFormat="1" ht="14.25" x14ac:dyDescent="0.2">
      <c r="A135" s="40" t="s">
        <v>18</v>
      </c>
      <c r="B135" s="40"/>
      <c r="D135" s="135"/>
      <c r="E135" s="135"/>
      <c r="F135" s="135"/>
      <c r="G135" s="136"/>
    </row>
    <row r="136" spans="1:18" s="53" customFormat="1" ht="14.25" x14ac:dyDescent="0.2">
      <c r="A136" s="704" t="s">
        <v>157</v>
      </c>
      <c r="B136" s="686"/>
      <c r="C136" s="686"/>
      <c r="D136" s="686"/>
      <c r="E136" s="686"/>
      <c r="F136" s="686"/>
      <c r="G136" s="686"/>
    </row>
    <row r="137" spans="1:18" s="53" customFormat="1" ht="14.25" x14ac:dyDescent="0.2">
      <c r="A137" s="686"/>
      <c r="B137" s="686"/>
      <c r="C137" s="686"/>
      <c r="D137" s="686"/>
      <c r="E137" s="686"/>
      <c r="F137" s="686"/>
      <c r="G137" s="686"/>
    </row>
    <row r="138" spans="1:18" s="53" customFormat="1" ht="14.25" x14ac:dyDescent="0.2">
      <c r="A138" s="704" t="s">
        <v>19</v>
      </c>
      <c r="B138" s="686"/>
      <c r="C138" s="686"/>
      <c r="D138" s="686"/>
      <c r="E138" s="686"/>
      <c r="F138" s="686"/>
      <c r="G138" s="686"/>
      <c r="R138" s="84"/>
    </row>
    <row r="139" spans="1:18" s="53" customFormat="1" ht="14.25" x14ac:dyDescent="0.2">
      <c r="A139" s="686"/>
      <c r="B139" s="686"/>
      <c r="C139" s="686"/>
      <c r="D139" s="686"/>
      <c r="E139" s="686"/>
      <c r="F139" s="686"/>
      <c r="G139" s="686"/>
      <c r="R139" s="84"/>
    </row>
    <row r="140" spans="1:18" s="53" customFormat="1" ht="14.25" x14ac:dyDescent="0.2">
      <c r="A140" s="40" t="s">
        <v>190</v>
      </c>
      <c r="B140" s="40"/>
      <c r="D140" s="135"/>
      <c r="E140" s="135"/>
      <c r="F140" s="135"/>
      <c r="G140" s="136"/>
    </row>
    <row r="141" spans="1:18" s="84" customFormat="1" x14ac:dyDescent="0.2">
      <c r="A141" s="86"/>
      <c r="B141" s="86"/>
      <c r="D141" s="82"/>
      <c r="E141" s="82"/>
      <c r="F141" s="82"/>
      <c r="G141" s="83"/>
    </row>
    <row r="142" spans="1:18" s="48" customFormat="1" ht="16.5" thickBot="1" x14ac:dyDescent="0.3">
      <c r="A142" s="682" t="s">
        <v>93</v>
      </c>
      <c r="B142" s="682"/>
      <c r="C142" s="682"/>
      <c r="D142" s="682"/>
      <c r="E142" s="682"/>
      <c r="F142" s="683">
        <f>SUM(F143,F148)</f>
        <v>1830</v>
      </c>
      <c r="G142" s="683"/>
      <c r="I142" s="103"/>
      <c r="J142" s="103"/>
      <c r="K142" s="103"/>
    </row>
    <row r="143" spans="1:18" s="84" customFormat="1" ht="17.25" customHeight="1" thickTop="1" x14ac:dyDescent="0.25">
      <c r="A143" s="672" t="s">
        <v>121</v>
      </c>
      <c r="B143" s="673"/>
      <c r="C143" s="673"/>
      <c r="D143" s="673"/>
      <c r="E143" s="673"/>
      <c r="F143" s="674">
        <v>1800</v>
      </c>
      <c r="G143" s="674"/>
    </row>
    <row r="144" spans="1:18" s="84" customFormat="1" ht="13.5" customHeight="1" x14ac:dyDescent="0.2">
      <c r="A144" s="687" t="s">
        <v>165</v>
      </c>
      <c r="B144" s="639"/>
      <c r="C144" s="639"/>
      <c r="D144" s="639"/>
      <c r="E144" s="639"/>
      <c r="F144" s="639"/>
      <c r="G144" s="639"/>
    </row>
    <row r="145" spans="1:7" s="84" customFormat="1" ht="13.5" customHeight="1" x14ac:dyDescent="0.2">
      <c r="A145" s="639"/>
      <c r="B145" s="639"/>
      <c r="C145" s="639"/>
      <c r="D145" s="639"/>
      <c r="E145" s="639"/>
      <c r="F145" s="639"/>
      <c r="G145" s="639"/>
    </row>
    <row r="146" spans="1:7" s="84" customFormat="1" ht="16.5" customHeight="1" x14ac:dyDescent="0.2">
      <c r="A146" s="639"/>
      <c r="B146" s="639"/>
      <c r="C146" s="639"/>
      <c r="D146" s="639"/>
      <c r="E146" s="639"/>
      <c r="F146" s="639"/>
      <c r="G146" s="639"/>
    </row>
    <row r="147" spans="1:7" s="84" customFormat="1" ht="8.25" customHeight="1" x14ac:dyDescent="0.2">
      <c r="A147" s="86"/>
      <c r="B147" s="86"/>
      <c r="D147" s="82"/>
      <c r="E147" s="82"/>
      <c r="F147" s="82"/>
      <c r="G147" s="83"/>
    </row>
    <row r="148" spans="1:7" s="84" customFormat="1" ht="17.25" customHeight="1" x14ac:dyDescent="0.25">
      <c r="A148" s="672" t="s">
        <v>122</v>
      </c>
      <c r="B148" s="673"/>
      <c r="C148" s="673"/>
      <c r="D148" s="673"/>
      <c r="E148" s="673"/>
      <c r="F148" s="674">
        <v>30</v>
      </c>
      <c r="G148" s="674"/>
    </row>
    <row r="149" spans="1:7" s="84" customFormat="1" ht="17.25" customHeight="1" x14ac:dyDescent="0.2">
      <c r="A149" s="687" t="s">
        <v>191</v>
      </c>
      <c r="B149" s="678"/>
      <c r="C149" s="678"/>
      <c r="D149" s="678"/>
      <c r="E149" s="678"/>
      <c r="F149" s="678"/>
      <c r="G149" s="678"/>
    </row>
    <row r="150" spans="1:7" s="84" customFormat="1" ht="24" customHeight="1" x14ac:dyDescent="0.2">
      <c r="A150" s="678"/>
      <c r="B150" s="678"/>
      <c r="C150" s="678"/>
      <c r="D150" s="678"/>
      <c r="E150" s="678"/>
      <c r="F150" s="678"/>
      <c r="G150" s="678"/>
    </row>
    <row r="151" spans="1:7" s="84" customFormat="1" ht="15.75" customHeight="1" x14ac:dyDescent="0.2">
      <c r="A151" s="121"/>
      <c r="B151" s="121"/>
      <c r="C151" s="140"/>
      <c r="D151" s="121"/>
      <c r="E151" s="121"/>
      <c r="F151" s="121"/>
      <c r="G151" s="121"/>
    </row>
    <row r="152" spans="1:7" s="84" customFormat="1" ht="18" customHeight="1" thickBot="1" x14ac:dyDescent="0.3">
      <c r="A152" s="682" t="s">
        <v>167</v>
      </c>
      <c r="B152" s="682"/>
      <c r="C152" s="682"/>
      <c r="D152" s="682"/>
      <c r="E152" s="682"/>
      <c r="F152" s="683">
        <f>SUM(F153)</f>
        <v>37669</v>
      </c>
      <c r="G152" s="683"/>
    </row>
    <row r="153" spans="1:7" s="84" customFormat="1" ht="18" customHeight="1" thickTop="1" x14ac:dyDescent="0.25">
      <c r="A153" s="679" t="s">
        <v>164</v>
      </c>
      <c r="B153" s="680"/>
      <c r="C153" s="680"/>
      <c r="D153" s="680"/>
      <c r="E153" s="680"/>
      <c r="F153" s="681">
        <v>37669</v>
      </c>
      <c r="G153" s="681"/>
    </row>
    <row r="154" spans="1:7" s="84" customFormat="1" ht="18" customHeight="1" x14ac:dyDescent="0.2">
      <c r="A154" s="708" t="s">
        <v>168</v>
      </c>
      <c r="B154" s="621"/>
      <c r="C154" s="621"/>
      <c r="D154" s="621"/>
      <c r="E154" s="621"/>
      <c r="F154" s="621"/>
      <c r="G154" s="621"/>
    </row>
    <row r="155" spans="1:7" s="84" customFormat="1" ht="18" customHeight="1" x14ac:dyDescent="0.2">
      <c r="A155" s="621"/>
      <c r="B155" s="621"/>
      <c r="C155" s="621"/>
      <c r="D155" s="621"/>
      <c r="E155" s="621"/>
      <c r="F155" s="621"/>
      <c r="G155" s="621"/>
    </row>
    <row r="156" spans="1:7" s="84" customFormat="1" ht="18" customHeight="1" x14ac:dyDescent="0.2">
      <c r="A156" s="621"/>
      <c r="B156" s="621"/>
      <c r="C156" s="621"/>
      <c r="D156" s="621"/>
      <c r="E156" s="621"/>
      <c r="F156" s="621"/>
      <c r="G156" s="621"/>
    </row>
    <row r="157" spans="1:7" s="84" customFormat="1" ht="19.5" customHeight="1" x14ac:dyDescent="0.2">
      <c r="A157" s="621"/>
      <c r="B157" s="621"/>
      <c r="C157" s="621"/>
      <c r="D157" s="621"/>
      <c r="E157" s="621"/>
      <c r="F157" s="621"/>
      <c r="G157" s="621"/>
    </row>
    <row r="158" spans="1:7" s="84" customFormat="1" ht="24" customHeight="1" x14ac:dyDescent="0.2">
      <c r="A158" s="621"/>
      <c r="B158" s="621"/>
      <c r="C158" s="621"/>
      <c r="D158" s="621"/>
      <c r="E158" s="621"/>
      <c r="F158" s="621"/>
      <c r="G158" s="621"/>
    </row>
    <row r="159" spans="1:7" s="84" customFormat="1" ht="24" customHeight="1" x14ac:dyDescent="0.2">
      <c r="A159" s="621"/>
      <c r="B159" s="621"/>
      <c r="C159" s="621"/>
      <c r="D159" s="621"/>
      <c r="E159" s="621"/>
      <c r="F159" s="621"/>
      <c r="G159" s="621"/>
    </row>
    <row r="160" spans="1:7" s="84" customFormat="1" ht="24" customHeight="1" x14ac:dyDescent="0.2">
      <c r="A160" s="621"/>
      <c r="B160" s="621"/>
      <c r="C160" s="621"/>
      <c r="D160" s="621"/>
      <c r="E160" s="621"/>
      <c r="F160" s="621"/>
      <c r="G160" s="621"/>
    </row>
    <row r="161" spans="1:9" s="84" customFormat="1" ht="14.25" customHeight="1" x14ac:dyDescent="0.2">
      <c r="A161" s="121"/>
      <c r="B161" s="121"/>
      <c r="C161" s="121"/>
      <c r="D161" s="121"/>
      <c r="E161" s="121"/>
      <c r="F161" s="121"/>
      <c r="G161" s="121"/>
    </row>
    <row r="162" spans="1:9" s="48" customFormat="1" ht="16.5" thickBot="1" x14ac:dyDescent="0.3">
      <c r="A162" s="682" t="s">
        <v>163</v>
      </c>
      <c r="B162" s="682"/>
      <c r="C162" s="682"/>
      <c r="D162" s="682"/>
      <c r="E162" s="682"/>
      <c r="F162" s="683">
        <f>SUM(F163,F167)</f>
        <v>253</v>
      </c>
      <c r="G162" s="683"/>
    </row>
    <row r="163" spans="1:9" s="84" customFormat="1" ht="18" customHeight="1" thickTop="1" x14ac:dyDescent="0.25">
      <c r="A163" s="679" t="s">
        <v>121</v>
      </c>
      <c r="B163" s="680"/>
      <c r="C163" s="680"/>
      <c r="D163" s="680"/>
      <c r="E163" s="680"/>
      <c r="F163" s="681">
        <v>250</v>
      </c>
      <c r="G163" s="681"/>
      <c r="H163" s="123"/>
      <c r="I163" s="123"/>
    </row>
    <row r="164" spans="1:9" s="84" customFormat="1" ht="14.25" customHeight="1" x14ac:dyDescent="0.2">
      <c r="A164" s="705" t="s">
        <v>179</v>
      </c>
      <c r="B164" s="706"/>
      <c r="C164" s="706"/>
      <c r="D164" s="706"/>
      <c r="E164" s="706"/>
      <c r="F164" s="706"/>
      <c r="G164" s="706"/>
      <c r="H164" s="146"/>
      <c r="I164" s="146"/>
    </row>
    <row r="165" spans="1:9" s="84" customFormat="1" ht="15" customHeight="1" x14ac:dyDescent="0.2">
      <c r="A165" s="621"/>
      <c r="B165" s="621"/>
      <c r="C165" s="621"/>
      <c r="D165" s="621"/>
      <c r="E165" s="621"/>
      <c r="F165" s="621"/>
      <c r="G165" s="621"/>
      <c r="H165" s="55"/>
      <c r="I165" s="55"/>
    </row>
    <row r="166" spans="1:9" s="84" customFormat="1" ht="15" customHeight="1" x14ac:dyDescent="0.2">
      <c r="A166" s="142"/>
      <c r="B166" s="142"/>
      <c r="C166" s="142"/>
      <c r="D166" s="142"/>
      <c r="E166" s="142"/>
      <c r="F166" s="142"/>
      <c r="G166" s="142"/>
      <c r="H166" s="55"/>
      <c r="I166" s="55"/>
    </row>
    <row r="167" spans="1:9" s="84" customFormat="1" ht="15" customHeight="1" x14ac:dyDescent="0.25">
      <c r="A167" s="672" t="s">
        <v>122</v>
      </c>
      <c r="B167" s="673"/>
      <c r="C167" s="673"/>
      <c r="D167" s="673"/>
      <c r="E167" s="673"/>
      <c r="F167" s="674">
        <v>3</v>
      </c>
      <c r="G167" s="674"/>
      <c r="H167" s="55"/>
      <c r="I167" s="55"/>
    </row>
    <row r="168" spans="1:9" s="84" customFormat="1" ht="15" customHeight="1" x14ac:dyDescent="0.2">
      <c r="A168" s="675" t="s">
        <v>170</v>
      </c>
      <c r="B168" s="676"/>
      <c r="C168" s="676"/>
      <c r="D168" s="676"/>
      <c r="E168" s="676"/>
      <c r="F168" s="676"/>
      <c r="G168" s="676"/>
      <c r="H168" s="55"/>
      <c r="I168" s="55"/>
    </row>
    <row r="169" spans="1:9" s="84" customFormat="1" ht="15" customHeight="1" x14ac:dyDescent="0.2">
      <c r="A169" s="676"/>
      <c r="B169" s="676"/>
      <c r="C169" s="676"/>
      <c r="D169" s="676"/>
      <c r="E169" s="676"/>
      <c r="F169" s="676"/>
      <c r="G169" s="676"/>
      <c r="H169" s="55"/>
      <c r="I169" s="55"/>
    </row>
    <row r="170" spans="1:9" s="84" customFormat="1" ht="15" customHeight="1" x14ac:dyDescent="0.2">
      <c r="A170" s="676"/>
      <c r="B170" s="676"/>
      <c r="C170" s="676"/>
      <c r="D170" s="676"/>
      <c r="E170" s="676"/>
      <c r="F170" s="676"/>
      <c r="G170" s="676"/>
      <c r="H170" s="55"/>
      <c r="I170" s="55"/>
    </row>
    <row r="171" spans="1:9" s="84" customFormat="1" ht="27.75" customHeight="1" x14ac:dyDescent="0.2">
      <c r="A171" s="676"/>
      <c r="B171" s="676"/>
      <c r="C171" s="676"/>
      <c r="D171" s="676"/>
      <c r="E171" s="676"/>
      <c r="F171" s="676"/>
      <c r="G171" s="676"/>
      <c r="H171" s="55"/>
      <c r="I171" s="55"/>
    </row>
    <row r="172" spans="1:9" s="84" customFormat="1" ht="18" customHeight="1" x14ac:dyDescent="0.25">
      <c r="A172" s="143"/>
      <c r="B172" s="144"/>
      <c r="C172" s="144"/>
      <c r="D172" s="144"/>
      <c r="E172" s="144"/>
      <c r="F172" s="145"/>
      <c r="G172" s="145"/>
    </row>
    <row r="173" spans="1:9" s="48" customFormat="1" ht="31.5" customHeight="1" thickBot="1" x14ac:dyDescent="0.3">
      <c r="A173" s="707" t="s">
        <v>174</v>
      </c>
      <c r="B173" s="707"/>
      <c r="C173" s="707"/>
      <c r="D173" s="707"/>
      <c r="E173" s="707"/>
      <c r="F173" s="683">
        <f>SUM(F175:G179)</f>
        <v>5366</v>
      </c>
      <c r="G173" s="683"/>
      <c r="H173" s="52"/>
    </row>
    <row r="174" spans="1:9" s="48" customFormat="1" ht="15" customHeight="1" thickTop="1" x14ac:dyDescent="0.25">
      <c r="A174" s="50" t="s">
        <v>182</v>
      </c>
      <c r="B174" s="141"/>
      <c r="C174" s="141"/>
      <c r="D174" s="141"/>
      <c r="E174" s="141"/>
      <c r="F174" s="51"/>
      <c r="G174" s="51"/>
      <c r="H174" s="52"/>
    </row>
    <row r="175" spans="1:9" s="45" customFormat="1" ht="14.25" x14ac:dyDescent="0.2">
      <c r="A175" s="684" t="s">
        <v>175</v>
      </c>
      <c r="B175" s="685"/>
      <c r="C175" s="685"/>
      <c r="D175" s="685"/>
      <c r="E175" s="685"/>
      <c r="F175" s="671">
        <v>300</v>
      </c>
      <c r="G175" s="671"/>
      <c r="H175" s="126"/>
    </row>
    <row r="176" spans="1:9" s="45" customFormat="1" ht="14.25" x14ac:dyDescent="0.2">
      <c r="A176" s="686"/>
      <c r="B176" s="686"/>
      <c r="C176" s="686"/>
      <c r="D176" s="686"/>
      <c r="E176" s="686"/>
      <c r="F176" s="137"/>
      <c r="G176" s="137"/>
      <c r="H176" s="124"/>
    </row>
    <row r="177" spans="1:8" s="45" customFormat="1" ht="14.25" x14ac:dyDescent="0.2">
      <c r="A177" s="670" t="s">
        <v>176</v>
      </c>
      <c r="B177" s="686"/>
      <c r="C177" s="686"/>
      <c r="D177" s="686"/>
      <c r="E177" s="686"/>
      <c r="F177" s="671">
        <v>600</v>
      </c>
      <c r="G177" s="671"/>
      <c r="H177" s="125"/>
    </row>
    <row r="178" spans="1:8" s="45" customFormat="1" ht="14.25" x14ac:dyDescent="0.2">
      <c r="A178" s="686"/>
      <c r="B178" s="686"/>
      <c r="C178" s="686"/>
      <c r="D178" s="686"/>
      <c r="E178" s="686"/>
      <c r="F178" s="138"/>
      <c r="G178" s="138"/>
      <c r="H178" s="125"/>
    </row>
    <row r="179" spans="1:8" s="45" customFormat="1" ht="14.25" x14ac:dyDescent="0.2">
      <c r="A179" s="670" t="s">
        <v>177</v>
      </c>
      <c r="B179" s="621"/>
      <c r="C179" s="621"/>
      <c r="D179" s="621"/>
      <c r="E179" s="621"/>
      <c r="F179" s="671">
        <v>4466</v>
      </c>
      <c r="G179" s="671"/>
      <c r="H179" s="125"/>
    </row>
    <row r="180" spans="1:8" s="45" customFormat="1" ht="26.25" customHeight="1" x14ac:dyDescent="0.2">
      <c r="A180" s="621"/>
      <c r="B180" s="621"/>
      <c r="C180" s="621"/>
      <c r="D180" s="621"/>
      <c r="E180" s="621"/>
      <c r="F180" s="128"/>
      <c r="G180" s="128"/>
    </row>
    <row r="181" spans="1:8" s="84" customFormat="1" x14ac:dyDescent="0.2">
      <c r="A181" s="86"/>
      <c r="B181" s="86"/>
      <c r="D181" s="82"/>
      <c r="E181" s="82"/>
      <c r="F181" s="82"/>
      <c r="G181" s="83"/>
    </row>
    <row r="182" spans="1:8" s="45" customFormat="1" ht="12.75" customHeight="1" x14ac:dyDescent="0.2">
      <c r="A182" s="81"/>
      <c r="B182" s="104"/>
      <c r="C182" s="104"/>
      <c r="D182" s="104"/>
      <c r="E182" s="104"/>
      <c r="F182" s="101"/>
      <c r="G182" s="101"/>
    </row>
    <row r="183" spans="1:8" s="48" customFormat="1" ht="16.5" thickBot="1" x14ac:dyDescent="0.3">
      <c r="A183" s="682" t="s">
        <v>23</v>
      </c>
      <c r="B183" s="682"/>
      <c r="C183" s="682"/>
      <c r="D183" s="682"/>
      <c r="E183" s="682"/>
      <c r="F183" s="683">
        <v>650</v>
      </c>
      <c r="G183" s="683"/>
    </row>
    <row r="184" spans="1:8" s="84" customFormat="1" ht="17.25" customHeight="1" thickTop="1" x14ac:dyDescent="0.25">
      <c r="A184" s="672" t="s">
        <v>119</v>
      </c>
      <c r="B184" s="673"/>
      <c r="C184" s="673"/>
      <c r="D184" s="673"/>
      <c r="E184" s="673"/>
      <c r="F184" s="674"/>
      <c r="G184" s="674"/>
    </row>
    <row r="185" spans="1:8" s="84" customFormat="1" x14ac:dyDescent="0.2">
      <c r="A185" s="687" t="s">
        <v>24</v>
      </c>
      <c r="B185" s="678"/>
      <c r="C185" s="678"/>
      <c r="D185" s="678"/>
      <c r="E185" s="678"/>
      <c r="F185" s="678"/>
      <c r="G185" s="678"/>
    </row>
    <row r="186" spans="1:8" s="84" customFormat="1" x14ac:dyDescent="0.2">
      <c r="A186" s="86"/>
      <c r="B186" s="86"/>
      <c r="D186" s="82"/>
      <c r="E186" s="82"/>
      <c r="F186" s="82"/>
      <c r="G186" s="83"/>
    </row>
    <row r="187" spans="1:8" s="48" customFormat="1" ht="16.5" thickBot="1" x14ac:dyDescent="0.3">
      <c r="A187" s="682" t="s">
        <v>25</v>
      </c>
      <c r="B187" s="682"/>
      <c r="C187" s="682"/>
      <c r="D187" s="682"/>
      <c r="E187" s="682"/>
      <c r="F187" s="683">
        <v>15150</v>
      </c>
      <c r="G187" s="683"/>
    </row>
    <row r="188" spans="1:8" s="84" customFormat="1" ht="17.25" customHeight="1" thickTop="1" x14ac:dyDescent="0.25">
      <c r="A188" s="672" t="s">
        <v>120</v>
      </c>
      <c r="B188" s="673"/>
      <c r="C188" s="673"/>
      <c r="D188" s="673"/>
      <c r="E188" s="673"/>
      <c r="F188" s="674"/>
      <c r="G188" s="674"/>
    </row>
    <row r="189" spans="1:8" s="84" customFormat="1" x14ac:dyDescent="0.2">
      <c r="A189" s="687" t="s">
        <v>26</v>
      </c>
      <c r="B189" s="678"/>
      <c r="C189" s="678"/>
      <c r="D189" s="678"/>
      <c r="E189" s="678"/>
      <c r="F189" s="678"/>
      <c r="G189" s="678"/>
    </row>
    <row r="190" spans="1:8" s="84" customFormat="1" x14ac:dyDescent="0.2">
      <c r="A190" s="86"/>
      <c r="B190" s="86"/>
      <c r="D190" s="82"/>
      <c r="E190" s="82"/>
      <c r="F190" s="82"/>
      <c r="G190" s="83"/>
    </row>
    <row r="191" spans="1:8" s="21" customFormat="1" ht="16.5" thickBot="1" x14ac:dyDescent="0.3">
      <c r="A191" s="689" t="s">
        <v>27</v>
      </c>
      <c r="B191" s="689"/>
      <c r="C191" s="689"/>
      <c r="D191" s="689"/>
      <c r="E191" s="689"/>
      <c r="F191" s="688">
        <v>998</v>
      </c>
      <c r="G191" s="688"/>
    </row>
    <row r="192" spans="1:8" s="84" customFormat="1" ht="17.25" customHeight="1" thickTop="1" x14ac:dyDescent="0.25">
      <c r="A192" s="672" t="s">
        <v>28</v>
      </c>
      <c r="B192" s="673"/>
      <c r="C192" s="673"/>
      <c r="D192" s="673"/>
      <c r="E192" s="673"/>
      <c r="F192" s="674"/>
      <c r="G192" s="674"/>
    </row>
    <row r="193" spans="1:11" s="84" customFormat="1" ht="15.75" customHeight="1" x14ac:dyDescent="0.2">
      <c r="A193" s="687" t="s">
        <v>29</v>
      </c>
      <c r="B193" s="678"/>
      <c r="C193" s="678"/>
      <c r="D193" s="678"/>
      <c r="E193" s="678"/>
      <c r="F193" s="678"/>
      <c r="G193" s="678"/>
    </row>
    <row r="194" spans="1:11" x14ac:dyDescent="0.2">
      <c r="A194" s="86"/>
      <c r="B194" s="86"/>
      <c r="C194" s="84"/>
      <c r="D194" s="82"/>
      <c r="E194" s="82"/>
      <c r="F194" s="82"/>
      <c r="G194" s="83"/>
    </row>
    <row r="195" spans="1:11" ht="16.5" thickBot="1" x14ac:dyDescent="0.3">
      <c r="A195" s="682" t="s">
        <v>138</v>
      </c>
      <c r="B195" s="682"/>
      <c r="C195" s="682"/>
      <c r="D195" s="682"/>
      <c r="E195" s="682"/>
      <c r="F195" s="683">
        <f>SUM(F196:G198)</f>
        <v>307323</v>
      </c>
      <c r="G195" s="683"/>
      <c r="H195" s="148"/>
    </row>
    <row r="196" spans="1:11" ht="16.5" thickTop="1" x14ac:dyDescent="0.25">
      <c r="A196" s="113" t="s">
        <v>149</v>
      </c>
      <c r="B196" s="50"/>
      <c r="C196" s="50"/>
      <c r="D196" s="50"/>
      <c r="E196" s="50"/>
      <c r="F196" s="671">
        <v>15871</v>
      </c>
      <c r="G196" s="671"/>
      <c r="H196" s="148"/>
      <c r="I196" s="139"/>
    </row>
    <row r="197" spans="1:11" ht="15.75" x14ac:dyDescent="0.25">
      <c r="A197" s="113" t="s">
        <v>150</v>
      </c>
      <c r="B197" s="50"/>
      <c r="C197" s="50"/>
      <c r="D197" s="50"/>
      <c r="E197" s="50"/>
      <c r="F197" s="671">
        <v>30988</v>
      </c>
      <c r="G197" s="671"/>
      <c r="H197" s="148"/>
    </row>
    <row r="198" spans="1:11" ht="15.75" x14ac:dyDescent="0.25">
      <c r="A198" s="113" t="s">
        <v>151</v>
      </c>
      <c r="B198" s="50"/>
      <c r="C198" s="50"/>
      <c r="D198" s="50"/>
      <c r="E198" s="50"/>
      <c r="F198" s="671">
        <f>191252-30988+100000+200</f>
        <v>260464</v>
      </c>
      <c r="G198" s="671"/>
      <c r="H198" s="148"/>
      <c r="K198" s="147"/>
    </row>
    <row r="199" spans="1:11" ht="15.75" x14ac:dyDescent="0.25">
      <c r="A199" s="50"/>
      <c r="B199" s="50"/>
      <c r="C199" s="50"/>
      <c r="D199" s="50"/>
      <c r="E199" s="50"/>
      <c r="F199" s="51"/>
      <c r="G199" s="51"/>
      <c r="H199" s="148"/>
    </row>
    <row r="200" spans="1:11" ht="16.5" thickBot="1" x14ac:dyDescent="0.3">
      <c r="A200" s="682" t="s">
        <v>183</v>
      </c>
      <c r="B200" s="682"/>
      <c r="C200" s="682"/>
      <c r="D200" s="682"/>
      <c r="E200" s="682"/>
      <c r="F200" s="683">
        <v>200000</v>
      </c>
      <c r="G200" s="683"/>
      <c r="H200" s="148"/>
    </row>
    <row r="201" spans="1:11" ht="15" thickTop="1" x14ac:dyDescent="0.2">
      <c r="A201" s="40" t="s">
        <v>192</v>
      </c>
      <c r="B201" s="86"/>
      <c r="C201" s="84"/>
      <c r="D201" s="82"/>
      <c r="E201" s="82"/>
      <c r="F201" s="82"/>
      <c r="G201" s="83"/>
    </row>
    <row r="202" spans="1:11" x14ac:dyDescent="0.2">
      <c r="A202" s="86"/>
      <c r="B202" s="86"/>
      <c r="C202" s="84"/>
      <c r="D202" s="82"/>
      <c r="E202" s="82"/>
      <c r="F202" s="82"/>
      <c r="G202" s="83"/>
      <c r="H202" s="84"/>
      <c r="I202" s="84"/>
    </row>
    <row r="203" spans="1:11" x14ac:dyDescent="0.2">
      <c r="A203" s="86"/>
      <c r="B203" s="86"/>
      <c r="C203" s="84"/>
      <c r="D203" s="82"/>
      <c r="E203" s="82"/>
      <c r="F203" s="82"/>
      <c r="G203" s="83"/>
      <c r="H203" s="84"/>
      <c r="I203" s="84"/>
    </row>
    <row r="204" spans="1:11" x14ac:dyDescent="0.2">
      <c r="A204" s="86"/>
      <c r="B204" s="86"/>
      <c r="C204" s="84"/>
      <c r="D204" s="82"/>
      <c r="E204" s="82"/>
      <c r="F204" s="82"/>
      <c r="G204" s="83"/>
      <c r="H204" s="84"/>
      <c r="I204" s="84"/>
    </row>
    <row r="205" spans="1:11" x14ac:dyDescent="0.2">
      <c r="A205" s="86"/>
      <c r="B205" s="86"/>
      <c r="C205" s="84"/>
      <c r="D205" s="82"/>
      <c r="E205" s="82"/>
      <c r="F205" s="82"/>
      <c r="G205" s="83"/>
      <c r="H205" s="84"/>
      <c r="I205" s="84"/>
    </row>
    <row r="206" spans="1:11" x14ac:dyDescent="0.2">
      <c r="A206" s="86"/>
      <c r="B206" s="86"/>
      <c r="C206" s="84"/>
      <c r="D206" s="82"/>
      <c r="E206" s="82"/>
      <c r="F206" s="82"/>
      <c r="G206" s="83"/>
      <c r="H206" s="84"/>
      <c r="I206" s="84"/>
    </row>
    <row r="207" spans="1:11" x14ac:dyDescent="0.2">
      <c r="A207" s="86"/>
      <c r="B207" s="86"/>
      <c r="C207" s="84"/>
      <c r="D207" s="82"/>
      <c r="E207" s="82"/>
      <c r="F207" s="82"/>
      <c r="G207" s="83"/>
      <c r="H207" s="84"/>
      <c r="I207" s="84"/>
    </row>
    <row r="208" spans="1:11" x14ac:dyDescent="0.2">
      <c r="A208" s="86"/>
      <c r="B208" s="86"/>
      <c r="C208" s="84"/>
      <c r="D208" s="82"/>
      <c r="E208" s="82"/>
      <c r="F208" s="82"/>
      <c r="G208" s="83"/>
      <c r="H208" s="84"/>
      <c r="I208" s="84"/>
    </row>
    <row r="209" spans="1:9" x14ac:dyDescent="0.2">
      <c r="A209" s="86"/>
      <c r="B209" s="86"/>
      <c r="C209" s="84"/>
      <c r="D209" s="82"/>
      <c r="E209" s="82"/>
      <c r="F209" s="82"/>
      <c r="G209" s="83"/>
      <c r="H209" s="84"/>
      <c r="I209" s="84"/>
    </row>
    <row r="210" spans="1:9" x14ac:dyDescent="0.2">
      <c r="A210" s="86"/>
      <c r="B210" s="86"/>
      <c r="C210" s="84"/>
      <c r="D210" s="82"/>
      <c r="E210" s="82"/>
      <c r="F210" s="82"/>
      <c r="G210" s="83"/>
      <c r="H210" s="84"/>
      <c r="I210" s="84"/>
    </row>
    <row r="211" spans="1:9" x14ac:dyDescent="0.2">
      <c r="A211" s="86"/>
      <c r="B211" s="86"/>
      <c r="C211" s="84"/>
      <c r="D211" s="82"/>
      <c r="E211" s="82"/>
      <c r="F211" s="82"/>
      <c r="G211" s="83"/>
      <c r="H211" s="84"/>
      <c r="I211" s="84"/>
    </row>
    <row r="212" spans="1:9" x14ac:dyDescent="0.2">
      <c r="A212" s="86"/>
      <c r="B212" s="86"/>
      <c r="C212" s="84"/>
      <c r="D212" s="82"/>
      <c r="E212" s="82"/>
      <c r="F212" s="82"/>
      <c r="G212" s="83"/>
      <c r="H212" s="84"/>
      <c r="I212" s="84"/>
    </row>
  </sheetData>
  <mergeCells count="130">
    <mergeCell ref="A200:E200"/>
    <mergeCell ref="F200:G200"/>
    <mergeCell ref="I133:L133"/>
    <mergeCell ref="A183:E183"/>
    <mergeCell ref="F183:G183"/>
    <mergeCell ref="A143:E143"/>
    <mergeCell ref="F133:G133"/>
    <mergeCell ref="F143:G143"/>
    <mergeCell ref="A148:E148"/>
    <mergeCell ref="A142:E142"/>
    <mergeCell ref="F142:G142"/>
    <mergeCell ref="A133:E133"/>
    <mergeCell ref="A149:G150"/>
    <mergeCell ref="F148:G148"/>
    <mergeCell ref="A136:G137"/>
    <mergeCell ref="A138:G139"/>
    <mergeCell ref="A164:G165"/>
    <mergeCell ref="F162:G162"/>
    <mergeCell ref="A173:E173"/>
    <mergeCell ref="F173:G173"/>
    <mergeCell ref="A144:G146"/>
    <mergeCell ref="A153:E153"/>
    <mergeCell ref="F153:G153"/>
    <mergeCell ref="A154:G160"/>
    <mergeCell ref="J37:M37"/>
    <mergeCell ref="A38:C38"/>
    <mergeCell ref="A40:E40"/>
    <mergeCell ref="D71:E71"/>
    <mergeCell ref="A42:E42"/>
    <mergeCell ref="F42:G42"/>
    <mergeCell ref="A43:G43"/>
    <mergeCell ref="A61:E61"/>
    <mergeCell ref="A68:E68"/>
    <mergeCell ref="F68:G68"/>
    <mergeCell ref="F61:G61"/>
    <mergeCell ref="A36:G37"/>
    <mergeCell ref="A52:G59"/>
    <mergeCell ref="A65:G66"/>
    <mergeCell ref="F64:G64"/>
    <mergeCell ref="D70:E70"/>
    <mergeCell ref="A51:E51"/>
    <mergeCell ref="F51:G51"/>
    <mergeCell ref="A64:E64"/>
    <mergeCell ref="F91:G91"/>
    <mergeCell ref="F85:G85"/>
    <mergeCell ref="A93:E93"/>
    <mergeCell ref="A92:E92"/>
    <mergeCell ref="D83:E83"/>
    <mergeCell ref="A87:G89"/>
    <mergeCell ref="F95:G95"/>
    <mergeCell ref="A86:E86"/>
    <mergeCell ref="D78:E78"/>
    <mergeCell ref="F92:G92"/>
    <mergeCell ref="F93:G93"/>
    <mergeCell ref="A85:E85"/>
    <mergeCell ref="A95:E95"/>
    <mergeCell ref="A91:E91"/>
    <mergeCell ref="D74:E74"/>
    <mergeCell ref="D75:E75"/>
    <mergeCell ref="D73:E73"/>
    <mergeCell ref="A1:C1"/>
    <mergeCell ref="A26:C26"/>
    <mergeCell ref="A39:C39"/>
    <mergeCell ref="A32:G33"/>
    <mergeCell ref="A31:E31"/>
    <mergeCell ref="F31:G31"/>
    <mergeCell ref="A35:E35"/>
    <mergeCell ref="F35:G35"/>
    <mergeCell ref="A30:E30"/>
    <mergeCell ref="F30:G30"/>
    <mergeCell ref="D72:E72"/>
    <mergeCell ref="F118:G118"/>
    <mergeCell ref="F125:G125"/>
    <mergeCell ref="F128:G128"/>
    <mergeCell ref="F124:G124"/>
    <mergeCell ref="A96:E96"/>
    <mergeCell ref="F96:G96"/>
    <mergeCell ref="A101:E101"/>
    <mergeCell ref="A97:E97"/>
    <mergeCell ref="A117:E117"/>
    <mergeCell ref="F117:G117"/>
    <mergeCell ref="A126:G126"/>
    <mergeCell ref="A125:E125"/>
    <mergeCell ref="F119:G119"/>
    <mergeCell ref="A110:G115"/>
    <mergeCell ref="F109:G109"/>
    <mergeCell ref="F99:G99"/>
    <mergeCell ref="A109:E109"/>
    <mergeCell ref="F101:G101"/>
    <mergeCell ref="A102:F102"/>
    <mergeCell ref="F98:G98"/>
    <mergeCell ref="F198:G198"/>
    <mergeCell ref="F196:G196"/>
    <mergeCell ref="F197:G197"/>
    <mergeCell ref="F122:G122"/>
    <mergeCell ref="F120:G120"/>
    <mergeCell ref="F121:G121"/>
    <mergeCell ref="A184:E184"/>
    <mergeCell ref="A193:G193"/>
    <mergeCell ref="A189:G189"/>
    <mergeCell ref="A185:G185"/>
    <mergeCell ref="F192:G192"/>
    <mergeCell ref="A188:E188"/>
    <mergeCell ref="F188:G188"/>
    <mergeCell ref="A187:E187"/>
    <mergeCell ref="F184:G184"/>
    <mergeCell ref="A192:E192"/>
    <mergeCell ref="F191:G191"/>
    <mergeCell ref="F187:G187"/>
    <mergeCell ref="A124:E124"/>
    <mergeCell ref="A191:E191"/>
    <mergeCell ref="A195:E195"/>
    <mergeCell ref="F195:G195"/>
    <mergeCell ref="A152:E152"/>
    <mergeCell ref="F152:G152"/>
    <mergeCell ref="A179:E180"/>
    <mergeCell ref="F179:G179"/>
    <mergeCell ref="A167:E167"/>
    <mergeCell ref="F167:G167"/>
    <mergeCell ref="A168:G171"/>
    <mergeCell ref="A129:G130"/>
    <mergeCell ref="A163:E163"/>
    <mergeCell ref="F163:G163"/>
    <mergeCell ref="F177:G177"/>
    <mergeCell ref="A162:E162"/>
    <mergeCell ref="F175:G175"/>
    <mergeCell ref="A132:E132"/>
    <mergeCell ref="F132:G132"/>
    <mergeCell ref="A175:E176"/>
    <mergeCell ref="A177:E178"/>
  </mergeCells>
  <phoneticPr fontId="8" type="noConversion"/>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264"/>
  <sheetViews>
    <sheetView tabSelected="1" view="pageBreakPreview" zoomScaleNormal="100" zoomScaleSheetLayoutView="100" workbookViewId="0">
      <selection activeCell="F12" sqref="F12"/>
    </sheetView>
  </sheetViews>
  <sheetFormatPr defaultRowHeight="12.75" x14ac:dyDescent="0.2"/>
  <cols>
    <col min="1" max="1" width="5.140625" style="288" customWidth="1"/>
    <col min="2" max="2" width="7.140625" style="288" customWidth="1"/>
    <col min="3" max="3" width="3.85546875" style="292" customWidth="1"/>
    <col min="4" max="4" width="53.42578125" style="293" customWidth="1"/>
    <col min="5" max="5" width="13.7109375" style="294" customWidth="1"/>
    <col min="6" max="6" width="32.85546875" style="64" customWidth="1"/>
    <col min="7" max="7" width="14.7109375" style="291" customWidth="1"/>
    <col min="8" max="9" width="9.140625" style="215" hidden="1" customWidth="1"/>
    <col min="10" max="10" width="2.28515625" style="215" customWidth="1"/>
    <col min="11" max="253" width="9.140625" style="215"/>
    <col min="254" max="254" width="5.140625" style="215" customWidth="1"/>
    <col min="255" max="255" width="7.140625" style="215" customWidth="1"/>
    <col min="256" max="256" width="3.85546875" style="215" customWidth="1"/>
    <col min="257" max="257" width="48.28515625" style="215" customWidth="1"/>
    <col min="258" max="258" width="13.7109375" style="215" customWidth="1"/>
    <col min="259" max="259" width="28.28515625" style="215" customWidth="1"/>
    <col min="260" max="260" width="11" style="215" customWidth="1"/>
    <col min="261" max="261" width="0" style="215" hidden="1" customWidth="1"/>
    <col min="262" max="509" width="9.140625" style="215"/>
    <col min="510" max="510" width="5.140625" style="215" customWidth="1"/>
    <col min="511" max="511" width="7.140625" style="215" customWidth="1"/>
    <col min="512" max="512" width="3.85546875" style="215" customWidth="1"/>
    <col min="513" max="513" width="48.28515625" style="215" customWidth="1"/>
    <col min="514" max="514" width="13.7109375" style="215" customWidth="1"/>
    <col min="515" max="515" width="28.28515625" style="215" customWidth="1"/>
    <col min="516" max="516" width="11" style="215" customWidth="1"/>
    <col min="517" max="517" width="0" style="215" hidden="1" customWidth="1"/>
    <col min="518" max="765" width="9.140625" style="215"/>
    <col min="766" max="766" width="5.140625" style="215" customWidth="1"/>
    <col min="767" max="767" width="7.140625" style="215" customWidth="1"/>
    <col min="768" max="768" width="3.85546875" style="215" customWidth="1"/>
    <col min="769" max="769" width="48.28515625" style="215" customWidth="1"/>
    <col min="770" max="770" width="13.7109375" style="215" customWidth="1"/>
    <col min="771" max="771" width="28.28515625" style="215" customWidth="1"/>
    <col min="772" max="772" width="11" style="215" customWidth="1"/>
    <col min="773" max="773" width="0" style="215" hidden="1" customWidth="1"/>
    <col min="774" max="1021" width="9.140625" style="215"/>
    <col min="1022" max="1022" width="5.140625" style="215" customWidth="1"/>
    <col min="1023" max="1023" width="7.140625" style="215" customWidth="1"/>
    <col min="1024" max="1024" width="3.85546875" style="215" customWidth="1"/>
    <col min="1025" max="1025" width="48.28515625" style="215" customWidth="1"/>
    <col min="1026" max="1026" width="13.7109375" style="215" customWidth="1"/>
    <col min="1027" max="1027" width="28.28515625" style="215" customWidth="1"/>
    <col min="1028" max="1028" width="11" style="215" customWidth="1"/>
    <col min="1029" max="1029" width="0" style="215" hidden="1" customWidth="1"/>
    <col min="1030" max="1277" width="9.140625" style="215"/>
    <col min="1278" max="1278" width="5.140625" style="215" customWidth="1"/>
    <col min="1279" max="1279" width="7.140625" style="215" customWidth="1"/>
    <col min="1280" max="1280" width="3.85546875" style="215" customWidth="1"/>
    <col min="1281" max="1281" width="48.28515625" style="215" customWidth="1"/>
    <col min="1282" max="1282" width="13.7109375" style="215" customWidth="1"/>
    <col min="1283" max="1283" width="28.28515625" style="215" customWidth="1"/>
    <col min="1284" max="1284" width="11" style="215" customWidth="1"/>
    <col min="1285" max="1285" width="0" style="215" hidden="1" customWidth="1"/>
    <col min="1286" max="1533" width="9.140625" style="215"/>
    <col min="1534" max="1534" width="5.140625" style="215" customWidth="1"/>
    <col min="1535" max="1535" width="7.140625" style="215" customWidth="1"/>
    <col min="1536" max="1536" width="3.85546875" style="215" customWidth="1"/>
    <col min="1537" max="1537" width="48.28515625" style="215" customWidth="1"/>
    <col min="1538" max="1538" width="13.7109375" style="215" customWidth="1"/>
    <col min="1539" max="1539" width="28.28515625" style="215" customWidth="1"/>
    <col min="1540" max="1540" width="11" style="215" customWidth="1"/>
    <col min="1541" max="1541" width="0" style="215" hidden="1" customWidth="1"/>
    <col min="1542" max="1789" width="9.140625" style="215"/>
    <col min="1790" max="1790" width="5.140625" style="215" customWidth="1"/>
    <col min="1791" max="1791" width="7.140625" style="215" customWidth="1"/>
    <col min="1792" max="1792" width="3.85546875" style="215" customWidth="1"/>
    <col min="1793" max="1793" width="48.28515625" style="215" customWidth="1"/>
    <col min="1794" max="1794" width="13.7109375" style="215" customWidth="1"/>
    <col min="1795" max="1795" width="28.28515625" style="215" customWidth="1"/>
    <col min="1796" max="1796" width="11" style="215" customWidth="1"/>
    <col min="1797" max="1797" width="0" style="215" hidden="1" customWidth="1"/>
    <col min="1798" max="2045" width="9.140625" style="215"/>
    <col min="2046" max="2046" width="5.140625" style="215" customWidth="1"/>
    <col min="2047" max="2047" width="7.140625" style="215" customWidth="1"/>
    <col min="2048" max="2048" width="3.85546875" style="215" customWidth="1"/>
    <col min="2049" max="2049" width="48.28515625" style="215" customWidth="1"/>
    <col min="2050" max="2050" width="13.7109375" style="215" customWidth="1"/>
    <col min="2051" max="2051" width="28.28515625" style="215" customWidth="1"/>
    <col min="2052" max="2052" width="11" style="215" customWidth="1"/>
    <col min="2053" max="2053" width="0" style="215" hidden="1" customWidth="1"/>
    <col min="2054" max="2301" width="9.140625" style="215"/>
    <col min="2302" max="2302" width="5.140625" style="215" customWidth="1"/>
    <col min="2303" max="2303" width="7.140625" style="215" customWidth="1"/>
    <col min="2304" max="2304" width="3.85546875" style="215" customWidth="1"/>
    <col min="2305" max="2305" width="48.28515625" style="215" customWidth="1"/>
    <col min="2306" max="2306" width="13.7109375" style="215" customWidth="1"/>
    <col min="2307" max="2307" width="28.28515625" style="215" customWidth="1"/>
    <col min="2308" max="2308" width="11" style="215" customWidth="1"/>
    <col min="2309" max="2309" width="0" style="215" hidden="1" customWidth="1"/>
    <col min="2310" max="2557" width="9.140625" style="215"/>
    <col min="2558" max="2558" width="5.140625" style="215" customWidth="1"/>
    <col min="2559" max="2559" width="7.140625" style="215" customWidth="1"/>
    <col min="2560" max="2560" width="3.85546875" style="215" customWidth="1"/>
    <col min="2561" max="2561" width="48.28515625" style="215" customWidth="1"/>
    <col min="2562" max="2562" width="13.7109375" style="215" customWidth="1"/>
    <col min="2563" max="2563" width="28.28515625" style="215" customWidth="1"/>
    <col min="2564" max="2564" width="11" style="215" customWidth="1"/>
    <col min="2565" max="2565" width="0" style="215" hidden="1" customWidth="1"/>
    <col min="2566" max="2813" width="9.140625" style="215"/>
    <col min="2814" max="2814" width="5.140625" style="215" customWidth="1"/>
    <col min="2815" max="2815" width="7.140625" style="215" customWidth="1"/>
    <col min="2816" max="2816" width="3.85546875" style="215" customWidth="1"/>
    <col min="2817" max="2817" width="48.28515625" style="215" customWidth="1"/>
    <col min="2818" max="2818" width="13.7109375" style="215" customWidth="1"/>
    <col min="2819" max="2819" width="28.28515625" style="215" customWidth="1"/>
    <col min="2820" max="2820" width="11" style="215" customWidth="1"/>
    <col min="2821" max="2821" width="0" style="215" hidden="1" customWidth="1"/>
    <col min="2822" max="3069" width="9.140625" style="215"/>
    <col min="3070" max="3070" width="5.140625" style="215" customWidth="1"/>
    <col min="3071" max="3071" width="7.140625" style="215" customWidth="1"/>
    <col min="3072" max="3072" width="3.85546875" style="215" customWidth="1"/>
    <col min="3073" max="3073" width="48.28515625" style="215" customWidth="1"/>
    <col min="3074" max="3074" width="13.7109375" style="215" customWidth="1"/>
    <col min="3075" max="3075" width="28.28515625" style="215" customWidth="1"/>
    <col min="3076" max="3076" width="11" style="215" customWidth="1"/>
    <col min="3077" max="3077" width="0" style="215" hidden="1" customWidth="1"/>
    <col min="3078" max="3325" width="9.140625" style="215"/>
    <col min="3326" max="3326" width="5.140625" style="215" customWidth="1"/>
    <col min="3327" max="3327" width="7.140625" style="215" customWidth="1"/>
    <col min="3328" max="3328" width="3.85546875" style="215" customWidth="1"/>
    <col min="3329" max="3329" width="48.28515625" style="215" customWidth="1"/>
    <col min="3330" max="3330" width="13.7109375" style="215" customWidth="1"/>
    <col min="3331" max="3331" width="28.28515625" style="215" customWidth="1"/>
    <col min="3332" max="3332" width="11" style="215" customWidth="1"/>
    <col min="3333" max="3333" width="0" style="215" hidden="1" customWidth="1"/>
    <col min="3334" max="3581" width="9.140625" style="215"/>
    <col min="3582" max="3582" width="5.140625" style="215" customWidth="1"/>
    <col min="3583" max="3583" width="7.140625" style="215" customWidth="1"/>
    <col min="3584" max="3584" width="3.85546875" style="215" customWidth="1"/>
    <col min="3585" max="3585" width="48.28515625" style="215" customWidth="1"/>
    <col min="3586" max="3586" width="13.7109375" style="215" customWidth="1"/>
    <col min="3587" max="3587" width="28.28515625" style="215" customWidth="1"/>
    <col min="3588" max="3588" width="11" style="215" customWidth="1"/>
    <col min="3589" max="3589" width="0" style="215" hidden="1" customWidth="1"/>
    <col min="3590" max="3837" width="9.140625" style="215"/>
    <col min="3838" max="3838" width="5.140625" style="215" customWidth="1"/>
    <col min="3839" max="3839" width="7.140625" style="215" customWidth="1"/>
    <col min="3840" max="3840" width="3.85546875" style="215" customWidth="1"/>
    <col min="3841" max="3841" width="48.28515625" style="215" customWidth="1"/>
    <col min="3842" max="3842" width="13.7109375" style="215" customWidth="1"/>
    <col min="3843" max="3843" width="28.28515625" style="215" customWidth="1"/>
    <col min="3844" max="3844" width="11" style="215" customWidth="1"/>
    <col min="3845" max="3845" width="0" style="215" hidden="1" customWidth="1"/>
    <col min="3846" max="4093" width="9.140625" style="215"/>
    <col min="4094" max="4094" width="5.140625" style="215" customWidth="1"/>
    <col min="4095" max="4095" width="7.140625" style="215" customWidth="1"/>
    <col min="4096" max="4096" width="3.85546875" style="215" customWidth="1"/>
    <col min="4097" max="4097" width="48.28515625" style="215" customWidth="1"/>
    <col min="4098" max="4098" width="13.7109375" style="215" customWidth="1"/>
    <col min="4099" max="4099" width="28.28515625" style="215" customWidth="1"/>
    <col min="4100" max="4100" width="11" style="215" customWidth="1"/>
    <col min="4101" max="4101" width="0" style="215" hidden="1" customWidth="1"/>
    <col min="4102" max="4349" width="9.140625" style="215"/>
    <col min="4350" max="4350" width="5.140625" style="215" customWidth="1"/>
    <col min="4351" max="4351" width="7.140625" style="215" customWidth="1"/>
    <col min="4352" max="4352" width="3.85546875" style="215" customWidth="1"/>
    <col min="4353" max="4353" width="48.28515625" style="215" customWidth="1"/>
    <col min="4354" max="4354" width="13.7109375" style="215" customWidth="1"/>
    <col min="4355" max="4355" width="28.28515625" style="215" customWidth="1"/>
    <col min="4356" max="4356" width="11" style="215" customWidth="1"/>
    <col min="4357" max="4357" width="0" style="215" hidden="1" customWidth="1"/>
    <col min="4358" max="4605" width="9.140625" style="215"/>
    <col min="4606" max="4606" width="5.140625" style="215" customWidth="1"/>
    <col min="4607" max="4607" width="7.140625" style="215" customWidth="1"/>
    <col min="4608" max="4608" width="3.85546875" style="215" customWidth="1"/>
    <col min="4609" max="4609" width="48.28515625" style="215" customWidth="1"/>
    <col min="4610" max="4610" width="13.7109375" style="215" customWidth="1"/>
    <col min="4611" max="4611" width="28.28515625" style="215" customWidth="1"/>
    <col min="4612" max="4612" width="11" style="215" customWidth="1"/>
    <col min="4613" max="4613" width="0" style="215" hidden="1" customWidth="1"/>
    <col min="4614" max="4861" width="9.140625" style="215"/>
    <col min="4862" max="4862" width="5.140625" style="215" customWidth="1"/>
    <col min="4863" max="4863" width="7.140625" style="215" customWidth="1"/>
    <col min="4864" max="4864" width="3.85546875" style="215" customWidth="1"/>
    <col min="4865" max="4865" width="48.28515625" style="215" customWidth="1"/>
    <col min="4866" max="4866" width="13.7109375" style="215" customWidth="1"/>
    <col min="4867" max="4867" width="28.28515625" style="215" customWidth="1"/>
    <col min="4868" max="4868" width="11" style="215" customWidth="1"/>
    <col min="4869" max="4869" width="0" style="215" hidden="1" customWidth="1"/>
    <col min="4870" max="5117" width="9.140625" style="215"/>
    <col min="5118" max="5118" width="5.140625" style="215" customWidth="1"/>
    <col min="5119" max="5119" width="7.140625" style="215" customWidth="1"/>
    <col min="5120" max="5120" width="3.85546875" style="215" customWidth="1"/>
    <col min="5121" max="5121" width="48.28515625" style="215" customWidth="1"/>
    <col min="5122" max="5122" width="13.7109375" style="215" customWidth="1"/>
    <col min="5123" max="5123" width="28.28515625" style="215" customWidth="1"/>
    <col min="5124" max="5124" width="11" style="215" customWidth="1"/>
    <col min="5125" max="5125" width="0" style="215" hidden="1" customWidth="1"/>
    <col min="5126" max="5373" width="9.140625" style="215"/>
    <col min="5374" max="5374" width="5.140625" style="215" customWidth="1"/>
    <col min="5375" max="5375" width="7.140625" style="215" customWidth="1"/>
    <col min="5376" max="5376" width="3.85546875" style="215" customWidth="1"/>
    <col min="5377" max="5377" width="48.28515625" style="215" customWidth="1"/>
    <col min="5378" max="5378" width="13.7109375" style="215" customWidth="1"/>
    <col min="5379" max="5379" width="28.28515625" style="215" customWidth="1"/>
    <col min="5380" max="5380" width="11" style="215" customWidth="1"/>
    <col min="5381" max="5381" width="0" style="215" hidden="1" customWidth="1"/>
    <col min="5382" max="5629" width="9.140625" style="215"/>
    <col min="5630" max="5630" width="5.140625" style="215" customWidth="1"/>
    <col min="5631" max="5631" width="7.140625" style="215" customWidth="1"/>
    <col min="5632" max="5632" width="3.85546875" style="215" customWidth="1"/>
    <col min="5633" max="5633" width="48.28515625" style="215" customWidth="1"/>
    <col min="5634" max="5634" width="13.7109375" style="215" customWidth="1"/>
    <col min="5635" max="5635" width="28.28515625" style="215" customWidth="1"/>
    <col min="5636" max="5636" width="11" style="215" customWidth="1"/>
    <col min="5637" max="5637" width="0" style="215" hidden="1" customWidth="1"/>
    <col min="5638" max="5885" width="9.140625" style="215"/>
    <col min="5886" max="5886" width="5.140625" style="215" customWidth="1"/>
    <col min="5887" max="5887" width="7.140625" style="215" customWidth="1"/>
    <col min="5888" max="5888" width="3.85546875" style="215" customWidth="1"/>
    <col min="5889" max="5889" width="48.28515625" style="215" customWidth="1"/>
    <col min="5890" max="5890" width="13.7109375" style="215" customWidth="1"/>
    <col min="5891" max="5891" width="28.28515625" style="215" customWidth="1"/>
    <col min="5892" max="5892" width="11" style="215" customWidth="1"/>
    <col min="5893" max="5893" width="0" style="215" hidden="1" customWidth="1"/>
    <col min="5894" max="6141" width="9.140625" style="215"/>
    <col min="6142" max="6142" width="5.140625" style="215" customWidth="1"/>
    <col min="6143" max="6143" width="7.140625" style="215" customWidth="1"/>
    <col min="6144" max="6144" width="3.85546875" style="215" customWidth="1"/>
    <col min="6145" max="6145" width="48.28515625" style="215" customWidth="1"/>
    <col min="6146" max="6146" width="13.7109375" style="215" customWidth="1"/>
    <col min="6147" max="6147" width="28.28515625" style="215" customWidth="1"/>
    <col min="6148" max="6148" width="11" style="215" customWidth="1"/>
    <col min="6149" max="6149" width="0" style="215" hidden="1" customWidth="1"/>
    <col min="6150" max="6397" width="9.140625" style="215"/>
    <col min="6398" max="6398" width="5.140625" style="215" customWidth="1"/>
    <col min="6399" max="6399" width="7.140625" style="215" customWidth="1"/>
    <col min="6400" max="6400" width="3.85546875" style="215" customWidth="1"/>
    <col min="6401" max="6401" width="48.28515625" style="215" customWidth="1"/>
    <col min="6402" max="6402" width="13.7109375" style="215" customWidth="1"/>
    <col min="6403" max="6403" width="28.28515625" style="215" customWidth="1"/>
    <col min="6404" max="6404" width="11" style="215" customWidth="1"/>
    <col min="6405" max="6405" width="0" style="215" hidden="1" customWidth="1"/>
    <col min="6406" max="6653" width="9.140625" style="215"/>
    <col min="6654" max="6654" width="5.140625" style="215" customWidth="1"/>
    <col min="6655" max="6655" width="7.140625" style="215" customWidth="1"/>
    <col min="6656" max="6656" width="3.85546875" style="215" customWidth="1"/>
    <col min="6657" max="6657" width="48.28515625" style="215" customWidth="1"/>
    <col min="6658" max="6658" width="13.7109375" style="215" customWidth="1"/>
    <col min="6659" max="6659" width="28.28515625" style="215" customWidth="1"/>
    <col min="6660" max="6660" width="11" style="215" customWidth="1"/>
    <col min="6661" max="6661" width="0" style="215" hidden="1" customWidth="1"/>
    <col min="6662" max="6909" width="9.140625" style="215"/>
    <col min="6910" max="6910" width="5.140625" style="215" customWidth="1"/>
    <col min="6911" max="6911" width="7.140625" style="215" customWidth="1"/>
    <col min="6912" max="6912" width="3.85546875" style="215" customWidth="1"/>
    <col min="6913" max="6913" width="48.28515625" style="215" customWidth="1"/>
    <col min="6914" max="6914" width="13.7109375" style="215" customWidth="1"/>
    <col min="6915" max="6915" width="28.28515625" style="215" customWidth="1"/>
    <col min="6916" max="6916" width="11" style="215" customWidth="1"/>
    <col min="6917" max="6917" width="0" style="215" hidden="1" customWidth="1"/>
    <col min="6918" max="7165" width="9.140625" style="215"/>
    <col min="7166" max="7166" width="5.140625" style="215" customWidth="1"/>
    <col min="7167" max="7167" width="7.140625" style="215" customWidth="1"/>
    <col min="7168" max="7168" width="3.85546875" style="215" customWidth="1"/>
    <col min="7169" max="7169" width="48.28515625" style="215" customWidth="1"/>
    <col min="7170" max="7170" width="13.7109375" style="215" customWidth="1"/>
    <col min="7171" max="7171" width="28.28515625" style="215" customWidth="1"/>
    <col min="7172" max="7172" width="11" style="215" customWidth="1"/>
    <col min="7173" max="7173" width="0" style="215" hidden="1" customWidth="1"/>
    <col min="7174" max="7421" width="9.140625" style="215"/>
    <col min="7422" max="7422" width="5.140625" style="215" customWidth="1"/>
    <col min="7423" max="7423" width="7.140625" style="215" customWidth="1"/>
    <col min="7424" max="7424" width="3.85546875" style="215" customWidth="1"/>
    <col min="7425" max="7425" width="48.28515625" style="215" customWidth="1"/>
    <col min="7426" max="7426" width="13.7109375" style="215" customWidth="1"/>
    <col min="7427" max="7427" width="28.28515625" style="215" customWidth="1"/>
    <col min="7428" max="7428" width="11" style="215" customWidth="1"/>
    <col min="7429" max="7429" width="0" style="215" hidden="1" customWidth="1"/>
    <col min="7430" max="7677" width="9.140625" style="215"/>
    <col min="7678" max="7678" width="5.140625" style="215" customWidth="1"/>
    <col min="7679" max="7679" width="7.140625" style="215" customWidth="1"/>
    <col min="7680" max="7680" width="3.85546875" style="215" customWidth="1"/>
    <col min="7681" max="7681" width="48.28515625" style="215" customWidth="1"/>
    <col min="7682" max="7682" width="13.7109375" style="215" customWidth="1"/>
    <col min="7683" max="7683" width="28.28515625" style="215" customWidth="1"/>
    <col min="7684" max="7684" width="11" style="215" customWidth="1"/>
    <col min="7685" max="7685" width="0" style="215" hidden="1" customWidth="1"/>
    <col min="7686" max="7933" width="9.140625" style="215"/>
    <col min="7934" max="7934" width="5.140625" style="215" customWidth="1"/>
    <col min="7935" max="7935" width="7.140625" style="215" customWidth="1"/>
    <col min="7936" max="7936" width="3.85546875" style="215" customWidth="1"/>
    <col min="7937" max="7937" width="48.28515625" style="215" customWidth="1"/>
    <col min="7938" max="7938" width="13.7109375" style="215" customWidth="1"/>
    <col min="7939" max="7939" width="28.28515625" style="215" customWidth="1"/>
    <col min="7940" max="7940" width="11" style="215" customWidth="1"/>
    <col min="7941" max="7941" width="0" style="215" hidden="1" customWidth="1"/>
    <col min="7942" max="8189" width="9.140625" style="215"/>
    <col min="8190" max="8190" width="5.140625" style="215" customWidth="1"/>
    <col min="8191" max="8191" width="7.140625" style="215" customWidth="1"/>
    <col min="8192" max="8192" width="3.85546875" style="215" customWidth="1"/>
    <col min="8193" max="8193" width="48.28515625" style="215" customWidth="1"/>
    <col min="8194" max="8194" width="13.7109375" style="215" customWidth="1"/>
    <col min="8195" max="8195" width="28.28515625" style="215" customWidth="1"/>
    <col min="8196" max="8196" width="11" style="215" customWidth="1"/>
    <col min="8197" max="8197" width="0" style="215" hidden="1" customWidth="1"/>
    <col min="8198" max="8445" width="9.140625" style="215"/>
    <col min="8446" max="8446" width="5.140625" style="215" customWidth="1"/>
    <col min="8447" max="8447" width="7.140625" style="215" customWidth="1"/>
    <col min="8448" max="8448" width="3.85546875" style="215" customWidth="1"/>
    <col min="8449" max="8449" width="48.28515625" style="215" customWidth="1"/>
    <col min="8450" max="8450" width="13.7109375" style="215" customWidth="1"/>
    <col min="8451" max="8451" width="28.28515625" style="215" customWidth="1"/>
    <col min="8452" max="8452" width="11" style="215" customWidth="1"/>
    <col min="8453" max="8453" width="0" style="215" hidden="1" customWidth="1"/>
    <col min="8454" max="8701" width="9.140625" style="215"/>
    <col min="8702" max="8702" width="5.140625" style="215" customWidth="1"/>
    <col min="8703" max="8703" width="7.140625" style="215" customWidth="1"/>
    <col min="8704" max="8704" width="3.85546875" style="215" customWidth="1"/>
    <col min="8705" max="8705" width="48.28515625" style="215" customWidth="1"/>
    <col min="8706" max="8706" width="13.7109375" style="215" customWidth="1"/>
    <col min="8707" max="8707" width="28.28515625" style="215" customWidth="1"/>
    <col min="8708" max="8708" width="11" style="215" customWidth="1"/>
    <col min="8709" max="8709" width="0" style="215" hidden="1" customWidth="1"/>
    <col min="8710" max="8957" width="9.140625" style="215"/>
    <col min="8958" max="8958" width="5.140625" style="215" customWidth="1"/>
    <col min="8959" max="8959" width="7.140625" style="215" customWidth="1"/>
    <col min="8960" max="8960" width="3.85546875" style="215" customWidth="1"/>
    <col min="8961" max="8961" width="48.28515625" style="215" customWidth="1"/>
    <col min="8962" max="8962" width="13.7109375" style="215" customWidth="1"/>
    <col min="8963" max="8963" width="28.28515625" style="215" customWidth="1"/>
    <col min="8964" max="8964" width="11" style="215" customWidth="1"/>
    <col min="8965" max="8965" width="0" style="215" hidden="1" customWidth="1"/>
    <col min="8966" max="9213" width="9.140625" style="215"/>
    <col min="9214" max="9214" width="5.140625" style="215" customWidth="1"/>
    <col min="9215" max="9215" width="7.140625" style="215" customWidth="1"/>
    <col min="9216" max="9216" width="3.85546875" style="215" customWidth="1"/>
    <col min="9217" max="9217" width="48.28515625" style="215" customWidth="1"/>
    <col min="9218" max="9218" width="13.7109375" style="215" customWidth="1"/>
    <col min="9219" max="9219" width="28.28515625" style="215" customWidth="1"/>
    <col min="9220" max="9220" width="11" style="215" customWidth="1"/>
    <col min="9221" max="9221" width="0" style="215" hidden="1" customWidth="1"/>
    <col min="9222" max="9469" width="9.140625" style="215"/>
    <col min="9470" max="9470" width="5.140625" style="215" customWidth="1"/>
    <col min="9471" max="9471" width="7.140625" style="215" customWidth="1"/>
    <col min="9472" max="9472" width="3.85546875" style="215" customWidth="1"/>
    <col min="9473" max="9473" width="48.28515625" style="215" customWidth="1"/>
    <col min="9474" max="9474" width="13.7109375" style="215" customWidth="1"/>
    <col min="9475" max="9475" width="28.28515625" style="215" customWidth="1"/>
    <col min="9476" max="9476" width="11" style="215" customWidth="1"/>
    <col min="9477" max="9477" width="0" style="215" hidden="1" customWidth="1"/>
    <col min="9478" max="9725" width="9.140625" style="215"/>
    <col min="9726" max="9726" width="5.140625" style="215" customWidth="1"/>
    <col min="9727" max="9727" width="7.140625" style="215" customWidth="1"/>
    <col min="9728" max="9728" width="3.85546875" style="215" customWidth="1"/>
    <col min="9729" max="9729" width="48.28515625" style="215" customWidth="1"/>
    <col min="9730" max="9730" width="13.7109375" style="215" customWidth="1"/>
    <col min="9731" max="9731" width="28.28515625" style="215" customWidth="1"/>
    <col min="9732" max="9732" width="11" style="215" customWidth="1"/>
    <col min="9733" max="9733" width="0" style="215" hidden="1" customWidth="1"/>
    <col min="9734" max="9981" width="9.140625" style="215"/>
    <col min="9982" max="9982" width="5.140625" style="215" customWidth="1"/>
    <col min="9983" max="9983" width="7.140625" style="215" customWidth="1"/>
    <col min="9984" max="9984" width="3.85546875" style="215" customWidth="1"/>
    <col min="9985" max="9985" width="48.28515625" style="215" customWidth="1"/>
    <col min="9986" max="9986" width="13.7109375" style="215" customWidth="1"/>
    <col min="9987" max="9987" width="28.28515625" style="215" customWidth="1"/>
    <col min="9988" max="9988" width="11" style="215" customWidth="1"/>
    <col min="9989" max="9989" width="0" style="215" hidden="1" customWidth="1"/>
    <col min="9990" max="10237" width="9.140625" style="215"/>
    <col min="10238" max="10238" width="5.140625" style="215" customWidth="1"/>
    <col min="10239" max="10239" width="7.140625" style="215" customWidth="1"/>
    <col min="10240" max="10240" width="3.85546875" style="215" customWidth="1"/>
    <col min="10241" max="10241" width="48.28515625" style="215" customWidth="1"/>
    <col min="10242" max="10242" width="13.7109375" style="215" customWidth="1"/>
    <col min="10243" max="10243" width="28.28515625" style="215" customWidth="1"/>
    <col min="10244" max="10244" width="11" style="215" customWidth="1"/>
    <col min="10245" max="10245" width="0" style="215" hidden="1" customWidth="1"/>
    <col min="10246" max="10493" width="9.140625" style="215"/>
    <col min="10494" max="10494" width="5.140625" style="215" customWidth="1"/>
    <col min="10495" max="10495" width="7.140625" style="215" customWidth="1"/>
    <col min="10496" max="10496" width="3.85546875" style="215" customWidth="1"/>
    <col min="10497" max="10497" width="48.28515625" style="215" customWidth="1"/>
    <col min="10498" max="10498" width="13.7109375" style="215" customWidth="1"/>
    <col min="10499" max="10499" width="28.28515625" style="215" customWidth="1"/>
    <col min="10500" max="10500" width="11" style="215" customWidth="1"/>
    <col min="10501" max="10501" width="0" style="215" hidden="1" customWidth="1"/>
    <col min="10502" max="10749" width="9.140625" style="215"/>
    <col min="10750" max="10750" width="5.140625" style="215" customWidth="1"/>
    <col min="10751" max="10751" width="7.140625" style="215" customWidth="1"/>
    <col min="10752" max="10752" width="3.85546875" style="215" customWidth="1"/>
    <col min="10753" max="10753" width="48.28515625" style="215" customWidth="1"/>
    <col min="10754" max="10754" width="13.7109375" style="215" customWidth="1"/>
    <col min="10755" max="10755" width="28.28515625" style="215" customWidth="1"/>
    <col min="10756" max="10756" width="11" style="215" customWidth="1"/>
    <col min="10757" max="10757" width="0" style="215" hidden="1" customWidth="1"/>
    <col min="10758" max="11005" width="9.140625" style="215"/>
    <col min="11006" max="11006" width="5.140625" style="215" customWidth="1"/>
    <col min="11007" max="11007" width="7.140625" style="215" customWidth="1"/>
    <col min="11008" max="11008" width="3.85546875" style="215" customWidth="1"/>
    <col min="11009" max="11009" width="48.28515625" style="215" customWidth="1"/>
    <col min="11010" max="11010" width="13.7109375" style="215" customWidth="1"/>
    <col min="11011" max="11011" width="28.28515625" style="215" customWidth="1"/>
    <col min="11012" max="11012" width="11" style="215" customWidth="1"/>
    <col min="11013" max="11013" width="0" style="215" hidden="1" customWidth="1"/>
    <col min="11014" max="11261" width="9.140625" style="215"/>
    <col min="11262" max="11262" width="5.140625" style="215" customWidth="1"/>
    <col min="11263" max="11263" width="7.140625" style="215" customWidth="1"/>
    <col min="11264" max="11264" width="3.85546875" style="215" customWidth="1"/>
    <col min="11265" max="11265" width="48.28515625" style="215" customWidth="1"/>
    <col min="11266" max="11266" width="13.7109375" style="215" customWidth="1"/>
    <col min="11267" max="11267" width="28.28515625" style="215" customWidth="1"/>
    <col min="11268" max="11268" width="11" style="215" customWidth="1"/>
    <col min="11269" max="11269" width="0" style="215" hidden="1" customWidth="1"/>
    <col min="11270" max="11517" width="9.140625" style="215"/>
    <col min="11518" max="11518" width="5.140625" style="215" customWidth="1"/>
    <col min="11519" max="11519" width="7.140625" style="215" customWidth="1"/>
    <col min="11520" max="11520" width="3.85546875" style="215" customWidth="1"/>
    <col min="11521" max="11521" width="48.28515625" style="215" customWidth="1"/>
    <col min="11522" max="11522" width="13.7109375" style="215" customWidth="1"/>
    <col min="11523" max="11523" width="28.28515625" style="215" customWidth="1"/>
    <col min="11524" max="11524" width="11" style="215" customWidth="1"/>
    <col min="11525" max="11525" width="0" style="215" hidden="1" customWidth="1"/>
    <col min="11526" max="11773" width="9.140625" style="215"/>
    <col min="11774" max="11774" width="5.140625" style="215" customWidth="1"/>
    <col min="11775" max="11775" width="7.140625" style="215" customWidth="1"/>
    <col min="11776" max="11776" width="3.85546875" style="215" customWidth="1"/>
    <col min="11777" max="11777" width="48.28515625" style="215" customWidth="1"/>
    <col min="11778" max="11778" width="13.7109375" style="215" customWidth="1"/>
    <col min="11779" max="11779" width="28.28515625" style="215" customWidth="1"/>
    <col min="11780" max="11780" width="11" style="215" customWidth="1"/>
    <col min="11781" max="11781" width="0" style="215" hidden="1" customWidth="1"/>
    <col min="11782" max="12029" width="9.140625" style="215"/>
    <col min="12030" max="12030" width="5.140625" style="215" customWidth="1"/>
    <col min="12031" max="12031" width="7.140625" style="215" customWidth="1"/>
    <col min="12032" max="12032" width="3.85546875" style="215" customWidth="1"/>
    <col min="12033" max="12033" width="48.28515625" style="215" customWidth="1"/>
    <col min="12034" max="12034" width="13.7109375" style="215" customWidth="1"/>
    <col min="12035" max="12035" width="28.28515625" style="215" customWidth="1"/>
    <col min="12036" max="12036" width="11" style="215" customWidth="1"/>
    <col min="12037" max="12037" width="0" style="215" hidden="1" customWidth="1"/>
    <col min="12038" max="12285" width="9.140625" style="215"/>
    <col min="12286" max="12286" width="5.140625" style="215" customWidth="1"/>
    <col min="12287" max="12287" width="7.140625" style="215" customWidth="1"/>
    <col min="12288" max="12288" width="3.85546875" style="215" customWidth="1"/>
    <col min="12289" max="12289" width="48.28515625" style="215" customWidth="1"/>
    <col min="12290" max="12290" width="13.7109375" style="215" customWidth="1"/>
    <col min="12291" max="12291" width="28.28515625" style="215" customWidth="1"/>
    <col min="12292" max="12292" width="11" style="215" customWidth="1"/>
    <col min="12293" max="12293" width="0" style="215" hidden="1" customWidth="1"/>
    <col min="12294" max="12541" width="9.140625" style="215"/>
    <col min="12542" max="12542" width="5.140625" style="215" customWidth="1"/>
    <col min="12543" max="12543" width="7.140625" style="215" customWidth="1"/>
    <col min="12544" max="12544" width="3.85546875" style="215" customWidth="1"/>
    <col min="12545" max="12545" width="48.28515625" style="215" customWidth="1"/>
    <col min="12546" max="12546" width="13.7109375" style="215" customWidth="1"/>
    <col min="12547" max="12547" width="28.28515625" style="215" customWidth="1"/>
    <col min="12548" max="12548" width="11" style="215" customWidth="1"/>
    <col min="12549" max="12549" width="0" style="215" hidden="1" customWidth="1"/>
    <col min="12550" max="12797" width="9.140625" style="215"/>
    <col min="12798" max="12798" width="5.140625" style="215" customWidth="1"/>
    <col min="12799" max="12799" width="7.140625" style="215" customWidth="1"/>
    <col min="12800" max="12800" width="3.85546875" style="215" customWidth="1"/>
    <col min="12801" max="12801" width="48.28515625" style="215" customWidth="1"/>
    <col min="12802" max="12802" width="13.7109375" style="215" customWidth="1"/>
    <col min="12803" max="12803" width="28.28515625" style="215" customWidth="1"/>
    <col min="12804" max="12804" width="11" style="215" customWidth="1"/>
    <col min="12805" max="12805" width="0" style="215" hidden="1" customWidth="1"/>
    <col min="12806" max="13053" width="9.140625" style="215"/>
    <col min="13054" max="13054" width="5.140625" style="215" customWidth="1"/>
    <col min="13055" max="13055" width="7.140625" style="215" customWidth="1"/>
    <col min="13056" max="13056" width="3.85546875" style="215" customWidth="1"/>
    <col min="13057" max="13057" width="48.28515625" style="215" customWidth="1"/>
    <col min="13058" max="13058" width="13.7109375" style="215" customWidth="1"/>
    <col min="13059" max="13059" width="28.28515625" style="215" customWidth="1"/>
    <col min="13060" max="13060" width="11" style="215" customWidth="1"/>
    <col min="13061" max="13061" width="0" style="215" hidden="1" customWidth="1"/>
    <col min="13062" max="13309" width="9.140625" style="215"/>
    <col min="13310" max="13310" width="5.140625" style="215" customWidth="1"/>
    <col min="13311" max="13311" width="7.140625" style="215" customWidth="1"/>
    <col min="13312" max="13312" width="3.85546875" style="215" customWidth="1"/>
    <col min="13313" max="13313" width="48.28515625" style="215" customWidth="1"/>
    <col min="13314" max="13314" width="13.7109375" style="215" customWidth="1"/>
    <col min="13315" max="13315" width="28.28515625" style="215" customWidth="1"/>
    <col min="13316" max="13316" width="11" style="215" customWidth="1"/>
    <col min="13317" max="13317" width="0" style="215" hidden="1" customWidth="1"/>
    <col min="13318" max="13565" width="9.140625" style="215"/>
    <col min="13566" max="13566" width="5.140625" style="215" customWidth="1"/>
    <col min="13567" max="13567" width="7.140625" style="215" customWidth="1"/>
    <col min="13568" max="13568" width="3.85546875" style="215" customWidth="1"/>
    <col min="13569" max="13569" width="48.28515625" style="215" customWidth="1"/>
    <col min="13570" max="13570" width="13.7109375" style="215" customWidth="1"/>
    <col min="13571" max="13571" width="28.28515625" style="215" customWidth="1"/>
    <col min="13572" max="13572" width="11" style="215" customWidth="1"/>
    <col min="13573" max="13573" width="0" style="215" hidden="1" customWidth="1"/>
    <col min="13574" max="13821" width="9.140625" style="215"/>
    <col min="13822" max="13822" width="5.140625" style="215" customWidth="1"/>
    <col min="13823" max="13823" width="7.140625" style="215" customWidth="1"/>
    <col min="13824" max="13824" width="3.85546875" style="215" customWidth="1"/>
    <col min="13825" max="13825" width="48.28515625" style="215" customWidth="1"/>
    <col min="13826" max="13826" width="13.7109375" style="215" customWidth="1"/>
    <col min="13827" max="13827" width="28.28515625" style="215" customWidth="1"/>
    <col min="13828" max="13828" width="11" style="215" customWidth="1"/>
    <col min="13829" max="13829" width="0" style="215" hidden="1" customWidth="1"/>
    <col min="13830" max="14077" width="9.140625" style="215"/>
    <col min="14078" max="14078" width="5.140625" style="215" customWidth="1"/>
    <col min="14079" max="14079" width="7.140625" style="215" customWidth="1"/>
    <col min="14080" max="14080" width="3.85546875" style="215" customWidth="1"/>
    <col min="14081" max="14081" width="48.28515625" style="215" customWidth="1"/>
    <col min="14082" max="14082" width="13.7109375" style="215" customWidth="1"/>
    <col min="14083" max="14083" width="28.28515625" style="215" customWidth="1"/>
    <col min="14084" max="14084" width="11" style="215" customWidth="1"/>
    <col min="14085" max="14085" width="0" style="215" hidden="1" customWidth="1"/>
    <col min="14086" max="14333" width="9.140625" style="215"/>
    <col min="14334" max="14334" width="5.140625" style="215" customWidth="1"/>
    <col min="14335" max="14335" width="7.140625" style="215" customWidth="1"/>
    <col min="14336" max="14336" width="3.85546875" style="215" customWidth="1"/>
    <col min="14337" max="14337" width="48.28515625" style="215" customWidth="1"/>
    <col min="14338" max="14338" width="13.7109375" style="215" customWidth="1"/>
    <col min="14339" max="14339" width="28.28515625" style="215" customWidth="1"/>
    <col min="14340" max="14340" width="11" style="215" customWidth="1"/>
    <col min="14341" max="14341" width="0" style="215" hidden="1" customWidth="1"/>
    <col min="14342" max="14589" width="9.140625" style="215"/>
    <col min="14590" max="14590" width="5.140625" style="215" customWidth="1"/>
    <col min="14591" max="14591" width="7.140625" style="215" customWidth="1"/>
    <col min="14592" max="14592" width="3.85546875" style="215" customWidth="1"/>
    <col min="14593" max="14593" width="48.28515625" style="215" customWidth="1"/>
    <col min="14594" max="14594" width="13.7109375" style="215" customWidth="1"/>
    <col min="14595" max="14595" width="28.28515625" style="215" customWidth="1"/>
    <col min="14596" max="14596" width="11" style="215" customWidth="1"/>
    <col min="14597" max="14597" width="0" style="215" hidden="1" customWidth="1"/>
    <col min="14598" max="14845" width="9.140625" style="215"/>
    <col min="14846" max="14846" width="5.140625" style="215" customWidth="1"/>
    <col min="14847" max="14847" width="7.140625" style="215" customWidth="1"/>
    <col min="14848" max="14848" width="3.85546875" style="215" customWidth="1"/>
    <col min="14849" max="14849" width="48.28515625" style="215" customWidth="1"/>
    <col min="14850" max="14850" width="13.7109375" style="215" customWidth="1"/>
    <col min="14851" max="14851" width="28.28515625" style="215" customWidth="1"/>
    <col min="14852" max="14852" width="11" style="215" customWidth="1"/>
    <col min="14853" max="14853" width="0" style="215" hidden="1" customWidth="1"/>
    <col min="14854" max="15101" width="9.140625" style="215"/>
    <col min="15102" max="15102" width="5.140625" style="215" customWidth="1"/>
    <col min="15103" max="15103" width="7.140625" style="215" customWidth="1"/>
    <col min="15104" max="15104" width="3.85546875" style="215" customWidth="1"/>
    <col min="15105" max="15105" width="48.28515625" style="215" customWidth="1"/>
    <col min="15106" max="15106" width="13.7109375" style="215" customWidth="1"/>
    <col min="15107" max="15107" width="28.28515625" style="215" customWidth="1"/>
    <col min="15108" max="15108" width="11" style="215" customWidth="1"/>
    <col min="15109" max="15109" width="0" style="215" hidden="1" customWidth="1"/>
    <col min="15110" max="15357" width="9.140625" style="215"/>
    <col min="15358" max="15358" width="5.140625" style="215" customWidth="1"/>
    <col min="15359" max="15359" width="7.140625" style="215" customWidth="1"/>
    <col min="15360" max="15360" width="3.85546875" style="215" customWidth="1"/>
    <col min="15361" max="15361" width="48.28515625" style="215" customWidth="1"/>
    <col min="15362" max="15362" width="13.7109375" style="215" customWidth="1"/>
    <col min="15363" max="15363" width="28.28515625" style="215" customWidth="1"/>
    <col min="15364" max="15364" width="11" style="215" customWidth="1"/>
    <col min="15365" max="15365" width="0" style="215" hidden="1" customWidth="1"/>
    <col min="15366" max="15613" width="9.140625" style="215"/>
    <col min="15614" max="15614" width="5.140625" style="215" customWidth="1"/>
    <col min="15615" max="15615" width="7.140625" style="215" customWidth="1"/>
    <col min="15616" max="15616" width="3.85546875" style="215" customWidth="1"/>
    <col min="15617" max="15617" width="48.28515625" style="215" customWidth="1"/>
    <col min="15618" max="15618" width="13.7109375" style="215" customWidth="1"/>
    <col min="15619" max="15619" width="28.28515625" style="215" customWidth="1"/>
    <col min="15620" max="15620" width="11" style="215" customWidth="1"/>
    <col min="15621" max="15621" width="0" style="215" hidden="1" customWidth="1"/>
    <col min="15622" max="15869" width="9.140625" style="215"/>
    <col min="15870" max="15870" width="5.140625" style="215" customWidth="1"/>
    <col min="15871" max="15871" width="7.140625" style="215" customWidth="1"/>
    <col min="15872" max="15872" width="3.85546875" style="215" customWidth="1"/>
    <col min="15873" max="15873" width="48.28515625" style="215" customWidth="1"/>
    <col min="15874" max="15874" width="13.7109375" style="215" customWidth="1"/>
    <col min="15875" max="15875" width="28.28515625" style="215" customWidth="1"/>
    <col min="15876" max="15876" width="11" style="215" customWidth="1"/>
    <col min="15877" max="15877" width="0" style="215" hidden="1" customWidth="1"/>
    <col min="15878" max="16125" width="9.140625" style="215"/>
    <col min="16126" max="16126" width="5.140625" style="215" customWidth="1"/>
    <col min="16127" max="16127" width="7.140625" style="215" customWidth="1"/>
    <col min="16128" max="16128" width="3.85546875" style="215" customWidth="1"/>
    <col min="16129" max="16129" width="48.28515625" style="215" customWidth="1"/>
    <col min="16130" max="16130" width="13.7109375" style="215" customWidth="1"/>
    <col min="16131" max="16131" width="28.28515625" style="215" customWidth="1"/>
    <col min="16132" max="16132" width="11" style="215" customWidth="1"/>
    <col min="16133" max="16133" width="0" style="215" hidden="1" customWidth="1"/>
    <col min="16134" max="16384" width="9.140625" style="215"/>
  </cols>
  <sheetData>
    <row r="1" spans="1:29" ht="23.25" x14ac:dyDescent="0.35">
      <c r="A1" s="285" t="s">
        <v>198</v>
      </c>
      <c r="B1" s="285"/>
      <c r="C1" s="285"/>
      <c r="D1" s="286"/>
      <c r="E1" s="285"/>
      <c r="F1" s="709" t="s">
        <v>200</v>
      </c>
      <c r="G1" s="710"/>
    </row>
    <row r="3" spans="1:29" ht="15" x14ac:dyDescent="0.2">
      <c r="A3" s="287" t="s">
        <v>0</v>
      </c>
      <c r="C3" s="289" t="s">
        <v>199</v>
      </c>
      <c r="D3" s="290"/>
      <c r="E3" s="289"/>
      <c r="F3" s="289"/>
    </row>
    <row r="4" spans="1:29" ht="15" x14ac:dyDescent="0.2">
      <c r="C4" s="289" t="s">
        <v>1</v>
      </c>
      <c r="D4" s="290"/>
      <c r="E4" s="289"/>
      <c r="F4" s="289"/>
    </row>
    <row r="6" spans="1:29" ht="18" x14ac:dyDescent="0.25">
      <c r="A6" s="711" t="s">
        <v>448</v>
      </c>
      <c r="B6" s="712"/>
      <c r="C6" s="712"/>
      <c r="D6" s="712"/>
      <c r="E6" s="712"/>
      <c r="F6" s="712"/>
      <c r="G6" s="712"/>
    </row>
    <row r="7" spans="1:29" ht="13.5" thickBot="1" x14ac:dyDescent="0.25">
      <c r="G7" s="295" t="s">
        <v>2</v>
      </c>
    </row>
    <row r="8" spans="1:29" s="223" customFormat="1" ht="27" thickTop="1" thickBot="1" x14ac:dyDescent="0.25">
      <c r="A8" s="296" t="s">
        <v>3</v>
      </c>
      <c r="B8" s="297" t="s">
        <v>4</v>
      </c>
      <c r="C8" s="298" t="s">
        <v>5</v>
      </c>
      <c r="D8" s="298"/>
      <c r="E8" s="298" t="s">
        <v>95</v>
      </c>
      <c r="F8" s="299" t="s">
        <v>6</v>
      </c>
      <c r="G8" s="300" t="s">
        <v>440</v>
      </c>
      <c r="H8" s="215"/>
      <c r="I8" s="215"/>
      <c r="J8" s="215"/>
      <c r="K8" s="215"/>
      <c r="L8" s="215"/>
      <c r="M8" s="215"/>
      <c r="N8" s="215"/>
      <c r="O8" s="215"/>
      <c r="P8" s="215"/>
      <c r="Q8" s="215"/>
      <c r="R8" s="215"/>
      <c r="S8" s="215"/>
      <c r="T8" s="215"/>
      <c r="U8" s="215"/>
      <c r="V8" s="215"/>
      <c r="W8" s="215"/>
      <c r="X8" s="215"/>
      <c r="Y8" s="215"/>
      <c r="Z8" s="215"/>
      <c r="AA8" s="215"/>
      <c r="AB8" s="215"/>
      <c r="AC8" s="215"/>
    </row>
    <row r="9" spans="1:29" ht="15.75" thickTop="1" x14ac:dyDescent="0.2">
      <c r="A9" s="301" t="s">
        <v>131</v>
      </c>
      <c r="B9" s="302"/>
      <c r="C9" s="303"/>
      <c r="D9" s="304"/>
      <c r="E9" s="305"/>
      <c r="F9" s="306"/>
      <c r="G9" s="307"/>
    </row>
    <row r="10" spans="1:29" s="242" customFormat="1" ht="17.25" customHeight="1" x14ac:dyDescent="0.2">
      <c r="A10" s="308">
        <v>6172</v>
      </c>
      <c r="B10" s="309">
        <v>2122</v>
      </c>
      <c r="C10" s="310">
        <v>302</v>
      </c>
      <c r="D10" s="311" t="s">
        <v>232</v>
      </c>
      <c r="E10" s="312">
        <v>90000001001</v>
      </c>
      <c r="F10" s="62" t="s">
        <v>98</v>
      </c>
      <c r="G10" s="307">
        <v>43</v>
      </c>
    </row>
    <row r="11" spans="1:29" s="242" customFormat="1" ht="17.25" customHeight="1" x14ac:dyDescent="0.2">
      <c r="A11" s="308">
        <v>6172</v>
      </c>
      <c r="B11" s="309">
        <v>2122</v>
      </c>
      <c r="C11" s="310">
        <v>302</v>
      </c>
      <c r="D11" s="311" t="s">
        <v>233</v>
      </c>
      <c r="E11" s="312">
        <v>90000001012</v>
      </c>
      <c r="F11" s="62" t="s">
        <v>98</v>
      </c>
      <c r="G11" s="307">
        <v>787</v>
      </c>
    </row>
    <row r="12" spans="1:29" s="242" customFormat="1" ht="17.25" customHeight="1" x14ac:dyDescent="0.2">
      <c r="A12" s="308">
        <v>6172</v>
      </c>
      <c r="B12" s="309">
        <v>2122</v>
      </c>
      <c r="C12" s="310">
        <v>302</v>
      </c>
      <c r="D12" s="311" t="s">
        <v>234</v>
      </c>
      <c r="E12" s="312">
        <v>90000001014</v>
      </c>
      <c r="F12" s="62" t="s">
        <v>98</v>
      </c>
      <c r="G12" s="307">
        <v>0</v>
      </c>
    </row>
    <row r="13" spans="1:29" s="242" customFormat="1" ht="17.25" customHeight="1" x14ac:dyDescent="0.2">
      <c r="A13" s="57">
        <v>6172</v>
      </c>
      <c r="B13" s="58">
        <v>2122</v>
      </c>
      <c r="C13" s="310">
        <v>302</v>
      </c>
      <c r="D13" s="311" t="s">
        <v>241</v>
      </c>
      <c r="E13" s="312">
        <v>90000001015</v>
      </c>
      <c r="F13" s="62" t="s">
        <v>98</v>
      </c>
      <c r="G13" s="307">
        <v>3556</v>
      </c>
    </row>
    <row r="14" spans="1:29" s="242" customFormat="1" ht="17.25" customHeight="1" x14ac:dyDescent="0.2">
      <c r="A14" s="57" t="s">
        <v>96</v>
      </c>
      <c r="B14" s="58" t="s">
        <v>97</v>
      </c>
      <c r="C14" s="310">
        <v>302</v>
      </c>
      <c r="D14" s="311" t="s">
        <v>235</v>
      </c>
      <c r="E14" s="312">
        <v>90000001032</v>
      </c>
      <c r="F14" s="62" t="s">
        <v>98</v>
      </c>
      <c r="G14" s="307">
        <v>163</v>
      </c>
    </row>
    <row r="15" spans="1:29" s="242" customFormat="1" ht="17.25" customHeight="1" x14ac:dyDescent="0.2">
      <c r="A15" s="57" t="s">
        <v>96</v>
      </c>
      <c r="B15" s="58" t="s">
        <v>97</v>
      </c>
      <c r="C15" s="310">
        <v>302</v>
      </c>
      <c r="D15" s="311" t="s">
        <v>236</v>
      </c>
      <c r="E15" s="312">
        <v>90000001033</v>
      </c>
      <c r="F15" s="62" t="s">
        <v>98</v>
      </c>
      <c r="G15" s="307">
        <v>134</v>
      </c>
    </row>
    <row r="16" spans="1:29" s="242" customFormat="1" ht="25.5" x14ac:dyDescent="0.2">
      <c r="A16" s="57" t="s">
        <v>96</v>
      </c>
      <c r="B16" s="58" t="s">
        <v>97</v>
      </c>
      <c r="C16" s="310">
        <v>302</v>
      </c>
      <c r="D16" s="311" t="s">
        <v>237</v>
      </c>
      <c r="E16" s="312">
        <v>90000001034</v>
      </c>
      <c r="F16" s="62" t="s">
        <v>98</v>
      </c>
      <c r="G16" s="307">
        <v>170</v>
      </c>
    </row>
    <row r="17" spans="1:7" s="242" customFormat="1" ht="17.25" customHeight="1" x14ac:dyDescent="0.2">
      <c r="A17" s="57" t="s">
        <v>96</v>
      </c>
      <c r="B17" s="58" t="s">
        <v>97</v>
      </c>
      <c r="C17" s="310">
        <v>302</v>
      </c>
      <c r="D17" s="311" t="s">
        <v>238</v>
      </c>
      <c r="E17" s="312">
        <v>90000001100</v>
      </c>
      <c r="F17" s="62" t="s">
        <v>98</v>
      </c>
      <c r="G17" s="307">
        <v>25</v>
      </c>
    </row>
    <row r="18" spans="1:7" s="242" customFormat="1" ht="17.25" customHeight="1" x14ac:dyDescent="0.2">
      <c r="A18" s="57" t="s">
        <v>96</v>
      </c>
      <c r="B18" s="58" t="s">
        <v>97</v>
      </c>
      <c r="C18" s="310">
        <v>302</v>
      </c>
      <c r="D18" s="311" t="s">
        <v>239</v>
      </c>
      <c r="E18" s="312">
        <v>90000001101</v>
      </c>
      <c r="F18" s="62" t="s">
        <v>98</v>
      </c>
      <c r="G18" s="307">
        <v>1048</v>
      </c>
    </row>
    <row r="19" spans="1:7" s="242" customFormat="1" ht="17.25" customHeight="1" x14ac:dyDescent="0.2">
      <c r="A19" s="57" t="s">
        <v>96</v>
      </c>
      <c r="B19" s="58" t="s">
        <v>97</v>
      </c>
      <c r="C19" s="310">
        <v>302</v>
      </c>
      <c r="D19" s="311" t="s">
        <v>240</v>
      </c>
      <c r="E19" s="312">
        <v>90000001102</v>
      </c>
      <c r="F19" s="62" t="s">
        <v>98</v>
      </c>
      <c r="G19" s="307">
        <v>3739</v>
      </c>
    </row>
    <row r="20" spans="1:7" s="242" customFormat="1" ht="17.25" customHeight="1" x14ac:dyDescent="0.2">
      <c r="A20" s="57" t="s">
        <v>96</v>
      </c>
      <c r="B20" s="58" t="s">
        <v>97</v>
      </c>
      <c r="C20" s="310">
        <v>302</v>
      </c>
      <c r="D20" s="311" t="s">
        <v>242</v>
      </c>
      <c r="E20" s="312">
        <v>90000001103</v>
      </c>
      <c r="F20" s="62" t="s">
        <v>98</v>
      </c>
      <c r="G20" s="307">
        <v>4804</v>
      </c>
    </row>
    <row r="21" spans="1:7" s="242" customFormat="1" ht="17.25" customHeight="1" x14ac:dyDescent="0.2">
      <c r="A21" s="57" t="s">
        <v>96</v>
      </c>
      <c r="B21" s="58" t="s">
        <v>97</v>
      </c>
      <c r="C21" s="310">
        <v>302</v>
      </c>
      <c r="D21" s="311" t="s">
        <v>243</v>
      </c>
      <c r="E21" s="312">
        <v>90000001104</v>
      </c>
      <c r="F21" s="62" t="s">
        <v>98</v>
      </c>
      <c r="G21" s="307">
        <v>1055</v>
      </c>
    </row>
    <row r="22" spans="1:7" s="242" customFormat="1" ht="17.25" customHeight="1" x14ac:dyDescent="0.2">
      <c r="A22" s="57" t="s">
        <v>96</v>
      </c>
      <c r="B22" s="58" t="s">
        <v>97</v>
      </c>
      <c r="C22" s="310">
        <v>302</v>
      </c>
      <c r="D22" s="311" t="s">
        <v>244</v>
      </c>
      <c r="E22" s="312">
        <v>90000001105</v>
      </c>
      <c r="F22" s="62" t="s">
        <v>98</v>
      </c>
      <c r="G22" s="307">
        <v>678</v>
      </c>
    </row>
    <row r="23" spans="1:7" s="242" customFormat="1" ht="17.25" customHeight="1" x14ac:dyDescent="0.2">
      <c r="A23" s="57" t="s">
        <v>96</v>
      </c>
      <c r="B23" s="58" t="s">
        <v>97</v>
      </c>
      <c r="C23" s="310">
        <v>302</v>
      </c>
      <c r="D23" s="311" t="s">
        <v>245</v>
      </c>
      <c r="E23" s="312">
        <v>90000001120</v>
      </c>
      <c r="F23" s="62" t="s">
        <v>98</v>
      </c>
      <c r="G23" s="307">
        <v>1915</v>
      </c>
    </row>
    <row r="24" spans="1:7" s="243" customFormat="1" ht="25.5" x14ac:dyDescent="0.2">
      <c r="A24" s="313" t="s">
        <v>96</v>
      </c>
      <c r="B24" s="314" t="s">
        <v>97</v>
      </c>
      <c r="C24" s="310">
        <v>302</v>
      </c>
      <c r="D24" s="315" t="s">
        <v>246</v>
      </c>
      <c r="E24" s="316">
        <v>90000001121</v>
      </c>
      <c r="F24" s="317" t="s">
        <v>98</v>
      </c>
      <c r="G24" s="307">
        <v>3078</v>
      </c>
    </row>
    <row r="25" spans="1:7" s="242" customFormat="1" ht="17.25" customHeight="1" x14ac:dyDescent="0.2">
      <c r="A25" s="57" t="s">
        <v>96</v>
      </c>
      <c r="B25" s="58" t="s">
        <v>97</v>
      </c>
      <c r="C25" s="310">
        <v>302</v>
      </c>
      <c r="D25" s="311" t="s">
        <v>247</v>
      </c>
      <c r="E25" s="312">
        <v>90000001122</v>
      </c>
      <c r="F25" s="62" t="s">
        <v>98</v>
      </c>
      <c r="G25" s="307">
        <v>2365</v>
      </c>
    </row>
    <row r="26" spans="1:7" s="242" customFormat="1" ht="25.5" x14ac:dyDescent="0.2">
      <c r="A26" s="57" t="s">
        <v>96</v>
      </c>
      <c r="B26" s="58" t="s">
        <v>97</v>
      </c>
      <c r="C26" s="310">
        <v>302</v>
      </c>
      <c r="D26" s="311" t="s">
        <v>248</v>
      </c>
      <c r="E26" s="312">
        <v>90000001123</v>
      </c>
      <c r="F26" s="62" t="s">
        <v>98</v>
      </c>
      <c r="G26" s="307">
        <v>1709</v>
      </c>
    </row>
    <row r="27" spans="1:7" s="242" customFormat="1" ht="17.25" customHeight="1" x14ac:dyDescent="0.2">
      <c r="A27" s="57" t="s">
        <v>96</v>
      </c>
      <c r="B27" s="58" t="s">
        <v>97</v>
      </c>
      <c r="C27" s="310">
        <v>302</v>
      </c>
      <c r="D27" s="311" t="s">
        <v>249</v>
      </c>
      <c r="E27" s="312">
        <v>90000001150</v>
      </c>
      <c r="F27" s="62" t="s">
        <v>98</v>
      </c>
      <c r="G27" s="307">
        <v>570</v>
      </c>
    </row>
    <row r="28" spans="1:7" s="243" customFormat="1" ht="25.5" x14ac:dyDescent="0.2">
      <c r="A28" s="313" t="s">
        <v>96</v>
      </c>
      <c r="B28" s="314" t="s">
        <v>97</v>
      </c>
      <c r="C28" s="310">
        <v>302</v>
      </c>
      <c r="D28" s="315" t="s">
        <v>250</v>
      </c>
      <c r="E28" s="316">
        <v>90000001160</v>
      </c>
      <c r="F28" s="317" t="s">
        <v>98</v>
      </c>
      <c r="G28" s="307">
        <v>1544</v>
      </c>
    </row>
    <row r="29" spans="1:7" s="242" customFormat="1" ht="17.25" customHeight="1" x14ac:dyDescent="0.2">
      <c r="A29" s="57" t="s">
        <v>96</v>
      </c>
      <c r="B29" s="58" t="s">
        <v>97</v>
      </c>
      <c r="C29" s="310">
        <v>302</v>
      </c>
      <c r="D29" s="311" t="s">
        <v>251</v>
      </c>
      <c r="E29" s="312">
        <v>90000001200</v>
      </c>
      <c r="F29" s="62" t="s">
        <v>98</v>
      </c>
      <c r="G29" s="307">
        <v>1123</v>
      </c>
    </row>
    <row r="30" spans="1:7" s="242" customFormat="1" x14ac:dyDescent="0.2">
      <c r="A30" s="57" t="s">
        <v>96</v>
      </c>
      <c r="B30" s="58" t="s">
        <v>97</v>
      </c>
      <c r="C30" s="310">
        <v>302</v>
      </c>
      <c r="D30" s="311" t="s">
        <v>252</v>
      </c>
      <c r="E30" s="312">
        <v>90000001201</v>
      </c>
      <c r="F30" s="62" t="s">
        <v>98</v>
      </c>
      <c r="G30" s="307">
        <v>4550</v>
      </c>
    </row>
    <row r="31" spans="1:7" s="243" customFormat="1" ht="17.25" customHeight="1" x14ac:dyDescent="0.2">
      <c r="A31" s="313" t="s">
        <v>96</v>
      </c>
      <c r="B31" s="314" t="s">
        <v>97</v>
      </c>
      <c r="C31" s="310">
        <v>302</v>
      </c>
      <c r="D31" s="315" t="s">
        <v>253</v>
      </c>
      <c r="E31" s="316">
        <v>90000001202</v>
      </c>
      <c r="F31" s="317" t="s">
        <v>98</v>
      </c>
      <c r="G31" s="307">
        <v>1142</v>
      </c>
    </row>
    <row r="32" spans="1:7" s="242" customFormat="1" ht="17.25" customHeight="1" x14ac:dyDescent="0.2">
      <c r="A32" s="57" t="s">
        <v>96</v>
      </c>
      <c r="B32" s="58" t="s">
        <v>97</v>
      </c>
      <c r="C32" s="310">
        <v>302</v>
      </c>
      <c r="D32" s="311" t="s">
        <v>254</v>
      </c>
      <c r="E32" s="312">
        <v>90000001204</v>
      </c>
      <c r="F32" s="62" t="s">
        <v>98</v>
      </c>
      <c r="G32" s="307">
        <v>3894</v>
      </c>
    </row>
    <row r="33" spans="1:9" s="243" customFormat="1" x14ac:dyDescent="0.2">
      <c r="A33" s="313" t="s">
        <v>96</v>
      </c>
      <c r="B33" s="314" t="s">
        <v>97</v>
      </c>
      <c r="C33" s="310">
        <v>302</v>
      </c>
      <c r="D33" s="315" t="s">
        <v>255</v>
      </c>
      <c r="E33" s="316">
        <v>90000001205</v>
      </c>
      <c r="F33" s="317" t="s">
        <v>98</v>
      </c>
      <c r="G33" s="307">
        <v>1810</v>
      </c>
    </row>
    <row r="34" spans="1:9" s="243" customFormat="1" ht="25.5" x14ac:dyDescent="0.2">
      <c r="A34" s="313" t="s">
        <v>96</v>
      </c>
      <c r="B34" s="314" t="s">
        <v>97</v>
      </c>
      <c r="C34" s="310">
        <v>302</v>
      </c>
      <c r="D34" s="315" t="s">
        <v>256</v>
      </c>
      <c r="E34" s="316">
        <v>90000001206</v>
      </c>
      <c r="F34" s="317" t="s">
        <v>98</v>
      </c>
      <c r="G34" s="307">
        <v>913</v>
      </c>
    </row>
    <row r="35" spans="1:9" s="243" customFormat="1" ht="17.25" customHeight="1" x14ac:dyDescent="0.2">
      <c r="A35" s="313" t="s">
        <v>96</v>
      </c>
      <c r="B35" s="314" t="s">
        <v>97</v>
      </c>
      <c r="C35" s="310">
        <v>302</v>
      </c>
      <c r="D35" s="315" t="s">
        <v>257</v>
      </c>
      <c r="E35" s="316">
        <v>90000001207</v>
      </c>
      <c r="F35" s="317" t="s">
        <v>98</v>
      </c>
      <c r="G35" s="307">
        <v>686</v>
      </c>
    </row>
    <row r="36" spans="1:9" s="242" customFormat="1" ht="17.25" customHeight="1" x14ac:dyDescent="0.2">
      <c r="A36" s="57" t="s">
        <v>96</v>
      </c>
      <c r="B36" s="58" t="s">
        <v>97</v>
      </c>
      <c r="C36" s="310">
        <v>302</v>
      </c>
      <c r="D36" s="311" t="s">
        <v>258</v>
      </c>
      <c r="E36" s="312">
        <v>90000001208</v>
      </c>
      <c r="F36" s="62" t="s">
        <v>98</v>
      </c>
      <c r="G36" s="307">
        <v>2398</v>
      </c>
    </row>
    <row r="37" spans="1:9" s="242" customFormat="1" ht="17.25" customHeight="1" x14ac:dyDescent="0.2">
      <c r="A37" s="57" t="s">
        <v>96</v>
      </c>
      <c r="B37" s="58" t="s">
        <v>97</v>
      </c>
      <c r="C37" s="310">
        <v>302</v>
      </c>
      <c r="D37" s="311" t="s">
        <v>259</v>
      </c>
      <c r="E37" s="312">
        <v>90000001300</v>
      </c>
      <c r="F37" s="62" t="s">
        <v>98</v>
      </c>
      <c r="G37" s="307">
        <v>218</v>
      </c>
    </row>
    <row r="38" spans="1:9" s="242" customFormat="1" ht="17.25" customHeight="1" x14ac:dyDescent="0.2">
      <c r="A38" s="57" t="s">
        <v>96</v>
      </c>
      <c r="B38" s="58" t="s">
        <v>97</v>
      </c>
      <c r="C38" s="310">
        <v>302</v>
      </c>
      <c r="D38" s="311" t="s">
        <v>260</v>
      </c>
      <c r="E38" s="312">
        <v>90000001301</v>
      </c>
      <c r="F38" s="62" t="s">
        <v>98</v>
      </c>
      <c r="G38" s="307">
        <v>646</v>
      </c>
    </row>
    <row r="39" spans="1:9" s="242" customFormat="1" ht="17.25" customHeight="1" x14ac:dyDescent="0.2">
      <c r="A39" s="57" t="s">
        <v>96</v>
      </c>
      <c r="B39" s="58" t="s">
        <v>97</v>
      </c>
      <c r="C39" s="310">
        <v>302</v>
      </c>
      <c r="D39" s="311" t="s">
        <v>261</v>
      </c>
      <c r="E39" s="312">
        <v>90000001302</v>
      </c>
      <c r="F39" s="62" t="s">
        <v>98</v>
      </c>
      <c r="G39" s="307">
        <v>87</v>
      </c>
    </row>
    <row r="40" spans="1:9" s="242" customFormat="1" ht="17.25" customHeight="1" x14ac:dyDescent="0.2">
      <c r="A40" s="57" t="s">
        <v>96</v>
      </c>
      <c r="B40" s="58" t="s">
        <v>97</v>
      </c>
      <c r="C40" s="310">
        <v>302</v>
      </c>
      <c r="D40" s="318" t="s">
        <v>262</v>
      </c>
      <c r="E40" s="312">
        <v>90000001303</v>
      </c>
      <c r="F40" s="62" t="s">
        <v>98</v>
      </c>
      <c r="G40" s="307">
        <v>136</v>
      </c>
    </row>
    <row r="41" spans="1:9" s="242" customFormat="1" ht="17.25" customHeight="1" x14ac:dyDescent="0.2">
      <c r="A41" s="57" t="s">
        <v>96</v>
      </c>
      <c r="B41" s="58" t="s">
        <v>97</v>
      </c>
      <c r="C41" s="310">
        <v>302</v>
      </c>
      <c r="D41" s="319" t="s">
        <v>263</v>
      </c>
      <c r="E41" s="312">
        <v>90000001304</v>
      </c>
      <c r="F41" s="62" t="s">
        <v>98</v>
      </c>
      <c r="G41" s="307">
        <v>6</v>
      </c>
    </row>
    <row r="42" spans="1:9" s="242" customFormat="1" ht="17.25" customHeight="1" x14ac:dyDescent="0.2">
      <c r="A42" s="57" t="s">
        <v>96</v>
      </c>
      <c r="B42" s="58" t="s">
        <v>97</v>
      </c>
      <c r="C42" s="310">
        <v>302</v>
      </c>
      <c r="D42" s="319" t="s">
        <v>264</v>
      </c>
      <c r="E42" s="312">
        <v>90000001350</v>
      </c>
      <c r="F42" s="62" t="s">
        <v>98</v>
      </c>
      <c r="G42" s="307">
        <v>317</v>
      </c>
    </row>
    <row r="43" spans="1:9" s="242" customFormat="1" ht="17.25" customHeight="1" x14ac:dyDescent="0.2">
      <c r="A43" s="57" t="s">
        <v>96</v>
      </c>
      <c r="B43" s="58" t="s">
        <v>97</v>
      </c>
      <c r="C43" s="310">
        <v>302</v>
      </c>
      <c r="D43" s="319" t="s">
        <v>265</v>
      </c>
      <c r="E43" s="312">
        <v>90000001351</v>
      </c>
      <c r="F43" s="62" t="s">
        <v>98</v>
      </c>
      <c r="G43" s="307">
        <v>32</v>
      </c>
    </row>
    <row r="44" spans="1:9" s="242" customFormat="1" ht="17.25" customHeight="1" x14ac:dyDescent="0.2">
      <c r="A44" s="57" t="s">
        <v>96</v>
      </c>
      <c r="B44" s="58" t="s">
        <v>97</v>
      </c>
      <c r="C44" s="310">
        <v>302</v>
      </c>
      <c r="D44" s="319" t="s">
        <v>266</v>
      </c>
      <c r="E44" s="312">
        <v>90000001352</v>
      </c>
      <c r="F44" s="62" t="s">
        <v>98</v>
      </c>
      <c r="G44" s="307">
        <v>51</v>
      </c>
    </row>
    <row r="45" spans="1:9" s="242" customFormat="1" ht="17.25" customHeight="1" x14ac:dyDescent="0.2">
      <c r="A45" s="57" t="s">
        <v>96</v>
      </c>
      <c r="B45" s="58" t="s">
        <v>97</v>
      </c>
      <c r="C45" s="310">
        <v>302</v>
      </c>
      <c r="D45" s="319" t="s">
        <v>267</v>
      </c>
      <c r="E45" s="312">
        <v>90000001400</v>
      </c>
      <c r="F45" s="62" t="s">
        <v>98</v>
      </c>
      <c r="G45" s="307">
        <v>526</v>
      </c>
    </row>
    <row r="46" spans="1:9" s="242" customFormat="1" ht="28.5" customHeight="1" x14ac:dyDescent="0.2">
      <c r="A46" s="57" t="s">
        <v>96</v>
      </c>
      <c r="B46" s="58" t="s">
        <v>97</v>
      </c>
      <c r="C46" s="310">
        <v>302</v>
      </c>
      <c r="D46" s="311" t="s">
        <v>358</v>
      </c>
      <c r="E46" s="312">
        <v>90000001450</v>
      </c>
      <c r="F46" s="62" t="s">
        <v>98</v>
      </c>
      <c r="G46" s="307">
        <v>163</v>
      </c>
      <c r="H46" s="244"/>
      <c r="I46" s="244"/>
    </row>
    <row r="47" spans="1:9" s="242" customFormat="1" ht="17.25" customHeight="1" x14ac:dyDescent="0.2">
      <c r="A47" s="57" t="s">
        <v>96</v>
      </c>
      <c r="B47" s="58" t="s">
        <v>97</v>
      </c>
      <c r="C47" s="310">
        <v>302</v>
      </c>
      <c r="D47" s="319" t="s">
        <v>359</v>
      </c>
      <c r="E47" s="312">
        <v>90000001024</v>
      </c>
      <c r="F47" s="62" t="s">
        <v>98</v>
      </c>
      <c r="G47" s="307">
        <v>99</v>
      </c>
    </row>
    <row r="48" spans="1:9" s="242" customFormat="1" ht="17.25" customHeight="1" x14ac:dyDescent="0.2">
      <c r="A48" s="57" t="s">
        <v>96</v>
      </c>
      <c r="B48" s="58" t="s">
        <v>97</v>
      </c>
      <c r="C48" s="310">
        <v>302</v>
      </c>
      <c r="D48" s="319" t="s">
        <v>268</v>
      </c>
      <c r="E48" s="312">
        <v>90000001040</v>
      </c>
      <c r="F48" s="62" t="s">
        <v>98</v>
      </c>
      <c r="G48" s="307">
        <v>73</v>
      </c>
    </row>
    <row r="49" spans="1:29" ht="17.25" customHeight="1" x14ac:dyDescent="0.2">
      <c r="A49" s="57" t="s">
        <v>96</v>
      </c>
      <c r="B49" s="58" t="s">
        <v>97</v>
      </c>
      <c r="C49" s="310">
        <v>302</v>
      </c>
      <c r="D49" s="319" t="s">
        <v>269</v>
      </c>
      <c r="E49" s="312">
        <v>90000001041</v>
      </c>
      <c r="F49" s="62" t="s">
        <v>98</v>
      </c>
      <c r="G49" s="307">
        <v>890</v>
      </c>
    </row>
    <row r="50" spans="1:29" ht="17.25" customHeight="1" x14ac:dyDescent="0.2">
      <c r="A50" s="57" t="s">
        <v>96</v>
      </c>
      <c r="B50" s="58" t="s">
        <v>97</v>
      </c>
      <c r="C50" s="310">
        <v>302</v>
      </c>
      <c r="D50" s="319" t="s">
        <v>270</v>
      </c>
      <c r="E50" s="312">
        <v>90000001111</v>
      </c>
      <c r="F50" s="62" t="s">
        <v>98</v>
      </c>
      <c r="G50" s="307">
        <v>1197</v>
      </c>
    </row>
    <row r="51" spans="1:29" ht="17.25" customHeight="1" x14ac:dyDescent="0.2">
      <c r="A51" s="57" t="s">
        <v>96</v>
      </c>
      <c r="B51" s="58" t="s">
        <v>97</v>
      </c>
      <c r="C51" s="310">
        <v>302</v>
      </c>
      <c r="D51" s="319" t="s">
        <v>271</v>
      </c>
      <c r="E51" s="312">
        <v>90000001112</v>
      </c>
      <c r="F51" s="62" t="s">
        <v>98</v>
      </c>
      <c r="G51" s="307">
        <v>404</v>
      </c>
    </row>
    <row r="52" spans="1:29" ht="17.25" customHeight="1" x14ac:dyDescent="0.2">
      <c r="A52" s="57" t="s">
        <v>96</v>
      </c>
      <c r="B52" s="58" t="s">
        <v>97</v>
      </c>
      <c r="C52" s="310">
        <v>302</v>
      </c>
      <c r="D52" s="319" t="s">
        <v>272</v>
      </c>
      <c r="E52" s="312">
        <v>90000001135</v>
      </c>
      <c r="F52" s="62" t="s">
        <v>98</v>
      </c>
      <c r="G52" s="307">
        <v>2647</v>
      </c>
    </row>
    <row r="53" spans="1:29" s="242" customFormat="1" ht="17.25" customHeight="1" x14ac:dyDescent="0.2">
      <c r="A53" s="57" t="s">
        <v>96</v>
      </c>
      <c r="B53" s="58" t="s">
        <v>97</v>
      </c>
      <c r="C53" s="310">
        <v>302</v>
      </c>
      <c r="D53" s="319" t="s">
        <v>273</v>
      </c>
      <c r="E53" s="312">
        <v>90000001136</v>
      </c>
      <c r="F53" s="62" t="s">
        <v>98</v>
      </c>
      <c r="G53" s="307">
        <v>1467</v>
      </c>
    </row>
    <row r="54" spans="1:29" s="242" customFormat="1" ht="26.25" customHeight="1" x14ac:dyDescent="0.2">
      <c r="A54" s="57" t="s">
        <v>96</v>
      </c>
      <c r="B54" s="58" t="s">
        <v>97</v>
      </c>
      <c r="C54" s="310">
        <v>302</v>
      </c>
      <c r="D54" s="319" t="s">
        <v>480</v>
      </c>
      <c r="E54" s="312">
        <v>90000001137</v>
      </c>
      <c r="F54" s="62" t="s">
        <v>98</v>
      </c>
      <c r="G54" s="307">
        <v>2862</v>
      </c>
    </row>
    <row r="55" spans="1:29" s="242" customFormat="1" ht="17.25" customHeight="1" x14ac:dyDescent="0.2">
      <c r="A55" s="57" t="s">
        <v>96</v>
      </c>
      <c r="B55" s="58" t="s">
        <v>97</v>
      </c>
      <c r="C55" s="310">
        <v>302</v>
      </c>
      <c r="D55" s="319" t="s">
        <v>274</v>
      </c>
      <c r="E55" s="312">
        <v>90000001138</v>
      </c>
      <c r="F55" s="62" t="s">
        <v>98</v>
      </c>
      <c r="G55" s="307">
        <v>732</v>
      </c>
    </row>
    <row r="56" spans="1:29" s="242" customFormat="1" ht="31.5" customHeight="1" thickBot="1" x14ac:dyDescent="0.25">
      <c r="A56" s="320" t="s">
        <v>96</v>
      </c>
      <c r="B56" s="321" t="s">
        <v>97</v>
      </c>
      <c r="C56" s="322">
        <v>302</v>
      </c>
      <c r="D56" s="323" t="s">
        <v>275</v>
      </c>
      <c r="E56" s="324">
        <v>90000001140</v>
      </c>
      <c r="F56" s="325" t="s">
        <v>98</v>
      </c>
      <c r="G56" s="326">
        <v>2565</v>
      </c>
    </row>
    <row r="57" spans="1:29" s="242" customFormat="1" ht="31.5" customHeight="1" thickTop="1" x14ac:dyDescent="0.2">
      <c r="A57" s="327"/>
      <c r="B57" s="327"/>
      <c r="C57" s="328"/>
      <c r="D57" s="319"/>
      <c r="E57" s="329"/>
      <c r="F57" s="61"/>
      <c r="G57" s="330"/>
    </row>
    <row r="58" spans="1:29" ht="17.25" customHeight="1" thickBot="1" x14ac:dyDescent="0.25">
      <c r="D58" s="331"/>
      <c r="G58" s="332" t="s">
        <v>2</v>
      </c>
    </row>
    <row r="59" spans="1:29" s="223" customFormat="1" ht="36.950000000000003" customHeight="1" thickTop="1" thickBot="1" x14ac:dyDescent="0.25">
      <c r="A59" s="296" t="s">
        <v>3</v>
      </c>
      <c r="B59" s="88" t="s">
        <v>4</v>
      </c>
      <c r="C59" s="298" t="s">
        <v>5</v>
      </c>
      <c r="D59" s="333"/>
      <c r="E59" s="333" t="s">
        <v>95</v>
      </c>
      <c r="F59" s="89" t="s">
        <v>6</v>
      </c>
      <c r="G59" s="300" t="s">
        <v>440</v>
      </c>
      <c r="H59" s="215"/>
      <c r="I59" s="215"/>
      <c r="J59" s="215"/>
      <c r="K59" s="215"/>
      <c r="L59" s="215"/>
      <c r="M59" s="215"/>
      <c r="N59" s="215"/>
      <c r="O59" s="215"/>
      <c r="P59" s="215"/>
      <c r="Q59" s="215"/>
      <c r="R59" s="215"/>
      <c r="S59" s="215"/>
      <c r="T59" s="215"/>
      <c r="U59" s="215"/>
      <c r="V59" s="215"/>
      <c r="W59" s="215"/>
      <c r="X59" s="215"/>
      <c r="Y59" s="215"/>
      <c r="Z59" s="215"/>
      <c r="AA59" s="215"/>
      <c r="AB59" s="215"/>
      <c r="AC59" s="215"/>
    </row>
    <row r="60" spans="1:29" s="242" customFormat="1" ht="17.25" customHeight="1" thickTop="1" x14ac:dyDescent="0.2">
      <c r="A60" s="334" t="s">
        <v>96</v>
      </c>
      <c r="B60" s="58" t="s">
        <v>97</v>
      </c>
      <c r="C60" s="335">
        <v>302</v>
      </c>
      <c r="D60" s="319" t="s">
        <v>481</v>
      </c>
      <c r="E60" s="312">
        <v>90000001153</v>
      </c>
      <c r="F60" s="62" t="s">
        <v>98</v>
      </c>
      <c r="G60" s="336">
        <v>0</v>
      </c>
    </row>
    <row r="61" spans="1:29" s="243" customFormat="1" ht="30.75" customHeight="1" x14ac:dyDescent="0.2">
      <c r="A61" s="313" t="s">
        <v>96</v>
      </c>
      <c r="B61" s="314" t="s">
        <v>97</v>
      </c>
      <c r="C61" s="310">
        <v>302</v>
      </c>
      <c r="D61" s="337" t="s">
        <v>276</v>
      </c>
      <c r="E61" s="316">
        <v>90000001154</v>
      </c>
      <c r="F61" s="317" t="s">
        <v>98</v>
      </c>
      <c r="G61" s="307">
        <v>307</v>
      </c>
    </row>
    <row r="62" spans="1:29" s="242" customFormat="1" ht="17.25" customHeight="1" x14ac:dyDescent="0.2">
      <c r="A62" s="57" t="s">
        <v>96</v>
      </c>
      <c r="B62" s="58" t="s">
        <v>97</v>
      </c>
      <c r="C62" s="310">
        <v>302</v>
      </c>
      <c r="D62" s="319" t="s">
        <v>277</v>
      </c>
      <c r="E62" s="312">
        <v>90000001163</v>
      </c>
      <c r="F62" s="62" t="s">
        <v>98</v>
      </c>
      <c r="G62" s="307">
        <v>89</v>
      </c>
    </row>
    <row r="63" spans="1:29" s="242" customFormat="1" ht="29.25" customHeight="1" x14ac:dyDescent="0.2">
      <c r="A63" s="57" t="s">
        <v>96</v>
      </c>
      <c r="B63" s="58" t="s">
        <v>97</v>
      </c>
      <c r="C63" s="310">
        <v>302</v>
      </c>
      <c r="D63" s="319" t="s">
        <v>278</v>
      </c>
      <c r="E63" s="312">
        <v>90000001174</v>
      </c>
      <c r="F63" s="62" t="s">
        <v>98</v>
      </c>
      <c r="G63" s="307">
        <v>3235</v>
      </c>
      <c r="H63" s="244"/>
    </row>
    <row r="64" spans="1:29" s="242" customFormat="1" ht="18.95" customHeight="1" x14ac:dyDescent="0.2">
      <c r="A64" s="57" t="s">
        <v>96</v>
      </c>
      <c r="B64" s="58" t="s">
        <v>97</v>
      </c>
      <c r="C64" s="310">
        <v>302</v>
      </c>
      <c r="D64" s="319" t="s">
        <v>279</v>
      </c>
      <c r="E64" s="312">
        <v>90000001222</v>
      </c>
      <c r="F64" s="62" t="s">
        <v>98</v>
      </c>
      <c r="G64" s="307">
        <v>36</v>
      </c>
    </row>
    <row r="65" spans="1:9" s="242" customFormat="1" ht="17.25" customHeight="1" x14ac:dyDescent="0.2">
      <c r="A65" s="57" t="s">
        <v>96</v>
      </c>
      <c r="B65" s="58" t="s">
        <v>97</v>
      </c>
      <c r="C65" s="310">
        <v>302</v>
      </c>
      <c r="D65" s="319" t="s">
        <v>280</v>
      </c>
      <c r="E65" s="312">
        <v>90000001223</v>
      </c>
      <c r="F65" s="62" t="s">
        <v>98</v>
      </c>
      <c r="G65" s="307">
        <v>889</v>
      </c>
    </row>
    <row r="66" spans="1:9" s="242" customFormat="1" ht="17.25" customHeight="1" x14ac:dyDescent="0.2">
      <c r="A66" s="57" t="s">
        <v>96</v>
      </c>
      <c r="B66" s="58" t="s">
        <v>97</v>
      </c>
      <c r="C66" s="310">
        <v>302</v>
      </c>
      <c r="D66" s="319" t="s">
        <v>281</v>
      </c>
      <c r="E66" s="312">
        <v>90000001311</v>
      </c>
      <c r="F66" s="62" t="s">
        <v>98</v>
      </c>
      <c r="G66" s="307">
        <v>74</v>
      </c>
    </row>
    <row r="67" spans="1:9" s="242" customFormat="1" ht="17.25" customHeight="1" x14ac:dyDescent="0.2">
      <c r="A67" s="57" t="s">
        <v>96</v>
      </c>
      <c r="B67" s="58" t="s">
        <v>97</v>
      </c>
      <c r="C67" s="310">
        <v>302</v>
      </c>
      <c r="D67" s="319" t="s">
        <v>282</v>
      </c>
      <c r="E67" s="312">
        <v>90000001312</v>
      </c>
      <c r="F67" s="62" t="s">
        <v>98</v>
      </c>
      <c r="G67" s="307">
        <v>20</v>
      </c>
    </row>
    <row r="68" spans="1:9" s="242" customFormat="1" ht="17.25" customHeight="1" x14ac:dyDescent="0.2">
      <c r="A68" s="57" t="s">
        <v>96</v>
      </c>
      <c r="B68" s="58" t="s">
        <v>97</v>
      </c>
      <c r="C68" s="310">
        <v>302</v>
      </c>
      <c r="D68" s="319" t="s">
        <v>283</v>
      </c>
      <c r="E68" s="312">
        <v>90000001313</v>
      </c>
      <c r="F68" s="62" t="s">
        <v>98</v>
      </c>
      <c r="G68" s="307">
        <v>34</v>
      </c>
    </row>
    <row r="69" spans="1:9" s="242" customFormat="1" ht="16.5" customHeight="1" x14ac:dyDescent="0.2">
      <c r="A69" s="57" t="s">
        <v>96</v>
      </c>
      <c r="B69" s="58" t="s">
        <v>97</v>
      </c>
      <c r="C69" s="310">
        <v>302</v>
      </c>
      <c r="D69" s="319" t="s">
        <v>284</v>
      </c>
      <c r="E69" s="312">
        <v>90000001354</v>
      </c>
      <c r="F69" s="62" t="s">
        <v>98</v>
      </c>
      <c r="G69" s="307">
        <v>7</v>
      </c>
      <c r="H69" s="244"/>
      <c r="I69" s="244"/>
    </row>
    <row r="70" spans="1:9" s="242" customFormat="1" ht="17.25" customHeight="1" x14ac:dyDescent="0.2">
      <c r="A70" s="57" t="s">
        <v>96</v>
      </c>
      <c r="B70" s="58" t="s">
        <v>97</v>
      </c>
      <c r="C70" s="310">
        <v>302</v>
      </c>
      <c r="D70" s="319" t="s">
        <v>285</v>
      </c>
      <c r="E70" s="312">
        <v>90000001016</v>
      </c>
      <c r="F70" s="62" t="s">
        <v>98</v>
      </c>
      <c r="G70" s="307">
        <v>669</v>
      </c>
      <c r="H70" s="245">
        <v>353</v>
      </c>
      <c r="I70" s="242">
        <f>0.8*H70</f>
        <v>282.40000000000003</v>
      </c>
    </row>
    <row r="71" spans="1:9" s="242" customFormat="1" ht="17.25" customHeight="1" x14ac:dyDescent="0.2">
      <c r="A71" s="57" t="s">
        <v>96</v>
      </c>
      <c r="B71" s="58" t="s">
        <v>97</v>
      </c>
      <c r="C71" s="310">
        <v>302</v>
      </c>
      <c r="D71" s="319" t="s">
        <v>286</v>
      </c>
      <c r="E71" s="312">
        <v>90000001017</v>
      </c>
      <c r="F71" s="62" t="s">
        <v>98</v>
      </c>
      <c r="G71" s="307">
        <v>726</v>
      </c>
      <c r="H71" s="245">
        <v>824</v>
      </c>
      <c r="I71" s="242">
        <f t="shared" ref="I71:I81" si="0">0.8*H71</f>
        <v>659.2</v>
      </c>
    </row>
    <row r="72" spans="1:9" s="242" customFormat="1" ht="17.25" customHeight="1" x14ac:dyDescent="0.2">
      <c r="A72" s="57" t="s">
        <v>96</v>
      </c>
      <c r="B72" s="58" t="s">
        <v>97</v>
      </c>
      <c r="C72" s="310">
        <v>302</v>
      </c>
      <c r="D72" s="319" t="s">
        <v>287</v>
      </c>
      <c r="E72" s="312">
        <v>90000001106</v>
      </c>
      <c r="F72" s="62" t="s">
        <v>98</v>
      </c>
      <c r="G72" s="307">
        <v>697</v>
      </c>
      <c r="H72" s="245">
        <v>621</v>
      </c>
      <c r="I72" s="242">
        <f t="shared" si="0"/>
        <v>496.8</v>
      </c>
    </row>
    <row r="73" spans="1:9" s="242" customFormat="1" ht="17.25" customHeight="1" x14ac:dyDescent="0.2">
      <c r="A73" s="57" t="s">
        <v>96</v>
      </c>
      <c r="B73" s="58" t="s">
        <v>97</v>
      </c>
      <c r="C73" s="310">
        <v>302</v>
      </c>
      <c r="D73" s="319" t="s">
        <v>288</v>
      </c>
      <c r="E73" s="312">
        <v>90000001125</v>
      </c>
      <c r="F73" s="62" t="s">
        <v>98</v>
      </c>
      <c r="G73" s="307">
        <v>487</v>
      </c>
      <c r="H73" s="245">
        <v>580</v>
      </c>
      <c r="I73" s="242">
        <f t="shared" si="0"/>
        <v>464</v>
      </c>
    </row>
    <row r="74" spans="1:9" s="242" customFormat="1" ht="17.25" customHeight="1" x14ac:dyDescent="0.2">
      <c r="A74" s="57" t="s">
        <v>96</v>
      </c>
      <c r="B74" s="58" t="s">
        <v>97</v>
      </c>
      <c r="C74" s="310">
        <v>302</v>
      </c>
      <c r="D74" s="319" t="s">
        <v>289</v>
      </c>
      <c r="E74" s="312">
        <v>90000001126</v>
      </c>
      <c r="F74" s="62" t="s">
        <v>98</v>
      </c>
      <c r="G74" s="307">
        <v>268</v>
      </c>
      <c r="H74" s="245">
        <v>310</v>
      </c>
      <c r="I74" s="242">
        <f t="shared" si="0"/>
        <v>248</v>
      </c>
    </row>
    <row r="75" spans="1:9" s="242" customFormat="1" ht="32.25" customHeight="1" x14ac:dyDescent="0.2">
      <c r="A75" s="57" t="s">
        <v>96</v>
      </c>
      <c r="B75" s="58" t="s">
        <v>97</v>
      </c>
      <c r="C75" s="310">
        <v>302</v>
      </c>
      <c r="D75" s="319" t="s">
        <v>290</v>
      </c>
      <c r="E75" s="312">
        <v>90000001127</v>
      </c>
      <c r="F75" s="62" t="s">
        <v>98</v>
      </c>
      <c r="G75" s="307">
        <v>2322</v>
      </c>
      <c r="H75" s="245">
        <v>1623</v>
      </c>
      <c r="I75" s="242">
        <f t="shared" si="0"/>
        <v>1298.4000000000001</v>
      </c>
    </row>
    <row r="76" spans="1:9" s="242" customFormat="1" ht="17.25" customHeight="1" x14ac:dyDescent="0.2">
      <c r="A76" s="57" t="s">
        <v>96</v>
      </c>
      <c r="B76" s="58" t="s">
        <v>97</v>
      </c>
      <c r="C76" s="310">
        <v>302</v>
      </c>
      <c r="D76" s="319" t="s">
        <v>291</v>
      </c>
      <c r="E76" s="312">
        <v>90000001151</v>
      </c>
      <c r="F76" s="62" t="s">
        <v>98</v>
      </c>
      <c r="G76" s="307">
        <v>103</v>
      </c>
      <c r="H76" s="245">
        <v>63</v>
      </c>
      <c r="I76" s="242">
        <f t="shared" si="0"/>
        <v>50.400000000000006</v>
      </c>
    </row>
    <row r="77" spans="1:9" s="242" customFormat="1" ht="17.25" customHeight="1" x14ac:dyDescent="0.2">
      <c r="A77" s="57" t="s">
        <v>96</v>
      </c>
      <c r="B77" s="58" t="s">
        <v>97</v>
      </c>
      <c r="C77" s="310">
        <v>302</v>
      </c>
      <c r="D77" s="319" t="s">
        <v>292</v>
      </c>
      <c r="E77" s="312">
        <v>90000001161</v>
      </c>
      <c r="F77" s="62" t="s">
        <v>98</v>
      </c>
      <c r="G77" s="307">
        <v>42</v>
      </c>
      <c r="H77" s="245">
        <v>45</v>
      </c>
      <c r="I77" s="242">
        <f t="shared" si="0"/>
        <v>36</v>
      </c>
    </row>
    <row r="78" spans="1:9" s="242" customFormat="1" ht="27.75" customHeight="1" x14ac:dyDescent="0.2">
      <c r="A78" s="57" t="s">
        <v>96</v>
      </c>
      <c r="B78" s="58" t="s">
        <v>97</v>
      </c>
      <c r="C78" s="310">
        <v>302</v>
      </c>
      <c r="D78" s="319" t="s">
        <v>293</v>
      </c>
      <c r="E78" s="312">
        <v>90000001212</v>
      </c>
      <c r="F78" s="62" t="s">
        <v>98</v>
      </c>
      <c r="G78" s="307">
        <v>214</v>
      </c>
      <c r="H78" s="245">
        <v>235</v>
      </c>
      <c r="I78" s="242">
        <f t="shared" si="0"/>
        <v>188</v>
      </c>
    </row>
    <row r="79" spans="1:9" s="242" customFormat="1" ht="17.25" customHeight="1" x14ac:dyDescent="0.2">
      <c r="A79" s="57" t="s">
        <v>96</v>
      </c>
      <c r="B79" s="58" t="s">
        <v>97</v>
      </c>
      <c r="C79" s="310">
        <v>302</v>
      </c>
      <c r="D79" s="319" t="s">
        <v>294</v>
      </c>
      <c r="E79" s="312">
        <v>90000001305</v>
      </c>
      <c r="F79" s="62" t="s">
        <v>98</v>
      </c>
      <c r="G79" s="307">
        <v>5</v>
      </c>
      <c r="H79" s="245">
        <v>5</v>
      </c>
      <c r="I79" s="242">
        <f t="shared" si="0"/>
        <v>4</v>
      </c>
    </row>
    <row r="80" spans="1:9" s="242" customFormat="1" ht="17.25" hidden="1" customHeight="1" x14ac:dyDescent="0.2">
      <c r="A80" s="57" t="s">
        <v>96</v>
      </c>
      <c r="B80" s="58" t="s">
        <v>97</v>
      </c>
      <c r="C80" s="310">
        <v>302</v>
      </c>
      <c r="D80" s="319" t="s">
        <v>295</v>
      </c>
      <c r="E80" s="312">
        <v>90000001401</v>
      </c>
      <c r="F80" s="62" t="s">
        <v>98</v>
      </c>
      <c r="G80" s="307">
        <f>169-169</f>
        <v>0</v>
      </c>
      <c r="H80" s="245">
        <v>211</v>
      </c>
      <c r="I80" s="242">
        <f t="shared" si="0"/>
        <v>168.8</v>
      </c>
    </row>
    <row r="81" spans="1:9" s="242" customFormat="1" ht="17.25" customHeight="1" x14ac:dyDescent="0.2">
      <c r="A81" s="57" t="s">
        <v>96</v>
      </c>
      <c r="B81" s="58" t="s">
        <v>97</v>
      </c>
      <c r="C81" s="310">
        <v>302</v>
      </c>
      <c r="D81" s="338" t="s">
        <v>296</v>
      </c>
      <c r="E81" s="312">
        <v>90000001402</v>
      </c>
      <c r="F81" s="62" t="s">
        <v>98</v>
      </c>
      <c r="G81" s="307">
        <v>319</v>
      </c>
      <c r="H81" s="245">
        <v>29</v>
      </c>
      <c r="I81" s="242">
        <f t="shared" si="0"/>
        <v>23.200000000000003</v>
      </c>
    </row>
    <row r="82" spans="1:9" s="242" customFormat="1" ht="15" customHeight="1" x14ac:dyDescent="0.2">
      <c r="A82" s="57" t="s">
        <v>96</v>
      </c>
      <c r="B82" s="58" t="s">
        <v>97</v>
      </c>
      <c r="C82" s="310">
        <v>302</v>
      </c>
      <c r="D82" s="319" t="s">
        <v>297</v>
      </c>
      <c r="E82" s="312">
        <v>90000001036</v>
      </c>
      <c r="F82" s="62" t="s">
        <v>98</v>
      </c>
      <c r="G82" s="307">
        <v>58</v>
      </c>
    </row>
    <row r="83" spans="1:9" s="242" customFormat="1" ht="16.5" customHeight="1" x14ac:dyDescent="0.2">
      <c r="A83" s="57" t="s">
        <v>96</v>
      </c>
      <c r="B83" s="58" t="s">
        <v>97</v>
      </c>
      <c r="C83" s="310">
        <v>302</v>
      </c>
      <c r="D83" s="319" t="s">
        <v>425</v>
      </c>
      <c r="E83" s="312">
        <v>90000001037</v>
      </c>
      <c r="F83" s="62" t="s">
        <v>98</v>
      </c>
      <c r="G83" s="307">
        <v>17</v>
      </c>
    </row>
    <row r="84" spans="1:9" s="242" customFormat="1" ht="28.5" customHeight="1" x14ac:dyDescent="0.2">
      <c r="A84" s="57" t="s">
        <v>96</v>
      </c>
      <c r="B84" s="58" t="s">
        <v>97</v>
      </c>
      <c r="C84" s="310">
        <v>302</v>
      </c>
      <c r="D84" s="319" t="s">
        <v>298</v>
      </c>
      <c r="E84" s="312">
        <v>90000001038</v>
      </c>
      <c r="F84" s="62" t="s">
        <v>98</v>
      </c>
      <c r="G84" s="307">
        <v>375</v>
      </c>
    </row>
    <row r="85" spans="1:9" s="242" customFormat="1" ht="17.25" customHeight="1" x14ac:dyDescent="0.2">
      <c r="A85" s="57" t="s">
        <v>96</v>
      </c>
      <c r="B85" s="58" t="s">
        <v>97</v>
      </c>
      <c r="C85" s="310">
        <v>302</v>
      </c>
      <c r="D85" s="319" t="s">
        <v>299</v>
      </c>
      <c r="E85" s="312">
        <v>90000001108</v>
      </c>
      <c r="F85" s="62" t="s">
        <v>98</v>
      </c>
      <c r="G85" s="307">
        <v>343</v>
      </c>
    </row>
    <row r="86" spans="1:9" s="242" customFormat="1" ht="17.25" customHeight="1" x14ac:dyDescent="0.2">
      <c r="A86" s="57" t="s">
        <v>96</v>
      </c>
      <c r="B86" s="58" t="s">
        <v>97</v>
      </c>
      <c r="C86" s="310">
        <v>302</v>
      </c>
      <c r="D86" s="319" t="s">
        <v>300</v>
      </c>
      <c r="E86" s="312">
        <v>90000001109</v>
      </c>
      <c r="F86" s="62" t="s">
        <v>98</v>
      </c>
      <c r="G86" s="307">
        <v>751</v>
      </c>
    </row>
    <row r="87" spans="1:9" s="242" customFormat="1" ht="17.25" customHeight="1" x14ac:dyDescent="0.2">
      <c r="A87" s="57" t="s">
        <v>96</v>
      </c>
      <c r="B87" s="58" t="s">
        <v>97</v>
      </c>
      <c r="C87" s="310">
        <v>302</v>
      </c>
      <c r="D87" s="319" t="s">
        <v>301</v>
      </c>
      <c r="E87" s="312">
        <v>90000001110</v>
      </c>
      <c r="F87" s="62" t="s">
        <v>98</v>
      </c>
      <c r="G87" s="307">
        <v>656</v>
      </c>
    </row>
    <row r="88" spans="1:9" s="242" customFormat="1" ht="17.25" customHeight="1" x14ac:dyDescent="0.2">
      <c r="A88" s="57" t="s">
        <v>96</v>
      </c>
      <c r="B88" s="58" t="s">
        <v>97</v>
      </c>
      <c r="C88" s="310">
        <v>302</v>
      </c>
      <c r="D88" s="319" t="s">
        <v>302</v>
      </c>
      <c r="E88" s="312">
        <v>90000001128</v>
      </c>
      <c r="F88" s="62" t="s">
        <v>98</v>
      </c>
      <c r="G88" s="307">
        <v>1861</v>
      </c>
    </row>
    <row r="89" spans="1:9" s="242" customFormat="1" ht="17.25" customHeight="1" x14ac:dyDescent="0.2">
      <c r="A89" s="57" t="s">
        <v>96</v>
      </c>
      <c r="B89" s="58" t="s">
        <v>97</v>
      </c>
      <c r="C89" s="310">
        <v>302</v>
      </c>
      <c r="D89" s="319" t="s">
        <v>303</v>
      </c>
      <c r="E89" s="312">
        <v>90000001129</v>
      </c>
      <c r="F89" s="62" t="s">
        <v>98</v>
      </c>
      <c r="G89" s="307">
        <v>237</v>
      </c>
    </row>
    <row r="90" spans="1:9" s="242" customFormat="1" ht="17.25" customHeight="1" x14ac:dyDescent="0.2">
      <c r="A90" s="57" t="s">
        <v>96</v>
      </c>
      <c r="B90" s="58" t="s">
        <v>97</v>
      </c>
      <c r="C90" s="310">
        <v>302</v>
      </c>
      <c r="D90" s="319" t="s">
        <v>304</v>
      </c>
      <c r="E90" s="312">
        <v>90000001130</v>
      </c>
      <c r="F90" s="62" t="s">
        <v>98</v>
      </c>
      <c r="G90" s="307">
        <v>1720</v>
      </c>
    </row>
    <row r="91" spans="1:9" s="242" customFormat="1" ht="17.25" customHeight="1" x14ac:dyDescent="0.2">
      <c r="A91" s="57" t="s">
        <v>96</v>
      </c>
      <c r="B91" s="58" t="s">
        <v>97</v>
      </c>
      <c r="C91" s="310">
        <v>302</v>
      </c>
      <c r="D91" s="319" t="s">
        <v>305</v>
      </c>
      <c r="E91" s="312">
        <v>90000001131</v>
      </c>
      <c r="F91" s="62" t="s">
        <v>98</v>
      </c>
      <c r="G91" s="307">
        <v>754</v>
      </c>
    </row>
    <row r="92" spans="1:9" s="242" customFormat="1" ht="17.25" customHeight="1" x14ac:dyDescent="0.2">
      <c r="A92" s="57" t="s">
        <v>96</v>
      </c>
      <c r="B92" s="58" t="s">
        <v>97</v>
      </c>
      <c r="C92" s="310">
        <v>302</v>
      </c>
      <c r="D92" s="319" t="s">
        <v>306</v>
      </c>
      <c r="E92" s="312">
        <v>90000001132</v>
      </c>
      <c r="F92" s="62" t="s">
        <v>98</v>
      </c>
      <c r="G92" s="307">
        <v>1128</v>
      </c>
    </row>
    <row r="93" spans="1:9" s="243" customFormat="1" ht="30.75" customHeight="1" x14ac:dyDescent="0.2">
      <c r="A93" s="313" t="s">
        <v>96</v>
      </c>
      <c r="B93" s="314" t="s">
        <v>97</v>
      </c>
      <c r="C93" s="310">
        <v>302</v>
      </c>
      <c r="D93" s="315" t="s">
        <v>307</v>
      </c>
      <c r="E93" s="316">
        <v>90000001133</v>
      </c>
      <c r="F93" s="317" t="s">
        <v>98</v>
      </c>
      <c r="G93" s="307">
        <v>905</v>
      </c>
    </row>
    <row r="94" spans="1:9" s="242" customFormat="1" ht="17.25" customHeight="1" x14ac:dyDescent="0.2">
      <c r="A94" s="57" t="s">
        <v>96</v>
      </c>
      <c r="B94" s="58" t="s">
        <v>97</v>
      </c>
      <c r="C94" s="310">
        <v>302</v>
      </c>
      <c r="D94" s="319" t="s">
        <v>308</v>
      </c>
      <c r="E94" s="312">
        <v>90000001134</v>
      </c>
      <c r="F94" s="62" t="s">
        <v>98</v>
      </c>
      <c r="G94" s="307">
        <v>3919</v>
      </c>
    </row>
    <row r="95" spans="1:9" s="243" customFormat="1" ht="24" customHeight="1" x14ac:dyDescent="0.2">
      <c r="A95" s="313" t="s">
        <v>96</v>
      </c>
      <c r="B95" s="314" t="s">
        <v>97</v>
      </c>
      <c r="C95" s="310">
        <v>302</v>
      </c>
      <c r="D95" s="337" t="s">
        <v>309</v>
      </c>
      <c r="E95" s="316">
        <v>90000001152</v>
      </c>
      <c r="F95" s="317" t="s">
        <v>98</v>
      </c>
      <c r="G95" s="307">
        <v>472</v>
      </c>
    </row>
    <row r="96" spans="1:9" s="242" customFormat="1" ht="17.25" customHeight="1" x14ac:dyDescent="0.2">
      <c r="A96" s="57" t="s">
        <v>96</v>
      </c>
      <c r="B96" s="58" t="s">
        <v>97</v>
      </c>
      <c r="C96" s="310">
        <v>302</v>
      </c>
      <c r="D96" s="319" t="s">
        <v>310</v>
      </c>
      <c r="E96" s="312">
        <v>90000001162</v>
      </c>
      <c r="F96" s="62" t="s">
        <v>98</v>
      </c>
      <c r="G96" s="307">
        <v>608</v>
      </c>
    </row>
    <row r="97" spans="1:9" s="243" customFormat="1" ht="24.75" customHeight="1" x14ac:dyDescent="0.2">
      <c r="A97" s="313" t="s">
        <v>96</v>
      </c>
      <c r="B97" s="314" t="s">
        <v>97</v>
      </c>
      <c r="C97" s="310">
        <v>302</v>
      </c>
      <c r="D97" s="337" t="s">
        <v>311</v>
      </c>
      <c r="E97" s="316">
        <v>90000001171</v>
      </c>
      <c r="F97" s="317" t="s">
        <v>98</v>
      </c>
      <c r="G97" s="307">
        <v>486</v>
      </c>
    </row>
    <row r="98" spans="1:9" s="242" customFormat="1" ht="17.25" customHeight="1" x14ac:dyDescent="0.2">
      <c r="A98" s="57" t="s">
        <v>96</v>
      </c>
      <c r="B98" s="58" t="s">
        <v>97</v>
      </c>
      <c r="C98" s="310">
        <v>302</v>
      </c>
      <c r="D98" s="319" t="s">
        <v>312</v>
      </c>
      <c r="E98" s="312">
        <v>90000001173</v>
      </c>
      <c r="F98" s="62" t="s">
        <v>98</v>
      </c>
      <c r="G98" s="307">
        <v>4472</v>
      </c>
    </row>
    <row r="99" spans="1:9" ht="17.25" customHeight="1" x14ac:dyDescent="0.2">
      <c r="A99" s="57" t="s">
        <v>96</v>
      </c>
      <c r="B99" s="58" t="s">
        <v>97</v>
      </c>
      <c r="C99" s="310">
        <v>302</v>
      </c>
      <c r="D99" s="319" t="s">
        <v>313</v>
      </c>
      <c r="E99" s="312">
        <v>90000001216</v>
      </c>
      <c r="F99" s="62" t="s">
        <v>98</v>
      </c>
      <c r="G99" s="307">
        <v>343</v>
      </c>
    </row>
    <row r="100" spans="1:9" ht="17.25" customHeight="1" x14ac:dyDescent="0.2">
      <c r="A100" s="57" t="s">
        <v>96</v>
      </c>
      <c r="B100" s="58" t="s">
        <v>97</v>
      </c>
      <c r="C100" s="310">
        <v>302</v>
      </c>
      <c r="D100" s="319" t="s">
        <v>360</v>
      </c>
      <c r="E100" s="312">
        <v>90000001218</v>
      </c>
      <c r="F100" s="62" t="s">
        <v>98</v>
      </c>
      <c r="G100" s="307">
        <v>339</v>
      </c>
    </row>
    <row r="101" spans="1:9" ht="17.25" customHeight="1" x14ac:dyDescent="0.2">
      <c r="A101" s="57" t="s">
        <v>96</v>
      </c>
      <c r="B101" s="58" t="s">
        <v>97</v>
      </c>
      <c r="C101" s="310">
        <v>302</v>
      </c>
      <c r="D101" s="319" t="s">
        <v>314</v>
      </c>
      <c r="E101" s="312">
        <v>90000001307</v>
      </c>
      <c r="F101" s="62" t="s">
        <v>98</v>
      </c>
      <c r="G101" s="307">
        <v>4</v>
      </c>
    </row>
    <row r="102" spans="1:9" ht="17.25" customHeight="1" x14ac:dyDescent="0.2">
      <c r="A102" s="57" t="s">
        <v>96</v>
      </c>
      <c r="B102" s="58" t="s">
        <v>97</v>
      </c>
      <c r="C102" s="310">
        <v>302</v>
      </c>
      <c r="D102" s="319" t="s">
        <v>315</v>
      </c>
      <c r="E102" s="312">
        <v>90000001309</v>
      </c>
      <c r="F102" s="62" t="s">
        <v>98</v>
      </c>
      <c r="G102" s="307">
        <v>200</v>
      </c>
    </row>
    <row r="103" spans="1:9" ht="17.25" customHeight="1" x14ac:dyDescent="0.2">
      <c r="A103" s="57" t="s">
        <v>96</v>
      </c>
      <c r="B103" s="58" t="s">
        <v>97</v>
      </c>
      <c r="C103" s="310">
        <v>302</v>
      </c>
      <c r="D103" s="319" t="s">
        <v>316</v>
      </c>
      <c r="E103" s="312">
        <v>90000001310</v>
      </c>
      <c r="F103" s="62" t="s">
        <v>98</v>
      </c>
      <c r="G103" s="307">
        <v>5</v>
      </c>
    </row>
    <row r="104" spans="1:9" s="242" customFormat="1" ht="17.25" customHeight="1" x14ac:dyDescent="0.2">
      <c r="A104" s="57" t="s">
        <v>96</v>
      </c>
      <c r="B104" s="58" t="s">
        <v>97</v>
      </c>
      <c r="C104" s="310">
        <v>302</v>
      </c>
      <c r="D104" s="319" t="s">
        <v>317</v>
      </c>
      <c r="E104" s="312">
        <v>90000001353</v>
      </c>
      <c r="F104" s="62" t="s">
        <v>98</v>
      </c>
      <c r="G104" s="307">
        <v>220</v>
      </c>
    </row>
    <row r="105" spans="1:9" s="242" customFormat="1" ht="17.25" customHeight="1" x14ac:dyDescent="0.2">
      <c r="A105" s="57" t="s">
        <v>96</v>
      </c>
      <c r="B105" s="58" t="s">
        <v>97</v>
      </c>
      <c r="C105" s="310">
        <v>302</v>
      </c>
      <c r="D105" s="319" t="s">
        <v>318</v>
      </c>
      <c r="E105" s="312">
        <v>90000001403</v>
      </c>
      <c r="F105" s="62" t="s">
        <v>98</v>
      </c>
      <c r="G105" s="307">
        <v>92</v>
      </c>
    </row>
    <row r="106" spans="1:9" s="242" customFormat="1" ht="29.25" customHeight="1" x14ac:dyDescent="0.2">
      <c r="A106" s="57" t="s">
        <v>96</v>
      </c>
      <c r="B106" s="58" t="s">
        <v>97</v>
      </c>
      <c r="C106" s="310">
        <v>302</v>
      </c>
      <c r="D106" s="319" t="s">
        <v>319</v>
      </c>
      <c r="E106" s="312">
        <v>90000001404</v>
      </c>
      <c r="F106" s="62" t="s">
        <v>98</v>
      </c>
      <c r="G106" s="307">
        <v>154</v>
      </c>
    </row>
    <row r="107" spans="1:9" s="242" customFormat="1" ht="17.25" customHeight="1" x14ac:dyDescent="0.2">
      <c r="A107" s="57" t="s">
        <v>96</v>
      </c>
      <c r="B107" s="58" t="s">
        <v>97</v>
      </c>
      <c r="C107" s="310">
        <v>302</v>
      </c>
      <c r="D107" s="319" t="s">
        <v>320</v>
      </c>
      <c r="E107" s="312">
        <v>90000001405</v>
      </c>
      <c r="F107" s="62" t="s">
        <v>98</v>
      </c>
      <c r="G107" s="307">
        <v>11</v>
      </c>
      <c r="H107" s="244"/>
    </row>
    <row r="108" spans="1:9" s="243" customFormat="1" ht="25.5" customHeight="1" x14ac:dyDescent="0.2">
      <c r="A108" s="313" t="s">
        <v>96</v>
      </c>
      <c r="B108" s="314" t="s">
        <v>97</v>
      </c>
      <c r="C108" s="310">
        <v>302</v>
      </c>
      <c r="D108" s="337" t="s">
        <v>321</v>
      </c>
      <c r="E108" s="316">
        <v>90000001025</v>
      </c>
      <c r="F108" s="317" t="s">
        <v>98</v>
      </c>
      <c r="G108" s="307">
        <v>1</v>
      </c>
      <c r="H108" s="246">
        <v>3</v>
      </c>
      <c r="I108" s="243">
        <f>0.8*H108</f>
        <v>2.4000000000000004</v>
      </c>
    </row>
    <row r="109" spans="1:9" s="242" customFormat="1" ht="16.5" customHeight="1" x14ac:dyDescent="0.2">
      <c r="A109" s="57" t="s">
        <v>96</v>
      </c>
      <c r="B109" s="58" t="s">
        <v>97</v>
      </c>
      <c r="C109" s="310">
        <v>302</v>
      </c>
      <c r="D109" s="319" t="s">
        <v>322</v>
      </c>
      <c r="E109" s="312">
        <v>90000001043</v>
      </c>
      <c r="F109" s="62" t="s">
        <v>98</v>
      </c>
      <c r="G109" s="307">
        <v>240</v>
      </c>
      <c r="H109" s="245">
        <v>285</v>
      </c>
      <c r="I109" s="243">
        <f t="shared" ref="I109:I117" si="1">0.8*H109</f>
        <v>228</v>
      </c>
    </row>
    <row r="110" spans="1:9" s="242" customFormat="1" ht="16.5" customHeight="1" thickBot="1" x14ac:dyDescent="0.25">
      <c r="A110" s="320" t="s">
        <v>96</v>
      </c>
      <c r="B110" s="321" t="s">
        <v>97</v>
      </c>
      <c r="C110" s="322">
        <v>302</v>
      </c>
      <c r="D110" s="323" t="s">
        <v>323</v>
      </c>
      <c r="E110" s="324">
        <v>90000001113</v>
      </c>
      <c r="F110" s="325" t="s">
        <v>98</v>
      </c>
      <c r="G110" s="326">
        <v>1673</v>
      </c>
      <c r="H110" s="245">
        <v>905</v>
      </c>
      <c r="I110" s="243">
        <f t="shared" si="1"/>
        <v>724</v>
      </c>
    </row>
    <row r="111" spans="1:9" s="242" customFormat="1" ht="16.5" customHeight="1" thickTop="1" x14ac:dyDescent="0.2">
      <c r="A111" s="327"/>
      <c r="B111" s="327"/>
      <c r="C111" s="328"/>
      <c r="D111" s="319"/>
      <c r="E111" s="329"/>
      <c r="F111" s="61"/>
      <c r="G111" s="330"/>
      <c r="H111" s="247"/>
      <c r="I111" s="243"/>
    </row>
    <row r="112" spans="1:9" ht="21" customHeight="1" thickBot="1" x14ac:dyDescent="0.25">
      <c r="A112" s="339"/>
      <c r="B112" s="339"/>
      <c r="C112" s="340"/>
      <c r="D112" s="331"/>
      <c r="E112" s="341"/>
      <c r="G112" s="332" t="s">
        <v>2</v>
      </c>
      <c r="H112" s="242"/>
      <c r="I112" s="242"/>
    </row>
    <row r="113" spans="1:29" s="223" customFormat="1" ht="26.25" customHeight="1" thickTop="1" thickBot="1" x14ac:dyDescent="0.25">
      <c r="A113" s="87" t="s">
        <v>3</v>
      </c>
      <c r="B113" s="88" t="s">
        <v>4</v>
      </c>
      <c r="C113" s="333" t="s">
        <v>5</v>
      </c>
      <c r="D113" s="333"/>
      <c r="E113" s="333" t="s">
        <v>95</v>
      </c>
      <c r="F113" s="89" t="s">
        <v>6</v>
      </c>
      <c r="G113" s="300" t="s">
        <v>440</v>
      </c>
      <c r="H113" s="242"/>
      <c r="I113" s="242"/>
      <c r="J113" s="215"/>
      <c r="K113" s="215"/>
      <c r="L113" s="215"/>
      <c r="M113" s="215"/>
      <c r="N113" s="215"/>
      <c r="O113" s="215"/>
      <c r="P113" s="215"/>
      <c r="Q113" s="215"/>
      <c r="R113" s="215"/>
      <c r="S113" s="215"/>
      <c r="T113" s="215"/>
      <c r="U113" s="215"/>
      <c r="V113" s="215"/>
      <c r="W113" s="215"/>
      <c r="X113" s="215"/>
      <c r="Y113" s="215"/>
      <c r="Z113" s="215"/>
      <c r="AA113" s="215"/>
      <c r="AB113" s="215"/>
      <c r="AC113" s="215"/>
    </row>
    <row r="114" spans="1:29" s="242" customFormat="1" ht="29.25" customHeight="1" thickTop="1" x14ac:dyDescent="0.2">
      <c r="A114" s="57" t="s">
        <v>96</v>
      </c>
      <c r="B114" s="58" t="s">
        <v>97</v>
      </c>
      <c r="C114" s="310">
        <v>302</v>
      </c>
      <c r="D114" s="319" t="s">
        <v>324</v>
      </c>
      <c r="E114" s="312">
        <v>90000001142</v>
      </c>
      <c r="F114" s="62" t="s">
        <v>98</v>
      </c>
      <c r="G114" s="307">
        <v>2955</v>
      </c>
      <c r="H114" s="245">
        <v>1857</v>
      </c>
      <c r="I114" s="243">
        <f t="shared" si="1"/>
        <v>1485.6000000000001</v>
      </c>
    </row>
    <row r="115" spans="1:29" s="242" customFormat="1" ht="27.75" customHeight="1" x14ac:dyDescent="0.2">
      <c r="A115" s="57" t="s">
        <v>96</v>
      </c>
      <c r="B115" s="58" t="s">
        <v>97</v>
      </c>
      <c r="C115" s="310">
        <v>302</v>
      </c>
      <c r="D115" s="319" t="s">
        <v>325</v>
      </c>
      <c r="E115" s="312">
        <v>90000001175</v>
      </c>
      <c r="F115" s="62" t="s">
        <v>98</v>
      </c>
      <c r="G115" s="307">
        <v>501</v>
      </c>
      <c r="H115" s="245">
        <v>471</v>
      </c>
      <c r="I115" s="243">
        <f t="shared" si="1"/>
        <v>376.8</v>
      </c>
    </row>
    <row r="116" spans="1:29" s="242" customFormat="1" ht="17.25" customHeight="1" x14ac:dyDescent="0.2">
      <c r="A116" s="57" t="s">
        <v>96</v>
      </c>
      <c r="B116" s="58" t="s">
        <v>97</v>
      </c>
      <c r="C116" s="310">
        <v>302</v>
      </c>
      <c r="D116" s="319" t="s">
        <v>109</v>
      </c>
      <c r="E116" s="312">
        <v>90000001225</v>
      </c>
      <c r="F116" s="62" t="s">
        <v>98</v>
      </c>
      <c r="G116" s="307">
        <v>1134</v>
      </c>
      <c r="H116" s="245">
        <v>625</v>
      </c>
      <c r="I116" s="243">
        <f t="shared" si="1"/>
        <v>500</v>
      </c>
    </row>
    <row r="117" spans="1:29" s="242" customFormat="1" ht="21" customHeight="1" x14ac:dyDescent="0.2">
      <c r="A117" s="57" t="s">
        <v>96</v>
      </c>
      <c r="B117" s="58" t="s">
        <v>97</v>
      </c>
      <c r="C117" s="310">
        <v>302</v>
      </c>
      <c r="D117" s="319" t="s">
        <v>326</v>
      </c>
      <c r="E117" s="312">
        <v>90000001226</v>
      </c>
      <c r="F117" s="62" t="s">
        <v>98</v>
      </c>
      <c r="G117" s="307">
        <v>4679</v>
      </c>
      <c r="H117" s="245">
        <v>3028</v>
      </c>
      <c r="I117" s="243">
        <f t="shared" si="1"/>
        <v>2422.4</v>
      </c>
    </row>
    <row r="118" spans="1:29" s="242" customFormat="1" ht="27" customHeight="1" x14ac:dyDescent="0.2">
      <c r="A118" s="57" t="s">
        <v>96</v>
      </c>
      <c r="B118" s="58" t="s">
        <v>97</v>
      </c>
      <c r="C118" s="310">
        <v>302</v>
      </c>
      <c r="D118" s="319" t="s">
        <v>327</v>
      </c>
      <c r="E118" s="312">
        <v>90000001314</v>
      </c>
      <c r="F118" s="62" t="s">
        <v>98</v>
      </c>
      <c r="G118" s="307">
        <v>0</v>
      </c>
      <c r="H118" s="245">
        <v>21</v>
      </c>
      <c r="I118" s="243">
        <f t="shared" ref="I118:I120" si="2">0.8*H118</f>
        <v>16.8</v>
      </c>
    </row>
    <row r="119" spans="1:29" s="242" customFormat="1" ht="32.25" customHeight="1" x14ac:dyDescent="0.2">
      <c r="A119" s="57" t="s">
        <v>96</v>
      </c>
      <c r="B119" s="58" t="s">
        <v>97</v>
      </c>
      <c r="C119" s="310">
        <v>302</v>
      </c>
      <c r="D119" s="319" t="s">
        <v>328</v>
      </c>
      <c r="E119" s="312">
        <v>90000001315</v>
      </c>
      <c r="F119" s="62" t="s">
        <v>98</v>
      </c>
      <c r="G119" s="307">
        <v>1</v>
      </c>
      <c r="H119" s="245">
        <v>22</v>
      </c>
      <c r="I119" s="243">
        <f t="shared" si="2"/>
        <v>17.600000000000001</v>
      </c>
    </row>
    <row r="120" spans="1:29" s="242" customFormat="1" ht="17.25" customHeight="1" x14ac:dyDescent="0.2">
      <c r="A120" s="57" t="s">
        <v>96</v>
      </c>
      <c r="B120" s="58" t="s">
        <v>97</v>
      </c>
      <c r="C120" s="310">
        <v>302</v>
      </c>
      <c r="D120" s="319" t="s">
        <v>110</v>
      </c>
      <c r="E120" s="312">
        <v>90000001407</v>
      </c>
      <c r="F120" s="62" t="s">
        <v>98</v>
      </c>
      <c r="G120" s="307">
        <v>126</v>
      </c>
      <c r="H120" s="245">
        <v>60</v>
      </c>
      <c r="I120" s="243">
        <f t="shared" si="2"/>
        <v>48</v>
      </c>
    </row>
    <row r="121" spans="1:29" s="242" customFormat="1" ht="17.25" customHeight="1" thickBot="1" x14ac:dyDescent="0.25">
      <c r="A121" s="342">
        <v>6172</v>
      </c>
      <c r="B121" s="321">
        <v>2122</v>
      </c>
      <c r="C121" s="322">
        <v>302</v>
      </c>
      <c r="D121" s="343" t="s">
        <v>357</v>
      </c>
      <c r="E121" s="312">
        <v>90000001408</v>
      </c>
      <c r="F121" s="62" t="s">
        <v>98</v>
      </c>
      <c r="G121" s="326">
        <v>38</v>
      </c>
      <c r="H121" s="247"/>
      <c r="I121" s="243"/>
    </row>
    <row r="122" spans="1:29" s="248" customFormat="1" ht="17.25" customHeight="1" thickTop="1" thickBot="1" x14ac:dyDescent="0.3">
      <c r="A122" s="344" t="s">
        <v>102</v>
      </c>
      <c r="B122" s="345"/>
      <c r="C122" s="346"/>
      <c r="D122" s="347"/>
      <c r="E122" s="348"/>
      <c r="F122" s="349"/>
      <c r="G122" s="350">
        <f>SUM(G10:G121)</f>
        <v>101038</v>
      </c>
      <c r="H122" s="226" t="e">
        <f>G120+G119+G118+G117+G116+G115+G114+G110+G109+G108+G107+G106+G105+G104+G103+G102+G101+G100+G99+G98+G97+G96+G95+G94+G93+G92+G91+G90+G89+G88+G87+G86+G85+G84+G83+G82+#REF!+G81+G80+G79+G78+G77+G76+G75+G74+G73+G72+G71+G70+G69+G68+G67+G66+G65+G64+G63+G62+G61+G60+G56+G55+G54+G53+G52+G51+G50+G49+G48+G47+G46+#REF!+G45+G44+G43+G42+G41+G40+G39+G38+G37+G36+G35+G34+G33+G32+G31+G30+G29+G28+G27+G26+G25+G24+G23+G22+G21+G20+G19+G18+G17+G16+G15+G14+#REF!+G12+G11+G10+#REF!+#REF!</f>
        <v>#REF!</v>
      </c>
      <c r="I122" s="220"/>
      <c r="J122" s="220"/>
      <c r="K122" s="220"/>
      <c r="L122" s="220"/>
      <c r="M122" s="220"/>
      <c r="N122" s="220"/>
      <c r="O122" s="220"/>
      <c r="P122" s="220"/>
      <c r="Q122" s="220"/>
      <c r="R122" s="220"/>
      <c r="S122" s="220"/>
      <c r="T122" s="220"/>
      <c r="U122" s="220"/>
      <c r="V122" s="220"/>
      <c r="W122" s="220"/>
      <c r="X122" s="220"/>
      <c r="Y122" s="220"/>
      <c r="Z122" s="220"/>
      <c r="AA122" s="220"/>
      <c r="AB122" s="220"/>
      <c r="AC122" s="220"/>
    </row>
    <row r="123" spans="1:29" ht="15.75" hidden="1" thickTop="1" x14ac:dyDescent="0.25">
      <c r="A123" s="301" t="s">
        <v>361</v>
      </c>
      <c r="B123" s="351"/>
      <c r="C123" s="352"/>
      <c r="D123" s="353"/>
      <c r="E123" s="354"/>
      <c r="F123" s="355"/>
      <c r="G123" s="356"/>
    </row>
    <row r="124" spans="1:29" s="242" customFormat="1" hidden="1" x14ac:dyDescent="0.2">
      <c r="A124" s="357">
        <v>6172</v>
      </c>
      <c r="B124" s="58">
        <v>2122</v>
      </c>
      <c r="C124" s="310">
        <v>895</v>
      </c>
      <c r="D124" s="319" t="s">
        <v>274</v>
      </c>
      <c r="E124" s="312">
        <v>90000001138</v>
      </c>
      <c r="F124" s="62" t="s">
        <v>98</v>
      </c>
      <c r="G124" s="358"/>
      <c r="H124" s="244"/>
    </row>
    <row r="125" spans="1:29" s="242" customFormat="1" hidden="1" x14ac:dyDescent="0.2">
      <c r="A125" s="357">
        <v>6172</v>
      </c>
      <c r="B125" s="58">
        <v>2122</v>
      </c>
      <c r="C125" s="310">
        <v>895</v>
      </c>
      <c r="D125" s="319" t="s">
        <v>306</v>
      </c>
      <c r="E125" s="312">
        <v>90000001132</v>
      </c>
      <c r="F125" s="62" t="s">
        <v>98</v>
      </c>
      <c r="G125" s="358"/>
      <c r="H125" s="244"/>
    </row>
    <row r="126" spans="1:29" s="242" customFormat="1" hidden="1" x14ac:dyDescent="0.2">
      <c r="A126" s="357">
        <v>6172</v>
      </c>
      <c r="B126" s="58">
        <v>2122</v>
      </c>
      <c r="C126" s="310">
        <v>895</v>
      </c>
      <c r="D126" s="311" t="s">
        <v>363</v>
      </c>
      <c r="E126" s="312">
        <v>90000001131</v>
      </c>
      <c r="F126" s="62" t="s">
        <v>98</v>
      </c>
      <c r="G126" s="358"/>
      <c r="H126" s="244"/>
    </row>
    <row r="127" spans="1:29" s="242" customFormat="1" hidden="1" x14ac:dyDescent="0.2">
      <c r="A127" s="357">
        <v>6172</v>
      </c>
      <c r="B127" s="58">
        <v>2122</v>
      </c>
      <c r="C127" s="310">
        <v>895</v>
      </c>
      <c r="D127" s="319" t="s">
        <v>243</v>
      </c>
      <c r="E127" s="312">
        <v>90000001104</v>
      </c>
      <c r="F127" s="62" t="s">
        <v>98</v>
      </c>
      <c r="G127" s="358"/>
      <c r="H127" s="244"/>
    </row>
    <row r="128" spans="1:29" s="242" customFormat="1" ht="25.5" hidden="1" x14ac:dyDescent="0.2">
      <c r="A128" s="357">
        <v>6172</v>
      </c>
      <c r="B128" s="58">
        <v>2122</v>
      </c>
      <c r="C128" s="310">
        <v>895</v>
      </c>
      <c r="D128" s="319" t="s">
        <v>307</v>
      </c>
      <c r="E128" s="312">
        <v>90000001133</v>
      </c>
      <c r="F128" s="62" t="s">
        <v>98</v>
      </c>
      <c r="G128" s="358"/>
      <c r="H128" s="244"/>
    </row>
    <row r="129" spans="1:8" s="242" customFormat="1" hidden="1" x14ac:dyDescent="0.2">
      <c r="A129" s="357">
        <v>6172</v>
      </c>
      <c r="B129" s="58">
        <v>2122</v>
      </c>
      <c r="C129" s="310">
        <v>895</v>
      </c>
      <c r="D129" s="319" t="s">
        <v>313</v>
      </c>
      <c r="E129" s="312">
        <v>90000001206</v>
      </c>
      <c r="F129" s="62" t="s">
        <v>98</v>
      </c>
      <c r="G129" s="358"/>
      <c r="H129" s="244"/>
    </row>
    <row r="130" spans="1:8" s="242" customFormat="1" hidden="1" x14ac:dyDescent="0.2">
      <c r="A130" s="357">
        <v>6172</v>
      </c>
      <c r="B130" s="58">
        <v>2122</v>
      </c>
      <c r="C130" s="310">
        <v>895</v>
      </c>
      <c r="D130" s="319" t="s">
        <v>324</v>
      </c>
      <c r="E130" s="312">
        <v>90000001142</v>
      </c>
      <c r="F130" s="62" t="s">
        <v>98</v>
      </c>
      <c r="G130" s="358"/>
      <c r="H130" s="244"/>
    </row>
    <row r="131" spans="1:8" s="242" customFormat="1" hidden="1" x14ac:dyDescent="0.2">
      <c r="A131" s="357">
        <v>6172</v>
      </c>
      <c r="B131" s="58">
        <v>2122</v>
      </c>
      <c r="C131" s="310">
        <v>895</v>
      </c>
      <c r="D131" s="319" t="s">
        <v>255</v>
      </c>
      <c r="E131" s="312">
        <v>90000001205</v>
      </c>
      <c r="F131" s="62" t="s">
        <v>98</v>
      </c>
      <c r="G131" s="358"/>
      <c r="H131" s="244"/>
    </row>
    <row r="132" spans="1:8" s="242" customFormat="1" hidden="1" x14ac:dyDescent="0.2">
      <c r="A132" s="359">
        <v>6172</v>
      </c>
      <c r="B132" s="360">
        <v>2122</v>
      </c>
      <c r="C132" s="361">
        <v>895</v>
      </c>
      <c r="D132" s="362" t="s">
        <v>364</v>
      </c>
      <c r="E132" s="363">
        <v>90000001208</v>
      </c>
      <c r="F132" s="364" t="s">
        <v>98</v>
      </c>
      <c r="G132" s="365"/>
      <c r="H132" s="244"/>
    </row>
    <row r="133" spans="1:8" s="242" customFormat="1" hidden="1" x14ac:dyDescent="0.2">
      <c r="A133" s="357">
        <v>6172</v>
      </c>
      <c r="B133" s="58">
        <v>2122</v>
      </c>
      <c r="C133" s="310">
        <v>895</v>
      </c>
      <c r="D133" s="319" t="s">
        <v>273</v>
      </c>
      <c r="E133" s="312">
        <v>90000001136</v>
      </c>
      <c r="F133" s="62" t="s">
        <v>98</v>
      </c>
      <c r="G133" s="358"/>
      <c r="H133" s="244"/>
    </row>
    <row r="134" spans="1:8" s="242" customFormat="1" ht="25.5" hidden="1" x14ac:dyDescent="0.2">
      <c r="A134" s="357">
        <v>6172</v>
      </c>
      <c r="B134" s="58">
        <v>2122</v>
      </c>
      <c r="C134" s="310">
        <v>895</v>
      </c>
      <c r="D134" s="319" t="s">
        <v>290</v>
      </c>
      <c r="E134" s="312">
        <v>90000001127</v>
      </c>
      <c r="F134" s="62" t="s">
        <v>98</v>
      </c>
      <c r="G134" s="358"/>
      <c r="H134" s="244"/>
    </row>
    <row r="135" spans="1:8" s="242" customFormat="1" hidden="1" x14ac:dyDescent="0.2">
      <c r="A135" s="359">
        <v>6172</v>
      </c>
      <c r="B135" s="360">
        <v>2122</v>
      </c>
      <c r="C135" s="361">
        <v>895</v>
      </c>
      <c r="D135" s="362" t="s">
        <v>364</v>
      </c>
      <c r="E135" s="363">
        <v>90000001208</v>
      </c>
      <c r="F135" s="364" t="s">
        <v>98</v>
      </c>
      <c r="G135" s="365"/>
      <c r="H135" s="244"/>
    </row>
    <row r="136" spans="1:8" s="242" customFormat="1" hidden="1" x14ac:dyDescent="0.2">
      <c r="A136" s="357">
        <v>6172</v>
      </c>
      <c r="B136" s="58">
        <v>2122</v>
      </c>
      <c r="C136" s="310">
        <v>895</v>
      </c>
      <c r="D136" s="319"/>
      <c r="E136" s="312">
        <v>90000001200</v>
      </c>
      <c r="F136" s="62" t="s">
        <v>98</v>
      </c>
      <c r="G136" s="358"/>
      <c r="H136" s="244"/>
    </row>
    <row r="137" spans="1:8" s="242" customFormat="1" hidden="1" x14ac:dyDescent="0.2">
      <c r="A137" s="357">
        <v>6172</v>
      </c>
      <c r="B137" s="58">
        <v>2122</v>
      </c>
      <c r="C137" s="310">
        <v>895</v>
      </c>
      <c r="D137" s="319"/>
      <c r="E137" s="312">
        <v>90000001123</v>
      </c>
      <c r="F137" s="62" t="s">
        <v>98</v>
      </c>
      <c r="G137" s="358"/>
      <c r="H137" s="244"/>
    </row>
    <row r="138" spans="1:8" s="242" customFormat="1" hidden="1" x14ac:dyDescent="0.2">
      <c r="A138" s="357">
        <v>6172</v>
      </c>
      <c r="B138" s="58">
        <v>2122</v>
      </c>
      <c r="C138" s="310">
        <v>895</v>
      </c>
      <c r="D138" s="319"/>
      <c r="E138" s="312">
        <v>90000001302</v>
      </c>
      <c r="F138" s="62" t="s">
        <v>98</v>
      </c>
      <c r="G138" s="358"/>
      <c r="H138" s="244"/>
    </row>
    <row r="139" spans="1:8" s="242" customFormat="1" hidden="1" x14ac:dyDescent="0.2">
      <c r="A139" s="357">
        <v>6172</v>
      </c>
      <c r="B139" s="58">
        <v>2122</v>
      </c>
      <c r="C139" s="310">
        <v>895</v>
      </c>
      <c r="D139" s="319"/>
      <c r="E139" s="312">
        <v>90000001103</v>
      </c>
      <c r="F139" s="62" t="s">
        <v>98</v>
      </c>
      <c r="G139" s="358"/>
      <c r="H139" s="244"/>
    </row>
    <row r="140" spans="1:8" s="242" customFormat="1" hidden="1" x14ac:dyDescent="0.2">
      <c r="A140" s="357">
        <v>6172</v>
      </c>
      <c r="B140" s="58">
        <v>2122</v>
      </c>
      <c r="C140" s="310">
        <v>895</v>
      </c>
      <c r="D140" s="319"/>
      <c r="E140" s="312">
        <v>90000001104</v>
      </c>
      <c r="F140" s="62" t="s">
        <v>98</v>
      </c>
      <c r="G140" s="358"/>
      <c r="H140" s="244"/>
    </row>
    <row r="141" spans="1:8" s="242" customFormat="1" hidden="1" x14ac:dyDescent="0.2">
      <c r="A141" s="357">
        <v>6172</v>
      </c>
      <c r="B141" s="58">
        <v>2122</v>
      </c>
      <c r="C141" s="310">
        <v>895</v>
      </c>
      <c r="D141" s="319"/>
      <c r="E141" s="312">
        <v>90000001105</v>
      </c>
      <c r="F141" s="62" t="s">
        <v>98</v>
      </c>
      <c r="G141" s="358"/>
      <c r="H141" s="244"/>
    </row>
    <row r="142" spans="1:8" s="242" customFormat="1" hidden="1" x14ac:dyDescent="0.2">
      <c r="A142" s="357">
        <v>6172</v>
      </c>
      <c r="B142" s="58">
        <v>2122</v>
      </c>
      <c r="C142" s="310">
        <v>895</v>
      </c>
      <c r="D142" s="319"/>
      <c r="E142" s="312">
        <v>90000001106</v>
      </c>
      <c r="F142" s="62" t="s">
        <v>98</v>
      </c>
      <c r="G142" s="358"/>
      <c r="H142" s="244"/>
    </row>
    <row r="143" spans="1:8" s="242" customFormat="1" hidden="1" x14ac:dyDescent="0.2">
      <c r="A143" s="357">
        <v>6172</v>
      </c>
      <c r="B143" s="58">
        <v>2122</v>
      </c>
      <c r="C143" s="310">
        <v>895</v>
      </c>
      <c r="D143" s="319"/>
      <c r="E143" s="312">
        <v>90000001107</v>
      </c>
      <c r="F143" s="62" t="s">
        <v>98</v>
      </c>
      <c r="G143" s="358"/>
      <c r="H143" s="244"/>
    </row>
    <row r="144" spans="1:8" s="242" customFormat="1" hidden="1" x14ac:dyDescent="0.2">
      <c r="A144" s="357">
        <v>6172</v>
      </c>
      <c r="B144" s="58">
        <v>2122</v>
      </c>
      <c r="C144" s="310">
        <v>895</v>
      </c>
      <c r="D144" s="319"/>
      <c r="E144" s="312">
        <v>90000001108</v>
      </c>
      <c r="F144" s="62" t="s">
        <v>98</v>
      </c>
      <c r="G144" s="358"/>
      <c r="H144" s="244"/>
    </row>
    <row r="145" spans="1:29" s="242" customFormat="1" hidden="1" x14ac:dyDescent="0.2">
      <c r="A145" s="357">
        <v>6172</v>
      </c>
      <c r="B145" s="58">
        <v>2122</v>
      </c>
      <c r="C145" s="310">
        <v>895</v>
      </c>
      <c r="D145" s="319"/>
      <c r="E145" s="312">
        <v>90000001204</v>
      </c>
      <c r="F145" s="62" t="s">
        <v>98</v>
      </c>
      <c r="G145" s="358"/>
      <c r="H145" s="244"/>
    </row>
    <row r="146" spans="1:29" s="242" customFormat="1" hidden="1" x14ac:dyDescent="0.2">
      <c r="A146" s="357">
        <v>6172</v>
      </c>
      <c r="B146" s="58">
        <v>2122</v>
      </c>
      <c r="C146" s="310">
        <v>895</v>
      </c>
      <c r="D146" s="319"/>
      <c r="E146" s="312">
        <v>90000001216</v>
      </c>
      <c r="F146" s="62" t="s">
        <v>98</v>
      </c>
      <c r="G146" s="358"/>
      <c r="H146" s="244"/>
    </row>
    <row r="147" spans="1:29" s="242" customFormat="1" hidden="1" x14ac:dyDescent="0.2">
      <c r="A147" s="357">
        <v>6172</v>
      </c>
      <c r="B147" s="58">
        <v>2122</v>
      </c>
      <c r="C147" s="310">
        <v>895</v>
      </c>
      <c r="D147" s="319"/>
      <c r="E147" s="312">
        <v>90000001133</v>
      </c>
      <c r="F147" s="62" t="s">
        <v>98</v>
      </c>
      <c r="G147" s="358"/>
      <c r="H147" s="244"/>
    </row>
    <row r="148" spans="1:29" s="242" customFormat="1" hidden="1" x14ac:dyDescent="0.2">
      <c r="A148" s="357">
        <v>6172</v>
      </c>
      <c r="B148" s="58">
        <v>2122</v>
      </c>
      <c r="C148" s="310">
        <v>895</v>
      </c>
      <c r="D148" s="319"/>
      <c r="E148" s="312">
        <v>90000001132</v>
      </c>
      <c r="F148" s="62" t="s">
        <v>98</v>
      </c>
      <c r="G148" s="358"/>
      <c r="H148" s="244"/>
    </row>
    <row r="149" spans="1:29" s="242" customFormat="1" hidden="1" x14ac:dyDescent="0.2">
      <c r="A149" s="357">
        <v>6172</v>
      </c>
      <c r="B149" s="58">
        <v>2122</v>
      </c>
      <c r="C149" s="310">
        <v>895</v>
      </c>
      <c r="D149" s="319"/>
      <c r="E149" s="312">
        <v>90000001402</v>
      </c>
      <c r="F149" s="62" t="s">
        <v>98</v>
      </c>
      <c r="G149" s="358"/>
      <c r="H149" s="244"/>
    </row>
    <row r="150" spans="1:29" s="242" customFormat="1" hidden="1" x14ac:dyDescent="0.2">
      <c r="A150" s="357">
        <v>6172</v>
      </c>
      <c r="B150" s="58">
        <v>2122</v>
      </c>
      <c r="C150" s="310">
        <v>895</v>
      </c>
      <c r="D150" s="319"/>
      <c r="E150" s="312">
        <v>90000001174</v>
      </c>
      <c r="F150" s="62" t="s">
        <v>98</v>
      </c>
      <c r="G150" s="358"/>
      <c r="H150" s="244"/>
    </row>
    <row r="151" spans="1:29" s="242" customFormat="1" ht="13.5" hidden="1" thickBot="1" x14ac:dyDescent="0.25">
      <c r="A151" s="342">
        <v>6172</v>
      </c>
      <c r="B151" s="321">
        <v>2122</v>
      </c>
      <c r="C151" s="310">
        <v>895</v>
      </c>
      <c r="D151" s="323"/>
      <c r="E151" s="324">
        <v>90000001223</v>
      </c>
      <c r="F151" s="325" t="s">
        <v>98</v>
      </c>
      <c r="G151" s="358"/>
      <c r="H151" s="244"/>
    </row>
    <row r="152" spans="1:29" s="220" customFormat="1" ht="16.5" hidden="1" thickTop="1" thickBot="1" x14ac:dyDescent="0.3">
      <c r="A152" s="366" t="s">
        <v>102</v>
      </c>
      <c r="B152" s="367"/>
      <c r="C152" s="368"/>
      <c r="D152" s="369"/>
      <c r="E152" s="348"/>
      <c r="F152" s="349"/>
      <c r="G152" s="370">
        <f>SUM(G124:G151)</f>
        <v>0</v>
      </c>
    </row>
    <row r="153" spans="1:29" ht="15.75" hidden="1" thickTop="1" x14ac:dyDescent="0.2">
      <c r="A153" s="301" t="s">
        <v>332</v>
      </c>
      <c r="B153" s="302"/>
      <c r="C153" s="303"/>
      <c r="D153" s="304"/>
      <c r="E153" s="305"/>
      <c r="F153" s="306"/>
      <c r="G153" s="371"/>
    </row>
    <row r="154" spans="1:29" s="242" customFormat="1" ht="15" hidden="1" thickBot="1" x14ac:dyDescent="0.25">
      <c r="A154" s="308">
        <v>6172</v>
      </c>
      <c r="B154" s="309">
        <v>2122</v>
      </c>
      <c r="C154" s="310">
        <v>10</v>
      </c>
      <c r="D154" s="311" t="s">
        <v>240</v>
      </c>
      <c r="E154" s="312">
        <v>90000001102</v>
      </c>
      <c r="F154" s="62" t="s">
        <v>98</v>
      </c>
      <c r="G154" s="372"/>
    </row>
    <row r="155" spans="1:29" s="248" customFormat="1" ht="16.5" hidden="1" thickTop="1" thickBot="1" x14ac:dyDescent="0.3">
      <c r="A155" s="366" t="s">
        <v>333</v>
      </c>
      <c r="B155" s="367"/>
      <c r="C155" s="368"/>
      <c r="D155" s="369"/>
      <c r="E155" s="348"/>
      <c r="F155" s="349"/>
      <c r="G155" s="370">
        <f>SUM(G154)</f>
        <v>0</v>
      </c>
      <c r="H155" s="226" t="e">
        <f>G154+G153+G152+G151+G150+G149+G148+G145+G139+G138+G137+G136+G135+G134+G133+G132+G131+G130+G129+G128+G127+G126+G125+G124+G123+G122+G120+G119+G118+G117+G116+G115+G114+G113+G112+G110+G109+G108+G107+G106+G105+G104+G103+G102+G101+G100+G99+G98+G97+G96+G95+G94+G93+G92+G91+G90+G89+G88+G87+G84+G83+G82+#REF!+G81+G80+G79+G78+G77+G76+G75+G74+G73+G72+G71+G70+G69+G68+G67+G66+G65+G64+G63+G62+G61+G60+G59+G58+G56+G55+G54+G53+G52+G51+G50+G49+G48+G47+G46+#REF!+G45+G44+G43+G42+#REF!+G40+G39+G38+#REF!+#REF!</f>
        <v>#VALUE!</v>
      </c>
      <c r="I155" s="220"/>
      <c r="J155" s="220"/>
      <c r="K155" s="220"/>
      <c r="L155" s="220"/>
      <c r="M155" s="220"/>
      <c r="N155" s="220"/>
      <c r="O155" s="220"/>
      <c r="P155" s="220"/>
      <c r="Q155" s="220"/>
      <c r="R155" s="220"/>
      <c r="S155" s="220"/>
      <c r="T155" s="220"/>
      <c r="U155" s="220"/>
      <c r="V155" s="220"/>
      <c r="W155" s="220"/>
      <c r="X155" s="220"/>
      <c r="Y155" s="220"/>
      <c r="Z155" s="220"/>
      <c r="AA155" s="220"/>
      <c r="AB155" s="220"/>
      <c r="AC155" s="220"/>
    </row>
    <row r="156" spans="1:29" ht="15.75" hidden="1" thickTop="1" x14ac:dyDescent="0.2">
      <c r="A156" s="301" t="s">
        <v>334</v>
      </c>
      <c r="B156" s="302"/>
      <c r="C156" s="303"/>
      <c r="D156" s="304"/>
      <c r="E156" s="305"/>
      <c r="F156" s="306"/>
      <c r="G156" s="371"/>
    </row>
    <row r="157" spans="1:29" s="242" customFormat="1" ht="26.25" hidden="1" thickBot="1" x14ac:dyDescent="0.25">
      <c r="A157" s="308">
        <v>6172</v>
      </c>
      <c r="B157" s="309">
        <v>2122</v>
      </c>
      <c r="C157" s="310">
        <v>306</v>
      </c>
      <c r="D157" s="323" t="s">
        <v>275</v>
      </c>
      <c r="E157" s="324">
        <v>90000001140</v>
      </c>
      <c r="F157" s="62" t="s">
        <v>98</v>
      </c>
      <c r="G157" s="372"/>
    </row>
    <row r="158" spans="1:29" s="248" customFormat="1" ht="16.5" hidden="1" thickTop="1" thickBot="1" x14ac:dyDescent="0.3">
      <c r="A158" s="366" t="s">
        <v>335</v>
      </c>
      <c r="B158" s="367"/>
      <c r="C158" s="368"/>
      <c r="D158" s="369"/>
      <c r="E158" s="348"/>
      <c r="F158" s="349"/>
      <c r="G158" s="370">
        <f>SUM(G157)</f>
        <v>0</v>
      </c>
      <c r="H158" s="226" t="e">
        <f>G157+G156+G155+G154+G153+G152+G151+G148+G147+G146+G145+G139+G138+G137+G136+G135+G134+G133+G132+G131+G130+G129+G128+G127+G126+G125+G124+G123+G122+G120+G119+G118+G117+G116+G115+G114+G113+G112+G110+G109+G108+G107+G106+G105+G104+G103+G102+G101+G100+G99+G98+G97+G96+G95+G94+G93+G92+G91+G90+G87+G86+G85+G84+G83+G82+#REF!+G81+G80+G79+G78+G77+G76+G75+G74+G73+G72+G71+G70+G69+G68+G67+G66+G65+G64+G63+G62+G61+G60+G59+G58+G56+G55+G54+G53+G52+G51+G50+G49+G48+G47+G46+#REF!+G45+#REF!+G43+G42+G41+#REF!+#REF!</f>
        <v>#VALUE!</v>
      </c>
      <c r="I158" s="220"/>
      <c r="J158" s="220"/>
      <c r="K158" s="220"/>
      <c r="L158" s="220"/>
      <c r="M158" s="220"/>
      <c r="N158" s="220"/>
      <c r="O158" s="220"/>
      <c r="P158" s="220"/>
      <c r="Q158" s="220"/>
      <c r="R158" s="220"/>
      <c r="S158" s="220"/>
      <c r="T158" s="220"/>
      <c r="U158" s="220"/>
      <c r="V158" s="220"/>
      <c r="W158" s="220"/>
      <c r="X158" s="220"/>
      <c r="Y158" s="220"/>
      <c r="Z158" s="220"/>
      <c r="AA158" s="220"/>
      <c r="AB158" s="220"/>
      <c r="AC158" s="220"/>
    </row>
    <row r="159" spans="1:29" ht="15.75" hidden="1" thickTop="1" x14ac:dyDescent="0.2">
      <c r="A159" s="301" t="s">
        <v>368</v>
      </c>
      <c r="B159" s="373"/>
      <c r="C159" s="303"/>
      <c r="D159" s="304"/>
      <c r="E159" s="374"/>
      <c r="F159" s="306"/>
      <c r="G159" s="375"/>
    </row>
    <row r="160" spans="1:29" s="248" customFormat="1" ht="15" hidden="1" thickBot="1" x14ac:dyDescent="0.25">
      <c r="A160" s="57" t="s">
        <v>96</v>
      </c>
      <c r="B160" s="58" t="s">
        <v>97</v>
      </c>
      <c r="C160" s="310">
        <v>10</v>
      </c>
      <c r="D160" s="311" t="s">
        <v>261</v>
      </c>
      <c r="E160" s="312">
        <v>90000001302</v>
      </c>
      <c r="F160" s="62" t="s">
        <v>98</v>
      </c>
      <c r="G160" s="376">
        <v>0</v>
      </c>
      <c r="H160" s="226"/>
      <c r="I160" s="220"/>
      <c r="J160" s="220"/>
      <c r="K160" s="220"/>
      <c r="L160" s="220"/>
      <c r="M160" s="220"/>
      <c r="N160" s="220"/>
      <c r="O160" s="220"/>
      <c r="P160" s="220"/>
      <c r="Q160" s="220"/>
      <c r="R160" s="220"/>
      <c r="S160" s="220"/>
      <c r="T160" s="220"/>
      <c r="U160" s="220"/>
      <c r="V160" s="220"/>
      <c r="W160" s="220"/>
      <c r="X160" s="220"/>
      <c r="Y160" s="220"/>
      <c r="Z160" s="220"/>
      <c r="AA160" s="220"/>
      <c r="AB160" s="220"/>
      <c r="AC160" s="220"/>
    </row>
    <row r="161" spans="1:29" s="248" customFormat="1" ht="17.25" hidden="1" customHeight="1" thickTop="1" thickBot="1" x14ac:dyDescent="0.3">
      <c r="A161" s="366" t="s">
        <v>102</v>
      </c>
      <c r="B161" s="367"/>
      <c r="C161" s="368"/>
      <c r="D161" s="369"/>
      <c r="E161" s="348"/>
      <c r="F161" s="349"/>
      <c r="G161" s="370">
        <f>SUM(G160)</f>
        <v>0</v>
      </c>
      <c r="H161" s="226" t="e">
        <f>G159+G158+G157+G156+G155+G154+G153+G150+G149+G148+G147+G146+G145+G144+G143+G142+G141+G140+G139+G138+G137+G136+G135+G134+G133+G132+G131+G130+G129+G128+G127+G126+G125+G124+G123+G122+#REF!+G121+G120+G119+G118+G117+G116+G115+G114+G113+G112+G110+G109+G108+G107+G106+G105+G104+G103+G102+G101+G100+G99+G96+G95+G94+G93+G92+G91+G90+G89+G88+G87+G86+#REF!+G85+G84+G83+G82+G81+G80+G79+G78+G77+G76+G75+G74+G73+G72+G71+G70+G69+G68+G67+G66+G65+G64+G63+G62+G61+G60+G59+G58+G56+G55+G54+G53+#REF!+G51+G50+G49+#REF!+#REF!</f>
        <v>#REF!</v>
      </c>
      <c r="I161" s="220"/>
      <c r="J161" s="220"/>
      <c r="K161" s="220"/>
      <c r="L161" s="220"/>
      <c r="M161" s="220"/>
      <c r="N161" s="220"/>
      <c r="O161" s="220"/>
      <c r="P161" s="220"/>
      <c r="Q161" s="220"/>
      <c r="R161" s="220"/>
      <c r="S161" s="220"/>
      <c r="T161" s="220"/>
      <c r="U161" s="220"/>
      <c r="V161" s="220"/>
      <c r="W161" s="220"/>
      <c r="X161" s="220"/>
      <c r="Y161" s="220"/>
      <c r="Z161" s="220"/>
      <c r="AA161" s="220"/>
      <c r="AB161" s="220"/>
      <c r="AC161" s="220"/>
    </row>
    <row r="162" spans="1:29" ht="17.25" customHeight="1" thickTop="1" x14ac:dyDescent="0.2">
      <c r="A162" s="301" t="s">
        <v>132</v>
      </c>
      <c r="B162" s="302"/>
      <c r="C162" s="303"/>
      <c r="D162" s="304"/>
      <c r="E162" s="305"/>
      <c r="F162" s="306"/>
      <c r="G162" s="375"/>
    </row>
    <row r="163" spans="1:29" ht="32.25" customHeight="1" x14ac:dyDescent="0.2">
      <c r="A163" s="357">
        <v>6172</v>
      </c>
      <c r="B163" s="58">
        <v>2122</v>
      </c>
      <c r="C163" s="310">
        <v>302</v>
      </c>
      <c r="D163" s="377" t="s">
        <v>373</v>
      </c>
      <c r="E163" s="312">
        <v>90000001599</v>
      </c>
      <c r="F163" s="62" t="s">
        <v>98</v>
      </c>
      <c r="G163" s="307">
        <v>729</v>
      </c>
    </row>
    <row r="164" spans="1:29" ht="17.25" customHeight="1" thickBot="1" x14ac:dyDescent="0.25">
      <c r="A164" s="57" t="s">
        <v>96</v>
      </c>
      <c r="B164" s="58" t="s">
        <v>97</v>
      </c>
      <c r="C164" s="310">
        <v>302</v>
      </c>
      <c r="D164" s="377" t="s">
        <v>111</v>
      </c>
      <c r="E164" s="312">
        <v>90000001600</v>
      </c>
      <c r="F164" s="62" t="s">
        <v>98</v>
      </c>
      <c r="G164" s="378">
        <v>46516</v>
      </c>
    </row>
    <row r="165" spans="1:29" s="248" customFormat="1" ht="17.25" customHeight="1" thickTop="1" thickBot="1" x14ac:dyDescent="0.3">
      <c r="A165" s="366" t="s">
        <v>103</v>
      </c>
      <c r="B165" s="367"/>
      <c r="C165" s="368"/>
      <c r="D165" s="369"/>
      <c r="E165" s="348"/>
      <c r="F165" s="349"/>
      <c r="G165" s="370">
        <f>SUM(G163:G164)</f>
        <v>47245</v>
      </c>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row>
    <row r="166" spans="1:29" ht="17.25" customHeight="1" thickTop="1" x14ac:dyDescent="0.2">
      <c r="A166" s="301" t="s">
        <v>133</v>
      </c>
      <c r="B166" s="373"/>
      <c r="C166" s="303"/>
      <c r="D166" s="304"/>
      <c r="E166" s="374"/>
      <c r="F166" s="306"/>
      <c r="G166" s="375"/>
    </row>
    <row r="167" spans="1:29" s="242" customFormat="1" ht="17.25" customHeight="1" x14ac:dyDescent="0.2">
      <c r="A167" s="57" t="s">
        <v>96</v>
      </c>
      <c r="B167" s="58" t="s">
        <v>97</v>
      </c>
      <c r="C167" s="310">
        <v>302</v>
      </c>
      <c r="D167" s="379" t="s">
        <v>374</v>
      </c>
      <c r="E167" s="380">
        <v>90000001601</v>
      </c>
      <c r="F167" s="62" t="s">
        <v>98</v>
      </c>
      <c r="G167" s="307">
        <v>3266</v>
      </c>
    </row>
    <row r="168" spans="1:29" s="242" customFormat="1" ht="14.25" customHeight="1" x14ac:dyDescent="0.2">
      <c r="A168" s="57" t="s">
        <v>96</v>
      </c>
      <c r="B168" s="58" t="s">
        <v>97</v>
      </c>
      <c r="C168" s="310">
        <v>302</v>
      </c>
      <c r="D168" s="379" t="s">
        <v>375</v>
      </c>
      <c r="E168" s="380">
        <v>90000001602</v>
      </c>
      <c r="F168" s="62" t="s">
        <v>98</v>
      </c>
      <c r="G168" s="307">
        <v>6590</v>
      </c>
    </row>
    <row r="169" spans="1:29" s="242" customFormat="1" ht="14.25" customHeight="1" x14ac:dyDescent="0.2">
      <c r="A169" s="57" t="str">
        <f>A172</f>
        <v>6172</v>
      </c>
      <c r="B169" s="58" t="str">
        <f>B172</f>
        <v>2122</v>
      </c>
      <c r="C169" s="310">
        <v>302</v>
      </c>
      <c r="D169" s="377" t="s">
        <v>376</v>
      </c>
      <c r="E169" s="380">
        <v>90000001603</v>
      </c>
      <c r="F169" s="62" t="s">
        <v>98</v>
      </c>
      <c r="G169" s="307">
        <v>651</v>
      </c>
    </row>
    <row r="170" spans="1:29" s="242" customFormat="1" x14ac:dyDescent="0.2">
      <c r="A170" s="57" t="str">
        <f>A173</f>
        <v>6172</v>
      </c>
      <c r="B170" s="58" t="str">
        <f>B173</f>
        <v>2122</v>
      </c>
      <c r="C170" s="310">
        <v>302</v>
      </c>
      <c r="D170" s="377" t="s">
        <v>377</v>
      </c>
      <c r="E170" s="380">
        <v>90000001604</v>
      </c>
      <c r="F170" s="62" t="s">
        <v>98</v>
      </c>
      <c r="G170" s="307">
        <v>1514</v>
      </c>
    </row>
    <row r="171" spans="1:29" s="242" customFormat="1" x14ac:dyDescent="0.2">
      <c r="A171" s="57" t="str">
        <f>A170</f>
        <v>6172</v>
      </c>
      <c r="B171" s="58" t="str">
        <f>B170</f>
        <v>2122</v>
      </c>
      <c r="C171" s="310">
        <v>302</v>
      </c>
      <c r="D171" s="377" t="s">
        <v>378</v>
      </c>
      <c r="E171" s="380">
        <v>90000001606</v>
      </c>
      <c r="F171" s="62" t="s">
        <v>98</v>
      </c>
      <c r="G171" s="307">
        <v>1835</v>
      </c>
    </row>
    <row r="172" spans="1:29" s="242" customFormat="1" ht="17.25" customHeight="1" x14ac:dyDescent="0.2">
      <c r="A172" s="57" t="str">
        <f>A171</f>
        <v>6172</v>
      </c>
      <c r="B172" s="58" t="str">
        <f>B171</f>
        <v>2122</v>
      </c>
      <c r="C172" s="310">
        <v>302</v>
      </c>
      <c r="D172" s="377" t="s">
        <v>379</v>
      </c>
      <c r="E172" s="380">
        <v>90000001607</v>
      </c>
      <c r="F172" s="62" t="s">
        <v>98</v>
      </c>
      <c r="G172" s="307">
        <v>931</v>
      </c>
    </row>
    <row r="173" spans="1:29" s="242" customFormat="1" ht="13.5" thickBot="1" x14ac:dyDescent="0.25">
      <c r="A173" s="57" t="s">
        <v>96</v>
      </c>
      <c r="B173" s="58" t="s">
        <v>97</v>
      </c>
      <c r="C173" s="310">
        <v>302</v>
      </c>
      <c r="D173" s="377" t="s">
        <v>380</v>
      </c>
      <c r="E173" s="380">
        <v>90000001608</v>
      </c>
      <c r="F173" s="62" t="s">
        <v>98</v>
      </c>
      <c r="G173" s="307">
        <v>1082</v>
      </c>
    </row>
    <row r="174" spans="1:29" s="250" customFormat="1" ht="18.75" customHeight="1" thickTop="1" thickBot="1" x14ac:dyDescent="0.3">
      <c r="A174" s="381" t="s">
        <v>104</v>
      </c>
      <c r="B174" s="367"/>
      <c r="C174" s="368"/>
      <c r="D174" s="369"/>
      <c r="E174" s="382"/>
      <c r="F174" s="349"/>
      <c r="G174" s="370">
        <f>SUM(G167:G173)</f>
        <v>15869</v>
      </c>
      <c r="H174" s="247"/>
      <c r="I174" s="249"/>
      <c r="J174" s="249"/>
      <c r="K174" s="249"/>
      <c r="L174" s="249"/>
      <c r="M174" s="249"/>
      <c r="N174" s="249"/>
      <c r="O174" s="249"/>
      <c r="P174" s="249"/>
      <c r="Q174" s="249"/>
      <c r="R174" s="249"/>
      <c r="S174" s="249"/>
      <c r="T174" s="249"/>
      <c r="U174" s="249"/>
      <c r="V174" s="249"/>
      <c r="W174" s="249"/>
      <c r="X174" s="249"/>
      <c r="Y174" s="249"/>
      <c r="Z174" s="249"/>
      <c r="AA174" s="249"/>
      <c r="AB174" s="249"/>
      <c r="AC174" s="249"/>
    </row>
    <row r="175" spans="1:29" ht="15.75" hidden="1" thickTop="1" x14ac:dyDescent="0.2">
      <c r="A175" s="301" t="s">
        <v>134</v>
      </c>
      <c r="B175" s="373"/>
      <c r="C175" s="303"/>
      <c r="D175" s="304"/>
      <c r="E175" s="374"/>
      <c r="F175" s="306"/>
      <c r="G175" s="375"/>
    </row>
    <row r="176" spans="1:29" s="242" customFormat="1" ht="17.25" hidden="1" customHeight="1" thickBot="1" x14ac:dyDescent="0.25">
      <c r="A176" s="57" t="s">
        <v>96</v>
      </c>
      <c r="B176" s="58" t="s">
        <v>97</v>
      </c>
      <c r="C176" s="310">
        <v>13</v>
      </c>
      <c r="D176" s="379" t="s">
        <v>375</v>
      </c>
      <c r="E176" s="380">
        <v>90000001602</v>
      </c>
      <c r="F176" s="62" t="s">
        <v>98</v>
      </c>
      <c r="G176" s="307">
        <v>0</v>
      </c>
    </row>
    <row r="177" spans="1:29" s="250" customFormat="1" ht="17.25" hidden="1" customHeight="1" thickTop="1" thickBot="1" x14ac:dyDescent="0.3">
      <c r="A177" s="381" t="s">
        <v>104</v>
      </c>
      <c r="B177" s="367"/>
      <c r="C177" s="368"/>
      <c r="D177" s="369"/>
      <c r="E177" s="382"/>
      <c r="F177" s="349"/>
      <c r="G177" s="370">
        <f>SUM(G176)</f>
        <v>0</v>
      </c>
      <c r="H177" s="249"/>
      <c r="I177" s="249"/>
      <c r="J177" s="249"/>
      <c r="K177" s="249"/>
      <c r="L177" s="249"/>
      <c r="M177" s="249"/>
      <c r="N177" s="249"/>
      <c r="O177" s="249"/>
      <c r="P177" s="249"/>
      <c r="Q177" s="249"/>
      <c r="R177" s="249"/>
      <c r="S177" s="249"/>
      <c r="T177" s="249"/>
      <c r="U177" s="249"/>
      <c r="V177" s="249"/>
      <c r="W177" s="249"/>
      <c r="X177" s="249"/>
      <c r="Y177" s="249"/>
      <c r="Z177" s="249"/>
      <c r="AA177" s="249"/>
      <c r="AB177" s="249"/>
      <c r="AC177" s="249"/>
    </row>
    <row r="178" spans="1:29" s="251" customFormat="1" ht="17.25" customHeight="1" thickTop="1" x14ac:dyDescent="0.25">
      <c r="A178" s="301" t="s">
        <v>135</v>
      </c>
      <c r="B178" s="383"/>
      <c r="C178" s="384"/>
      <c r="D178" s="719" t="s">
        <v>136</v>
      </c>
      <c r="E178" s="720"/>
      <c r="F178" s="385"/>
      <c r="G178" s="386"/>
    </row>
    <row r="179" spans="1:29" s="242" customFormat="1" ht="17.25" customHeight="1" x14ac:dyDescent="0.2">
      <c r="A179" s="57" t="str">
        <f>A169</f>
        <v>6172</v>
      </c>
      <c r="B179" s="58" t="str">
        <f>B169</f>
        <v>2122</v>
      </c>
      <c r="C179" s="310">
        <v>302</v>
      </c>
      <c r="D179" s="387" t="s">
        <v>381</v>
      </c>
      <c r="E179" s="380">
        <v>90000001631</v>
      </c>
      <c r="F179" s="62" t="s">
        <v>98</v>
      </c>
      <c r="G179" s="307">
        <v>1127</v>
      </c>
    </row>
    <row r="180" spans="1:29" s="243" customFormat="1" ht="12.75" hidden="1" customHeight="1" x14ac:dyDescent="0.2">
      <c r="A180" s="313" t="str">
        <f t="shared" ref="A180:B190" si="3">A179</f>
        <v>6172</v>
      </c>
      <c r="B180" s="314" t="str">
        <f t="shared" si="3"/>
        <v>2122</v>
      </c>
      <c r="C180" s="310">
        <v>302</v>
      </c>
      <c r="D180" s="388" t="s">
        <v>329</v>
      </c>
      <c r="E180" s="389">
        <v>90000001632</v>
      </c>
      <c r="F180" s="317" t="s">
        <v>98</v>
      </c>
      <c r="G180" s="307"/>
    </row>
    <row r="181" spans="1:29" s="242" customFormat="1" ht="17.25" customHeight="1" x14ac:dyDescent="0.2">
      <c r="A181" s="57" t="str">
        <f>A180</f>
        <v>6172</v>
      </c>
      <c r="B181" s="58" t="str">
        <f>B180</f>
        <v>2122</v>
      </c>
      <c r="C181" s="310">
        <v>302</v>
      </c>
      <c r="D181" s="387" t="s">
        <v>382</v>
      </c>
      <c r="E181" s="380">
        <v>90000001633</v>
      </c>
      <c r="F181" s="62" t="s">
        <v>98</v>
      </c>
      <c r="G181" s="307">
        <v>1125</v>
      </c>
    </row>
    <row r="182" spans="1:29" s="243" customFormat="1" ht="27.95" hidden="1" customHeight="1" x14ac:dyDescent="0.2">
      <c r="A182" s="313" t="str">
        <f t="shared" si="3"/>
        <v>6172</v>
      </c>
      <c r="B182" s="314" t="str">
        <f t="shared" si="3"/>
        <v>2122</v>
      </c>
      <c r="C182" s="310">
        <v>302</v>
      </c>
      <c r="D182" s="388" t="s">
        <v>330</v>
      </c>
      <c r="E182" s="389">
        <v>90000001634</v>
      </c>
      <c r="F182" s="317" t="s">
        <v>98</v>
      </c>
      <c r="G182" s="307">
        <v>0</v>
      </c>
    </row>
    <row r="183" spans="1:29" s="242" customFormat="1" ht="16.5" customHeight="1" x14ac:dyDescent="0.2">
      <c r="A183" s="57" t="str">
        <f>A182</f>
        <v>6172</v>
      </c>
      <c r="B183" s="58" t="str">
        <f>B182</f>
        <v>2122</v>
      </c>
      <c r="C183" s="310">
        <v>302</v>
      </c>
      <c r="D183" s="387" t="s">
        <v>386</v>
      </c>
      <c r="E183" s="380">
        <v>90000001635</v>
      </c>
      <c r="F183" s="62" t="s">
        <v>98</v>
      </c>
      <c r="G183" s="307">
        <v>1060</v>
      </c>
    </row>
    <row r="184" spans="1:29" s="243" customFormat="1" ht="26.25" customHeight="1" x14ac:dyDescent="0.2">
      <c r="A184" s="313" t="str">
        <f t="shared" si="3"/>
        <v>6172</v>
      </c>
      <c r="B184" s="314" t="str">
        <f t="shared" si="3"/>
        <v>2122</v>
      </c>
      <c r="C184" s="316">
        <v>302</v>
      </c>
      <c r="D184" s="388" t="s">
        <v>383</v>
      </c>
      <c r="E184" s="389">
        <v>90000001636</v>
      </c>
      <c r="F184" s="317" t="s">
        <v>98</v>
      </c>
      <c r="G184" s="390">
        <v>1075</v>
      </c>
    </row>
    <row r="185" spans="1:29" s="242" customFormat="1" ht="16.5" customHeight="1" x14ac:dyDescent="0.2">
      <c r="A185" s="57" t="str">
        <f t="shared" si="3"/>
        <v>6172</v>
      </c>
      <c r="B185" s="58" t="str">
        <f t="shared" si="3"/>
        <v>2122</v>
      </c>
      <c r="C185" s="310">
        <v>302</v>
      </c>
      <c r="D185" s="387" t="s">
        <v>387</v>
      </c>
      <c r="E185" s="380">
        <v>90000001637</v>
      </c>
      <c r="F185" s="62" t="s">
        <v>98</v>
      </c>
      <c r="G185" s="307">
        <v>1114</v>
      </c>
    </row>
    <row r="186" spans="1:29" s="243" customFormat="1" ht="25.5" customHeight="1" x14ac:dyDescent="0.2">
      <c r="A186" s="313" t="str">
        <f t="shared" si="3"/>
        <v>6172</v>
      </c>
      <c r="B186" s="314" t="str">
        <f t="shared" si="3"/>
        <v>2122</v>
      </c>
      <c r="C186" s="316">
        <v>302</v>
      </c>
      <c r="D186" s="388" t="s">
        <v>388</v>
      </c>
      <c r="E186" s="389">
        <v>90000001638</v>
      </c>
      <c r="F186" s="317" t="s">
        <v>98</v>
      </c>
      <c r="G186" s="307">
        <v>9630</v>
      </c>
    </row>
    <row r="187" spans="1:29" s="243" customFormat="1" x14ac:dyDescent="0.2">
      <c r="A187" s="313" t="str">
        <f t="shared" si="3"/>
        <v>6172</v>
      </c>
      <c r="B187" s="314" t="str">
        <f t="shared" si="3"/>
        <v>2122</v>
      </c>
      <c r="C187" s="310">
        <v>302</v>
      </c>
      <c r="D187" s="388" t="s">
        <v>384</v>
      </c>
      <c r="E187" s="389">
        <v>90000001639</v>
      </c>
      <c r="F187" s="317" t="s">
        <v>98</v>
      </c>
      <c r="G187" s="307">
        <v>1831</v>
      </c>
    </row>
    <row r="188" spans="1:29" s="243" customFormat="1" ht="27.95" customHeight="1" x14ac:dyDescent="0.2">
      <c r="A188" s="313" t="str">
        <f t="shared" si="3"/>
        <v>6172</v>
      </c>
      <c r="B188" s="314" t="str">
        <f t="shared" si="3"/>
        <v>2122</v>
      </c>
      <c r="C188" s="316">
        <v>302</v>
      </c>
      <c r="D188" s="388" t="s">
        <v>389</v>
      </c>
      <c r="E188" s="389">
        <v>90000001640</v>
      </c>
      <c r="F188" s="317" t="s">
        <v>98</v>
      </c>
      <c r="G188" s="390">
        <v>3856</v>
      </c>
    </row>
    <row r="189" spans="1:29" s="243" customFormat="1" ht="30" customHeight="1" x14ac:dyDescent="0.2">
      <c r="A189" s="313" t="str">
        <f t="shared" si="3"/>
        <v>6172</v>
      </c>
      <c r="B189" s="314" t="str">
        <f t="shared" si="3"/>
        <v>2122</v>
      </c>
      <c r="C189" s="316">
        <v>302</v>
      </c>
      <c r="D189" s="388" t="s">
        <v>390</v>
      </c>
      <c r="E189" s="389">
        <v>90000001641</v>
      </c>
      <c r="F189" s="317" t="s">
        <v>98</v>
      </c>
      <c r="G189" s="390">
        <v>959</v>
      </c>
    </row>
    <row r="190" spans="1:29" s="242" customFormat="1" ht="26.25" customHeight="1" x14ac:dyDescent="0.2">
      <c r="A190" s="313" t="str">
        <f t="shared" si="3"/>
        <v>6172</v>
      </c>
      <c r="B190" s="314" t="str">
        <f t="shared" si="3"/>
        <v>2122</v>
      </c>
      <c r="C190" s="316">
        <v>302</v>
      </c>
      <c r="D190" s="388" t="s">
        <v>385</v>
      </c>
      <c r="E190" s="389">
        <v>90000001642</v>
      </c>
      <c r="F190" s="317" t="s">
        <v>98</v>
      </c>
      <c r="G190" s="390">
        <v>2944</v>
      </c>
    </row>
    <row r="191" spans="1:29" s="242" customFormat="1" ht="17.25" customHeight="1" x14ac:dyDescent="0.2">
      <c r="A191" s="57">
        <v>6172</v>
      </c>
      <c r="B191" s="58">
        <v>2122</v>
      </c>
      <c r="C191" s="310">
        <v>302</v>
      </c>
      <c r="D191" s="391" t="s">
        <v>391</v>
      </c>
      <c r="E191" s="380">
        <v>90000001644</v>
      </c>
      <c r="F191" s="62" t="s">
        <v>98</v>
      </c>
      <c r="G191" s="307">
        <v>226</v>
      </c>
    </row>
    <row r="192" spans="1:29" s="242" customFormat="1" ht="26.25" customHeight="1" x14ac:dyDescent="0.2">
      <c r="A192" s="57">
        <f t="shared" ref="A192:B205" si="4">A191</f>
        <v>6172</v>
      </c>
      <c r="B192" s="58">
        <f t="shared" si="4"/>
        <v>2122</v>
      </c>
      <c r="C192" s="310">
        <v>302</v>
      </c>
      <c r="D192" s="387" t="s">
        <v>392</v>
      </c>
      <c r="E192" s="380">
        <v>90000001645</v>
      </c>
      <c r="F192" s="62" t="s">
        <v>98</v>
      </c>
      <c r="G192" s="307">
        <v>3638</v>
      </c>
    </row>
    <row r="193" spans="1:29" s="242" customFormat="1" ht="18.95" customHeight="1" x14ac:dyDescent="0.2">
      <c r="A193" s="57">
        <f t="shared" si="4"/>
        <v>6172</v>
      </c>
      <c r="B193" s="58">
        <f t="shared" si="4"/>
        <v>2122</v>
      </c>
      <c r="C193" s="310">
        <v>302</v>
      </c>
      <c r="D193" s="387" t="s">
        <v>393</v>
      </c>
      <c r="E193" s="380">
        <v>90000001646</v>
      </c>
      <c r="F193" s="62" t="s">
        <v>98</v>
      </c>
      <c r="G193" s="307">
        <v>87</v>
      </c>
    </row>
    <row r="194" spans="1:29" s="242" customFormat="1" ht="18.95" customHeight="1" x14ac:dyDescent="0.2">
      <c r="A194" s="57">
        <f t="shared" si="4"/>
        <v>6172</v>
      </c>
      <c r="B194" s="58">
        <f t="shared" si="4"/>
        <v>2122</v>
      </c>
      <c r="C194" s="310">
        <v>302</v>
      </c>
      <c r="D194" s="392" t="s">
        <v>394</v>
      </c>
      <c r="E194" s="380">
        <v>90000001647</v>
      </c>
      <c r="F194" s="62" t="s">
        <v>98</v>
      </c>
      <c r="G194" s="307">
        <v>1189</v>
      </c>
    </row>
    <row r="195" spans="1:29" s="242" customFormat="1" ht="17.25" customHeight="1" x14ac:dyDescent="0.2">
      <c r="A195" s="57">
        <f>A194</f>
        <v>6172</v>
      </c>
      <c r="B195" s="58">
        <f>B194</f>
        <v>2122</v>
      </c>
      <c r="C195" s="310">
        <v>302</v>
      </c>
      <c r="D195" s="392" t="s">
        <v>395</v>
      </c>
      <c r="E195" s="380">
        <v>90000001649</v>
      </c>
      <c r="F195" s="62" t="s">
        <v>98</v>
      </c>
      <c r="G195" s="307">
        <v>667</v>
      </c>
    </row>
    <row r="196" spans="1:29" s="242" customFormat="1" ht="17.25" customHeight="1" x14ac:dyDescent="0.2">
      <c r="A196" s="57">
        <f t="shared" si="4"/>
        <v>6172</v>
      </c>
      <c r="B196" s="58">
        <f t="shared" si="4"/>
        <v>2122</v>
      </c>
      <c r="C196" s="310">
        <v>302</v>
      </c>
      <c r="D196" s="392" t="s">
        <v>396</v>
      </c>
      <c r="E196" s="380">
        <v>90000001650</v>
      </c>
      <c r="F196" s="62" t="s">
        <v>98</v>
      </c>
      <c r="G196" s="307">
        <v>433</v>
      </c>
    </row>
    <row r="197" spans="1:29" s="242" customFormat="1" ht="26.25" hidden="1" customHeight="1" x14ac:dyDescent="0.2">
      <c r="A197" s="57">
        <f t="shared" si="4"/>
        <v>6172</v>
      </c>
      <c r="B197" s="58">
        <f t="shared" si="4"/>
        <v>2122</v>
      </c>
      <c r="C197" s="310">
        <v>302</v>
      </c>
      <c r="D197" s="392" t="s">
        <v>331</v>
      </c>
      <c r="E197" s="380">
        <v>90000001651</v>
      </c>
      <c r="F197" s="62" t="s">
        <v>98</v>
      </c>
      <c r="G197" s="307"/>
    </row>
    <row r="198" spans="1:29" s="242" customFormat="1" ht="17.25" customHeight="1" x14ac:dyDescent="0.2">
      <c r="A198" s="57">
        <f t="shared" si="4"/>
        <v>6172</v>
      </c>
      <c r="B198" s="58">
        <f t="shared" si="4"/>
        <v>2122</v>
      </c>
      <c r="C198" s="310">
        <v>302</v>
      </c>
      <c r="D198" s="392" t="s">
        <v>397</v>
      </c>
      <c r="E198" s="380">
        <v>90000001652</v>
      </c>
      <c r="F198" s="62" t="s">
        <v>98</v>
      </c>
      <c r="G198" s="307">
        <v>1938</v>
      </c>
    </row>
    <row r="199" spans="1:29" s="242" customFormat="1" ht="17.25" customHeight="1" x14ac:dyDescent="0.2">
      <c r="A199" s="57">
        <f t="shared" si="4"/>
        <v>6172</v>
      </c>
      <c r="B199" s="58">
        <f t="shared" si="4"/>
        <v>2122</v>
      </c>
      <c r="C199" s="310">
        <v>302</v>
      </c>
      <c r="D199" s="392" t="s">
        <v>398</v>
      </c>
      <c r="E199" s="380">
        <v>90000001653</v>
      </c>
      <c r="F199" s="62" t="s">
        <v>98</v>
      </c>
      <c r="G199" s="307">
        <v>384</v>
      </c>
    </row>
    <row r="200" spans="1:29" s="242" customFormat="1" ht="27" customHeight="1" x14ac:dyDescent="0.2">
      <c r="A200" s="57">
        <f>A199</f>
        <v>6172</v>
      </c>
      <c r="B200" s="58">
        <f>B199</f>
        <v>2122</v>
      </c>
      <c r="C200" s="310">
        <v>302</v>
      </c>
      <c r="D200" s="392" t="s">
        <v>399</v>
      </c>
      <c r="E200" s="380">
        <v>90000001654</v>
      </c>
      <c r="F200" s="62" t="s">
        <v>98</v>
      </c>
      <c r="G200" s="307">
        <v>888</v>
      </c>
    </row>
    <row r="201" spans="1:29" s="242" customFormat="1" ht="17.25" customHeight="1" x14ac:dyDescent="0.2">
      <c r="A201" s="57">
        <f>A200</f>
        <v>6172</v>
      </c>
      <c r="B201" s="58">
        <f>B200</f>
        <v>2122</v>
      </c>
      <c r="C201" s="310">
        <v>302</v>
      </c>
      <c r="D201" s="392" t="s">
        <v>400</v>
      </c>
      <c r="E201" s="380">
        <v>90000001656</v>
      </c>
      <c r="F201" s="62" t="s">
        <v>98</v>
      </c>
      <c r="G201" s="307">
        <v>5643</v>
      </c>
    </row>
    <row r="202" spans="1:29" s="242" customFormat="1" ht="17.25" customHeight="1" x14ac:dyDescent="0.2">
      <c r="A202" s="57">
        <f t="shared" si="4"/>
        <v>6172</v>
      </c>
      <c r="B202" s="58">
        <f t="shared" si="4"/>
        <v>2122</v>
      </c>
      <c r="C202" s="310">
        <v>302</v>
      </c>
      <c r="D202" s="393" t="s">
        <v>401</v>
      </c>
      <c r="E202" s="380">
        <v>90000001657</v>
      </c>
      <c r="F202" s="62" t="s">
        <v>98</v>
      </c>
      <c r="G202" s="307">
        <v>3810</v>
      </c>
    </row>
    <row r="203" spans="1:29" s="242" customFormat="1" ht="25.5" customHeight="1" x14ac:dyDescent="0.2">
      <c r="A203" s="313">
        <f t="shared" si="4"/>
        <v>6172</v>
      </c>
      <c r="B203" s="314">
        <f t="shared" si="4"/>
        <v>2122</v>
      </c>
      <c r="C203" s="316">
        <v>302</v>
      </c>
      <c r="D203" s="392" t="s">
        <v>402</v>
      </c>
      <c r="E203" s="389">
        <v>90000001658</v>
      </c>
      <c r="F203" s="317" t="s">
        <v>98</v>
      </c>
      <c r="G203" s="390">
        <v>841</v>
      </c>
    </row>
    <row r="204" spans="1:29" s="242" customFormat="1" ht="17.25" customHeight="1" x14ac:dyDescent="0.2">
      <c r="A204" s="57">
        <f t="shared" si="4"/>
        <v>6172</v>
      </c>
      <c r="B204" s="58">
        <f t="shared" si="4"/>
        <v>2122</v>
      </c>
      <c r="C204" s="310">
        <v>302</v>
      </c>
      <c r="D204" s="392" t="s">
        <v>403</v>
      </c>
      <c r="E204" s="380">
        <v>90000001659</v>
      </c>
      <c r="F204" s="62" t="s">
        <v>98</v>
      </c>
      <c r="G204" s="307">
        <v>1986</v>
      </c>
    </row>
    <row r="205" spans="1:29" s="242" customFormat="1" ht="17.25" customHeight="1" x14ac:dyDescent="0.2">
      <c r="A205" s="57">
        <f t="shared" si="4"/>
        <v>6172</v>
      </c>
      <c r="B205" s="58">
        <f t="shared" si="4"/>
        <v>2122</v>
      </c>
      <c r="C205" s="310">
        <v>302</v>
      </c>
      <c r="D205" s="392" t="s">
        <v>404</v>
      </c>
      <c r="E205" s="380">
        <v>90000001660</v>
      </c>
      <c r="F205" s="62" t="s">
        <v>98</v>
      </c>
      <c r="G205" s="307">
        <v>891</v>
      </c>
    </row>
    <row r="206" spans="1:29" s="242" customFormat="1" ht="17.25" customHeight="1" x14ac:dyDescent="0.2">
      <c r="A206" s="57">
        <f>A205</f>
        <v>6172</v>
      </c>
      <c r="B206" s="58">
        <f>B205</f>
        <v>2122</v>
      </c>
      <c r="C206" s="310">
        <v>302</v>
      </c>
      <c r="D206" s="392" t="s">
        <v>405</v>
      </c>
      <c r="E206" s="380">
        <v>90000001661</v>
      </c>
      <c r="F206" s="62" t="s">
        <v>98</v>
      </c>
      <c r="G206" s="307">
        <v>2336</v>
      </c>
    </row>
    <row r="207" spans="1:29" s="242" customFormat="1" ht="17.25" customHeight="1" thickBot="1" x14ac:dyDescent="0.25">
      <c r="A207" s="320">
        <v>6172</v>
      </c>
      <c r="B207" s="321">
        <v>2122</v>
      </c>
      <c r="C207" s="322">
        <v>302</v>
      </c>
      <c r="D207" s="394" t="s">
        <v>406</v>
      </c>
      <c r="E207" s="324">
        <v>90000001663</v>
      </c>
      <c r="F207" s="325" t="s">
        <v>98</v>
      </c>
      <c r="G207" s="326">
        <v>1128</v>
      </c>
    </row>
    <row r="208" spans="1:29" s="250" customFormat="1" ht="17.25" customHeight="1" thickTop="1" thickBot="1" x14ac:dyDescent="0.3">
      <c r="A208" s="366" t="s">
        <v>105</v>
      </c>
      <c r="B208" s="367"/>
      <c r="C208" s="368"/>
      <c r="D208" s="369"/>
      <c r="E208" s="382"/>
      <c r="F208" s="349"/>
      <c r="G208" s="370">
        <f>SUM(G179:G207)</f>
        <v>50806</v>
      </c>
      <c r="H208" s="249"/>
      <c r="I208" s="249"/>
      <c r="J208" s="249"/>
      <c r="K208" s="249"/>
      <c r="L208" s="249"/>
      <c r="M208" s="249"/>
      <c r="N208" s="249"/>
      <c r="O208" s="249"/>
      <c r="P208" s="249"/>
      <c r="Q208" s="249"/>
      <c r="R208" s="249"/>
      <c r="S208" s="249"/>
      <c r="T208" s="249"/>
      <c r="U208" s="249"/>
      <c r="V208" s="249"/>
      <c r="W208" s="249"/>
      <c r="X208" s="249"/>
      <c r="Y208" s="249"/>
      <c r="Z208" s="249"/>
      <c r="AA208" s="249"/>
      <c r="AB208" s="249"/>
      <c r="AC208" s="249"/>
    </row>
    <row r="209" spans="1:29" ht="21" customHeight="1" thickTop="1" thickBot="1" x14ac:dyDescent="0.25">
      <c r="A209" s="339"/>
      <c r="B209" s="339"/>
      <c r="C209" s="340"/>
      <c r="D209" s="331"/>
      <c r="E209" s="341"/>
      <c r="F209" s="395"/>
      <c r="G209" s="332" t="s">
        <v>2</v>
      </c>
      <c r="H209" s="242"/>
      <c r="I209" s="242"/>
    </row>
    <row r="210" spans="1:29" s="223" customFormat="1" ht="26.25" customHeight="1" thickTop="1" thickBot="1" x14ac:dyDescent="0.25">
      <c r="A210" s="87" t="s">
        <v>3</v>
      </c>
      <c r="B210" s="88" t="s">
        <v>4</v>
      </c>
      <c r="C210" s="333" t="s">
        <v>5</v>
      </c>
      <c r="D210" s="333"/>
      <c r="E210" s="333" t="s">
        <v>95</v>
      </c>
      <c r="F210" s="89" t="s">
        <v>6</v>
      </c>
      <c r="G210" s="300" t="s">
        <v>440</v>
      </c>
      <c r="H210" s="242"/>
      <c r="I210" s="242"/>
      <c r="J210" s="215"/>
      <c r="K210" s="215"/>
      <c r="L210" s="215"/>
      <c r="M210" s="215"/>
      <c r="N210" s="215"/>
      <c r="O210" s="215"/>
      <c r="P210" s="215"/>
      <c r="Q210" s="215"/>
      <c r="R210" s="215"/>
      <c r="S210" s="215"/>
      <c r="T210" s="215"/>
      <c r="U210" s="215"/>
      <c r="V210" s="215"/>
      <c r="W210" s="215"/>
      <c r="X210" s="215"/>
      <c r="Y210" s="215"/>
      <c r="Z210" s="215"/>
      <c r="AA210" s="215"/>
      <c r="AB210" s="215"/>
      <c r="AC210" s="215"/>
    </row>
    <row r="211" spans="1:29" s="242" customFormat="1" ht="17.25" customHeight="1" thickTop="1" x14ac:dyDescent="0.2">
      <c r="A211" s="301" t="s">
        <v>137</v>
      </c>
      <c r="B211" s="373"/>
      <c r="C211" s="303"/>
      <c r="D211" s="304"/>
      <c r="E211" s="374"/>
      <c r="F211" s="306"/>
      <c r="G211" s="375"/>
    </row>
    <row r="212" spans="1:29" s="242" customFormat="1" ht="17.25" customHeight="1" x14ac:dyDescent="0.2">
      <c r="A212" s="57">
        <v>6172</v>
      </c>
      <c r="B212" s="58">
        <v>2122</v>
      </c>
      <c r="C212" s="310">
        <v>302</v>
      </c>
      <c r="D212" s="379" t="s">
        <v>407</v>
      </c>
      <c r="E212" s="380">
        <v>90000001700</v>
      </c>
      <c r="F212" s="62" t="s">
        <v>98</v>
      </c>
      <c r="G212" s="307">
        <v>13338</v>
      </c>
    </row>
    <row r="213" spans="1:29" s="242" customFormat="1" ht="27.75" customHeight="1" x14ac:dyDescent="0.2">
      <c r="A213" s="57">
        <v>6172</v>
      </c>
      <c r="B213" s="58">
        <v>2122</v>
      </c>
      <c r="C213" s="310">
        <v>302</v>
      </c>
      <c r="D213" s="379" t="s">
        <v>408</v>
      </c>
      <c r="E213" s="380">
        <v>90000001702</v>
      </c>
      <c r="F213" s="62" t="s">
        <v>98</v>
      </c>
      <c r="G213" s="307">
        <v>841</v>
      </c>
    </row>
    <row r="214" spans="1:29" s="242" customFormat="1" ht="17.25" hidden="1" customHeight="1" thickTop="1" x14ac:dyDescent="0.2">
      <c r="A214" s="57">
        <v>6172</v>
      </c>
      <c r="B214" s="58">
        <v>2122</v>
      </c>
      <c r="C214" s="396">
        <v>6</v>
      </c>
      <c r="D214" s="397" t="s">
        <v>423</v>
      </c>
      <c r="E214" s="380">
        <v>90000001700</v>
      </c>
      <c r="F214" s="62" t="s">
        <v>98</v>
      </c>
      <c r="G214" s="307"/>
    </row>
    <row r="215" spans="1:29" s="242" customFormat="1" ht="17.25" hidden="1" customHeight="1" x14ac:dyDescent="0.2">
      <c r="A215" s="57">
        <v>6172</v>
      </c>
      <c r="B215" s="58">
        <v>2122</v>
      </c>
      <c r="C215" s="310">
        <v>6</v>
      </c>
      <c r="D215" s="397" t="s">
        <v>424</v>
      </c>
      <c r="E215" s="380">
        <v>90000001702</v>
      </c>
      <c r="F215" s="62" t="s">
        <v>98</v>
      </c>
      <c r="G215" s="307"/>
    </row>
    <row r="216" spans="1:29" s="242" customFormat="1" ht="31.7" customHeight="1" thickBot="1" x14ac:dyDescent="0.25">
      <c r="A216" s="320">
        <v>6172</v>
      </c>
      <c r="B216" s="321">
        <v>2122</v>
      </c>
      <c r="C216" s="322">
        <v>302</v>
      </c>
      <c r="D216" s="398" t="s">
        <v>409</v>
      </c>
      <c r="E216" s="399">
        <v>90000001704</v>
      </c>
      <c r="F216" s="325" t="s">
        <v>98</v>
      </c>
      <c r="G216" s="400">
        <v>28734</v>
      </c>
    </row>
    <row r="217" spans="1:29" s="252" customFormat="1" ht="27" customHeight="1" thickTop="1" thickBot="1" x14ac:dyDescent="0.3">
      <c r="A217" s="344" t="s">
        <v>106</v>
      </c>
      <c r="B217" s="401"/>
      <c r="C217" s="402"/>
      <c r="D217" s="403"/>
      <c r="E217" s="404"/>
      <c r="F217" s="405"/>
      <c r="G217" s="350">
        <f>G212+G213+G216</f>
        <v>42913</v>
      </c>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row>
    <row r="218" spans="1:29" s="252" customFormat="1" ht="27" customHeight="1" thickTop="1" thickBot="1" x14ac:dyDescent="0.3">
      <c r="A218" s="713" t="s">
        <v>99</v>
      </c>
      <c r="B218" s="714"/>
      <c r="C218" s="714"/>
      <c r="D218" s="714"/>
      <c r="E218" s="714"/>
      <c r="F218" s="715"/>
      <c r="G218" s="350">
        <f>SUM(G122,G155,G158,G165,G174,G177,G208,G217,G161)</f>
        <v>257871</v>
      </c>
      <c r="H218" s="242"/>
      <c r="I218" s="242"/>
      <c r="J218" s="242"/>
      <c r="K218" s="242"/>
      <c r="L218" s="242"/>
      <c r="M218" s="242"/>
      <c r="N218" s="242"/>
      <c r="O218" s="242"/>
      <c r="P218" s="242"/>
      <c r="Q218" s="242"/>
      <c r="R218" s="242"/>
      <c r="S218" s="242"/>
      <c r="T218" s="242"/>
      <c r="U218" s="242"/>
      <c r="V218" s="242"/>
      <c r="W218" s="242"/>
      <c r="X218" s="242"/>
      <c r="Y218" s="242"/>
      <c r="Z218" s="242"/>
      <c r="AA218" s="242"/>
      <c r="AB218" s="242"/>
      <c r="AC218" s="242"/>
    </row>
    <row r="219" spans="1:29" ht="26.25" customHeight="1" thickTop="1" x14ac:dyDescent="0.2">
      <c r="A219" s="716" t="s">
        <v>482</v>
      </c>
      <c r="B219" s="716"/>
      <c r="C219" s="716"/>
      <c r="D219" s="716"/>
      <c r="E219" s="716"/>
      <c r="F219" s="716"/>
      <c r="G219" s="716"/>
    </row>
    <row r="220" spans="1:29" x14ac:dyDescent="0.2">
      <c r="A220" s="717"/>
      <c r="B220" s="718"/>
      <c r="C220" s="718"/>
      <c r="D220" s="718"/>
      <c r="E220" s="718"/>
      <c r="F220" s="718"/>
      <c r="G220" s="718"/>
    </row>
    <row r="221" spans="1:29" x14ac:dyDescent="0.2">
      <c r="A221" s="718"/>
      <c r="B221" s="718"/>
      <c r="C221" s="718"/>
      <c r="D221" s="718"/>
      <c r="E221" s="718"/>
      <c r="F221" s="718"/>
      <c r="G221" s="718"/>
    </row>
    <row r="222" spans="1:29" ht="12.75" customHeight="1" x14ac:dyDescent="0.2">
      <c r="A222" s="64"/>
      <c r="B222" s="64"/>
      <c r="C222" s="406"/>
      <c r="D222" s="407"/>
      <c r="E222" s="64"/>
      <c r="G222" s="64"/>
    </row>
    <row r="223" spans="1:29" x14ac:dyDescent="0.2">
      <c r="A223" s="64"/>
      <c r="B223" s="64"/>
      <c r="C223" s="406"/>
      <c r="D223" s="407"/>
      <c r="E223" s="64"/>
      <c r="G223" s="64"/>
    </row>
    <row r="224" spans="1:29" x14ac:dyDescent="0.2">
      <c r="A224" s="64"/>
      <c r="B224" s="64"/>
      <c r="C224" s="406"/>
      <c r="D224" s="407"/>
      <c r="E224" s="64"/>
      <c r="G224" s="64"/>
    </row>
    <row r="225" spans="1:7" x14ac:dyDescent="0.2">
      <c r="A225" s="64"/>
      <c r="B225" s="64"/>
      <c r="C225" s="406"/>
      <c r="D225" s="407"/>
      <c r="E225" s="64"/>
      <c r="G225" s="64"/>
    </row>
    <row r="238" spans="1:7" x14ac:dyDescent="0.2">
      <c r="A238" s="64"/>
      <c r="B238" s="64"/>
      <c r="C238" s="406"/>
      <c r="D238" s="407"/>
      <c r="E238" s="64"/>
      <c r="G238" s="64"/>
    </row>
    <row r="239" spans="1:7" x14ac:dyDescent="0.2">
      <c r="A239" s="64"/>
      <c r="B239" s="64"/>
      <c r="C239" s="406"/>
      <c r="D239" s="407"/>
      <c r="E239" s="64"/>
      <c r="G239" s="64"/>
    </row>
    <row r="240" spans="1:7" x14ac:dyDescent="0.2">
      <c r="A240" s="64"/>
      <c r="B240" s="64"/>
      <c r="C240" s="406"/>
      <c r="D240" s="407"/>
      <c r="E240" s="64"/>
      <c r="G240" s="64"/>
    </row>
    <row r="241" spans="1:7" x14ac:dyDescent="0.2">
      <c r="A241" s="64"/>
      <c r="B241" s="64"/>
      <c r="C241" s="406"/>
      <c r="D241" s="407"/>
      <c r="E241" s="64"/>
      <c r="G241" s="64"/>
    </row>
    <row r="242" spans="1:7" x14ac:dyDescent="0.2">
      <c r="A242" s="64"/>
      <c r="B242" s="64"/>
      <c r="C242" s="406"/>
      <c r="D242" s="407"/>
      <c r="E242" s="64"/>
      <c r="G242" s="64"/>
    </row>
    <row r="243" spans="1:7" x14ac:dyDescent="0.2">
      <c r="A243" s="64"/>
      <c r="B243" s="64"/>
      <c r="C243" s="406"/>
      <c r="D243" s="407"/>
      <c r="E243" s="64"/>
      <c r="G243" s="64"/>
    </row>
    <row r="244" spans="1:7" x14ac:dyDescent="0.2">
      <c r="A244" s="64"/>
      <c r="B244" s="64"/>
      <c r="C244" s="406"/>
      <c r="D244" s="407"/>
      <c r="E244" s="64"/>
      <c r="G244" s="64"/>
    </row>
    <row r="245" spans="1:7" x14ac:dyDescent="0.2">
      <c r="A245" s="64"/>
      <c r="B245" s="64"/>
      <c r="C245" s="406"/>
      <c r="D245" s="407"/>
      <c r="E245" s="64"/>
      <c r="G245" s="64"/>
    </row>
    <row r="246" spans="1:7" x14ac:dyDescent="0.2">
      <c r="A246" s="64"/>
      <c r="B246" s="64"/>
      <c r="C246" s="406"/>
      <c r="D246" s="407"/>
      <c r="E246" s="64"/>
      <c r="G246" s="64"/>
    </row>
    <row r="247" spans="1:7" x14ac:dyDescent="0.2">
      <c r="A247" s="64"/>
      <c r="B247" s="64"/>
      <c r="C247" s="406"/>
      <c r="D247" s="407"/>
      <c r="E247" s="64"/>
      <c r="G247" s="64"/>
    </row>
    <row r="248" spans="1:7" x14ac:dyDescent="0.2">
      <c r="A248" s="64"/>
      <c r="B248" s="64"/>
      <c r="C248" s="406"/>
      <c r="D248" s="407"/>
      <c r="E248" s="64"/>
      <c r="G248" s="64"/>
    </row>
    <row r="249" spans="1:7" x14ac:dyDescent="0.2">
      <c r="A249" s="64"/>
      <c r="B249" s="64"/>
      <c r="C249" s="406"/>
      <c r="D249" s="407"/>
      <c r="E249" s="64"/>
      <c r="G249" s="64"/>
    </row>
    <row r="250" spans="1:7" x14ac:dyDescent="0.2">
      <c r="A250" s="64"/>
      <c r="B250" s="64"/>
      <c r="C250" s="406"/>
      <c r="D250" s="407"/>
      <c r="E250" s="64"/>
      <c r="G250" s="64"/>
    </row>
    <row r="251" spans="1:7" x14ac:dyDescent="0.2">
      <c r="A251" s="64"/>
      <c r="B251" s="64"/>
      <c r="C251" s="406"/>
      <c r="D251" s="407"/>
      <c r="E251" s="64"/>
      <c r="G251" s="64"/>
    </row>
    <row r="252" spans="1:7" x14ac:dyDescent="0.2">
      <c r="A252" s="64"/>
      <c r="B252" s="64"/>
      <c r="C252" s="406"/>
      <c r="D252" s="407"/>
      <c r="E252" s="64"/>
      <c r="G252" s="64"/>
    </row>
    <row r="253" spans="1:7" x14ac:dyDescent="0.2">
      <c r="A253" s="64"/>
      <c r="B253" s="64"/>
      <c r="C253" s="406"/>
      <c r="D253" s="407"/>
      <c r="E253" s="64"/>
      <c r="G253" s="64"/>
    </row>
    <row r="254" spans="1:7" x14ac:dyDescent="0.2">
      <c r="A254" s="64"/>
      <c r="B254" s="64"/>
      <c r="C254" s="406"/>
      <c r="D254" s="407"/>
      <c r="E254" s="64"/>
      <c r="G254" s="64"/>
    </row>
    <row r="255" spans="1:7" x14ac:dyDescent="0.2">
      <c r="A255" s="64"/>
      <c r="B255" s="64"/>
      <c r="C255" s="406"/>
      <c r="D255" s="407"/>
      <c r="E255" s="64"/>
      <c r="G255" s="64"/>
    </row>
    <row r="256" spans="1:7" x14ac:dyDescent="0.2">
      <c r="A256" s="64"/>
      <c r="B256" s="64"/>
      <c r="C256" s="406"/>
      <c r="D256" s="407"/>
      <c r="E256" s="64"/>
      <c r="G256" s="64"/>
    </row>
    <row r="257" spans="1:7" x14ac:dyDescent="0.2">
      <c r="A257" s="64"/>
      <c r="B257" s="64"/>
      <c r="C257" s="406"/>
      <c r="D257" s="407"/>
      <c r="E257" s="64"/>
      <c r="G257" s="64"/>
    </row>
    <row r="258" spans="1:7" x14ac:dyDescent="0.2">
      <c r="A258" s="64"/>
      <c r="B258" s="64"/>
      <c r="C258" s="406"/>
      <c r="D258" s="407"/>
      <c r="E258" s="64"/>
      <c r="G258" s="64"/>
    </row>
    <row r="259" spans="1:7" x14ac:dyDescent="0.2">
      <c r="A259" s="64"/>
      <c r="B259" s="64"/>
      <c r="C259" s="406"/>
      <c r="D259" s="407"/>
      <c r="E259" s="64"/>
      <c r="G259" s="64"/>
    </row>
    <row r="260" spans="1:7" x14ac:dyDescent="0.2">
      <c r="A260" s="64"/>
      <c r="B260" s="64"/>
      <c r="C260" s="406"/>
      <c r="D260" s="407"/>
      <c r="E260" s="64"/>
      <c r="G260" s="64"/>
    </row>
    <row r="261" spans="1:7" x14ac:dyDescent="0.2">
      <c r="A261" s="64"/>
      <c r="B261" s="64"/>
      <c r="C261" s="406"/>
      <c r="D261" s="407"/>
      <c r="E261" s="64"/>
      <c r="G261" s="64"/>
    </row>
    <row r="262" spans="1:7" x14ac:dyDescent="0.2">
      <c r="A262" s="64"/>
      <c r="B262" s="64"/>
      <c r="C262" s="406"/>
      <c r="D262" s="407"/>
      <c r="E262" s="64"/>
      <c r="G262" s="64"/>
    </row>
    <row r="263" spans="1:7" x14ac:dyDescent="0.2">
      <c r="A263" s="64"/>
      <c r="B263" s="64"/>
      <c r="C263" s="406"/>
      <c r="D263" s="407"/>
      <c r="E263" s="64"/>
      <c r="G263" s="64"/>
    </row>
    <row r="264" spans="1:7" x14ac:dyDescent="0.2">
      <c r="A264" s="64"/>
      <c r="B264" s="64"/>
      <c r="C264" s="406"/>
      <c r="D264" s="407"/>
      <c r="E264" s="64"/>
      <c r="G264" s="64"/>
    </row>
  </sheetData>
  <mergeCells count="6">
    <mergeCell ref="F1:G1"/>
    <mergeCell ref="A6:G6"/>
    <mergeCell ref="A218:F218"/>
    <mergeCell ref="A219:G219"/>
    <mergeCell ref="A220:G221"/>
    <mergeCell ref="D178:E178"/>
  </mergeCells>
  <pageMargins left="0.70866141732283472" right="0.70866141732283472" top="0.78740157480314965" bottom="0.78740157480314965" header="0.31496062992125984" footer="0.31496062992125984"/>
  <pageSetup paperSize="9" scale="67" firstPageNumber="15" orientation="portrait" useFirstPageNumber="1" r:id="rId1"/>
  <headerFooter>
    <oddFooter>&amp;L&amp;"Arial,Kurzíva"Zastupitelstvo Olomouckého kraje 16-12-2019
7. - Rozpočet Olomouckého kraje 2020 - návrh rozpočtu
Příloha č. 2: Příjmy Olomouckého kraje&amp;R&amp;"Arial,Kurzíva"Strana &amp;P (Celkem 140)</oddFooter>
  </headerFooter>
  <rowBreaks count="3" manualBreakCount="3">
    <brk id="56" max="6" man="1"/>
    <brk id="111" max="6" man="1"/>
    <brk id="20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0000"/>
  </sheetPr>
  <dimension ref="A1:H26"/>
  <sheetViews>
    <sheetView showGridLines="0" view="pageBreakPreview" zoomScale="110" zoomScaleNormal="100" zoomScaleSheetLayoutView="110" workbookViewId="0">
      <selection activeCell="A3" sqref="A3"/>
    </sheetView>
  </sheetViews>
  <sheetFormatPr defaultRowHeight="12.75" x14ac:dyDescent="0.2"/>
  <cols>
    <col min="1" max="1" width="5.42578125" customWidth="1"/>
    <col min="2" max="2" width="30.5703125" customWidth="1"/>
    <col min="3" max="8" width="12.28515625" style="3" customWidth="1"/>
  </cols>
  <sheetData>
    <row r="1" spans="1:8" ht="18" x14ac:dyDescent="0.25">
      <c r="A1" s="2" t="s">
        <v>181</v>
      </c>
    </row>
    <row r="3" spans="1:8" ht="15.75" x14ac:dyDescent="0.25">
      <c r="A3" s="1" t="s">
        <v>143</v>
      </c>
    </row>
    <row r="4" spans="1:8" ht="15.75" x14ac:dyDescent="0.25">
      <c r="A4" s="1"/>
    </row>
    <row r="5" spans="1:8" ht="13.5" thickBot="1" x14ac:dyDescent="0.25">
      <c r="H5" s="3" t="s">
        <v>54</v>
      </c>
    </row>
    <row r="6" spans="1:8" s="115" customFormat="1" ht="12" x14ac:dyDescent="0.2">
      <c r="A6" s="721" t="s">
        <v>35</v>
      </c>
      <c r="B6" s="722"/>
      <c r="C6" s="727" t="s">
        <v>144</v>
      </c>
      <c r="D6" s="728"/>
      <c r="E6" s="729"/>
      <c r="F6" s="727" t="s">
        <v>145</v>
      </c>
      <c r="G6" s="728"/>
      <c r="H6" s="729"/>
    </row>
    <row r="7" spans="1:8" s="115" customFormat="1" ht="12" x14ac:dyDescent="0.2">
      <c r="A7" s="723"/>
      <c r="B7" s="724"/>
      <c r="C7" s="732" t="s">
        <v>37</v>
      </c>
      <c r="D7" s="734" t="s">
        <v>50</v>
      </c>
      <c r="E7" s="730" t="s">
        <v>36</v>
      </c>
      <c r="F7" s="732" t="s">
        <v>37</v>
      </c>
      <c r="G7" s="734" t="s">
        <v>50</v>
      </c>
      <c r="H7" s="730" t="s">
        <v>36</v>
      </c>
    </row>
    <row r="8" spans="1:8" s="115" customFormat="1" thickBot="1" x14ac:dyDescent="0.25">
      <c r="A8" s="725"/>
      <c r="B8" s="726"/>
      <c r="C8" s="733"/>
      <c r="D8" s="735"/>
      <c r="E8" s="731"/>
      <c r="F8" s="733"/>
      <c r="G8" s="735"/>
      <c r="H8" s="731"/>
    </row>
    <row r="9" spans="1:8" s="6" customFormat="1" x14ac:dyDescent="0.2">
      <c r="A9" s="4" t="s">
        <v>38</v>
      </c>
      <c r="B9" s="5"/>
      <c r="C9" s="24">
        <v>24.8</v>
      </c>
      <c r="D9" s="25">
        <v>65.7</v>
      </c>
      <c r="E9" s="26">
        <f>SUM(C9:D9)</f>
        <v>90.5</v>
      </c>
      <c r="F9" s="24">
        <v>25.3</v>
      </c>
      <c r="G9" s="25">
        <v>67</v>
      </c>
      <c r="H9" s="26">
        <f>SUM(F9:G9)</f>
        <v>92.3</v>
      </c>
    </row>
    <row r="10" spans="1:8" s="20" customFormat="1" x14ac:dyDescent="0.2">
      <c r="A10" s="7" t="s">
        <v>40</v>
      </c>
      <c r="B10" s="8"/>
      <c r="C10" s="27">
        <f t="shared" ref="C10:H10" si="0">SUM(C11:C12)</f>
        <v>11.6</v>
      </c>
      <c r="D10" s="28">
        <f t="shared" si="0"/>
        <v>35.700000000000003</v>
      </c>
      <c r="E10" s="29">
        <f t="shared" si="0"/>
        <v>47.3</v>
      </c>
      <c r="F10" s="27">
        <f t="shared" si="0"/>
        <v>12.100000000000001</v>
      </c>
      <c r="G10" s="28">
        <f t="shared" si="0"/>
        <v>36.700000000000003</v>
      </c>
      <c r="H10" s="29">
        <f t="shared" si="0"/>
        <v>48.800000000000004</v>
      </c>
    </row>
    <row r="11" spans="1:8" s="11" customFormat="1" x14ac:dyDescent="0.2">
      <c r="A11" s="9" t="s">
        <v>39</v>
      </c>
      <c r="B11" s="10" t="s">
        <v>41</v>
      </c>
      <c r="C11" s="30">
        <v>11.4</v>
      </c>
      <c r="D11" s="31">
        <v>30.1</v>
      </c>
      <c r="E11" s="32">
        <f>SUM(C11:D11)</f>
        <v>41.5</v>
      </c>
      <c r="F11" s="30">
        <v>11.8</v>
      </c>
      <c r="G11" s="31">
        <v>31.1</v>
      </c>
      <c r="H11" s="32">
        <f>SUM(F11:G11)</f>
        <v>42.900000000000006</v>
      </c>
    </row>
    <row r="12" spans="1:8" s="11" customFormat="1" x14ac:dyDescent="0.2">
      <c r="A12" s="9"/>
      <c r="B12" s="10" t="s">
        <v>42</v>
      </c>
      <c r="C12" s="30">
        <v>0.2</v>
      </c>
      <c r="D12" s="31">
        <v>5.6</v>
      </c>
      <c r="E12" s="32">
        <f>SUM(C12:D12)</f>
        <v>5.8</v>
      </c>
      <c r="F12" s="30">
        <v>0.3</v>
      </c>
      <c r="G12" s="31">
        <v>5.6</v>
      </c>
      <c r="H12" s="32">
        <f>SUM(F12:G12)</f>
        <v>5.8999999999999995</v>
      </c>
    </row>
    <row r="13" spans="1:8" s="20" customFormat="1" x14ac:dyDescent="0.2">
      <c r="A13" s="7" t="s">
        <v>43</v>
      </c>
      <c r="B13" s="8"/>
      <c r="C13" s="27">
        <f t="shared" ref="C13:H13" si="1">SUM(C14,C15,C18)</f>
        <v>12.9</v>
      </c>
      <c r="D13" s="28">
        <f t="shared" si="1"/>
        <v>37.5</v>
      </c>
      <c r="E13" s="29">
        <f t="shared" si="1"/>
        <v>50.4</v>
      </c>
      <c r="F13" s="27">
        <f t="shared" si="1"/>
        <v>13.4</v>
      </c>
      <c r="G13" s="28">
        <f t="shared" si="1"/>
        <v>39.6</v>
      </c>
      <c r="H13" s="29">
        <f t="shared" si="1"/>
        <v>53</v>
      </c>
    </row>
    <row r="14" spans="1:8" s="11" customFormat="1" x14ac:dyDescent="0.2">
      <c r="A14" s="9" t="s">
        <v>39</v>
      </c>
      <c r="B14" s="10" t="s">
        <v>44</v>
      </c>
      <c r="C14" s="30">
        <v>1.2</v>
      </c>
      <c r="D14" s="31">
        <v>3.1</v>
      </c>
      <c r="E14" s="32">
        <f>SUM(C14:D14)</f>
        <v>4.3</v>
      </c>
      <c r="F14" s="30">
        <v>1.2</v>
      </c>
      <c r="G14" s="31">
        <v>3.2</v>
      </c>
      <c r="H14" s="32">
        <f>SUM(F14:G14)</f>
        <v>4.4000000000000004</v>
      </c>
    </row>
    <row r="15" spans="1:8" s="11" customFormat="1" x14ac:dyDescent="0.2">
      <c r="A15" s="9"/>
      <c r="B15" s="10" t="s">
        <v>51</v>
      </c>
      <c r="C15" s="30">
        <f t="shared" ref="C15:H15" si="2">SUM(C16:C17)</f>
        <v>0.3</v>
      </c>
      <c r="D15" s="31">
        <f t="shared" si="2"/>
        <v>2.2000000000000002</v>
      </c>
      <c r="E15" s="32">
        <f t="shared" si="2"/>
        <v>2.5</v>
      </c>
      <c r="F15" s="30">
        <f t="shared" si="2"/>
        <v>0.3</v>
      </c>
      <c r="G15" s="31">
        <f t="shared" si="2"/>
        <v>2.8</v>
      </c>
      <c r="H15" s="32">
        <f t="shared" si="2"/>
        <v>3.0999999999999996</v>
      </c>
    </row>
    <row r="16" spans="1:8" s="16" customFormat="1" x14ac:dyDescent="0.2">
      <c r="A16" s="14"/>
      <c r="B16" s="15" t="s">
        <v>153</v>
      </c>
      <c r="C16" s="33">
        <v>0.3</v>
      </c>
      <c r="D16" s="34">
        <v>0.7</v>
      </c>
      <c r="E16" s="35">
        <f t="shared" ref="E16:E22" si="3">SUM(C16:D16)</f>
        <v>1</v>
      </c>
      <c r="F16" s="33">
        <v>0.3</v>
      </c>
      <c r="G16" s="34">
        <v>0.9</v>
      </c>
      <c r="H16" s="35">
        <f>SUM(F16:G16)</f>
        <v>1.2</v>
      </c>
    </row>
    <row r="17" spans="1:8" s="16" customFormat="1" x14ac:dyDescent="0.2">
      <c r="A17" s="14"/>
      <c r="B17" s="15" t="s">
        <v>154</v>
      </c>
      <c r="C17" s="33"/>
      <c r="D17" s="34">
        <v>1.5</v>
      </c>
      <c r="E17" s="35">
        <f t="shared" si="3"/>
        <v>1.5</v>
      </c>
      <c r="F17" s="33"/>
      <c r="G17" s="34">
        <v>1.9</v>
      </c>
      <c r="H17" s="35">
        <f>SUM(F17:G17)</f>
        <v>1.9</v>
      </c>
    </row>
    <row r="18" spans="1:8" s="11" customFormat="1" x14ac:dyDescent="0.2">
      <c r="A18" s="9"/>
      <c r="B18" s="10" t="s">
        <v>45</v>
      </c>
      <c r="C18" s="30">
        <f t="shared" ref="C18:H18" si="4">SUM(C19:C20)</f>
        <v>11.4</v>
      </c>
      <c r="D18" s="31">
        <f t="shared" si="4"/>
        <v>32.200000000000003</v>
      </c>
      <c r="E18" s="32">
        <f t="shared" si="4"/>
        <v>43.6</v>
      </c>
      <c r="F18" s="30">
        <f t="shared" si="4"/>
        <v>11.9</v>
      </c>
      <c r="G18" s="31">
        <f t="shared" si="4"/>
        <v>33.6</v>
      </c>
      <c r="H18" s="32">
        <f t="shared" si="4"/>
        <v>45.5</v>
      </c>
    </row>
    <row r="19" spans="1:8" s="16" customFormat="1" x14ac:dyDescent="0.2">
      <c r="A19" s="14"/>
      <c r="B19" s="15" t="s">
        <v>52</v>
      </c>
      <c r="C19" s="33">
        <v>11.4</v>
      </c>
      <c r="D19" s="34">
        <v>30.2</v>
      </c>
      <c r="E19" s="35">
        <f>SUM(C19:D19)</f>
        <v>41.6</v>
      </c>
      <c r="F19" s="33">
        <v>11.9</v>
      </c>
      <c r="G19" s="34">
        <v>31.5</v>
      </c>
      <c r="H19" s="35">
        <f t="shared" ref="H19:H22" si="5">SUM(F19:G19)</f>
        <v>43.4</v>
      </c>
    </row>
    <row r="20" spans="1:8" s="16" customFormat="1" x14ac:dyDescent="0.2">
      <c r="A20" s="14"/>
      <c r="B20" s="15" t="s">
        <v>53</v>
      </c>
      <c r="C20" s="33"/>
      <c r="D20" s="34">
        <v>2</v>
      </c>
      <c r="E20" s="35">
        <f t="shared" si="3"/>
        <v>2</v>
      </c>
      <c r="F20" s="33"/>
      <c r="G20" s="34">
        <v>2.1</v>
      </c>
      <c r="H20" s="35">
        <f t="shared" si="5"/>
        <v>2.1</v>
      </c>
    </row>
    <row r="21" spans="1:8" s="6" customFormat="1" x14ac:dyDescent="0.2">
      <c r="A21" s="12" t="s">
        <v>46</v>
      </c>
      <c r="B21" s="13"/>
      <c r="C21" s="36"/>
      <c r="D21" s="37">
        <v>10</v>
      </c>
      <c r="E21" s="38">
        <f t="shared" si="3"/>
        <v>10</v>
      </c>
      <c r="F21" s="36"/>
      <c r="G21" s="37">
        <v>10.1</v>
      </c>
      <c r="H21" s="38">
        <f t="shared" si="5"/>
        <v>10.1</v>
      </c>
    </row>
    <row r="22" spans="1:8" s="6" customFormat="1" ht="13.5" thickBot="1" x14ac:dyDescent="0.25">
      <c r="A22" s="12" t="s">
        <v>146</v>
      </c>
      <c r="B22" s="13"/>
      <c r="C22" s="36"/>
      <c r="D22" s="37">
        <v>5.8</v>
      </c>
      <c r="E22" s="80">
        <f t="shared" si="3"/>
        <v>5.8</v>
      </c>
      <c r="F22" s="36"/>
      <c r="G22" s="37">
        <v>5.6</v>
      </c>
      <c r="H22" s="38">
        <f t="shared" si="5"/>
        <v>5.6</v>
      </c>
    </row>
    <row r="23" spans="1:8" s="79" customFormat="1" ht="21.75" customHeight="1" thickBot="1" x14ac:dyDescent="0.3">
      <c r="A23" s="116" t="s">
        <v>47</v>
      </c>
      <c r="B23" s="117"/>
      <c r="C23" s="118">
        <f>SUM(C9:C10,C13)</f>
        <v>49.3</v>
      </c>
      <c r="D23" s="119">
        <f>SUM(D9:D9,D10:D10,D13,D21:D22)</f>
        <v>154.70000000000002</v>
      </c>
      <c r="E23" s="119">
        <f>SUM(E9:E9,E10:E10,E13,E21:E22)</f>
        <v>204.00000000000003</v>
      </c>
      <c r="F23" s="119">
        <f>SUM(F9:F9,F10:F10,F13,F21:F22)</f>
        <v>50.800000000000004</v>
      </c>
      <c r="G23" s="119">
        <f>SUM(G9:G9,G10:G10,G13,G21:G22)</f>
        <v>159</v>
      </c>
      <c r="H23" s="119">
        <f>SUM(H9:H9,H10:H10,H13,H21:H22)</f>
        <v>209.79999999999998</v>
      </c>
    </row>
    <row r="25" spans="1:8" ht="12.75" hidden="1" customHeight="1" x14ac:dyDescent="0.2">
      <c r="A25" s="17" t="s">
        <v>48</v>
      </c>
      <c r="C25" s="18">
        <v>666.5</v>
      </c>
      <c r="D25" s="3">
        <v>4.4000000000000004</v>
      </c>
      <c r="E25" s="19">
        <v>16.100000000000001</v>
      </c>
      <c r="F25" s="18">
        <v>666.5</v>
      </c>
      <c r="G25" s="3">
        <v>4.4000000000000004</v>
      </c>
      <c r="H25" s="19">
        <v>16.100000000000001</v>
      </c>
    </row>
    <row r="26" spans="1:8" ht="12.75" hidden="1" customHeight="1" x14ac:dyDescent="0.2">
      <c r="A26" s="17" t="s">
        <v>49</v>
      </c>
      <c r="C26" s="18">
        <f t="shared" ref="C26:H26" si="6">C23-C25</f>
        <v>-617.20000000000005</v>
      </c>
      <c r="D26" s="3">
        <f t="shared" si="6"/>
        <v>150.30000000000001</v>
      </c>
      <c r="E26" s="19">
        <f t="shared" si="6"/>
        <v>187.90000000000003</v>
      </c>
      <c r="F26" s="18">
        <f t="shared" si="6"/>
        <v>-615.70000000000005</v>
      </c>
      <c r="G26" s="3">
        <f t="shared" si="6"/>
        <v>154.6</v>
      </c>
      <c r="H26" s="19">
        <f t="shared" si="6"/>
        <v>193.7</v>
      </c>
    </row>
  </sheetData>
  <mergeCells count="9">
    <mergeCell ref="A6:B8"/>
    <mergeCell ref="C6:E6"/>
    <mergeCell ref="E7:E8"/>
    <mergeCell ref="F6:H6"/>
    <mergeCell ref="F7:F8"/>
    <mergeCell ref="G7:G8"/>
    <mergeCell ref="H7:H8"/>
    <mergeCell ref="C7:C8"/>
    <mergeCell ref="D7:D8"/>
  </mergeCells>
  <phoneticPr fontId="8" type="noConversion"/>
  <pageMargins left="0.78740157480314965" right="0.78740157480314965" top="0.98425196850393704" bottom="0.98425196850393704" header="0.51181102362204722" footer="0.51181102362204722"/>
  <pageSetup paperSize="9" firstPageNumber="12" orientation="landscape" useFirstPageNumber="1" r:id="rId1"/>
  <headerFooter alignWithMargins="0">
    <oddFooter>&amp;L&amp;"Arial,Kurzíva"&amp;8Zastupitelstvo Olomouckého kraje 12-12-2014
6. - Rozpočet Olomouckého kraje 2015 - návrh rozpočtu
Příloha č. 2: Příjmy Olomouckého kraje &amp;R&amp;"Arial,Kurzíva"&amp;8Strana &amp;P (celkem 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Příjmy</vt:lpstr>
      <vt:lpstr>daně</vt:lpstr>
      <vt:lpstr>odbory</vt:lpstr>
      <vt:lpstr>odbory1</vt:lpstr>
      <vt:lpstr>PO - odvody</vt:lpstr>
      <vt:lpstr>predikce</vt:lpstr>
      <vt:lpstr>daně!Oblast_tisku</vt:lpstr>
      <vt:lpstr>odbory!Oblast_tisku</vt:lpstr>
      <vt:lpstr>odbory1!Oblast_tisku</vt:lpstr>
      <vt:lpstr>'PO - odvody'!Oblast_tisku</vt:lpstr>
      <vt:lpstr>predikce!Oblast_tisku</vt:lpstr>
      <vt:lpstr>Příjmy!Oblast_tisku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Balabuch Petr</cp:lastModifiedBy>
  <cp:lastPrinted>2019-11-21T06:45:51Z</cp:lastPrinted>
  <dcterms:created xsi:type="dcterms:W3CDTF">2007-10-04T06:22:41Z</dcterms:created>
  <dcterms:modified xsi:type="dcterms:W3CDTF">2019-11-25T13:15:12Z</dcterms:modified>
</cp:coreProperties>
</file>