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OdRF\Rozpočet Olomouckého kraje\2020\ZOK 16.12.2019\"/>
    </mc:Choice>
  </mc:AlternateContent>
  <bookViews>
    <workbookView xWindow="0" yWindow="105" windowWidth="15195" windowHeight="8385"/>
  </bookViews>
  <sheets>
    <sheet name="Očekávané plnění k 31.12.2019" sheetId="1" r:id="rId1"/>
    <sheet name="Výdaje (2)" sheetId="6" state="hidden" r:id="rId2"/>
    <sheet name="List2" sheetId="4" state="hidden" r:id="rId3"/>
    <sheet name="8115-zap.zůst.k 31.12.2011" sheetId="5" state="hidden" r:id="rId4"/>
    <sheet name="Rekapitulace (2)" sheetId="8" state="hidden" r:id="rId5"/>
    <sheet name="List4" sheetId="9" state="hidden" r:id="rId6"/>
  </sheets>
  <definedNames>
    <definedName name="_xlnm.Print_Area" localSheetId="0">'Očekávané plnění k 31.12.2019'!$A$1:$D$128</definedName>
    <definedName name="_xlnm.Print_Area" localSheetId="4">'Rekapitulace (2)'!$A$1:$H$66</definedName>
    <definedName name="_xlnm.Print_Area" localSheetId="1">'Výdaje (2)'!$A$1:$F$53</definedName>
  </definedNames>
  <calcPr calcId="162913"/>
</workbook>
</file>

<file path=xl/calcChain.xml><?xml version="1.0" encoding="utf-8"?>
<calcChain xmlns="http://schemas.openxmlformats.org/spreadsheetml/2006/main">
  <c r="D11" i="1" l="1"/>
  <c r="D10" i="1"/>
  <c r="D9" i="1"/>
  <c r="D8" i="1"/>
  <c r="D7" i="1"/>
  <c r="F111" i="1" l="1"/>
  <c r="D22" i="1" l="1"/>
  <c r="D21" i="1"/>
  <c r="D19" i="1"/>
  <c r="D18" i="1"/>
  <c r="D13" i="1"/>
  <c r="D12" i="1"/>
  <c r="C12" i="1" l="1"/>
  <c r="C126" i="1"/>
  <c r="C35" i="1"/>
  <c r="C10" i="1"/>
  <c r="C7" i="1" l="1"/>
  <c r="D126" i="1" l="1"/>
  <c r="B126" i="1"/>
  <c r="C101" i="1" l="1"/>
  <c r="C100" i="1" s="1"/>
  <c r="C94" i="1"/>
  <c r="C77" i="1"/>
  <c r="C80" i="1"/>
  <c r="B80" i="1"/>
  <c r="C72" i="1"/>
  <c r="C61" i="1"/>
  <c r="C55" i="1"/>
  <c r="C47" i="1"/>
  <c r="C41" i="1" l="1"/>
  <c r="C37" i="1"/>
  <c r="C33" i="1"/>
  <c r="C23" i="1"/>
  <c r="C19" i="1"/>
  <c r="B92" i="1" l="1"/>
  <c r="C98" i="1"/>
  <c r="B98" i="1"/>
  <c r="C40" i="1"/>
  <c r="B40" i="1"/>
  <c r="D97" i="1" l="1"/>
  <c r="D90" i="1"/>
  <c r="D34" i="1"/>
  <c r="D33" i="1"/>
  <c r="D31" i="1"/>
  <c r="D30" i="1"/>
  <c r="C11" i="1" l="1"/>
  <c r="C85" i="1" l="1"/>
  <c r="B85" i="1"/>
  <c r="C88" i="1"/>
  <c r="B88" i="1"/>
  <c r="C104" i="1"/>
  <c r="B104" i="1"/>
  <c r="B100" i="1"/>
  <c r="B32" i="1" l="1"/>
  <c r="C29" i="1"/>
  <c r="B29" i="1"/>
  <c r="C26" i="1"/>
  <c r="B26" i="1"/>
  <c r="B11" i="1"/>
  <c r="D122" i="1"/>
  <c r="C107" i="1"/>
  <c r="B107" i="1"/>
  <c r="D74" i="1"/>
  <c r="C95" i="1"/>
  <c r="B95" i="1"/>
  <c r="D95" i="1" s="1"/>
  <c r="C93" i="1"/>
  <c r="B93" i="1"/>
  <c r="C76" i="1"/>
  <c r="B76" i="1"/>
  <c r="B75" i="1" s="1"/>
  <c r="B71" i="1"/>
  <c r="C64" i="1"/>
  <c r="B64" i="1"/>
  <c r="C60" i="1"/>
  <c r="B60" i="1"/>
  <c r="C57" i="1"/>
  <c r="B57" i="1"/>
  <c r="C54" i="1"/>
  <c r="B54" i="1"/>
  <c r="C46" i="1"/>
  <c r="B46" i="1"/>
  <c r="C49" i="1"/>
  <c r="B49" i="1"/>
  <c r="C51" i="1"/>
  <c r="B51" i="1"/>
  <c r="B36" i="1"/>
  <c r="C22" i="1"/>
  <c r="B22" i="1"/>
  <c r="B18" i="1"/>
  <c r="C59" i="1" l="1"/>
  <c r="D72" i="1"/>
  <c r="C71" i="1"/>
  <c r="D71" i="1" s="1"/>
  <c r="C18" i="1"/>
  <c r="C36" i="1"/>
  <c r="D36" i="1" s="1"/>
  <c r="D37" i="1"/>
  <c r="C45" i="1"/>
  <c r="C53" i="1"/>
  <c r="C75" i="1"/>
  <c r="C92" i="1"/>
  <c r="D29" i="1"/>
  <c r="B59" i="1"/>
  <c r="B53" i="1"/>
  <c r="B45" i="1"/>
  <c r="D99" i="1" l="1"/>
  <c r="C83" i="1"/>
  <c r="B83" i="1"/>
  <c r="B109" i="1" s="1"/>
  <c r="D123" i="1" l="1"/>
  <c r="D124" i="1"/>
  <c r="D119" i="1"/>
  <c r="D108" i="1" l="1"/>
  <c r="D106" i="1"/>
  <c r="D105" i="1"/>
  <c r="D98" i="1"/>
  <c r="D94" i="1"/>
  <c r="D96" i="1"/>
  <c r="D91" i="1"/>
  <c r="D89" i="1"/>
  <c r="D87" i="1"/>
  <c r="D86" i="1"/>
  <c r="D77" i="1"/>
  <c r="D79" i="1"/>
  <c r="D61" i="1"/>
  <c r="D63" i="1"/>
  <c r="D66" i="1"/>
  <c r="D55" i="1"/>
  <c r="D56" i="1"/>
  <c r="D47" i="1"/>
  <c r="D48" i="1"/>
  <c r="D50" i="1"/>
  <c r="D43" i="1"/>
  <c r="D41" i="1"/>
  <c r="D39" i="1"/>
  <c r="D38" i="1"/>
  <c r="D28" i="1"/>
  <c r="D25" i="1"/>
  <c r="D24" i="1"/>
  <c r="B110" i="1" l="1"/>
  <c r="D102" i="1" l="1"/>
  <c r="D40" i="1" l="1"/>
  <c r="D54" i="1"/>
  <c r="D93" i="1"/>
  <c r="D49" i="1"/>
  <c r="D60" i="1"/>
  <c r="D101" i="1"/>
  <c r="D107" i="1"/>
  <c r="D26" i="1"/>
  <c r="D27" i="1"/>
  <c r="D46" i="1"/>
  <c r="D104" i="1"/>
  <c r="D23" i="1"/>
  <c r="D64" i="1"/>
  <c r="D88" i="1"/>
  <c r="D85" i="1"/>
  <c r="B111" i="1"/>
  <c r="D100" i="1"/>
  <c r="D53" i="1" l="1"/>
  <c r="D92" i="1"/>
  <c r="D45" i="1"/>
  <c r="D75" i="1"/>
  <c r="D76" i="1"/>
  <c r="D59" i="1"/>
  <c r="C13" i="1" l="1"/>
  <c r="G38" i="5" l="1"/>
  <c r="G37" i="5"/>
  <c r="G34" i="5"/>
  <c r="G33" i="5"/>
  <c r="F9" i="6" l="1"/>
  <c r="I7" i="6"/>
  <c r="H7" i="6"/>
  <c r="F7" i="6"/>
  <c r="F6" i="6"/>
  <c r="F5" i="6"/>
  <c r="E4" i="6"/>
  <c r="D4" i="6"/>
  <c r="C4" i="6"/>
  <c r="F4" i="6" l="1"/>
  <c r="E11" i="6"/>
  <c r="E10" i="6"/>
  <c r="G30" i="5" l="1"/>
  <c r="C44" i="5" s="1"/>
  <c r="C3" i="5" l="1"/>
  <c r="C48" i="5" s="1"/>
  <c r="B13" i="1" l="1"/>
  <c r="G7" i="8" l="1"/>
  <c r="B6" i="4"/>
  <c r="B4" i="4" l="1"/>
  <c r="E41" i="8"/>
  <c r="E7" i="8"/>
  <c r="B35" i="4"/>
  <c r="G41" i="8"/>
  <c r="F7" i="8"/>
  <c r="H7" i="8" s="1"/>
  <c r="B33" i="4"/>
  <c r="C4" i="4" l="1"/>
  <c r="F41" i="8"/>
  <c r="H41" i="8" s="1"/>
  <c r="E9" i="8" l="1"/>
  <c r="C33" i="4"/>
  <c r="F9" i="8"/>
  <c r="F42" i="8"/>
  <c r="C5" i="4"/>
  <c r="B5" i="4"/>
  <c r="B34" i="4"/>
  <c r="E42" i="8" l="1"/>
  <c r="C34" i="4"/>
  <c r="G42" i="8"/>
  <c r="G9" i="8"/>
  <c r="C6" i="4"/>
  <c r="H42" i="8" l="1"/>
  <c r="G43" i="8"/>
  <c r="C35" i="4"/>
  <c r="H9" i="8"/>
  <c r="G11" i="8"/>
  <c r="C32" i="1"/>
  <c r="D32" i="1" s="1"/>
  <c r="C109" i="1"/>
  <c r="D109" i="1" s="1"/>
  <c r="C110" i="1"/>
  <c r="D110" i="1" l="1"/>
  <c r="C111" i="1"/>
  <c r="D111" i="1" l="1"/>
</calcChain>
</file>

<file path=xl/comments1.xml><?xml version="1.0" encoding="utf-8"?>
<comments xmlns="http://schemas.openxmlformats.org/spreadsheetml/2006/main">
  <authors>
    <author>Balabuch Petr</author>
    <author>Ing. Alice Hradilová</author>
    <author>Hradilová Alice</author>
  </authors>
  <commentList>
    <comment ref="C17" authorId="0" shapeId="0">
      <text>
        <r>
          <rPr>
            <b/>
            <sz val="9"/>
            <color indexed="81"/>
            <rFont val="Tahoma"/>
            <family val="2"/>
            <charset val="238"/>
          </rPr>
          <t>Balabuch Petr:</t>
        </r>
        <r>
          <rPr>
            <sz val="9"/>
            <color indexed="81"/>
            <rFont val="Tahoma"/>
            <family val="2"/>
            <charset val="238"/>
          </rPr>
          <t xml:space="preserve">
8124,8224 - Finka</t>
        </r>
      </text>
    </comment>
    <comment ref="G17" authorId="1" shapeId="0">
      <text>
        <r>
          <rPr>
            <sz val="8"/>
            <color indexed="81"/>
            <rFont val="Tahoma"/>
            <family val="2"/>
            <charset val="238"/>
          </rPr>
          <t xml:space="preserve">pol.8124,8224
</t>
        </r>
      </text>
    </comment>
    <comment ref="G48" authorId="1" shapeId="0">
      <text>
        <r>
          <rPr>
            <sz val="8"/>
            <color indexed="81"/>
            <rFont val="Tahoma"/>
            <family val="2"/>
            <charset val="238"/>
          </rPr>
          <t xml:space="preserve">dle sestavy bil.st.dot.-SFDI
</t>
        </r>
      </text>
    </comment>
    <comment ref="C50" authorId="2" shapeId="0">
      <text>
        <r>
          <rPr>
            <sz val="8"/>
            <color indexed="81"/>
            <rFont val="Tahoma"/>
            <family val="2"/>
            <charset val="238"/>
          </rPr>
          <t xml:space="preserve"> V 775031-
 P 636754=138277 (41142 zúst.KB na 8115 a 97035 zůst.EIB na 8115 + 100 podíl IF)</t>
        </r>
      </text>
    </comment>
    <comment ref="G50" authorId="1" shapeId="0">
      <text>
        <r>
          <rPr>
            <sz val="8"/>
            <color indexed="81"/>
            <rFont val="Tahoma"/>
            <family val="2"/>
            <charset val="238"/>
          </rPr>
          <t xml:space="preserve">EIB-úroky+KB+SFDI
</t>
        </r>
      </text>
    </comment>
    <comment ref="G51" authorId="1" shapeId="0">
      <text>
        <r>
          <rPr>
            <sz val="8"/>
            <color indexed="81"/>
            <rFont val="Tahoma"/>
            <family val="2"/>
            <charset val="238"/>
          </rPr>
          <t xml:space="preserve">spl.8124, 8224 + úroky pol.5141
</t>
        </r>
      </text>
    </comment>
  </commentList>
</comments>
</file>

<file path=xl/comments2.xml><?xml version="1.0" encoding="utf-8"?>
<comments xmlns="http://schemas.openxmlformats.org/spreadsheetml/2006/main">
  <authors>
    <author>Ing. Alice Hradilová</author>
  </authors>
  <commentList>
    <comment ref="J7" authorId="0" shapeId="0">
      <text>
        <r>
          <rPr>
            <sz val="8"/>
            <color indexed="81"/>
            <rFont val="Tahoma"/>
            <family val="2"/>
            <charset val="238"/>
          </rPr>
          <t xml:space="preserve">včetně SFDI
</t>
        </r>
      </text>
    </comment>
  </commentList>
</comments>
</file>

<file path=xl/sharedStrings.xml><?xml version="1.0" encoding="utf-8"?>
<sst xmlns="http://schemas.openxmlformats.org/spreadsheetml/2006/main" count="228" uniqueCount="125">
  <si>
    <t>v tis. Kč</t>
  </si>
  <si>
    <t>Příjmy</t>
  </si>
  <si>
    <t>schválený rozp.</t>
  </si>
  <si>
    <t>upravený rozp.</t>
  </si>
  <si>
    <t>skutečnost</t>
  </si>
  <si>
    <t>%</t>
  </si>
  <si>
    <t>5=4/3</t>
  </si>
  <si>
    <t>Příjmy celkem</t>
  </si>
  <si>
    <t>Odbor (kancelář)</t>
  </si>
  <si>
    <t>ORJ</t>
  </si>
  <si>
    <t>schválený rozpočet</t>
  </si>
  <si>
    <t>upravený rozpočet</t>
  </si>
  <si>
    <t xml:space="preserve"> - provozní výdaje</t>
  </si>
  <si>
    <t xml:space="preserve"> - investiční výdaje</t>
  </si>
  <si>
    <t xml:space="preserve"> - účelové neinvestiční dotace</t>
  </si>
  <si>
    <t xml:space="preserve"> - účelové investiční dotace</t>
  </si>
  <si>
    <t>Kancelář ředitele</t>
  </si>
  <si>
    <t>odbor</t>
  </si>
  <si>
    <t>příspěvkové organizace</t>
  </si>
  <si>
    <t xml:space="preserve">Výdaje Olomouckého kraje celkem </t>
  </si>
  <si>
    <t>a) Příjmy vlastní a výdaje vlastní Olomouckého kraje celkem</t>
  </si>
  <si>
    <t>Příjmy Olomouckého kraje vlastní celkem (po konsolidaci)</t>
  </si>
  <si>
    <t>Výdaje Olomouckého kraje vlastní celkem (po konsolidaci)</t>
  </si>
  <si>
    <t xml:space="preserve">Saldo vlastních příjmů a vlastních výdajů Olomouckého kraje (po konsolidaci) celkem </t>
  </si>
  <si>
    <t>příjmy vlastní</t>
  </si>
  <si>
    <t>výdaje vlastní</t>
  </si>
  <si>
    <t xml:space="preserve">b)Příjmy a výdaje Olomouckého kraje celkem </t>
  </si>
  <si>
    <t>Příjmy Olomouckého kraje po konsolidaci celkem</t>
  </si>
  <si>
    <t>Výdaje Olomouckého kraje po konsolidaci celkem</t>
  </si>
  <si>
    <t>Saldo příjmů a výdajů Olomouckého kraje  po konsolidaci celkem</t>
  </si>
  <si>
    <t>příjmy Ol.kraje celkem</t>
  </si>
  <si>
    <t>výdaje Ol.kraje celkem</t>
  </si>
  <si>
    <t xml:space="preserve"> - konsolidace</t>
  </si>
  <si>
    <t>RZ</t>
  </si>
  <si>
    <t>ÚZ</t>
  </si>
  <si>
    <t>ORG</t>
  </si>
  <si>
    <t>4/12</t>
  </si>
  <si>
    <t>5/12</t>
  </si>
  <si>
    <t>6/12</t>
  </si>
  <si>
    <t>8/12</t>
  </si>
  <si>
    <t>10/12</t>
  </si>
  <si>
    <t>11/12</t>
  </si>
  <si>
    <t>13/12</t>
  </si>
  <si>
    <t>14/12</t>
  </si>
  <si>
    <t>KB 887</t>
  </si>
  <si>
    <t>EIB 813</t>
  </si>
  <si>
    <t>PH</t>
  </si>
  <si>
    <t>1/12</t>
  </si>
  <si>
    <t>SR</t>
  </si>
  <si>
    <t>18/12</t>
  </si>
  <si>
    <t>19/12</t>
  </si>
  <si>
    <t>20/12</t>
  </si>
  <si>
    <t>22/12</t>
  </si>
  <si>
    <t>44/12</t>
  </si>
  <si>
    <t>47/12</t>
  </si>
  <si>
    <t>48/12</t>
  </si>
  <si>
    <t>77/12</t>
  </si>
  <si>
    <t>91/12</t>
  </si>
  <si>
    <t>92/12</t>
  </si>
  <si>
    <t>leden-únor</t>
  </si>
  <si>
    <t>březen</t>
  </si>
  <si>
    <t>v tis.Kč</t>
  </si>
  <si>
    <t>2. Plnění rozpočtu výdajů Olomouckého kraje k 30.09. 2012</t>
  </si>
  <si>
    <t>květen</t>
  </si>
  <si>
    <t>červenec</t>
  </si>
  <si>
    <t>srpen</t>
  </si>
  <si>
    <t>224/12</t>
  </si>
  <si>
    <t>355/12</t>
  </si>
  <si>
    <t>356/12</t>
  </si>
  <si>
    <t>418/12</t>
  </si>
  <si>
    <t>Rekapitulace příjmů a výdajů k 31. 3. 2013:</t>
  </si>
  <si>
    <r>
      <t>(daňové,nedaňové,kapitálové,souhrnný fin.vztah</t>
    </r>
    <r>
      <rPr>
        <sz val="10"/>
        <color theme="0"/>
        <rFont val="Arial CE"/>
        <charset val="238"/>
      </rPr>
      <t>, přijaté úvěry</t>
    </r>
    <r>
      <rPr>
        <sz val="10"/>
        <rFont val="Arial CE"/>
        <family val="2"/>
        <charset val="238"/>
      </rPr>
      <t>)</t>
    </r>
  </si>
  <si>
    <r>
      <t>(hrazené z vlastních příjmů,</t>
    </r>
    <r>
      <rPr>
        <sz val="10"/>
        <color theme="0"/>
        <rFont val="Arial CE"/>
        <charset val="238"/>
      </rPr>
      <t xml:space="preserve"> z úvěrů,</t>
    </r>
    <r>
      <rPr>
        <sz val="10"/>
        <rFont val="Arial CE"/>
        <charset val="238"/>
      </rPr>
      <t xml:space="preserve"> splátky úvěrů, úroky)</t>
    </r>
  </si>
  <si>
    <t>Financování</t>
  </si>
  <si>
    <t>Financování celkem</t>
  </si>
  <si>
    <t>Výdaje odborů (kanceláří)</t>
  </si>
  <si>
    <t>Odbor majetkový, právní a správních činností - ORJ 04</t>
  </si>
  <si>
    <t>Odbor kancelář ředitele - ORJ 03</t>
  </si>
  <si>
    <t>Zastupitelé - ORJ 01</t>
  </si>
  <si>
    <t>Odbor ekonomický - ORJ 07</t>
  </si>
  <si>
    <t>Odbor strategického rozvoje kraje - ORJ 08</t>
  </si>
  <si>
    <t xml:space="preserve">Příjmy Olomouckého kraje (po konsolidaci)                </t>
  </si>
  <si>
    <t>Výdaje Olomouckého kraje celkem (po konsolidaci)</t>
  </si>
  <si>
    <t>Odbor dopravy a silničního hospodářství - ORJ 12</t>
  </si>
  <si>
    <t>Odbor zdravotnictví - ORJ 14</t>
  </si>
  <si>
    <t>Útvar interního auditu - ORJ 16</t>
  </si>
  <si>
    <t>Odbor podpory řízení příspěvkových organizací - ORJ 19</t>
  </si>
  <si>
    <t>Odbor kontroly - ORJ 20</t>
  </si>
  <si>
    <t xml:space="preserve">Fond - odběr podzemní vody - ORJ 99   </t>
  </si>
  <si>
    <t>Fond sociálních potřeb - ORJ 199</t>
  </si>
  <si>
    <t>4 = 3/2</t>
  </si>
  <si>
    <t>Příjmy Olomouckého kraje</t>
  </si>
  <si>
    <t>Výdaje Olomouckého kraje</t>
  </si>
  <si>
    <t>Financování Olomouckého kraje</t>
  </si>
  <si>
    <r>
      <t>1 -</t>
    </r>
    <r>
      <rPr>
        <sz val="11"/>
        <rFont val="Arial CE"/>
        <charset val="238"/>
      </rPr>
      <t xml:space="preserve"> Daňové příjmy</t>
    </r>
  </si>
  <si>
    <t>2 - Nedaňové příjmy</t>
  </si>
  <si>
    <t>3 - Kapitálové příjmy</t>
  </si>
  <si>
    <t>4 - Přijaté transfery</t>
  </si>
  <si>
    <t>6 - kapitálové výdaje</t>
  </si>
  <si>
    <t>5 - konsolidace</t>
  </si>
  <si>
    <t>5 - běžné výdaje</t>
  </si>
  <si>
    <t>8113 - Krátkodobé přijaté půjčené prostředky</t>
  </si>
  <si>
    <t>8901 - Operace z peněžních účtů organizace nemající charakter příjmů a výdajů vládního sektoru</t>
  </si>
  <si>
    <t>5 - běžné výdaje, 6 - kapitálové výdaje (dotační programy/tituly)</t>
  </si>
  <si>
    <t>8114 - Uhrazené splátky krátkodobých přijatých půjčených prostředků</t>
  </si>
  <si>
    <t>8124 - Uhrazené splátky dlouhodobých přijatých půjčených prostředků</t>
  </si>
  <si>
    <t>8224 - Uhrazené splátky dlouhodobých přijatých půjčených prostředků</t>
  </si>
  <si>
    <t>8115 - Změny stavu krátkodobých prostředků na bankovních účtech kromě změn stavů účtů státních finančních aktiv, které tvoří kapitolu OSFA</t>
  </si>
  <si>
    <t>Odbor investic - ORJ 17</t>
  </si>
  <si>
    <t>Odbor kancelář hejtmana - ORJ 18</t>
  </si>
  <si>
    <t>Odbor sportu, kultury a památkové péče - ORJ 13</t>
  </si>
  <si>
    <t>Odbor sociálních věcí - ORJ 11</t>
  </si>
  <si>
    <t>Odbor školství a mládeže - ORJ 10</t>
  </si>
  <si>
    <t>Odbor životního prostředí a zemědělství - ORJ 09</t>
  </si>
  <si>
    <t>Odbor informačních technologií - ORJ 06</t>
  </si>
  <si>
    <t>soukromé a obecní školy</t>
  </si>
  <si>
    <t>8117 - Aktivní krátkodobé operace řízení likvidity - příjmy</t>
  </si>
  <si>
    <t>8123 - Dlouhodobé přijaté půjčené prostředky</t>
  </si>
  <si>
    <t>Konsolidace *</t>
  </si>
  <si>
    <t>* Konsolidace je očištění údajů rozpočtu a skutečnosti o interní přesuny peněžních prostředků uvnitř organizace mezi jednotlivými účty.</t>
  </si>
  <si>
    <t>6. Očekávané plnění rozpočtu Olomouckého kraje k 31. 12. 2019</t>
  </si>
  <si>
    <t>Schválený rozpočet                           2019</t>
  </si>
  <si>
    <t>Očekávané plnění                                                k 31. 12. 2019</t>
  </si>
  <si>
    <t>Evropské programy - ORJ 30 - 79</t>
  </si>
  <si>
    <t xml:space="preserve">8118 - Aktivní krátkodobé operace řízení likvidity - výdaje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</si>
</sst>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#,##0"/>
  </numFmts>
  <fonts count="65" x14ac:knownFonts="1">
    <font>
      <sz val="10"/>
      <name val="Arial CE"/>
      <charset val="238"/>
    </font>
    <font>
      <b/>
      <sz val="10"/>
      <name val="Arial CE"/>
      <charset val="238"/>
    </font>
    <font>
      <i/>
      <sz val="10"/>
      <name val="Arial CE"/>
      <charset val="238"/>
    </font>
    <font>
      <b/>
      <i/>
      <sz val="10"/>
      <name val="Arial CE"/>
      <charset val="238"/>
    </font>
    <font>
      <sz val="10"/>
      <name val="Arial CE"/>
      <charset val="238"/>
    </font>
    <font>
      <sz val="8"/>
      <name val="Arial CE"/>
      <charset val="238"/>
    </font>
    <font>
      <b/>
      <sz val="16"/>
      <name val="Arial"/>
      <family val="2"/>
      <charset val="238"/>
    </font>
    <font>
      <sz val="11"/>
      <name val="Arial"/>
      <family val="2"/>
      <charset val="238"/>
    </font>
    <font>
      <b/>
      <sz val="12"/>
      <name val="Arial CE"/>
      <charset val="238"/>
    </font>
    <font>
      <sz val="11"/>
      <name val="Arial CE"/>
      <charset val="238"/>
    </font>
    <font>
      <sz val="11"/>
      <name val="Arial"/>
      <family val="2"/>
      <charset val="238"/>
    </font>
    <font>
      <sz val="12"/>
      <name val="Arial CE"/>
      <family val="2"/>
      <charset val="238"/>
    </font>
    <font>
      <sz val="11"/>
      <name val="Arial CE"/>
      <family val="2"/>
      <charset val="238"/>
    </font>
    <font>
      <b/>
      <sz val="11"/>
      <name val="Arial CE"/>
      <charset val="238"/>
    </font>
    <font>
      <sz val="10"/>
      <color indexed="9"/>
      <name val="Arial CE"/>
      <charset val="238"/>
    </font>
    <font>
      <sz val="11"/>
      <color indexed="10"/>
      <name val="Arial CE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8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indexed="10"/>
      <name val="Arial"/>
      <family val="2"/>
      <charset val="238"/>
    </font>
    <font>
      <b/>
      <sz val="10"/>
      <color indexed="9"/>
      <name val="Arial"/>
      <family val="2"/>
      <charset val="238"/>
    </font>
    <font>
      <sz val="10"/>
      <color indexed="10"/>
      <name val="Arial"/>
      <family val="2"/>
      <charset val="238"/>
    </font>
    <font>
      <i/>
      <sz val="11"/>
      <name val="Arial"/>
      <family val="2"/>
      <charset val="238"/>
    </font>
    <font>
      <i/>
      <sz val="11"/>
      <name val="Arial CE"/>
      <charset val="238"/>
    </font>
    <font>
      <b/>
      <sz val="10"/>
      <color indexed="49"/>
      <name val="Arial"/>
      <family val="2"/>
      <charset val="238"/>
    </font>
    <font>
      <b/>
      <sz val="10"/>
      <color indexed="14"/>
      <name val="Arial"/>
      <family val="2"/>
      <charset val="238"/>
    </font>
    <font>
      <b/>
      <sz val="10"/>
      <color indexed="41"/>
      <name val="Arial"/>
      <family val="2"/>
      <charset val="238"/>
    </font>
    <font>
      <b/>
      <sz val="13"/>
      <name val="Arial"/>
      <family val="2"/>
      <charset val="238"/>
    </font>
    <font>
      <b/>
      <sz val="14"/>
      <name val="Arial"/>
      <family val="2"/>
      <charset val="238"/>
    </font>
    <font>
      <b/>
      <sz val="12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sz val="11"/>
      <color indexed="10"/>
      <name val="Arial"/>
      <family val="2"/>
      <charset val="238"/>
    </font>
    <font>
      <sz val="11"/>
      <color indexed="50"/>
      <name val="Arial"/>
      <family val="2"/>
      <charset val="238"/>
    </font>
    <font>
      <b/>
      <sz val="14"/>
      <name val="Arial CE"/>
      <charset val="238"/>
    </font>
    <font>
      <sz val="14"/>
      <name val="Arial CE"/>
      <charset val="238"/>
    </font>
    <font>
      <sz val="8"/>
      <color indexed="81"/>
      <name val="Tahoma"/>
      <family val="2"/>
      <charset val="238"/>
    </font>
    <font>
      <sz val="11"/>
      <color indexed="11"/>
      <name val="Arial"/>
      <family val="2"/>
      <charset val="238"/>
    </font>
    <font>
      <sz val="10"/>
      <color indexed="11"/>
      <name val="Arial"/>
      <family val="2"/>
      <charset val="238"/>
    </font>
    <font>
      <sz val="10"/>
      <color indexed="11"/>
      <name val="Arial"/>
      <family val="2"/>
      <charset val="238"/>
    </font>
    <font>
      <sz val="11"/>
      <color indexed="11"/>
      <name val="Arial"/>
      <family val="2"/>
      <charset val="238"/>
    </font>
    <font>
      <sz val="11"/>
      <color indexed="10"/>
      <name val="Arial"/>
      <family val="2"/>
      <charset val="238"/>
    </font>
    <font>
      <b/>
      <sz val="16"/>
      <name val="Arial CE"/>
      <charset val="238"/>
    </font>
    <font>
      <sz val="10"/>
      <name val="Arial CE"/>
      <family val="2"/>
      <charset val="238"/>
    </font>
    <font>
      <sz val="11"/>
      <name val="Arial Black"/>
      <family val="2"/>
      <charset val="238"/>
    </font>
    <font>
      <sz val="12"/>
      <name val="Arial Black"/>
      <family val="2"/>
      <charset val="238"/>
    </font>
    <font>
      <sz val="10"/>
      <name val="Arial Black"/>
      <family val="2"/>
      <charset val="238"/>
    </font>
    <font>
      <b/>
      <sz val="11"/>
      <name val="Arial Black"/>
      <family val="2"/>
      <charset val="238"/>
    </font>
    <font>
      <sz val="12"/>
      <name val="Arial"/>
      <family val="2"/>
      <charset val="238"/>
    </font>
    <font>
      <sz val="11"/>
      <color rgb="FFFF0000"/>
      <name val="Arial"/>
      <family val="2"/>
      <charset val="238"/>
    </font>
    <font>
      <b/>
      <sz val="10"/>
      <color theme="0"/>
      <name val="Arial"/>
      <family val="2"/>
      <charset val="238"/>
    </font>
    <font>
      <sz val="10"/>
      <color rgb="FFFF0000"/>
      <name val="Arial CE"/>
      <charset val="238"/>
    </font>
    <font>
      <b/>
      <sz val="8"/>
      <name val="Arial CE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12"/>
      <name val="Arial Black"/>
      <family val="2"/>
      <charset val="238"/>
    </font>
    <font>
      <sz val="10"/>
      <color rgb="FFFF0000"/>
      <name val="Arial"/>
      <family val="2"/>
      <charset val="238"/>
    </font>
    <font>
      <b/>
      <sz val="12"/>
      <color rgb="FFFF0000"/>
      <name val="Arial"/>
      <family val="2"/>
      <charset val="238"/>
    </font>
    <font>
      <sz val="10"/>
      <color theme="0"/>
      <name val="Arial CE"/>
      <charset val="238"/>
    </font>
    <font>
      <b/>
      <sz val="11"/>
      <color rgb="FFFF0000"/>
      <name val="Arial"/>
      <family val="2"/>
      <charset val="238"/>
    </font>
    <font>
      <b/>
      <sz val="13"/>
      <color rgb="FFFF0000"/>
      <name val="Arial CE"/>
      <charset val="238"/>
    </font>
    <font>
      <b/>
      <sz val="13"/>
      <name val="Arial CE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3">
    <xf numFmtId="3" fontId="0" fillId="0" borderId="0"/>
    <xf numFmtId="0" fontId="16" fillId="0" borderId="0"/>
    <xf numFmtId="0" fontId="16" fillId="0" borderId="0"/>
  </cellStyleXfs>
  <cellXfs count="318">
    <xf numFmtId="3" fontId="0" fillId="0" borderId="0" xfId="0"/>
    <xf numFmtId="3" fontId="0" fillId="0" borderId="0" xfId="0" applyFill="1"/>
    <xf numFmtId="3" fontId="0" fillId="0" borderId="0" xfId="0" applyFill="1" applyAlignment="1">
      <alignment horizontal="right"/>
    </xf>
    <xf numFmtId="3" fontId="5" fillId="0" borderId="1" xfId="0" applyFont="1" applyFill="1" applyBorder="1" applyAlignment="1">
      <alignment horizontal="center" vertical="center"/>
    </xf>
    <xf numFmtId="3" fontId="5" fillId="0" borderId="0" xfId="0" applyFont="1" applyFill="1" applyAlignment="1">
      <alignment horizontal="center"/>
    </xf>
    <xf numFmtId="3" fontId="5" fillId="0" borderId="4" xfId="0" applyFont="1" applyFill="1" applyBorder="1" applyAlignment="1">
      <alignment horizontal="center" vertical="center"/>
    </xf>
    <xf numFmtId="3" fontId="11" fillId="0" borderId="0" xfId="0" applyFont="1" applyFill="1"/>
    <xf numFmtId="1" fontId="12" fillId="0" borderId="7" xfId="0" applyNumberFormat="1" applyFont="1" applyFill="1" applyBorder="1" applyAlignment="1">
      <alignment horizontal="left"/>
    </xf>
    <xf numFmtId="1" fontId="8" fillId="0" borderId="10" xfId="0" applyNumberFormat="1" applyFont="1" applyFill="1" applyBorder="1" applyAlignment="1">
      <alignment horizontal="left" wrapText="1"/>
    </xf>
    <xf numFmtId="3" fontId="14" fillId="0" borderId="0" xfId="0" applyFont="1" applyFill="1"/>
    <xf numFmtId="3" fontId="5" fillId="0" borderId="0" xfId="0" applyFont="1" applyFill="1"/>
    <xf numFmtId="3" fontId="15" fillId="0" borderId="0" xfId="0" applyNumberFormat="1" applyFont="1" applyFill="1" applyBorder="1"/>
    <xf numFmtId="3" fontId="0" fillId="0" borderId="0" xfId="0" applyFill="1" applyBorder="1"/>
    <xf numFmtId="4" fontId="19" fillId="0" borderId="0" xfId="1" applyNumberFormat="1" applyFont="1" applyFill="1"/>
    <xf numFmtId="4" fontId="16" fillId="0" borderId="0" xfId="1" applyNumberFormat="1" applyFill="1"/>
    <xf numFmtId="0" fontId="16" fillId="0" borderId="0" xfId="1" applyFill="1"/>
    <xf numFmtId="0" fontId="20" fillId="0" borderId="0" xfId="1" applyFont="1" applyFill="1"/>
    <xf numFmtId="3" fontId="10" fillId="0" borderId="0" xfId="1" applyNumberFormat="1" applyFont="1" applyFill="1"/>
    <xf numFmtId="4" fontId="10" fillId="0" borderId="0" xfId="1" applyNumberFormat="1" applyFont="1" applyFill="1"/>
    <xf numFmtId="0" fontId="10" fillId="0" borderId="0" xfId="1" applyFont="1" applyFill="1"/>
    <xf numFmtId="3" fontId="16" fillId="0" borderId="0" xfId="1" applyNumberFormat="1" applyFont="1" applyFill="1"/>
    <xf numFmtId="3" fontId="16" fillId="0" borderId="0" xfId="1" applyNumberFormat="1" applyFont="1" applyFill="1" applyBorder="1" applyAlignment="1">
      <alignment horizontal="center" vertical="center"/>
    </xf>
    <xf numFmtId="0" fontId="16" fillId="0" borderId="0" xfId="1" applyFont="1" applyFill="1" applyAlignment="1">
      <alignment vertical="center"/>
    </xf>
    <xf numFmtId="4" fontId="16" fillId="0" borderId="0" xfId="1" applyNumberFormat="1" applyFont="1" applyFill="1" applyAlignment="1">
      <alignment vertical="center"/>
    </xf>
    <xf numFmtId="164" fontId="20" fillId="0" borderId="0" xfId="1" applyNumberFormat="1" applyFont="1" applyFill="1" applyBorder="1"/>
    <xf numFmtId="0" fontId="16" fillId="0" borderId="5" xfId="1" applyFont="1" applyFill="1" applyBorder="1"/>
    <xf numFmtId="165" fontId="19" fillId="0" borderId="6" xfId="1" applyNumberFormat="1" applyFont="1" applyFill="1" applyBorder="1" applyAlignment="1">
      <alignment horizontal="center"/>
    </xf>
    <xf numFmtId="3" fontId="7" fillId="0" borderId="6" xfId="1" applyNumberFormat="1" applyFont="1" applyFill="1" applyBorder="1"/>
    <xf numFmtId="164" fontId="7" fillId="0" borderId="0" xfId="1" applyNumberFormat="1" applyFont="1" applyFill="1" applyBorder="1"/>
    <xf numFmtId="0" fontId="16" fillId="0" borderId="0" xfId="1" applyFont="1" applyFill="1"/>
    <xf numFmtId="4" fontId="16" fillId="0" borderId="0" xfId="1" applyNumberFormat="1" applyFont="1" applyFill="1"/>
    <xf numFmtId="0" fontId="4" fillId="0" borderId="7" xfId="1" applyFont="1" applyFill="1" applyBorder="1"/>
    <xf numFmtId="0" fontId="21" fillId="0" borderId="0" xfId="1" applyFont="1" applyFill="1"/>
    <xf numFmtId="4" fontId="21" fillId="0" borderId="0" xfId="1" applyNumberFormat="1" applyFont="1" applyFill="1"/>
    <xf numFmtId="165" fontId="21" fillId="0" borderId="6" xfId="1" applyNumberFormat="1" applyFont="1" applyFill="1" applyBorder="1" applyAlignment="1">
      <alignment horizontal="center"/>
    </xf>
    <xf numFmtId="0" fontId="4" fillId="0" borderId="8" xfId="1" applyFont="1" applyFill="1" applyBorder="1"/>
    <xf numFmtId="0" fontId="4" fillId="0" borderId="0" xfId="1" applyFont="1" applyFill="1" applyBorder="1"/>
    <xf numFmtId="165" fontId="16" fillId="0" borderId="0" xfId="1" applyNumberFormat="1" applyFont="1" applyFill="1" applyBorder="1" applyAlignment="1">
      <alignment horizontal="center"/>
    </xf>
    <xf numFmtId="3" fontId="19" fillId="0" borderId="0" xfId="1" applyNumberFormat="1" applyFont="1" applyFill="1" applyBorder="1"/>
    <xf numFmtId="164" fontId="16" fillId="0" borderId="0" xfId="1" applyNumberFormat="1" applyFont="1" applyFill="1" applyBorder="1"/>
    <xf numFmtId="3" fontId="21" fillId="0" borderId="0" xfId="1" applyNumberFormat="1" applyFont="1" applyFill="1" applyBorder="1"/>
    <xf numFmtId="4" fontId="21" fillId="0" borderId="0" xfId="1" applyNumberFormat="1" applyFont="1" applyFill="1" applyBorder="1"/>
    <xf numFmtId="3" fontId="22" fillId="0" borderId="0" xfId="1" applyNumberFormat="1" applyFont="1" applyFill="1" applyBorder="1"/>
    <xf numFmtId="4" fontId="22" fillId="0" borderId="0" xfId="1" applyNumberFormat="1" applyFont="1" applyFill="1" applyBorder="1"/>
    <xf numFmtId="3" fontId="23" fillId="0" borderId="0" xfId="1" applyNumberFormat="1" applyFont="1" applyFill="1" applyBorder="1"/>
    <xf numFmtId="0" fontId="24" fillId="0" borderId="0" xfId="1" applyFont="1" applyFill="1"/>
    <xf numFmtId="0" fontId="19" fillId="0" borderId="5" xfId="1" applyFont="1" applyFill="1" applyBorder="1"/>
    <xf numFmtId="0" fontId="4" fillId="0" borderId="5" xfId="1" applyFont="1" applyFill="1" applyBorder="1"/>
    <xf numFmtId="0" fontId="26" fillId="0" borderId="5" xfId="1" applyFont="1" applyFill="1" applyBorder="1"/>
    <xf numFmtId="0" fontId="16" fillId="0" borderId="0" xfId="1" applyFont="1" applyFill="1" applyBorder="1"/>
    <xf numFmtId="4" fontId="16" fillId="0" borderId="0" xfId="1" applyNumberFormat="1" applyFont="1" applyFill="1" applyBorder="1"/>
    <xf numFmtId="4" fontId="7" fillId="0" borderId="0" xfId="1" applyNumberFormat="1" applyFont="1" applyFill="1" applyBorder="1"/>
    <xf numFmtId="1" fontId="9" fillId="0" borderId="0" xfId="1" applyNumberFormat="1" applyFont="1" applyFill="1" applyBorder="1" applyAlignment="1">
      <alignment horizontal="left"/>
    </xf>
    <xf numFmtId="0" fontId="37" fillId="0" borderId="0" xfId="1" applyFont="1" applyFill="1" applyBorder="1"/>
    <xf numFmtId="3" fontId="13" fillId="0" borderId="0" xfId="1" applyNumberFormat="1" applyFont="1" applyFill="1" applyBorder="1"/>
    <xf numFmtId="0" fontId="13" fillId="0" borderId="0" xfId="1" applyFont="1" applyFill="1" applyBorder="1" applyAlignment="1">
      <alignment horizontal="left"/>
    </xf>
    <xf numFmtId="4" fontId="13" fillId="0" borderId="0" xfId="1" applyNumberFormat="1" applyFont="1" applyFill="1" applyBorder="1"/>
    <xf numFmtId="0" fontId="38" fillId="0" borderId="0" xfId="1" applyFont="1" applyFill="1" applyBorder="1" applyAlignment="1">
      <alignment horizontal="right"/>
    </xf>
    <xf numFmtId="1" fontId="4" fillId="0" borderId="0" xfId="1" applyNumberFormat="1" applyFont="1" applyFill="1" applyBorder="1" applyAlignment="1">
      <alignment horizontal="justify"/>
    </xf>
    <xf numFmtId="4" fontId="4" fillId="0" borderId="0" xfId="1" applyNumberFormat="1" applyFont="1" applyFill="1" applyBorder="1" applyAlignment="1">
      <alignment horizontal="justify"/>
    </xf>
    <xf numFmtId="4" fontId="16" fillId="0" borderId="0" xfId="1" applyNumberFormat="1" applyFont="1" applyFill="1" applyBorder="1" applyAlignment="1">
      <alignment horizontal="center" vertical="center" wrapText="1"/>
    </xf>
    <xf numFmtId="4" fontId="20" fillId="0" borderId="0" xfId="1" applyNumberFormat="1" applyFont="1" applyFill="1" applyBorder="1"/>
    <xf numFmtId="4" fontId="10" fillId="0" borderId="0" xfId="1" applyNumberFormat="1" applyFont="1" applyFill="1" applyBorder="1"/>
    <xf numFmtId="4" fontId="24" fillId="0" borderId="0" xfId="1" applyNumberFormat="1" applyFont="1" applyFill="1" applyBorder="1"/>
    <xf numFmtId="4" fontId="19" fillId="2" borderId="0" xfId="1" applyNumberFormat="1" applyFont="1" applyFill="1" applyBorder="1"/>
    <xf numFmtId="4" fontId="32" fillId="0" borderId="0" xfId="1" applyNumberFormat="1" applyFont="1" applyFill="1" applyBorder="1"/>
    <xf numFmtId="4" fontId="31" fillId="0" borderId="0" xfId="1" applyNumberFormat="1" applyFont="1" applyFill="1" applyBorder="1" applyAlignment="1">
      <alignment shrinkToFit="1"/>
    </xf>
    <xf numFmtId="4" fontId="19" fillId="2" borderId="0" xfId="1" applyNumberFormat="1" applyFont="1" applyFill="1" applyBorder="1" applyAlignment="1">
      <alignment vertical="center"/>
    </xf>
    <xf numFmtId="4" fontId="20" fillId="2" borderId="0" xfId="1" applyNumberFormat="1" applyFont="1" applyFill="1" applyBorder="1"/>
    <xf numFmtId="4" fontId="31" fillId="2" borderId="0" xfId="1" applyNumberFormat="1" applyFont="1" applyFill="1" applyBorder="1" applyAlignment="1">
      <alignment shrinkToFit="1"/>
    </xf>
    <xf numFmtId="0" fontId="24" fillId="0" borderId="0" xfId="1" applyFont="1" applyFill="1" applyBorder="1"/>
    <xf numFmtId="0" fontId="21" fillId="0" borderId="0" xfId="1" applyFont="1" applyFill="1" applyBorder="1"/>
    <xf numFmtId="0" fontId="16" fillId="0" borderId="0" xfId="1" applyFill="1" applyBorder="1"/>
    <xf numFmtId="4" fontId="16" fillId="0" borderId="0" xfId="1" applyNumberFormat="1" applyFill="1" applyBorder="1"/>
    <xf numFmtId="3" fontId="9" fillId="0" borderId="19" xfId="0" applyFont="1" applyBorder="1" applyAlignment="1">
      <alignment horizontal="right"/>
    </xf>
    <xf numFmtId="3" fontId="9" fillId="0" borderId="20" xfId="0" applyFont="1" applyBorder="1" applyAlignment="1">
      <alignment horizontal="right"/>
    </xf>
    <xf numFmtId="3" fontId="13" fillId="0" borderId="21" xfId="0" applyFont="1" applyBorder="1" applyAlignment="1">
      <alignment horizontal="right"/>
    </xf>
    <xf numFmtId="3" fontId="13" fillId="0" borderId="22" xfId="0" applyFont="1" applyBorder="1" applyAlignment="1">
      <alignment horizontal="right"/>
    </xf>
    <xf numFmtId="3" fontId="9" fillId="0" borderId="23" xfId="0" applyFont="1" applyBorder="1" applyAlignment="1">
      <alignment horizontal="right"/>
    </xf>
    <xf numFmtId="3" fontId="31" fillId="0" borderId="11" xfId="1" applyNumberFormat="1" applyFont="1" applyFill="1" applyBorder="1"/>
    <xf numFmtId="3" fontId="31" fillId="0" borderId="24" xfId="1" applyNumberFormat="1" applyFont="1" applyFill="1" applyBorder="1"/>
    <xf numFmtId="3" fontId="20" fillId="0" borderId="25" xfId="1" applyNumberFormat="1" applyFont="1" applyFill="1" applyBorder="1"/>
    <xf numFmtId="3" fontId="41" fillId="0" borderId="0" xfId="1" applyNumberFormat="1" applyFont="1" applyFill="1" applyBorder="1"/>
    <xf numFmtId="3" fontId="7" fillId="0" borderId="0" xfId="1" applyNumberFormat="1" applyFont="1" applyFill="1" applyBorder="1"/>
    <xf numFmtId="1" fontId="45" fillId="0" borderId="0" xfId="0" applyNumberFormat="1" applyFont="1" applyFill="1" applyAlignment="1">
      <alignment horizontal="left"/>
    </xf>
    <xf numFmtId="3" fontId="4" fillId="0" borderId="0" xfId="0" applyFont="1" applyFill="1"/>
    <xf numFmtId="3" fontId="4" fillId="0" borderId="0" xfId="0" applyFont="1" applyFill="1" applyAlignment="1">
      <alignment horizontal="right"/>
    </xf>
    <xf numFmtId="3" fontId="4" fillId="0" borderId="0" xfId="0" applyFont="1"/>
    <xf numFmtId="1" fontId="8" fillId="0" borderId="0" xfId="0" applyNumberFormat="1" applyFont="1" applyFill="1" applyAlignment="1">
      <alignment horizontal="left"/>
    </xf>
    <xf numFmtId="1" fontId="13" fillId="0" borderId="0" xfId="0" applyNumberFormat="1" applyFont="1" applyFill="1" applyAlignment="1">
      <alignment horizontal="left"/>
    </xf>
    <xf numFmtId="3" fontId="11" fillId="0" borderId="0" xfId="0" applyFont="1"/>
    <xf numFmtId="3" fontId="13" fillId="3" borderId="10" xfId="0" applyFont="1" applyFill="1" applyBorder="1" applyAlignment="1"/>
    <xf numFmtId="3" fontId="3" fillId="3" borderId="18" xfId="0" applyFont="1" applyFill="1" applyBorder="1" applyAlignment="1"/>
    <xf numFmtId="3" fontId="3" fillId="3" borderId="18" xfId="0" applyFont="1" applyFill="1" applyBorder="1" applyAlignment="1">
      <alignment horizontal="right"/>
    </xf>
    <xf numFmtId="3" fontId="2" fillId="4" borderId="18" xfId="0" applyFont="1" applyFill="1" applyBorder="1" applyAlignment="1">
      <alignment horizontal="right"/>
    </xf>
    <xf numFmtId="3" fontId="3" fillId="3" borderId="28" xfId="0" applyFont="1" applyFill="1" applyBorder="1" applyAlignment="1">
      <alignment horizontal="right"/>
    </xf>
    <xf numFmtId="3" fontId="0" fillId="0" borderId="26" xfId="0" applyBorder="1"/>
    <xf numFmtId="1" fontId="13" fillId="0" borderId="0" xfId="0" applyNumberFormat="1" applyFont="1" applyAlignment="1">
      <alignment horizontal="left"/>
    </xf>
    <xf numFmtId="3" fontId="4" fillId="0" borderId="0" xfId="0" applyFont="1" applyAlignment="1">
      <alignment horizontal="right"/>
    </xf>
    <xf numFmtId="1" fontId="47" fillId="5" borderId="29" xfId="0" applyNumberFormat="1" applyFont="1" applyFill="1" applyBorder="1" applyAlignment="1">
      <alignment horizontal="left"/>
    </xf>
    <xf numFmtId="3" fontId="48" fillId="5" borderId="30" xfId="0" applyFont="1" applyFill="1" applyBorder="1"/>
    <xf numFmtId="3" fontId="49" fillId="5" borderId="30" xfId="0" applyFont="1" applyFill="1" applyBorder="1"/>
    <xf numFmtId="1" fontId="47" fillId="5" borderId="7" xfId="0" applyNumberFormat="1" applyFont="1" applyFill="1" applyBorder="1" applyAlignment="1">
      <alignment horizontal="left"/>
    </xf>
    <xf numFmtId="3" fontId="48" fillId="5" borderId="0" xfId="0" applyFont="1" applyFill="1" applyBorder="1"/>
    <xf numFmtId="3" fontId="49" fillId="5" borderId="0" xfId="0" applyFont="1" applyFill="1" applyBorder="1"/>
    <xf numFmtId="4" fontId="51" fillId="0" borderId="0" xfId="1" applyNumberFormat="1" applyFont="1" applyFill="1" applyBorder="1"/>
    <xf numFmtId="165" fontId="16" fillId="0" borderId="0" xfId="1" applyNumberFormat="1" applyFont="1" applyFill="1" applyAlignment="1">
      <alignment horizontal="center"/>
    </xf>
    <xf numFmtId="165" fontId="21" fillId="0" borderId="25" xfId="1" applyNumberFormat="1" applyFont="1" applyFill="1" applyBorder="1" applyAlignment="1">
      <alignment horizontal="center"/>
    </xf>
    <xf numFmtId="1" fontId="13" fillId="6" borderId="29" xfId="0" applyNumberFormat="1" applyFont="1" applyFill="1" applyBorder="1" applyAlignment="1">
      <alignment horizontal="left"/>
    </xf>
    <xf numFmtId="3" fontId="4" fillId="6" borderId="30" xfId="0" applyFont="1" applyFill="1" applyBorder="1"/>
    <xf numFmtId="3" fontId="8" fillId="5" borderId="31" xfId="0" applyNumberFormat="1" applyFont="1" applyFill="1" applyBorder="1" applyAlignment="1">
      <alignment horizontal="right"/>
    </xf>
    <xf numFmtId="1" fontId="46" fillId="6" borderId="7" xfId="0" applyNumberFormat="1" applyFont="1" applyFill="1" applyBorder="1" applyAlignment="1">
      <alignment horizontal="left"/>
    </xf>
    <xf numFmtId="3" fontId="4" fillId="6" borderId="0" xfId="0" applyFont="1" applyFill="1" applyBorder="1"/>
    <xf numFmtId="3" fontId="4" fillId="6" borderId="32" xfId="0" applyFont="1" applyFill="1" applyBorder="1" applyAlignment="1">
      <alignment horizontal="right"/>
    </xf>
    <xf numFmtId="3" fontId="13" fillId="6" borderId="7" xfId="0" applyFont="1" applyFill="1" applyBorder="1" applyAlignment="1"/>
    <xf numFmtId="3" fontId="1" fillId="6" borderId="0" xfId="0" applyFont="1" applyFill="1" applyBorder="1" applyAlignment="1"/>
    <xf numFmtId="3" fontId="8" fillId="5" borderId="32" xfId="0" applyNumberFormat="1" applyFont="1" applyFill="1" applyBorder="1" applyAlignment="1">
      <alignment horizontal="right"/>
    </xf>
    <xf numFmtId="3" fontId="1" fillId="6" borderId="32" xfId="0" applyFont="1" applyFill="1" applyBorder="1" applyAlignment="1">
      <alignment horizontal="right"/>
    </xf>
    <xf numFmtId="3" fontId="7" fillId="0" borderId="0" xfId="1" applyNumberFormat="1" applyFont="1" applyFill="1"/>
    <xf numFmtId="164" fontId="35" fillId="0" borderId="0" xfId="1" applyNumberFormat="1" applyFont="1" applyFill="1" applyBorder="1"/>
    <xf numFmtId="1" fontId="9" fillId="0" borderId="7" xfId="1" applyNumberFormat="1" applyFont="1" applyFill="1" applyBorder="1" applyAlignment="1">
      <alignment horizontal="left"/>
    </xf>
    <xf numFmtId="0" fontId="32" fillId="0" borderId="10" xfId="1" applyFont="1" applyFill="1" applyBorder="1" applyAlignment="1">
      <alignment wrapText="1"/>
    </xf>
    <xf numFmtId="3" fontId="21" fillId="0" borderId="0" xfId="1" applyNumberFormat="1" applyFont="1" applyFill="1" applyBorder="1" applyProtection="1">
      <protection locked="0"/>
    </xf>
    <xf numFmtId="0" fontId="0" fillId="0" borderId="0" xfId="0" applyNumberFormat="1"/>
    <xf numFmtId="4" fontId="0" fillId="0" borderId="0" xfId="0" applyNumberFormat="1"/>
    <xf numFmtId="49" fontId="0" fillId="0" borderId="0" xfId="0" applyNumberFormat="1" applyAlignment="1">
      <alignment horizontal="right"/>
    </xf>
    <xf numFmtId="0" fontId="0" fillId="0" borderId="0" xfId="0" applyNumberFormat="1" applyAlignment="1">
      <alignment horizontal="right"/>
    </xf>
    <xf numFmtId="4" fontId="1" fillId="0" borderId="0" xfId="0" applyNumberFormat="1" applyFont="1"/>
    <xf numFmtId="3" fontId="1" fillId="0" borderId="0" xfId="0" applyFont="1" applyAlignment="1">
      <alignment horizontal="right"/>
    </xf>
    <xf numFmtId="1" fontId="1" fillId="0" borderId="0" xfId="0" applyNumberFormat="1" applyFont="1" applyAlignment="1">
      <alignment horizontal="right"/>
    </xf>
    <xf numFmtId="1" fontId="1" fillId="0" borderId="0" xfId="0" applyNumberFormat="1" applyFont="1"/>
    <xf numFmtId="4" fontId="54" fillId="0" borderId="0" xfId="0" applyNumberFormat="1" applyFont="1"/>
    <xf numFmtId="4" fontId="0" fillId="0" borderId="0" xfId="0" applyNumberFormat="1" applyFont="1"/>
    <xf numFmtId="4" fontId="0" fillId="0" borderId="0" xfId="0" applyNumberFormat="1" applyFont="1" applyAlignment="1">
      <alignment horizontal="right" vertical="top"/>
    </xf>
    <xf numFmtId="3" fontId="4" fillId="6" borderId="27" xfId="0" applyFont="1" applyFill="1" applyBorder="1"/>
    <xf numFmtId="3" fontId="4" fillId="6" borderId="13" xfId="0" applyFont="1" applyFill="1" applyBorder="1"/>
    <xf numFmtId="3" fontId="1" fillId="6" borderId="13" xfId="0" applyFont="1" applyFill="1" applyBorder="1" applyAlignment="1"/>
    <xf numFmtId="3" fontId="1" fillId="6" borderId="38" xfId="0" applyFont="1" applyFill="1" applyBorder="1" applyAlignment="1"/>
    <xf numFmtId="3" fontId="8" fillId="6" borderId="25" xfId="0" applyNumberFormat="1" applyFont="1" applyFill="1" applyBorder="1" applyAlignment="1">
      <alignment horizontal="right"/>
    </xf>
    <xf numFmtId="3" fontId="4" fillId="6" borderId="6" xfId="0" applyFont="1" applyFill="1" applyBorder="1" applyAlignment="1">
      <alignment horizontal="right"/>
    </xf>
    <xf numFmtId="3" fontId="8" fillId="6" borderId="6" xfId="0" applyFont="1" applyFill="1" applyBorder="1" applyAlignment="1">
      <alignment horizontal="right"/>
    </xf>
    <xf numFmtId="3" fontId="1" fillId="6" borderId="9" xfId="0" applyFont="1" applyFill="1" applyBorder="1" applyAlignment="1">
      <alignment horizontal="right"/>
    </xf>
    <xf numFmtId="3" fontId="4" fillId="6" borderId="9" xfId="0" applyFont="1" applyFill="1" applyBorder="1" applyAlignment="1">
      <alignment horizontal="right"/>
    </xf>
    <xf numFmtId="3" fontId="4" fillId="5" borderId="6" xfId="0" applyFont="1" applyFill="1" applyBorder="1" applyAlignment="1">
      <alignment horizontal="right"/>
    </xf>
    <xf numFmtId="3" fontId="4" fillId="5" borderId="9" xfId="0" applyFont="1" applyFill="1" applyBorder="1" applyAlignment="1">
      <alignment horizontal="right"/>
    </xf>
    <xf numFmtId="3" fontId="5" fillId="0" borderId="6" xfId="0" applyFont="1" applyFill="1" applyBorder="1" applyAlignment="1">
      <alignment horizontal="center"/>
    </xf>
    <xf numFmtId="3" fontId="5" fillId="0" borderId="32" xfId="0" applyFont="1" applyFill="1" applyBorder="1" applyAlignment="1">
      <alignment horizontal="center"/>
    </xf>
    <xf numFmtId="3" fontId="8" fillId="4" borderId="11" xfId="0" applyFont="1" applyFill="1" applyBorder="1" applyAlignment="1">
      <alignment horizontal="right"/>
    </xf>
    <xf numFmtId="3" fontId="48" fillId="5" borderId="41" xfId="0" applyFont="1" applyFill="1" applyBorder="1" applyAlignment="1">
      <alignment horizontal="right"/>
    </xf>
    <xf numFmtId="3" fontId="48" fillId="5" borderId="42" xfId="0" applyFont="1" applyFill="1" applyBorder="1" applyAlignment="1">
      <alignment horizontal="right"/>
    </xf>
    <xf numFmtId="3" fontId="50" fillId="5" borderId="20" xfId="0" applyFont="1" applyFill="1" applyBorder="1" applyAlignment="1">
      <alignment horizontal="right"/>
    </xf>
    <xf numFmtId="3" fontId="50" fillId="5" borderId="19" xfId="0" applyFont="1" applyFill="1" applyBorder="1" applyAlignment="1">
      <alignment horizontal="right"/>
    </xf>
    <xf numFmtId="0" fontId="17" fillId="0" borderId="3" xfId="1" applyFont="1" applyFill="1" applyBorder="1" applyAlignment="1">
      <alignment horizontal="center" vertical="center"/>
    </xf>
    <xf numFmtId="165" fontId="17" fillId="0" borderId="1" xfId="1" applyNumberFormat="1" applyFont="1" applyFill="1" applyBorder="1" applyAlignment="1">
      <alignment horizontal="center" vertical="center"/>
    </xf>
    <xf numFmtId="3" fontId="17" fillId="0" borderId="1" xfId="1" applyNumberFormat="1" applyFont="1" applyFill="1" applyBorder="1" applyAlignment="1">
      <alignment horizontal="center" vertical="center" wrapText="1"/>
    </xf>
    <xf numFmtId="3" fontId="17" fillId="0" borderId="2" xfId="1" applyNumberFormat="1" applyFont="1" applyFill="1" applyBorder="1" applyAlignment="1">
      <alignment horizontal="center" vertical="center"/>
    </xf>
    <xf numFmtId="1" fontId="55" fillId="0" borderId="37" xfId="0" applyNumberFormat="1" applyFont="1" applyFill="1" applyBorder="1" applyAlignment="1">
      <alignment horizontal="left"/>
    </xf>
    <xf numFmtId="3" fontId="5" fillId="0" borderId="40" xfId="0" applyFont="1" applyFill="1" applyBorder="1"/>
    <xf numFmtId="3" fontId="5" fillId="0" borderId="36" xfId="0" applyFont="1" applyFill="1" applyBorder="1"/>
    <xf numFmtId="3" fontId="0" fillId="0" borderId="0" xfId="0" applyFont="1" applyFill="1" applyAlignment="1">
      <alignment horizontal="center"/>
    </xf>
    <xf numFmtId="164" fontId="52" fillId="0" borderId="0" xfId="1" applyNumberFormat="1" applyFont="1" applyFill="1" applyBorder="1"/>
    <xf numFmtId="3" fontId="53" fillId="0" borderId="0" xfId="1" applyNumberFormat="1" applyFont="1" applyFill="1" applyBorder="1"/>
    <xf numFmtId="3" fontId="52" fillId="0" borderId="0" xfId="1" applyNumberFormat="1" applyFont="1" applyFill="1" applyBorder="1"/>
    <xf numFmtId="3" fontId="0" fillId="7" borderId="0" xfId="0" applyFill="1"/>
    <xf numFmtId="3" fontId="14" fillId="7" borderId="0" xfId="0" applyFont="1" applyFill="1"/>
    <xf numFmtId="3" fontId="13" fillId="3" borderId="33" xfId="0" applyFont="1" applyFill="1" applyBorder="1" applyAlignment="1"/>
    <xf numFmtId="3" fontId="58" fillId="4" borderId="11" xfId="0" applyFont="1" applyFill="1" applyBorder="1" applyAlignment="1">
      <alignment horizontal="right"/>
    </xf>
    <xf numFmtId="3" fontId="50" fillId="3" borderId="10" xfId="0" applyFont="1" applyFill="1" applyBorder="1" applyAlignment="1"/>
    <xf numFmtId="3" fontId="14" fillId="7" borderId="0" xfId="0" applyFont="1" applyFill="1" applyAlignment="1">
      <alignment horizontal="right"/>
    </xf>
    <xf numFmtId="4" fontId="59" fillId="2" borderId="0" xfId="1" applyNumberFormat="1" applyFont="1" applyFill="1" applyBorder="1" applyAlignment="1">
      <alignment vertical="center"/>
    </xf>
    <xf numFmtId="0" fontId="16" fillId="0" borderId="0" xfId="1" applyFill="1" applyAlignment="1">
      <alignment horizontal="left"/>
    </xf>
    <xf numFmtId="0" fontId="10" fillId="0" borderId="0" xfId="1" applyFont="1" applyFill="1" applyBorder="1"/>
    <xf numFmtId="3" fontId="10" fillId="0" borderId="0" xfId="1" applyNumberFormat="1" applyFont="1" applyFill="1" applyBorder="1"/>
    <xf numFmtId="3" fontId="33" fillId="0" borderId="0" xfId="1" applyNumberFormat="1" applyFont="1" applyFill="1" applyBorder="1"/>
    <xf numFmtId="3" fontId="16" fillId="0" borderId="0" xfId="1" applyNumberFormat="1" applyFill="1" applyBorder="1"/>
    <xf numFmtId="3" fontId="20" fillId="0" borderId="0" xfId="1" applyNumberFormat="1" applyFont="1" applyFill="1" applyBorder="1"/>
    <xf numFmtId="3" fontId="34" fillId="0" borderId="0" xfId="1" applyNumberFormat="1" applyFont="1" applyFill="1" applyBorder="1"/>
    <xf numFmtId="3" fontId="35" fillId="0" borderId="0" xfId="1" applyNumberFormat="1" applyFont="1" applyFill="1" applyBorder="1"/>
    <xf numFmtId="4" fontId="35" fillId="0" borderId="0" xfId="1" applyNumberFormat="1" applyFont="1" applyFill="1" applyBorder="1"/>
    <xf numFmtId="3" fontId="36" fillId="0" borderId="0" xfId="1" applyNumberFormat="1" applyFont="1" applyFill="1" applyBorder="1"/>
    <xf numFmtId="4" fontId="36" fillId="0" borderId="0" xfId="1" applyNumberFormat="1" applyFont="1" applyFill="1" applyBorder="1"/>
    <xf numFmtId="3" fontId="16" fillId="0" borderId="0" xfId="1" applyNumberFormat="1" applyFont="1" applyFill="1" applyBorder="1" applyAlignment="1">
      <alignment horizontal="center"/>
    </xf>
    <xf numFmtId="0" fontId="16" fillId="0" borderId="0" xfId="1" applyFont="1" applyFill="1" applyBorder="1" applyAlignment="1">
      <alignment vertical="center"/>
    </xf>
    <xf numFmtId="4" fontId="16" fillId="0" borderId="0" xfId="1" applyNumberFormat="1" applyFont="1" applyFill="1" applyBorder="1" applyAlignment="1">
      <alignment vertical="center"/>
    </xf>
    <xf numFmtId="3" fontId="42" fillId="0" borderId="0" xfId="1" applyNumberFormat="1" applyFont="1" applyFill="1" applyBorder="1"/>
    <xf numFmtId="0" fontId="16" fillId="0" borderId="0" xfId="1" applyFont="1" applyFill="1" applyBorder="1" applyAlignment="1">
      <alignment horizontal="right"/>
    </xf>
    <xf numFmtId="3" fontId="43" fillId="0" borderId="0" xfId="1" applyNumberFormat="1" applyFont="1" applyFill="1" applyBorder="1"/>
    <xf numFmtId="4" fontId="19" fillId="0" borderId="0" xfId="1" applyNumberFormat="1" applyFont="1" applyFill="1" applyBorder="1"/>
    <xf numFmtId="0" fontId="30" fillId="0" borderId="0" xfId="1" applyFont="1" applyFill="1" applyBorder="1" applyAlignment="1">
      <alignment vertical="top"/>
    </xf>
    <xf numFmtId="3" fontId="32" fillId="0" borderId="0" xfId="1" applyNumberFormat="1" applyFont="1" applyFill="1" applyBorder="1" applyAlignment="1"/>
    <xf numFmtId="3" fontId="60" fillId="0" borderId="0" xfId="1" applyNumberFormat="1" applyFont="1" applyFill="1" applyBorder="1" applyAlignment="1"/>
    <xf numFmtId="3" fontId="13" fillId="0" borderId="0" xfId="0" applyFont="1" applyBorder="1" applyAlignment="1">
      <alignment horizontal="right"/>
    </xf>
    <xf numFmtId="0" fontId="32" fillId="0" borderId="0" xfId="1" applyFont="1" applyFill="1" applyBorder="1" applyAlignment="1">
      <alignment wrapText="1"/>
    </xf>
    <xf numFmtId="165" fontId="31" fillId="0" borderId="0" xfId="1" applyNumberFormat="1" applyFont="1" applyFill="1" applyBorder="1" applyAlignment="1">
      <alignment horizontal="center"/>
    </xf>
    <xf numFmtId="3" fontId="31" fillId="0" borderId="0" xfId="1" applyNumberFormat="1" applyFont="1" applyFill="1" applyBorder="1"/>
    <xf numFmtId="0" fontId="20" fillId="0" borderId="0" xfId="1" applyFont="1" applyFill="1" applyBorder="1"/>
    <xf numFmtId="0" fontId="17" fillId="0" borderId="0" xfId="1" applyFont="1" applyFill="1" applyBorder="1" applyAlignment="1">
      <alignment horizontal="center" vertical="center"/>
    </xf>
    <xf numFmtId="165" fontId="17" fillId="0" borderId="0" xfId="1" applyNumberFormat="1" applyFont="1" applyFill="1" applyBorder="1" applyAlignment="1">
      <alignment horizontal="center" vertical="center"/>
    </xf>
    <xf numFmtId="3" fontId="17" fillId="0" borderId="0" xfId="1" applyNumberFormat="1" applyFont="1" applyFill="1" applyBorder="1" applyAlignment="1">
      <alignment horizontal="center" vertical="center" wrapText="1"/>
    </xf>
    <xf numFmtId="3" fontId="17" fillId="0" borderId="0" xfId="1" applyNumberFormat="1" applyFont="1" applyFill="1" applyBorder="1" applyAlignment="1">
      <alignment horizontal="center" vertical="center"/>
    </xf>
    <xf numFmtId="3" fontId="5" fillId="0" borderId="0" xfId="0" applyFont="1" applyFill="1" applyBorder="1" applyAlignment="1">
      <alignment horizontal="center"/>
    </xf>
    <xf numFmtId="3" fontId="5" fillId="0" borderId="0" xfId="0" applyFont="1" applyFill="1" applyBorder="1" applyAlignment="1">
      <alignment horizontal="center" vertical="center"/>
    </xf>
    <xf numFmtId="3" fontId="9" fillId="0" borderId="0" xfId="0" applyFont="1" applyBorder="1" applyAlignment="1">
      <alignment horizontal="right"/>
    </xf>
    <xf numFmtId="0" fontId="7" fillId="0" borderId="0" xfId="1" applyFont="1" applyFill="1" applyBorder="1" applyAlignment="1"/>
    <xf numFmtId="0" fontId="10" fillId="0" borderId="0" xfId="1" applyFont="1" applyFill="1" applyBorder="1" applyAlignment="1"/>
    <xf numFmtId="1" fontId="12" fillId="0" borderId="0" xfId="0" applyNumberFormat="1" applyFont="1" applyBorder="1" applyAlignment="1">
      <alignment horizontal="left"/>
    </xf>
    <xf numFmtId="0" fontId="20" fillId="0" borderId="43" xfId="1" applyFont="1" applyFill="1" applyBorder="1"/>
    <xf numFmtId="3" fontId="13" fillId="0" borderId="44" xfId="0" applyFont="1" applyBorder="1" applyAlignment="1">
      <alignment horizontal="right"/>
    </xf>
    <xf numFmtId="0" fontId="16" fillId="0" borderId="45" xfId="1" applyFont="1" applyFill="1" applyBorder="1"/>
    <xf numFmtId="3" fontId="9" fillId="0" borderId="46" xfId="0" applyFont="1" applyBorder="1" applyAlignment="1">
      <alignment horizontal="right"/>
    </xf>
    <xf numFmtId="0" fontId="4" fillId="0" borderId="47" xfId="1" applyFont="1" applyFill="1" applyBorder="1"/>
    <xf numFmtId="0" fontId="4" fillId="0" borderId="48" xfId="1" applyFont="1" applyFill="1" applyBorder="1"/>
    <xf numFmtId="165" fontId="19" fillId="0" borderId="49" xfId="1" applyNumberFormat="1" applyFont="1" applyFill="1" applyBorder="1" applyAlignment="1">
      <alignment horizontal="center"/>
    </xf>
    <xf numFmtId="3" fontId="7" fillId="0" borderId="49" xfId="1" applyNumberFormat="1" applyFont="1" applyFill="1" applyBorder="1"/>
    <xf numFmtId="3" fontId="9" fillId="0" borderId="50" xfId="0" applyFont="1" applyBorder="1" applyAlignment="1">
      <alignment horizontal="right"/>
    </xf>
    <xf numFmtId="3" fontId="0" fillId="6" borderId="7" xfId="0" applyFont="1" applyFill="1" applyBorder="1" applyAlignment="1"/>
    <xf numFmtId="3" fontId="0" fillId="0" borderId="0" xfId="0" applyFont="1" applyFill="1"/>
    <xf numFmtId="3" fontId="0" fillId="7" borderId="0" xfId="0" applyFont="1" applyFill="1"/>
    <xf numFmtId="3" fontId="9" fillId="0" borderId="6" xfId="0" applyNumberFormat="1" applyFont="1" applyFill="1" applyBorder="1"/>
    <xf numFmtId="3" fontId="9" fillId="7" borderId="6" xfId="0" applyNumberFormat="1" applyFont="1" applyFill="1" applyBorder="1"/>
    <xf numFmtId="3" fontId="9" fillId="7" borderId="9" xfId="0" applyNumberFormat="1" applyFont="1" applyFill="1" applyBorder="1"/>
    <xf numFmtId="3" fontId="8" fillId="7" borderId="9" xfId="0" applyNumberFormat="1" applyFont="1" applyFill="1" applyBorder="1"/>
    <xf numFmtId="3" fontId="9" fillId="7" borderId="0" xfId="0" applyNumberFormat="1" applyFont="1" applyFill="1" applyBorder="1" applyAlignment="1">
      <alignment horizontal="right"/>
    </xf>
    <xf numFmtId="3" fontId="8" fillId="7" borderId="11" xfId="0" applyNumberFormat="1" applyFont="1" applyFill="1" applyBorder="1"/>
    <xf numFmtId="3" fontId="9" fillId="0" borderId="20" xfId="0" applyFont="1" applyBorder="1" applyAlignment="1">
      <alignment horizontal="right" vertical="top"/>
    </xf>
    <xf numFmtId="3" fontId="13" fillId="0" borderId="51" xfId="0" applyFont="1" applyFill="1" applyBorder="1"/>
    <xf numFmtId="3" fontId="9" fillId="7" borderId="6" xfId="0" applyNumberFormat="1" applyFont="1" applyFill="1" applyBorder="1" applyAlignment="1">
      <alignment vertical="top"/>
    </xf>
    <xf numFmtId="3" fontId="9" fillId="0" borderId="25" xfId="0" applyNumberFormat="1" applyFont="1" applyFill="1" applyBorder="1"/>
    <xf numFmtId="3" fontId="9" fillId="7" borderId="25" xfId="0" applyNumberFormat="1" applyFont="1" applyFill="1" applyBorder="1"/>
    <xf numFmtId="3" fontId="9" fillId="0" borderId="6" xfId="0" applyNumberFormat="1" applyFont="1" applyFill="1" applyBorder="1" applyAlignment="1">
      <alignment vertical="top"/>
    </xf>
    <xf numFmtId="3" fontId="9" fillId="0" borderId="9" xfId="0" applyNumberFormat="1" applyFont="1" applyFill="1" applyBorder="1"/>
    <xf numFmtId="4" fontId="20" fillId="0" borderId="0" xfId="1" applyNumberFormat="1" applyFont="1" applyFill="1"/>
    <xf numFmtId="3" fontId="9" fillId="0" borderId="20" xfId="0" applyFont="1" applyFill="1" applyBorder="1" applyAlignment="1">
      <alignment horizontal="right"/>
    </xf>
    <xf numFmtId="0" fontId="0" fillId="0" borderId="5" xfId="2" applyFont="1" applyFill="1" applyBorder="1"/>
    <xf numFmtId="0" fontId="0" fillId="0" borderId="8" xfId="2" applyFont="1" applyFill="1" applyBorder="1"/>
    <xf numFmtId="0" fontId="20" fillId="0" borderId="14" xfId="1" applyFont="1" applyFill="1" applyBorder="1"/>
    <xf numFmtId="164" fontId="62" fillId="0" borderId="0" xfId="1" applyNumberFormat="1" applyFont="1" applyFill="1" applyBorder="1"/>
    <xf numFmtId="3" fontId="40" fillId="0" borderId="0" xfId="1" applyNumberFormat="1" applyFont="1" applyFill="1" applyBorder="1"/>
    <xf numFmtId="4" fontId="24" fillId="0" borderId="0" xfId="1" applyNumberFormat="1" applyFont="1" applyFill="1"/>
    <xf numFmtId="0" fontId="25" fillId="0" borderId="5" xfId="1" applyFont="1" applyFill="1" applyBorder="1" applyAlignment="1">
      <alignment wrapText="1"/>
    </xf>
    <xf numFmtId="4" fontId="25" fillId="0" borderId="0" xfId="1" applyNumberFormat="1" applyFont="1" applyFill="1" applyBorder="1"/>
    <xf numFmtId="0" fontId="19" fillId="0" borderId="0" xfId="1" applyFont="1" applyFill="1" applyBorder="1"/>
    <xf numFmtId="164" fontId="44" fillId="0" borderId="0" xfId="1" applyNumberFormat="1" applyFont="1" applyFill="1" applyBorder="1"/>
    <xf numFmtId="0" fontId="26" fillId="0" borderId="5" xfId="1" applyFont="1" applyFill="1" applyBorder="1" applyAlignment="1">
      <alignment wrapText="1"/>
    </xf>
    <xf numFmtId="164" fontId="25" fillId="0" borderId="0" xfId="1" applyNumberFormat="1" applyFont="1" applyFill="1" applyBorder="1"/>
    <xf numFmtId="0" fontId="20" fillId="0" borderId="5" xfId="1" applyFont="1" applyFill="1" applyBorder="1"/>
    <xf numFmtId="4" fontId="27" fillId="0" borderId="0" xfId="1" applyNumberFormat="1" applyFont="1" applyFill="1" applyBorder="1"/>
    <xf numFmtId="4" fontId="28" fillId="0" borderId="0" xfId="1" applyNumberFormat="1" applyFont="1" applyFill="1" applyBorder="1"/>
    <xf numFmtId="0" fontId="20" fillId="0" borderId="7" xfId="1" applyFont="1" applyFill="1" applyBorder="1"/>
    <xf numFmtId="0" fontId="29" fillId="0" borderId="0" xfId="1" applyFont="1" applyFill="1" applyBorder="1"/>
    <xf numFmtId="0" fontId="20" fillId="0" borderId="5" xfId="1" applyFont="1" applyFill="1" applyBorder="1" applyAlignment="1">
      <alignment wrapText="1"/>
    </xf>
    <xf numFmtId="0" fontId="16" fillId="0" borderId="8" xfId="1" applyFont="1" applyFill="1" applyBorder="1"/>
    <xf numFmtId="3" fontId="9" fillId="0" borderId="23" xfId="0" applyFont="1" applyBorder="1" applyAlignment="1">
      <alignment horizontal="right" vertical="top"/>
    </xf>
    <xf numFmtId="3" fontId="63" fillId="0" borderId="0" xfId="0" applyFont="1" applyFill="1" applyAlignment="1">
      <alignment horizontal="center" vertical="center"/>
    </xf>
    <xf numFmtId="0" fontId="20" fillId="0" borderId="12" xfId="1" applyFont="1" applyFill="1" applyBorder="1"/>
    <xf numFmtId="3" fontId="5" fillId="8" borderId="1" xfId="0" applyFont="1" applyFill="1" applyBorder="1" applyAlignment="1">
      <alignment horizontal="center" vertical="center"/>
    </xf>
    <xf numFmtId="3" fontId="5" fillId="8" borderId="2" xfId="0" applyFont="1" applyFill="1" applyBorder="1" applyAlignment="1">
      <alignment horizontal="center" vertical="center"/>
    </xf>
    <xf numFmtId="3" fontId="5" fillId="8" borderId="4" xfId="0" applyFont="1" applyFill="1" applyBorder="1" applyAlignment="1">
      <alignment horizontal="center" vertical="center"/>
    </xf>
    <xf numFmtId="0" fontId="17" fillId="8" borderId="3" xfId="1" applyFont="1" applyFill="1" applyBorder="1" applyAlignment="1">
      <alignment horizontal="center" vertical="center"/>
    </xf>
    <xf numFmtId="3" fontId="17" fillId="8" borderId="2" xfId="1" applyNumberFormat="1" applyFont="1" applyFill="1" applyBorder="1" applyAlignment="1">
      <alignment horizontal="center" vertical="center"/>
    </xf>
    <xf numFmtId="3" fontId="17" fillId="8" borderId="4" xfId="1" applyNumberFormat="1" applyFont="1" applyFill="1" applyBorder="1" applyAlignment="1">
      <alignment horizontal="center" vertical="center"/>
    </xf>
    <xf numFmtId="0" fontId="20" fillId="0" borderId="14" xfId="1" applyFont="1" applyFill="1" applyBorder="1" applyAlignment="1">
      <alignment wrapText="1"/>
    </xf>
    <xf numFmtId="3" fontId="5" fillId="8" borderId="1" xfId="0" applyFont="1" applyFill="1" applyBorder="1" applyAlignment="1">
      <alignment horizontal="center" vertical="center" wrapText="1"/>
    </xf>
    <xf numFmtId="3" fontId="4" fillId="8" borderId="37" xfId="0" applyFont="1" applyFill="1" applyBorder="1" applyAlignment="1">
      <alignment horizontal="center" vertical="center"/>
    </xf>
    <xf numFmtId="3" fontId="7" fillId="0" borderId="7" xfId="0" applyFont="1" applyFill="1" applyBorder="1"/>
    <xf numFmtId="3" fontId="13" fillId="0" borderId="16" xfId="0" applyFont="1" applyFill="1" applyBorder="1"/>
    <xf numFmtId="3" fontId="8" fillId="0" borderId="9" xfId="0" applyNumberFormat="1" applyFont="1" applyFill="1" applyBorder="1"/>
    <xf numFmtId="3" fontId="8" fillId="0" borderId="11" xfId="0" applyNumberFormat="1" applyFont="1" applyFill="1" applyBorder="1"/>
    <xf numFmtId="3" fontId="5" fillId="8" borderId="3" xfId="0" applyFont="1" applyFill="1" applyBorder="1" applyAlignment="1">
      <alignment horizontal="center" vertical="center"/>
    </xf>
    <xf numFmtId="3" fontId="5" fillId="8" borderId="37" xfId="0" applyFont="1" applyFill="1" applyBorder="1" applyAlignment="1">
      <alignment horizontal="center" vertical="center"/>
    </xf>
    <xf numFmtId="3" fontId="9" fillId="0" borderId="7" xfId="0" applyFont="1" applyFill="1" applyBorder="1"/>
    <xf numFmtId="3" fontId="9" fillId="0" borderId="16" xfId="0" applyFont="1" applyFill="1" applyBorder="1"/>
    <xf numFmtId="0" fontId="20" fillId="0" borderId="5" xfId="1" applyFont="1" applyFill="1" applyBorder="1" applyAlignment="1"/>
    <xf numFmtId="3" fontId="64" fillId="0" borderId="0" xfId="0" applyFont="1" applyFill="1"/>
    <xf numFmtId="0" fontId="16" fillId="0" borderId="30" xfId="1" applyFont="1" applyFill="1" applyBorder="1"/>
    <xf numFmtId="3" fontId="7" fillId="0" borderId="30" xfId="1" applyNumberFormat="1" applyFont="1" applyFill="1" applyBorder="1"/>
    <xf numFmtId="3" fontId="9" fillId="0" borderId="30" xfId="0" applyFont="1" applyFill="1" applyBorder="1" applyAlignment="1">
      <alignment horizontal="right"/>
    </xf>
    <xf numFmtId="0" fontId="16" fillId="0" borderId="35" xfId="1" applyFont="1" applyFill="1" applyBorder="1"/>
    <xf numFmtId="3" fontId="7" fillId="0" borderId="35" xfId="1" applyNumberFormat="1" applyFont="1" applyFill="1" applyBorder="1"/>
    <xf numFmtId="3" fontId="9" fillId="0" borderId="35" xfId="0" applyFont="1" applyFill="1" applyBorder="1" applyAlignment="1">
      <alignment horizontal="right"/>
    </xf>
    <xf numFmtId="3" fontId="16" fillId="0" borderId="12" xfId="0" applyFont="1" applyFill="1" applyBorder="1"/>
    <xf numFmtId="3" fontId="16" fillId="0" borderId="5" xfId="0" applyFont="1" applyFill="1" applyBorder="1" applyAlignment="1">
      <alignment wrapText="1"/>
    </xf>
    <xf numFmtId="1" fontId="16" fillId="0" borderId="5" xfId="0" applyNumberFormat="1" applyFont="1" applyFill="1" applyBorder="1" applyAlignment="1">
      <alignment horizontal="left"/>
    </xf>
    <xf numFmtId="3" fontId="16" fillId="0" borderId="5" xfId="0" applyFont="1" applyFill="1" applyBorder="1"/>
    <xf numFmtId="3" fontId="16" fillId="0" borderId="8" xfId="0" applyFont="1" applyFill="1" applyBorder="1" applyAlignment="1">
      <alignment wrapText="1"/>
    </xf>
    <xf numFmtId="0" fontId="20" fillId="0" borderId="14" xfId="1" applyFont="1" applyFill="1" applyBorder="1" applyAlignment="1">
      <alignment vertical="center"/>
    </xf>
    <xf numFmtId="3" fontId="64" fillId="0" borderId="0" xfId="0" applyFont="1" applyFill="1" applyAlignment="1">
      <alignment wrapText="1"/>
    </xf>
    <xf numFmtId="0" fontId="13" fillId="0" borderId="5" xfId="1" applyFont="1" applyFill="1" applyBorder="1" applyAlignment="1">
      <alignment vertical="top" wrapText="1"/>
    </xf>
    <xf numFmtId="0" fontId="30" fillId="0" borderId="34" xfId="1" applyFont="1" applyFill="1" applyBorder="1" applyAlignment="1"/>
    <xf numFmtId="3" fontId="16" fillId="0" borderId="0" xfId="1" applyNumberFormat="1" applyFont="1" applyFill="1" applyBorder="1"/>
    <xf numFmtId="3" fontId="9" fillId="0" borderId="9" xfId="0" applyNumberFormat="1" applyFont="1" applyFill="1" applyBorder="1" applyAlignment="1">
      <alignment vertical="top"/>
    </xf>
    <xf numFmtId="3" fontId="9" fillId="7" borderId="9" xfId="0" applyNumberFormat="1" applyFont="1" applyFill="1" applyBorder="1" applyAlignment="1">
      <alignment vertical="top"/>
    </xf>
    <xf numFmtId="3" fontId="20" fillId="0" borderId="15" xfId="1" applyNumberFormat="1" applyFont="1" applyFill="1" applyBorder="1"/>
    <xf numFmtId="3" fontId="13" fillId="0" borderId="52" xfId="0" applyFont="1" applyFill="1" applyBorder="1" applyAlignment="1">
      <alignment horizontal="right"/>
    </xf>
    <xf numFmtId="3" fontId="7" fillId="0" borderId="9" xfId="1" applyNumberFormat="1" applyFont="1" applyFill="1" applyBorder="1"/>
    <xf numFmtId="3" fontId="9" fillId="0" borderId="23" xfId="0" applyFont="1" applyFill="1" applyBorder="1" applyAlignment="1">
      <alignment horizontal="right"/>
    </xf>
    <xf numFmtId="3" fontId="20" fillId="0" borderId="6" xfId="1" applyNumberFormat="1" applyFont="1" applyFill="1" applyBorder="1"/>
    <xf numFmtId="3" fontId="13" fillId="0" borderId="20" xfId="0" applyFont="1" applyFill="1" applyBorder="1" applyAlignment="1">
      <alignment horizontal="right"/>
    </xf>
    <xf numFmtId="3" fontId="25" fillId="0" borderId="6" xfId="1" applyNumberFormat="1" applyFont="1" applyFill="1" applyBorder="1"/>
    <xf numFmtId="3" fontId="20" fillId="0" borderId="15" xfId="1" applyNumberFormat="1" applyFont="1" applyFill="1" applyBorder="1" applyAlignment="1">
      <alignment vertical="center"/>
    </xf>
    <xf numFmtId="3" fontId="13" fillId="0" borderId="52" xfId="0" applyFont="1" applyFill="1" applyBorder="1" applyAlignment="1">
      <alignment horizontal="right" vertical="center"/>
    </xf>
    <xf numFmtId="3" fontId="26" fillId="0" borderId="20" xfId="0" applyFont="1" applyFill="1" applyBorder="1" applyAlignment="1">
      <alignment horizontal="right"/>
    </xf>
    <xf numFmtId="3" fontId="26" fillId="0" borderId="23" xfId="0" applyFont="1" applyFill="1" applyBorder="1" applyAlignment="1">
      <alignment horizontal="right"/>
    </xf>
    <xf numFmtId="3" fontId="13" fillId="0" borderId="20" xfId="0" applyFont="1" applyFill="1" applyBorder="1" applyAlignment="1">
      <alignment horizontal="right" vertical="top"/>
    </xf>
    <xf numFmtId="3" fontId="7" fillId="0" borderId="6" xfId="1" applyNumberFormat="1" applyFont="1" applyFill="1" applyBorder="1" applyProtection="1">
      <protection locked="0"/>
    </xf>
    <xf numFmtId="3" fontId="7" fillId="0" borderId="9" xfId="1" applyNumberFormat="1" applyFont="1" applyFill="1" applyBorder="1" applyProtection="1">
      <protection locked="0"/>
    </xf>
    <xf numFmtId="3" fontId="25" fillId="0" borderId="6" xfId="1" applyNumberFormat="1" applyFont="1" applyFill="1" applyBorder="1" applyAlignment="1">
      <alignment vertical="top"/>
    </xf>
    <xf numFmtId="3" fontId="7" fillId="0" borderId="53" xfId="1" applyNumberFormat="1" applyFont="1" applyFill="1" applyBorder="1"/>
    <xf numFmtId="3" fontId="6" fillId="0" borderId="0" xfId="0" applyFont="1" applyFill="1"/>
    <xf numFmtId="3" fontId="0" fillId="0" borderId="0" xfId="0" applyFont="1" applyFill="1" applyAlignment="1">
      <alignment wrapText="1"/>
    </xf>
    <xf numFmtId="0" fontId="18" fillId="0" borderId="0" xfId="1" applyFont="1" applyFill="1" applyAlignment="1">
      <alignment horizontal="left"/>
    </xf>
    <xf numFmtId="0" fontId="16" fillId="0" borderId="0" xfId="1" applyFill="1" applyAlignment="1">
      <alignment horizontal="left"/>
    </xf>
    <xf numFmtId="1" fontId="4" fillId="0" borderId="0" xfId="1" applyNumberFormat="1" applyFont="1" applyFill="1" applyBorder="1" applyAlignment="1">
      <alignment horizontal="left" vertical="top" wrapText="1"/>
    </xf>
    <xf numFmtId="3" fontId="0" fillId="0" borderId="0" xfId="0" applyBorder="1" applyAlignment="1">
      <alignment vertical="top" wrapText="1"/>
    </xf>
    <xf numFmtId="0" fontId="10" fillId="0" borderId="0" xfId="1" applyFont="1" applyFill="1" applyBorder="1" applyAlignment="1">
      <alignment wrapText="1"/>
    </xf>
    <xf numFmtId="1" fontId="5" fillId="0" borderId="17" xfId="0" applyNumberFormat="1" applyFont="1" applyFill="1" applyBorder="1" applyAlignment="1">
      <alignment horizontal="center"/>
    </xf>
    <xf numFmtId="3" fontId="5" fillId="0" borderId="35" xfId="0" applyFont="1" applyBorder="1" applyAlignment="1">
      <alignment horizontal="center"/>
    </xf>
    <xf numFmtId="3" fontId="5" fillId="0" borderId="39" xfId="0" applyFont="1" applyBorder="1" applyAlignment="1">
      <alignment horizontal="center"/>
    </xf>
  </cellXfs>
  <cellStyles count="3">
    <cellStyle name="Normální" xfId="0" builtinId="0"/>
    <cellStyle name="Normální 2 2" xfId="2"/>
    <cellStyle name="normální_Kopie - 8. - Závěrečný účet 2009 - Příloha č. 3 (výdaje)" xfId="1"/>
  </cellStyles>
  <dxfs count="0"/>
  <tableStyles count="0" defaultTableStyle="TableStyleMedium2" defaultPivotStyle="PivotStyleLight16"/>
  <colors>
    <mruColors>
      <color rgb="FFCCFFFF"/>
      <color rgb="FF33CC33"/>
      <color rgb="FF66FF66"/>
      <color rgb="FF66FF33"/>
      <color rgb="FFCC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/>
              <a:t>Rekapitulace vlastních příjmů a výdajů (po konsolidaci)</a:t>
            </a:r>
          </a:p>
        </c:rich>
      </c:tx>
      <c:layout>
        <c:manualLayout>
          <c:xMode val="edge"/>
          <c:yMode val="edge"/>
          <c:x val="0.13877572446301353"/>
          <c:y val="3.55029585798816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4489830287219275"/>
          <c:y val="0.18343195266272189"/>
          <c:w val="0.62653123657848031"/>
          <c:h val="0.5088757396449704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List2!$A$4</c:f>
              <c:strCache>
                <c:ptCount val="1"/>
                <c:pt idx="0">
                  <c:v>schválený rozpočet</c:v>
                </c:pt>
              </c:strCache>
            </c:strRef>
          </c:tx>
          <c:spPr>
            <a:pattFill prst="dkVert">
              <a:fgClr>
                <a:srgbClr xmlns:mc="http://schemas.openxmlformats.org/markup-compatibility/2006" xmlns:a14="http://schemas.microsoft.com/office/drawing/2010/main" val="9999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List2!$B$3:$C$3</c:f>
              <c:strCache>
                <c:ptCount val="2"/>
                <c:pt idx="0">
                  <c:v>příjmy vlastní</c:v>
                </c:pt>
                <c:pt idx="1">
                  <c:v>výdaje vlastní</c:v>
                </c:pt>
              </c:strCache>
            </c:strRef>
          </c:cat>
          <c:val>
            <c:numRef>
              <c:f>List2!$B$4:$C$4</c:f>
              <c:numCache>
                <c:formatCode>#,##0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87-4718-B8FE-FAA54184AF3B}"/>
            </c:ext>
          </c:extLst>
        </c:ser>
        <c:ser>
          <c:idx val="1"/>
          <c:order val="1"/>
          <c:tx>
            <c:strRef>
              <c:f>List2!$A$5</c:f>
              <c:strCache>
                <c:ptCount val="1"/>
                <c:pt idx="0">
                  <c:v>upravený rozpočet</c:v>
                </c:pt>
              </c:strCache>
            </c:strRef>
          </c:tx>
          <c:spPr>
            <a:pattFill prst="dkHorz">
              <a:fgClr>
                <a:srgbClr xmlns:mc="http://schemas.openxmlformats.org/markup-compatibility/2006" xmlns:a14="http://schemas.microsoft.com/office/drawing/2010/main" val="993366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List2!$B$3:$C$3</c:f>
              <c:strCache>
                <c:ptCount val="2"/>
                <c:pt idx="0">
                  <c:v>příjmy vlastní</c:v>
                </c:pt>
                <c:pt idx="1">
                  <c:v>výdaje vlastní</c:v>
                </c:pt>
              </c:strCache>
            </c:strRef>
          </c:cat>
          <c:val>
            <c:numRef>
              <c:f>List2!$B$5:$C$5</c:f>
              <c:numCache>
                <c:formatCode>#,##0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C87-4718-B8FE-FAA54184AF3B}"/>
            </c:ext>
          </c:extLst>
        </c:ser>
        <c:ser>
          <c:idx val="2"/>
          <c:order val="2"/>
          <c:tx>
            <c:strRef>
              <c:f>List2!$A$6</c:f>
              <c:strCache>
                <c:ptCount val="1"/>
                <c:pt idx="0">
                  <c:v>skutečnost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0000FF" mc:Ignorable="a14" a14:legacySpreadsheetColorIndex="12"/>
              </a:fgClr>
              <a:bgClr>
                <a:srgbClr xmlns:mc="http://schemas.openxmlformats.org/markup-compatibility/2006" xmlns:a14="http://schemas.microsoft.com/office/drawing/2010/main" val="FFFFCC" mc:Ignorable="a14" a14:legacySpreadsheetColorIndex="26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List2!$B$3:$C$3</c:f>
              <c:strCache>
                <c:ptCount val="2"/>
                <c:pt idx="0">
                  <c:v>příjmy vlastní</c:v>
                </c:pt>
                <c:pt idx="1">
                  <c:v>výdaje vlastní</c:v>
                </c:pt>
              </c:strCache>
            </c:strRef>
          </c:cat>
          <c:val>
            <c:numRef>
              <c:f>List2!$B$6:$C$6</c:f>
              <c:numCache>
                <c:formatCode>#,##0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C87-4718-B8FE-FAA54184AF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751872"/>
        <c:axId val="104753408"/>
      </c:barChart>
      <c:catAx>
        <c:axId val="1047518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4753408"/>
        <c:crosses val="autoZero"/>
        <c:auto val="1"/>
        <c:lblAlgn val="ctr"/>
        <c:lblOffset val="100"/>
        <c:tickMarkSkip val="1"/>
        <c:noMultiLvlLbl val="0"/>
      </c:catAx>
      <c:valAx>
        <c:axId val="1047534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Příjmy a výdaje v tis. Kč</a:t>
                </a:r>
              </a:p>
            </c:rich>
          </c:tx>
          <c:layout>
            <c:manualLayout>
              <c:xMode val="edge"/>
              <c:yMode val="edge"/>
              <c:x val="3.2653061224489799E-2"/>
              <c:y val="0.245562130177514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475187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</c:dTable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/>
              <a:t>Rekapitulace příjmů a výdajů Olomouckého kraje celkem (po konsolidaci)</a:t>
            </a:r>
          </a:p>
        </c:rich>
      </c:tx>
      <c:layout>
        <c:manualLayout>
          <c:xMode val="edge"/>
          <c:yMode val="edge"/>
          <c:x val="0.15075394470163592"/>
          <c:y val="3.110047846889952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2663370013102644"/>
          <c:y val="0.15789492128499888"/>
          <c:w val="0.64991731102993977"/>
          <c:h val="0.5645939609584809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List2!$A$33</c:f>
              <c:strCache>
                <c:ptCount val="1"/>
                <c:pt idx="0">
                  <c:v>schválený rozpočet</c:v>
                </c:pt>
              </c:strCache>
            </c:strRef>
          </c:tx>
          <c:spPr>
            <a:pattFill prst="dkVert">
              <a:fgClr>
                <a:srgbClr xmlns:mc="http://schemas.openxmlformats.org/markup-compatibility/2006" xmlns:a14="http://schemas.microsoft.com/office/drawing/2010/main" val="9999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List2!$B$32:$C$32</c:f>
              <c:strCache>
                <c:ptCount val="2"/>
                <c:pt idx="0">
                  <c:v>příjmy Ol.kraje celkem</c:v>
                </c:pt>
                <c:pt idx="1">
                  <c:v>výdaje Ol.kraje celkem</c:v>
                </c:pt>
              </c:strCache>
            </c:strRef>
          </c:cat>
          <c:val>
            <c:numRef>
              <c:f>List2!$B$33:$C$33</c:f>
              <c:numCache>
                <c:formatCode>#,##0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7D-40E5-ABB0-ACE6C34BF277}"/>
            </c:ext>
          </c:extLst>
        </c:ser>
        <c:ser>
          <c:idx val="1"/>
          <c:order val="1"/>
          <c:tx>
            <c:strRef>
              <c:f>List2!$A$34</c:f>
              <c:strCache>
                <c:ptCount val="1"/>
                <c:pt idx="0">
                  <c:v>upravený rozpočet</c:v>
                </c:pt>
              </c:strCache>
            </c:strRef>
          </c:tx>
          <c:spPr>
            <a:pattFill prst="dkHorz">
              <a:fgClr>
                <a:srgbClr xmlns:mc="http://schemas.openxmlformats.org/markup-compatibility/2006" xmlns:a14="http://schemas.microsoft.com/office/drawing/2010/main" val="993366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List2!$B$32:$C$32</c:f>
              <c:strCache>
                <c:ptCount val="2"/>
                <c:pt idx="0">
                  <c:v>příjmy Ol.kraje celkem</c:v>
                </c:pt>
                <c:pt idx="1">
                  <c:v>výdaje Ol.kraje celkem</c:v>
                </c:pt>
              </c:strCache>
            </c:strRef>
          </c:cat>
          <c:val>
            <c:numRef>
              <c:f>List2!$B$34:$C$34</c:f>
              <c:numCache>
                <c:formatCode>#,##0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47D-40E5-ABB0-ACE6C34BF277}"/>
            </c:ext>
          </c:extLst>
        </c:ser>
        <c:ser>
          <c:idx val="2"/>
          <c:order val="2"/>
          <c:tx>
            <c:strRef>
              <c:f>List2!$A$35</c:f>
              <c:strCache>
                <c:ptCount val="1"/>
                <c:pt idx="0">
                  <c:v>skutečnost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0000FF" mc:Ignorable="a14" a14:legacySpreadsheetColorIndex="12"/>
              </a:fgClr>
              <a:bgClr>
                <a:srgbClr xmlns:mc="http://schemas.openxmlformats.org/markup-compatibility/2006" xmlns:a14="http://schemas.microsoft.com/office/drawing/2010/main" val="FFFFCC" mc:Ignorable="a14" a14:legacySpreadsheetColorIndex="26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List2!$B$32:$C$32</c:f>
              <c:strCache>
                <c:ptCount val="2"/>
                <c:pt idx="0">
                  <c:v>příjmy Ol.kraje celkem</c:v>
                </c:pt>
                <c:pt idx="1">
                  <c:v>výdaje Ol.kraje celkem</c:v>
                </c:pt>
              </c:strCache>
            </c:strRef>
          </c:cat>
          <c:val>
            <c:numRef>
              <c:f>List2!$B$35:$C$35</c:f>
              <c:numCache>
                <c:formatCode>#,##0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47D-40E5-ABB0-ACE6C34BF2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3028224"/>
        <c:axId val="103029760"/>
      </c:barChart>
      <c:catAx>
        <c:axId val="1030282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3029760"/>
        <c:crosses val="autoZero"/>
        <c:auto val="1"/>
        <c:lblAlgn val="ctr"/>
        <c:lblOffset val="100"/>
        <c:tickMarkSkip val="1"/>
        <c:noMultiLvlLbl val="0"/>
      </c:catAx>
      <c:valAx>
        <c:axId val="1030297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Příjmy a výdaje v tis. Kč</a:t>
                </a:r>
              </a:p>
            </c:rich>
          </c:tx>
          <c:layout>
            <c:manualLayout>
              <c:xMode val="edge"/>
              <c:yMode val="edge"/>
              <c:x val="2.6800670016750419E-2"/>
              <c:y val="0.2846892463800876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302822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</c:dTable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/>
              <a:t>Rekapitulace vlastních příjmů a výdajů (po konsolidaci)</a:t>
            </a:r>
          </a:p>
        </c:rich>
      </c:tx>
      <c:layout>
        <c:manualLayout>
          <c:xMode val="edge"/>
          <c:yMode val="edge"/>
          <c:x val="0.13644887971891215"/>
          <c:y val="3.370786516853932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49533029290513"/>
          <c:y val="0.18258426966292135"/>
          <c:w val="0.62429963520337617"/>
          <c:h val="0.50280898876404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List2!$A$4</c:f>
              <c:strCache>
                <c:ptCount val="1"/>
                <c:pt idx="0">
                  <c:v>schválený rozpočet</c:v>
                </c:pt>
              </c:strCache>
            </c:strRef>
          </c:tx>
          <c:spPr>
            <a:pattFill prst="dkVert">
              <a:fgClr>
                <a:srgbClr xmlns:mc="http://schemas.openxmlformats.org/markup-compatibility/2006" xmlns:a14="http://schemas.microsoft.com/office/drawing/2010/main" val="9999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List2!$B$3:$C$3</c:f>
              <c:strCache>
                <c:ptCount val="2"/>
                <c:pt idx="0">
                  <c:v>příjmy vlastní</c:v>
                </c:pt>
                <c:pt idx="1">
                  <c:v>výdaje vlastní</c:v>
                </c:pt>
              </c:strCache>
            </c:strRef>
          </c:cat>
          <c:val>
            <c:numRef>
              <c:f>List2!$B$4:$C$4</c:f>
              <c:numCache>
                <c:formatCode>#,##0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A3-4D79-94CB-FBC8E9504FE1}"/>
            </c:ext>
          </c:extLst>
        </c:ser>
        <c:ser>
          <c:idx val="1"/>
          <c:order val="1"/>
          <c:tx>
            <c:strRef>
              <c:f>List2!$A$5</c:f>
              <c:strCache>
                <c:ptCount val="1"/>
                <c:pt idx="0">
                  <c:v>upravený rozpočet</c:v>
                </c:pt>
              </c:strCache>
            </c:strRef>
          </c:tx>
          <c:spPr>
            <a:pattFill prst="dkHorz">
              <a:fgClr>
                <a:srgbClr xmlns:mc="http://schemas.openxmlformats.org/markup-compatibility/2006" xmlns:a14="http://schemas.microsoft.com/office/drawing/2010/main" val="993366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List2!$B$3:$C$3</c:f>
              <c:strCache>
                <c:ptCount val="2"/>
                <c:pt idx="0">
                  <c:v>příjmy vlastní</c:v>
                </c:pt>
                <c:pt idx="1">
                  <c:v>výdaje vlastní</c:v>
                </c:pt>
              </c:strCache>
            </c:strRef>
          </c:cat>
          <c:val>
            <c:numRef>
              <c:f>List2!$B$5:$C$5</c:f>
              <c:numCache>
                <c:formatCode>#,##0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FA3-4D79-94CB-FBC8E9504FE1}"/>
            </c:ext>
          </c:extLst>
        </c:ser>
        <c:ser>
          <c:idx val="2"/>
          <c:order val="2"/>
          <c:tx>
            <c:strRef>
              <c:f>List2!$A$6</c:f>
              <c:strCache>
                <c:ptCount val="1"/>
                <c:pt idx="0">
                  <c:v>skutečnost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0000FF" mc:Ignorable="a14" a14:legacySpreadsheetColorIndex="12"/>
              </a:fgClr>
              <a:bgClr>
                <a:srgbClr xmlns:mc="http://schemas.openxmlformats.org/markup-compatibility/2006" xmlns:a14="http://schemas.microsoft.com/office/drawing/2010/main" val="FFFFCC" mc:Ignorable="a14" a14:legacySpreadsheetColorIndex="26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List2!$B$3:$C$3</c:f>
              <c:strCache>
                <c:ptCount val="2"/>
                <c:pt idx="0">
                  <c:v>příjmy vlastní</c:v>
                </c:pt>
                <c:pt idx="1">
                  <c:v>výdaje vlastní</c:v>
                </c:pt>
              </c:strCache>
            </c:strRef>
          </c:cat>
          <c:val>
            <c:numRef>
              <c:f>List2!$B$6:$C$6</c:f>
              <c:numCache>
                <c:formatCode>#,##0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FA3-4D79-94CB-FBC8E9504F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5144704"/>
        <c:axId val="105146240"/>
      </c:barChart>
      <c:catAx>
        <c:axId val="1051447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5146240"/>
        <c:crosses val="autoZero"/>
        <c:auto val="1"/>
        <c:lblAlgn val="ctr"/>
        <c:lblOffset val="100"/>
        <c:tickMarkSkip val="1"/>
        <c:noMultiLvlLbl val="0"/>
      </c:catAx>
      <c:valAx>
        <c:axId val="1051462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Příjmy a výdaje v tis. Kč</a:t>
                </a:r>
              </a:p>
            </c:rich>
          </c:tx>
          <c:layout>
            <c:manualLayout>
              <c:xMode val="edge"/>
              <c:yMode val="edge"/>
              <c:x val="2.9906475594294029E-2"/>
              <c:y val="0.2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514470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</c:dTable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78740157480314965" l="0.78740157480314965" r="0.78740157480314965" t="0.78740157480314965" header="0.51181102362204722" footer="0.51181102362204722"/>
    <c:pageSetup paperSize="9"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900" baseline="0"/>
              <a:t>Rekapitulace příjmů a výdajů Olomouckého kraje celkem (po konsolidaci)</a:t>
            </a:r>
          </a:p>
        </c:rich>
      </c:tx>
      <c:layout>
        <c:manualLayout>
          <c:xMode val="edge"/>
          <c:yMode val="edge"/>
          <c:x val="7.7054794520547948E-2"/>
          <c:y val="1.011650110493681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8253424657534248"/>
          <c:y val="0.10638311687468427"/>
          <c:w val="0.6404109589041096"/>
          <c:h val="0.5239368506078200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List2!$A$33</c:f>
              <c:strCache>
                <c:ptCount val="1"/>
                <c:pt idx="0">
                  <c:v>schválený rozpočet</c:v>
                </c:pt>
              </c:strCache>
            </c:strRef>
          </c:tx>
          <c:spPr>
            <a:pattFill prst="dkVert">
              <a:fgClr>
                <a:srgbClr xmlns:mc="http://schemas.openxmlformats.org/markup-compatibility/2006" xmlns:a14="http://schemas.microsoft.com/office/drawing/2010/main" val="9999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List2!$B$32:$C$32</c:f>
              <c:strCache>
                <c:ptCount val="2"/>
                <c:pt idx="0">
                  <c:v>příjmy Ol.kraje celkem</c:v>
                </c:pt>
                <c:pt idx="1">
                  <c:v>výdaje Ol.kraje celkem</c:v>
                </c:pt>
              </c:strCache>
            </c:strRef>
          </c:cat>
          <c:val>
            <c:numRef>
              <c:f>List2!$B$33:$C$33</c:f>
              <c:numCache>
                <c:formatCode>#,##0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A4-4C34-864D-29A076F46441}"/>
            </c:ext>
          </c:extLst>
        </c:ser>
        <c:ser>
          <c:idx val="1"/>
          <c:order val="1"/>
          <c:tx>
            <c:strRef>
              <c:f>List2!$A$34</c:f>
              <c:strCache>
                <c:ptCount val="1"/>
                <c:pt idx="0">
                  <c:v>upravený rozpočet</c:v>
                </c:pt>
              </c:strCache>
            </c:strRef>
          </c:tx>
          <c:spPr>
            <a:pattFill prst="dkHorz">
              <a:fgClr>
                <a:srgbClr xmlns:mc="http://schemas.openxmlformats.org/markup-compatibility/2006" xmlns:a14="http://schemas.microsoft.com/office/drawing/2010/main" val="993366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List2!$B$32:$C$32</c:f>
              <c:strCache>
                <c:ptCount val="2"/>
                <c:pt idx="0">
                  <c:v>příjmy Ol.kraje celkem</c:v>
                </c:pt>
                <c:pt idx="1">
                  <c:v>výdaje Ol.kraje celkem</c:v>
                </c:pt>
              </c:strCache>
            </c:strRef>
          </c:cat>
          <c:val>
            <c:numRef>
              <c:f>List2!$B$34:$C$34</c:f>
              <c:numCache>
                <c:formatCode>#,##0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DA4-4C34-864D-29A076F46441}"/>
            </c:ext>
          </c:extLst>
        </c:ser>
        <c:ser>
          <c:idx val="2"/>
          <c:order val="2"/>
          <c:tx>
            <c:strRef>
              <c:f>List2!$A$35</c:f>
              <c:strCache>
                <c:ptCount val="1"/>
                <c:pt idx="0">
                  <c:v>skutečnost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0000FF" mc:Ignorable="a14" a14:legacySpreadsheetColorIndex="12"/>
              </a:fgClr>
              <a:bgClr>
                <a:srgbClr xmlns:mc="http://schemas.openxmlformats.org/markup-compatibility/2006" xmlns:a14="http://schemas.microsoft.com/office/drawing/2010/main" val="FFFFCC" mc:Ignorable="a14" a14:legacySpreadsheetColorIndex="26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List2!$B$32:$C$32</c:f>
              <c:strCache>
                <c:ptCount val="2"/>
                <c:pt idx="0">
                  <c:v>příjmy Ol.kraje celkem</c:v>
                </c:pt>
                <c:pt idx="1">
                  <c:v>výdaje Ol.kraje celkem</c:v>
                </c:pt>
              </c:strCache>
            </c:strRef>
          </c:cat>
          <c:val>
            <c:numRef>
              <c:f>List2!$B$35:$C$35</c:f>
              <c:numCache>
                <c:formatCode>#,##0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DA4-4C34-864D-29A076F464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992768"/>
        <c:axId val="104994304"/>
      </c:barChart>
      <c:catAx>
        <c:axId val="1049927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4994304"/>
        <c:crosses val="autoZero"/>
        <c:auto val="1"/>
        <c:lblAlgn val="ctr"/>
        <c:lblOffset val="100"/>
        <c:tickMarkSkip val="1"/>
        <c:noMultiLvlLbl val="0"/>
      </c:catAx>
      <c:valAx>
        <c:axId val="1049943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Příjmy a výdaje v tis. Kč</a:t>
                </a:r>
              </a:p>
            </c:rich>
          </c:tx>
          <c:layout>
            <c:manualLayout>
              <c:xMode val="edge"/>
              <c:yMode val="edge"/>
              <c:x val="8.5615937352093285E-3"/>
              <c:y val="0.1941492153906293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499276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</c:dTable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oddFooter>&amp;L&amp;"Arial CE,Kurzíva"Rada Olomouckého kraje 22-11-2011
4.3.-Rozpočet Olomouckého kraje 2011-plnění rozpočtu k 31. 10. 2011
Příloha č.2-Plnění rozpočtu výdajů Olomouckého kraje k 31. 10. 2011&amp;R&amp;"Arial CE,Kurzíva"Strana &amp;P (Celkem 6)
</c:oddFooter>
    </c:headerFooter>
    <c:pageMargins b="0.984251969" l="0.78740157499999996" r="0.78740157499999996" t="0.984251969" header="0.4921259845" footer="0.4921259845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561975</xdr:colOff>
      <xdr:row>7</xdr:row>
      <xdr:rowOff>0</xdr:rowOff>
    </xdr:from>
    <xdr:to>
      <xdr:col>5</xdr:col>
      <xdr:colOff>228600</xdr:colOff>
      <xdr:row>26</xdr:row>
      <xdr:rowOff>142875</xdr:rowOff>
    </xdr:to>
    <xdr:graphicFrame macro="">
      <xdr:nvGraphicFramePr>
        <xdr:cNvPr id="5899" name="graf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133350</xdr:colOff>
      <xdr:row>37</xdr:row>
      <xdr:rowOff>47625</xdr:rowOff>
    </xdr:from>
    <xdr:to>
      <xdr:col>6</xdr:col>
      <xdr:colOff>209550</xdr:colOff>
      <xdr:row>61</xdr:row>
      <xdr:rowOff>142875</xdr:rowOff>
    </xdr:to>
    <xdr:graphicFrame macro="">
      <xdr:nvGraphicFramePr>
        <xdr:cNvPr id="5900" name="graf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11</xdr:row>
      <xdr:rowOff>85725</xdr:rowOff>
    </xdr:from>
    <xdr:to>
      <xdr:col>5</xdr:col>
      <xdr:colOff>809625</xdr:colOff>
      <xdr:row>32</xdr:row>
      <xdr:rowOff>85725</xdr:rowOff>
    </xdr:to>
    <xdr:graphicFrame macro="">
      <xdr:nvGraphicFramePr>
        <xdr:cNvPr id="2" name="graf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44</xdr:row>
      <xdr:rowOff>19049</xdr:rowOff>
    </xdr:from>
    <xdr:to>
      <xdr:col>6</xdr:col>
      <xdr:colOff>219075</xdr:colOff>
      <xdr:row>65</xdr:row>
      <xdr:rowOff>114299</xdr:rowOff>
    </xdr:to>
    <xdr:graphicFrame macro="">
      <xdr:nvGraphicFramePr>
        <xdr:cNvPr id="3" name="graf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</sheetPr>
  <dimension ref="A1:M132"/>
  <sheetViews>
    <sheetView showGridLines="0" tabSelected="1" view="pageBreakPreview" zoomScaleNormal="100" zoomScaleSheetLayoutView="100" workbookViewId="0">
      <selection activeCell="D12" sqref="D12"/>
    </sheetView>
  </sheetViews>
  <sheetFormatPr defaultColWidth="9.140625" defaultRowHeight="12.75" x14ac:dyDescent="0.2"/>
  <cols>
    <col min="1" max="1" width="69.5703125" style="1" customWidth="1"/>
    <col min="2" max="2" width="18.28515625" style="1" customWidth="1"/>
    <col min="3" max="3" width="17.5703125" style="163" customWidth="1"/>
    <col min="4" max="4" width="11.28515625" style="1" customWidth="1"/>
    <col min="5" max="5" width="10.85546875" style="1" customWidth="1"/>
    <col min="6" max="6" width="11.85546875" style="1" bestFit="1" customWidth="1"/>
    <col min="7" max="16384" width="9.140625" style="1"/>
  </cols>
  <sheetData>
    <row r="1" spans="1:12" ht="20.25" x14ac:dyDescent="0.3">
      <c r="A1" s="308" t="s">
        <v>120</v>
      </c>
      <c r="B1" s="308"/>
      <c r="C1" s="308"/>
      <c r="D1" s="308"/>
    </row>
    <row r="4" spans="1:12" ht="24.75" customHeight="1" thickBot="1" x14ac:dyDescent="0.3">
      <c r="A4" s="273" t="s">
        <v>91</v>
      </c>
      <c r="B4" s="9"/>
      <c r="C4" s="168"/>
      <c r="D4" s="2" t="s">
        <v>0</v>
      </c>
    </row>
    <row r="5" spans="1:12" s="10" customFormat="1" ht="36" customHeight="1" thickTop="1" thickBot="1" x14ac:dyDescent="0.25">
      <c r="A5" s="263" t="s">
        <v>1</v>
      </c>
      <c r="B5" s="262" t="s">
        <v>121</v>
      </c>
      <c r="C5" s="262" t="s">
        <v>122</v>
      </c>
      <c r="D5" s="256" t="s">
        <v>5</v>
      </c>
    </row>
    <row r="6" spans="1:12" s="4" customFormat="1" thickTop="1" thickBot="1" x14ac:dyDescent="0.25">
      <c r="A6" s="269">
        <v>1</v>
      </c>
      <c r="B6" s="255">
        <v>2</v>
      </c>
      <c r="C6" s="255">
        <v>3</v>
      </c>
      <c r="D6" s="257" t="s">
        <v>90</v>
      </c>
    </row>
    <row r="7" spans="1:12" ht="18.95" customHeight="1" thickTop="1" x14ac:dyDescent="0.2">
      <c r="A7" s="264" t="s">
        <v>94</v>
      </c>
      <c r="B7" s="227">
        <v>5041029</v>
      </c>
      <c r="C7" s="218">
        <f>5049052+120000</f>
        <v>5169052</v>
      </c>
      <c r="D7" s="74">
        <f>(C7/B7)*100</f>
        <v>102.53962038306068</v>
      </c>
    </row>
    <row r="8" spans="1:12" ht="18.95" customHeight="1" x14ac:dyDescent="0.2">
      <c r="A8" s="270" t="s">
        <v>95</v>
      </c>
      <c r="B8" s="218">
        <v>385638</v>
      </c>
      <c r="C8" s="219">
        <v>523766</v>
      </c>
      <c r="D8" s="75">
        <f>(C8/B8)*100</f>
        <v>135.81804697669835</v>
      </c>
    </row>
    <row r="9" spans="1:12" ht="18.95" customHeight="1" x14ac:dyDescent="0.2">
      <c r="A9" s="270" t="s">
        <v>96</v>
      </c>
      <c r="B9" s="218">
        <v>8520</v>
      </c>
      <c r="C9" s="219">
        <v>8575</v>
      </c>
      <c r="D9" s="75">
        <f>(C9/B9)*100</f>
        <v>100.64553990610328</v>
      </c>
    </row>
    <row r="10" spans="1:12" ht="18.95" customHeight="1" x14ac:dyDescent="0.2">
      <c r="A10" s="271" t="s">
        <v>97</v>
      </c>
      <c r="B10" s="230">
        <v>104554</v>
      </c>
      <c r="C10" s="220">
        <f>23962169+4000000</f>
        <v>27962169</v>
      </c>
      <c r="D10" s="78">
        <f>(C10/B10)*100</f>
        <v>26744.23647110584</v>
      </c>
      <c r="F10" s="11"/>
    </row>
    <row r="11" spans="1:12" ht="18.95" customHeight="1" x14ac:dyDescent="0.25">
      <c r="A11" s="265" t="s">
        <v>7</v>
      </c>
      <c r="B11" s="266">
        <f>SUM(B7:B10)</f>
        <v>5539741</v>
      </c>
      <c r="C11" s="221">
        <f>SUM(C7:C10)</f>
        <v>33663562</v>
      </c>
      <c r="D11" s="77">
        <f>(C11/B11)*100</f>
        <v>607.67393277050314</v>
      </c>
    </row>
    <row r="12" spans="1:12" s="6" customFormat="1" ht="21.75" customHeight="1" x14ac:dyDescent="0.2">
      <c r="A12" s="7" t="s">
        <v>118</v>
      </c>
      <c r="B12" s="218">
        <v>10310</v>
      </c>
      <c r="C12" s="222">
        <f>14601942+3000000</f>
        <v>17601942</v>
      </c>
      <c r="D12" s="75">
        <f t="shared" ref="D12:D13" si="0">(C12/B12)*100</f>
        <v>170726.88651794373</v>
      </c>
    </row>
    <row r="13" spans="1:12" s="6" customFormat="1" ht="27.75" customHeight="1" thickBot="1" x14ac:dyDescent="0.3">
      <c r="A13" s="8" t="s">
        <v>81</v>
      </c>
      <c r="B13" s="267">
        <f>B11-B12</f>
        <v>5529431</v>
      </c>
      <c r="C13" s="223">
        <f>C11-C12</f>
        <v>16061620</v>
      </c>
      <c r="D13" s="76">
        <f t="shared" si="0"/>
        <v>290.47509590046428</v>
      </c>
    </row>
    <row r="14" spans="1:12" ht="13.5" thickTop="1" x14ac:dyDescent="0.2">
      <c r="A14" s="216"/>
      <c r="B14" s="216"/>
      <c r="C14" s="217"/>
      <c r="D14" s="216"/>
    </row>
    <row r="15" spans="1:12" ht="25.5" customHeight="1" thickBot="1" x14ac:dyDescent="0.3">
      <c r="A15" s="286" t="s">
        <v>92</v>
      </c>
      <c r="B15" s="286"/>
      <c r="C15" s="286"/>
      <c r="D15" s="2" t="s">
        <v>0</v>
      </c>
    </row>
    <row r="16" spans="1:12" s="22" customFormat="1" ht="36" customHeight="1" thickTop="1" thickBot="1" x14ac:dyDescent="0.25">
      <c r="A16" s="258" t="s">
        <v>75</v>
      </c>
      <c r="B16" s="262" t="s">
        <v>121</v>
      </c>
      <c r="C16" s="262" t="s">
        <v>122</v>
      </c>
      <c r="D16" s="259" t="s">
        <v>5</v>
      </c>
      <c r="E16" s="21"/>
      <c r="F16" s="21"/>
      <c r="G16" s="21"/>
      <c r="H16" s="67"/>
      <c r="I16" s="60"/>
      <c r="L16" s="23"/>
    </row>
    <row r="17" spans="1:12" s="22" customFormat="1" ht="14.25" thickTop="1" thickBot="1" x14ac:dyDescent="0.25">
      <c r="A17" s="268">
        <v>1</v>
      </c>
      <c r="B17" s="255">
        <v>2</v>
      </c>
      <c r="C17" s="255">
        <v>3</v>
      </c>
      <c r="D17" s="260" t="s">
        <v>90</v>
      </c>
      <c r="E17" s="21"/>
      <c r="F17" s="21"/>
      <c r="G17" s="21"/>
      <c r="H17" s="67"/>
      <c r="I17" s="60"/>
      <c r="L17" s="23"/>
    </row>
    <row r="18" spans="1:12" s="16" customFormat="1" ht="15.75" thickTop="1" x14ac:dyDescent="0.25">
      <c r="A18" s="254" t="s">
        <v>78</v>
      </c>
      <c r="B18" s="81">
        <f>SUM(B19:B21)</f>
        <v>38603</v>
      </c>
      <c r="C18" s="81">
        <f>SUM(C19:C21)</f>
        <v>39753</v>
      </c>
      <c r="D18" s="297">
        <f>(C18/B18)*100</f>
        <v>102.97904307955341</v>
      </c>
      <c r="E18" s="24"/>
      <c r="F18" s="24"/>
      <c r="G18" s="24"/>
      <c r="H18" s="187"/>
      <c r="I18" s="61"/>
      <c r="L18" s="231"/>
    </row>
    <row r="19" spans="1:12" s="29" customFormat="1" ht="14.25" x14ac:dyDescent="0.2">
      <c r="A19" s="25" t="s">
        <v>100</v>
      </c>
      <c r="B19" s="27">
        <v>38071</v>
      </c>
      <c r="C19" s="27">
        <f>39753-C21</f>
        <v>39221</v>
      </c>
      <c r="D19" s="232">
        <f>(C19/B19)*100</f>
        <v>103.02067190249798</v>
      </c>
      <c r="E19" s="28"/>
      <c r="F19" s="28"/>
      <c r="G19" s="28"/>
      <c r="H19" s="187"/>
      <c r="I19" s="51"/>
      <c r="L19" s="30"/>
    </row>
    <row r="20" spans="1:12" s="29" customFormat="1" ht="14.25" x14ac:dyDescent="0.2">
      <c r="A20" s="25" t="s">
        <v>98</v>
      </c>
      <c r="B20" s="27">
        <v>0</v>
      </c>
      <c r="C20" s="27">
        <v>0</v>
      </c>
      <c r="D20" s="232">
        <v>0</v>
      </c>
      <c r="E20" s="28"/>
      <c r="F20" s="28"/>
      <c r="G20" s="28"/>
      <c r="H20" s="187"/>
      <c r="I20" s="51"/>
      <c r="L20" s="30"/>
    </row>
    <row r="21" spans="1:12" s="29" customFormat="1" ht="14.25" x14ac:dyDescent="0.2">
      <c r="A21" s="234" t="s">
        <v>99</v>
      </c>
      <c r="B21" s="294">
        <v>532</v>
      </c>
      <c r="C21" s="294">
        <v>532</v>
      </c>
      <c r="D21" s="295">
        <f>(C21/B21)*100</f>
        <v>100</v>
      </c>
      <c r="E21" s="28"/>
      <c r="F21" s="28"/>
      <c r="G21" s="28"/>
      <c r="H21" s="28"/>
      <c r="I21" s="51"/>
      <c r="L21" s="30"/>
    </row>
    <row r="22" spans="1:12" s="32" customFormat="1" ht="15" x14ac:dyDescent="0.25">
      <c r="A22" s="235" t="s">
        <v>77</v>
      </c>
      <c r="B22" s="292">
        <f>SUM(B23:B25)</f>
        <v>415951</v>
      </c>
      <c r="C22" s="292">
        <f>SUM(C23:C25)</f>
        <v>429710</v>
      </c>
      <c r="D22" s="297">
        <f>(C22/B22)*100</f>
        <v>103.30784154864394</v>
      </c>
      <c r="E22" s="236"/>
      <c r="F22" s="24"/>
      <c r="G22" s="24"/>
      <c r="H22" s="24"/>
      <c r="I22" s="61"/>
      <c r="L22" s="33"/>
    </row>
    <row r="23" spans="1:12" s="32" customFormat="1" ht="14.25" x14ac:dyDescent="0.2">
      <c r="A23" s="25" t="s">
        <v>100</v>
      </c>
      <c r="B23" s="27">
        <v>403973</v>
      </c>
      <c r="C23" s="27">
        <f>426725-C25</f>
        <v>416790</v>
      </c>
      <c r="D23" s="232">
        <f t="shared" ref="D23:D28" si="1">(C23/B23)*100</f>
        <v>103.17273679181528</v>
      </c>
      <c r="E23" s="28"/>
      <c r="F23" s="28"/>
      <c r="G23" s="28"/>
      <c r="H23" s="28"/>
      <c r="I23" s="51"/>
      <c r="L23" s="33"/>
    </row>
    <row r="24" spans="1:12" s="32" customFormat="1" ht="14.25" x14ac:dyDescent="0.2">
      <c r="A24" s="25" t="s">
        <v>98</v>
      </c>
      <c r="B24" s="27">
        <v>2200</v>
      </c>
      <c r="C24" s="27">
        <v>2985</v>
      </c>
      <c r="D24" s="232">
        <f t="shared" si="1"/>
        <v>135.68181818181819</v>
      </c>
      <c r="E24" s="28"/>
      <c r="F24" s="28"/>
      <c r="G24" s="28"/>
      <c r="H24" s="28"/>
      <c r="I24" s="51"/>
      <c r="L24" s="33"/>
    </row>
    <row r="25" spans="1:12" s="29" customFormat="1" ht="14.25" x14ac:dyDescent="0.2">
      <c r="A25" s="234" t="s">
        <v>99</v>
      </c>
      <c r="B25" s="27">
        <v>9778</v>
      </c>
      <c r="C25" s="27">
        <v>9935</v>
      </c>
      <c r="D25" s="295">
        <f t="shared" si="1"/>
        <v>101.60564532624259</v>
      </c>
      <c r="E25" s="28"/>
      <c r="F25" s="28"/>
      <c r="G25" s="28"/>
      <c r="H25" s="28"/>
      <c r="I25" s="51"/>
      <c r="L25" s="30"/>
    </row>
    <row r="26" spans="1:12" s="32" customFormat="1" ht="15" x14ac:dyDescent="0.25">
      <c r="A26" s="261" t="s">
        <v>76</v>
      </c>
      <c r="B26" s="292">
        <f>SUM(B27:B28)</f>
        <v>9973</v>
      </c>
      <c r="C26" s="292">
        <f>SUM(C27:C28)</f>
        <v>16944</v>
      </c>
      <c r="D26" s="297">
        <f t="shared" si="1"/>
        <v>169.89872656171661</v>
      </c>
      <c r="E26" s="236"/>
      <c r="F26" s="24"/>
      <c r="G26" s="24"/>
      <c r="H26" s="24"/>
      <c r="I26" s="61"/>
      <c r="L26" s="33"/>
    </row>
    <row r="27" spans="1:12" s="32" customFormat="1" ht="14.25" x14ac:dyDescent="0.2">
      <c r="A27" s="25" t="s">
        <v>100</v>
      </c>
      <c r="B27" s="27">
        <v>2362</v>
      </c>
      <c r="C27" s="27">
        <v>3467</v>
      </c>
      <c r="D27" s="232">
        <f t="shared" si="1"/>
        <v>146.78238780694326</v>
      </c>
      <c r="E27" s="28"/>
      <c r="F27" s="28"/>
      <c r="G27" s="28"/>
      <c r="H27" s="28"/>
      <c r="I27" s="51"/>
      <c r="L27" s="33"/>
    </row>
    <row r="28" spans="1:12" s="32" customFormat="1" ht="14.25" x14ac:dyDescent="0.2">
      <c r="A28" s="25" t="s">
        <v>98</v>
      </c>
      <c r="B28" s="27">
        <v>7611</v>
      </c>
      <c r="C28" s="27">
        <v>13477</v>
      </c>
      <c r="D28" s="232">
        <f t="shared" si="1"/>
        <v>177.07265799500723</v>
      </c>
      <c r="E28" s="28"/>
      <c r="F28" s="28"/>
      <c r="G28" s="28"/>
      <c r="H28" s="28"/>
      <c r="I28" s="51"/>
      <c r="L28" s="33"/>
    </row>
    <row r="29" spans="1:12" s="32" customFormat="1" ht="15" x14ac:dyDescent="0.25">
      <c r="A29" s="261" t="s">
        <v>114</v>
      </c>
      <c r="B29" s="292">
        <f>SUM(B30:B31)</f>
        <v>36393</v>
      </c>
      <c r="C29" s="292">
        <f>SUM(C30:C31)</f>
        <v>38320</v>
      </c>
      <c r="D29" s="293">
        <f t="shared" ref="D29:D34" si="2">(C29/B29)*100</f>
        <v>105.29497430824608</v>
      </c>
      <c r="E29" s="28"/>
      <c r="F29" s="28"/>
      <c r="G29" s="28"/>
      <c r="H29" s="28"/>
      <c r="I29" s="51"/>
      <c r="L29" s="33"/>
    </row>
    <row r="30" spans="1:12" s="32" customFormat="1" ht="14.25" x14ac:dyDescent="0.2">
      <c r="A30" s="25" t="s">
        <v>100</v>
      </c>
      <c r="B30" s="27">
        <v>32773</v>
      </c>
      <c r="C30" s="27">
        <v>32973</v>
      </c>
      <c r="D30" s="232">
        <f t="shared" si="2"/>
        <v>100.61025844445122</v>
      </c>
      <c r="E30" s="28"/>
      <c r="F30" s="28"/>
      <c r="G30" s="28"/>
      <c r="H30" s="28"/>
      <c r="I30" s="51"/>
      <c r="L30" s="33"/>
    </row>
    <row r="31" spans="1:12" s="32" customFormat="1" ht="14.25" x14ac:dyDescent="0.2">
      <c r="A31" s="25" t="s">
        <v>98</v>
      </c>
      <c r="B31" s="27">
        <v>3620</v>
      </c>
      <c r="C31" s="27">
        <v>5347</v>
      </c>
      <c r="D31" s="232">
        <f t="shared" si="2"/>
        <v>147.707182320442</v>
      </c>
      <c r="E31" s="28"/>
      <c r="F31" s="28"/>
      <c r="G31" s="28"/>
      <c r="H31" s="28"/>
      <c r="I31" s="51"/>
      <c r="L31" s="33"/>
    </row>
    <row r="32" spans="1:12" s="32" customFormat="1" ht="15" x14ac:dyDescent="0.25">
      <c r="A32" s="235" t="s">
        <v>79</v>
      </c>
      <c r="B32" s="292">
        <f>SUM(B33:B35)</f>
        <v>301126</v>
      </c>
      <c r="C32" s="292">
        <f>SUM(C33:C35)</f>
        <v>17460422</v>
      </c>
      <c r="D32" s="293">
        <f t="shared" si="2"/>
        <v>5798.3774234041557</v>
      </c>
      <c r="E32" s="24"/>
      <c r="F32" s="24"/>
      <c r="G32" s="24"/>
      <c r="H32" s="24"/>
      <c r="I32" s="61"/>
      <c r="L32" s="33"/>
    </row>
    <row r="33" spans="1:13" s="32" customFormat="1" ht="14.25" x14ac:dyDescent="0.2">
      <c r="A33" s="25" t="s">
        <v>100</v>
      </c>
      <c r="B33" s="27">
        <v>220086</v>
      </c>
      <c r="C33" s="27">
        <f>485998-C34</f>
        <v>484955</v>
      </c>
      <c r="D33" s="232">
        <f t="shared" si="2"/>
        <v>220.34795489036102</v>
      </c>
      <c r="E33" s="83"/>
      <c r="F33" s="28"/>
      <c r="G33" s="28"/>
      <c r="H33" s="28"/>
      <c r="I33" s="51"/>
      <c r="L33" s="33"/>
    </row>
    <row r="34" spans="1:13" s="29" customFormat="1" ht="14.25" x14ac:dyDescent="0.2">
      <c r="A34" s="233" t="s">
        <v>103</v>
      </c>
      <c r="B34" s="27">
        <v>81040</v>
      </c>
      <c r="C34" s="27">
        <v>1043</v>
      </c>
      <c r="D34" s="232">
        <f t="shared" si="2"/>
        <v>1.2870187561697928</v>
      </c>
      <c r="E34" s="28"/>
      <c r="F34" s="28"/>
      <c r="G34" s="28"/>
      <c r="H34" s="28"/>
      <c r="I34" s="51"/>
      <c r="L34" s="30"/>
    </row>
    <row r="35" spans="1:13" s="29" customFormat="1" ht="14.25" x14ac:dyDescent="0.2">
      <c r="A35" s="234" t="s">
        <v>99</v>
      </c>
      <c r="B35" s="294">
        <v>0</v>
      </c>
      <c r="C35" s="294">
        <f>14074424+2900000</f>
        <v>16974424</v>
      </c>
      <c r="D35" s="295">
        <v>0</v>
      </c>
      <c r="E35" s="28"/>
      <c r="F35" s="28"/>
      <c r="G35" s="28"/>
      <c r="H35" s="28"/>
      <c r="I35" s="51"/>
      <c r="L35" s="30"/>
    </row>
    <row r="36" spans="1:13" s="32" customFormat="1" ht="17.25" customHeight="1" x14ac:dyDescent="0.25">
      <c r="A36" s="250" t="s">
        <v>80</v>
      </c>
      <c r="B36" s="296">
        <f>SUM(B37:B39)</f>
        <v>75453</v>
      </c>
      <c r="C36" s="296">
        <f>SUM(C37:C39)</f>
        <v>85922</v>
      </c>
      <c r="D36" s="303">
        <f>(C36/B36)*100</f>
        <v>113.87486249718368</v>
      </c>
      <c r="E36" s="24"/>
      <c r="F36" s="24"/>
      <c r="G36" s="24"/>
      <c r="H36" s="24"/>
      <c r="I36" s="61"/>
      <c r="L36" s="33"/>
    </row>
    <row r="37" spans="1:13" s="32" customFormat="1" ht="14.25" x14ac:dyDescent="0.2">
      <c r="A37" s="25" t="s">
        <v>100</v>
      </c>
      <c r="B37" s="27">
        <v>11903</v>
      </c>
      <c r="C37" s="27">
        <f>85922-C39-C38</f>
        <v>16867</v>
      </c>
      <c r="D37" s="232">
        <f>(C37/B37)*100</f>
        <v>141.70377215827943</v>
      </c>
      <c r="E37" s="28"/>
      <c r="F37" s="28"/>
      <c r="G37" s="28"/>
      <c r="H37" s="28"/>
      <c r="I37" s="51"/>
      <c r="L37" s="33"/>
    </row>
    <row r="38" spans="1:13" s="32" customFormat="1" ht="14.25" hidden="1" x14ac:dyDescent="0.2">
      <c r="A38" s="25" t="s">
        <v>98</v>
      </c>
      <c r="B38" s="27">
        <v>0</v>
      </c>
      <c r="C38" s="27">
        <v>0</v>
      </c>
      <c r="D38" s="232" t="e">
        <f t="shared" ref="D38:D41" si="3">(C38/B38)*100</f>
        <v>#DIV/0!</v>
      </c>
      <c r="E38" s="28"/>
      <c r="F38" s="28"/>
      <c r="G38" s="28"/>
      <c r="H38" s="28"/>
      <c r="I38" s="51"/>
      <c r="L38" s="33"/>
    </row>
    <row r="39" spans="1:13" s="29" customFormat="1" ht="14.25" x14ac:dyDescent="0.2">
      <c r="A39" s="234" t="s">
        <v>103</v>
      </c>
      <c r="B39" s="294">
        <v>63550</v>
      </c>
      <c r="C39" s="294">
        <v>69055</v>
      </c>
      <c r="D39" s="295">
        <f t="shared" si="3"/>
        <v>108.66247049567271</v>
      </c>
      <c r="E39" s="28"/>
      <c r="F39" s="28"/>
      <c r="G39" s="28"/>
      <c r="H39" s="187"/>
      <c r="I39" s="51"/>
      <c r="L39" s="30"/>
    </row>
    <row r="40" spans="1:13" s="15" customFormat="1" ht="16.5" customHeight="1" x14ac:dyDescent="0.25">
      <c r="A40" s="250" t="s">
        <v>113</v>
      </c>
      <c r="B40" s="296">
        <f>SUM(B41:B44)</f>
        <v>23777</v>
      </c>
      <c r="C40" s="296">
        <f>SUM(C41:C44)</f>
        <v>54758</v>
      </c>
      <c r="D40" s="303">
        <f t="shared" si="3"/>
        <v>230.29818732388443</v>
      </c>
      <c r="E40" s="236"/>
      <c r="F40" s="24"/>
      <c r="G40" s="24"/>
      <c r="H40" s="187"/>
      <c r="I40" s="61"/>
      <c r="L40" s="14"/>
    </row>
    <row r="41" spans="1:13" s="15" customFormat="1" ht="15" customHeight="1" x14ac:dyDescent="0.2">
      <c r="A41" s="25" t="s">
        <v>100</v>
      </c>
      <c r="B41" s="304">
        <v>8902</v>
      </c>
      <c r="C41" s="304">
        <f>54758-C43-C44</f>
        <v>15224</v>
      </c>
      <c r="D41" s="232">
        <f t="shared" si="3"/>
        <v>171.01774882048977</v>
      </c>
      <c r="E41" s="28"/>
      <c r="F41" s="28"/>
      <c r="G41" s="28"/>
      <c r="H41" s="187"/>
      <c r="I41" s="51"/>
      <c r="L41" s="14"/>
    </row>
    <row r="42" spans="1:13" s="15" customFormat="1" ht="15" customHeight="1" x14ac:dyDescent="0.2">
      <c r="A42" s="25" t="s">
        <v>98</v>
      </c>
      <c r="B42" s="27">
        <v>0</v>
      </c>
      <c r="C42" s="304">
        <v>0</v>
      </c>
      <c r="D42" s="232">
        <v>0</v>
      </c>
      <c r="E42" s="28"/>
      <c r="F42" s="28"/>
      <c r="G42" s="28"/>
      <c r="H42" s="187"/>
      <c r="I42" s="51"/>
      <c r="L42" s="14"/>
    </row>
    <row r="43" spans="1:13" s="29" customFormat="1" ht="14.25" x14ac:dyDescent="0.2">
      <c r="A43" s="233" t="s">
        <v>103</v>
      </c>
      <c r="B43" s="27">
        <v>14875</v>
      </c>
      <c r="C43" s="304">
        <v>30026</v>
      </c>
      <c r="D43" s="232">
        <f t="shared" ref="D43:D50" si="4">(C43/B43)*100</f>
        <v>201.85546218487394</v>
      </c>
      <c r="E43" s="28"/>
      <c r="F43" s="237"/>
      <c r="G43" s="237"/>
      <c r="H43" s="237"/>
      <c r="I43" s="51"/>
      <c r="L43" s="30"/>
    </row>
    <row r="44" spans="1:13" s="29" customFormat="1" ht="14.25" x14ac:dyDescent="0.2">
      <c r="A44" s="234" t="s">
        <v>99</v>
      </c>
      <c r="B44" s="294">
        <v>0</v>
      </c>
      <c r="C44" s="305">
        <v>9508</v>
      </c>
      <c r="D44" s="295">
        <v>0</v>
      </c>
      <c r="E44" s="28"/>
      <c r="F44" s="237"/>
      <c r="G44" s="237"/>
      <c r="H44" s="237"/>
      <c r="I44" s="51"/>
      <c r="L44" s="30"/>
    </row>
    <row r="45" spans="1:13" s="45" customFormat="1" ht="16.5" customHeight="1" x14ac:dyDescent="0.25">
      <c r="A45" s="261" t="s">
        <v>112</v>
      </c>
      <c r="B45" s="292">
        <f>B46+B49+B51</f>
        <v>34010</v>
      </c>
      <c r="C45" s="292">
        <f t="shared" ref="C45" si="5">C46+C49+C51</f>
        <v>8464460</v>
      </c>
      <c r="D45" s="293">
        <f t="shared" si="4"/>
        <v>24888.150543957658</v>
      </c>
      <c r="E45" s="24"/>
      <c r="F45" s="61"/>
      <c r="G45" s="61"/>
      <c r="H45" s="187"/>
      <c r="I45" s="61"/>
      <c r="L45" s="238"/>
    </row>
    <row r="46" spans="1:13" s="45" customFormat="1" ht="14.25" x14ac:dyDescent="0.2">
      <c r="A46" s="239" t="s">
        <v>17</v>
      </c>
      <c r="B46" s="298">
        <f>B47+B48</f>
        <v>25065</v>
      </c>
      <c r="C46" s="298">
        <f t="shared" ref="C46" si="6">C47+C48</f>
        <v>42084</v>
      </c>
      <c r="D46" s="232">
        <f t="shared" si="4"/>
        <v>167.89946140035909</v>
      </c>
      <c r="E46" s="28"/>
      <c r="F46" s="28"/>
      <c r="G46" s="28"/>
      <c r="H46" s="63"/>
      <c r="I46" s="240"/>
      <c r="J46" s="70"/>
      <c r="K46" s="70"/>
      <c r="L46" s="63"/>
      <c r="M46" s="70"/>
    </row>
    <row r="47" spans="1:13" s="45" customFormat="1" ht="14.25" x14ac:dyDescent="0.2">
      <c r="A47" s="25" t="s">
        <v>100</v>
      </c>
      <c r="B47" s="27">
        <v>1070</v>
      </c>
      <c r="C47" s="27">
        <f>8464460-C48-C50-C52</f>
        <v>2695</v>
      </c>
      <c r="D47" s="232">
        <f t="shared" si="4"/>
        <v>251.86915887850466</v>
      </c>
      <c r="E47" s="28"/>
      <c r="F47" s="28"/>
      <c r="G47" s="28"/>
      <c r="H47" s="63"/>
      <c r="I47" s="51"/>
      <c r="J47" s="38"/>
      <c r="K47" s="70"/>
      <c r="L47" s="63"/>
      <c r="M47" s="70"/>
    </row>
    <row r="48" spans="1:13" s="45" customFormat="1" ht="14.25" x14ac:dyDescent="0.2">
      <c r="A48" s="233" t="s">
        <v>103</v>
      </c>
      <c r="B48" s="27">
        <v>23995</v>
      </c>
      <c r="C48" s="27">
        <v>39389</v>
      </c>
      <c r="D48" s="232">
        <f t="shared" si="4"/>
        <v>164.1550322983955</v>
      </c>
      <c r="E48" s="28"/>
      <c r="F48" s="28"/>
      <c r="G48" s="28"/>
      <c r="H48" s="63"/>
      <c r="I48" s="51"/>
      <c r="J48" s="241"/>
      <c r="K48" s="70"/>
      <c r="L48" s="63"/>
      <c r="M48" s="70"/>
    </row>
    <row r="49" spans="1:13" s="45" customFormat="1" ht="14.25" x14ac:dyDescent="0.2">
      <c r="A49" s="48" t="s">
        <v>18</v>
      </c>
      <c r="B49" s="298">
        <f>B50</f>
        <v>8945</v>
      </c>
      <c r="C49" s="298">
        <f>C50</f>
        <v>2894605</v>
      </c>
      <c r="D49" s="232">
        <f t="shared" si="4"/>
        <v>32360.033538289546</v>
      </c>
      <c r="E49" s="28"/>
      <c r="F49" s="28"/>
      <c r="G49" s="28"/>
      <c r="H49" s="187"/>
      <c r="I49" s="240"/>
      <c r="J49" s="70"/>
      <c r="K49" s="70"/>
      <c r="L49" s="63"/>
      <c r="M49" s="70"/>
    </row>
    <row r="50" spans="1:13" s="45" customFormat="1" ht="14.25" x14ac:dyDescent="0.2">
      <c r="A50" s="25" t="s">
        <v>100</v>
      </c>
      <c r="B50" s="27">
        <v>8945</v>
      </c>
      <c r="C50" s="27">
        <v>2894605</v>
      </c>
      <c r="D50" s="232">
        <f t="shared" si="4"/>
        <v>32360.033538289546</v>
      </c>
      <c r="E50" s="242"/>
      <c r="F50" s="242"/>
      <c r="G50" s="28"/>
      <c r="H50" s="187"/>
      <c r="I50" s="51"/>
      <c r="J50" s="70"/>
      <c r="K50" s="70"/>
      <c r="L50" s="63"/>
      <c r="M50" s="70"/>
    </row>
    <row r="51" spans="1:13" s="45" customFormat="1" ht="15.75" customHeight="1" x14ac:dyDescent="0.2">
      <c r="A51" s="243" t="s">
        <v>115</v>
      </c>
      <c r="B51" s="306">
        <f>B52</f>
        <v>0</v>
      </c>
      <c r="C51" s="306">
        <f t="shared" ref="C51" si="7">C52</f>
        <v>5527771</v>
      </c>
      <c r="D51" s="232">
        <v>0</v>
      </c>
      <c r="E51" s="28"/>
      <c r="F51" s="28"/>
      <c r="G51" s="28"/>
      <c r="H51" s="63"/>
      <c r="I51" s="240"/>
      <c r="J51" s="70"/>
      <c r="K51" s="70"/>
      <c r="L51" s="63"/>
      <c r="M51" s="70"/>
    </row>
    <row r="52" spans="1:13" s="45" customFormat="1" ht="14.25" x14ac:dyDescent="0.2">
      <c r="A52" s="233" t="s">
        <v>100</v>
      </c>
      <c r="B52" s="27">
        <v>0</v>
      </c>
      <c r="C52" s="27">
        <v>5527771</v>
      </c>
      <c r="D52" s="232">
        <v>0</v>
      </c>
      <c r="E52" s="28"/>
      <c r="F52" s="28"/>
      <c r="G52" s="28"/>
      <c r="H52" s="28"/>
      <c r="I52" s="51"/>
      <c r="J52" s="70"/>
      <c r="K52" s="63"/>
      <c r="L52" s="63"/>
      <c r="M52" s="70"/>
    </row>
    <row r="53" spans="1:13" s="15" customFormat="1" ht="15" x14ac:dyDescent="0.25">
      <c r="A53" s="235" t="s">
        <v>111</v>
      </c>
      <c r="B53" s="292">
        <f>B54+B57</f>
        <v>38919</v>
      </c>
      <c r="C53" s="292">
        <f t="shared" ref="C53" si="8">C54+C57</f>
        <v>1347559</v>
      </c>
      <c r="D53" s="293">
        <f>(C53/B53)*100</f>
        <v>3462.470772630335</v>
      </c>
      <c r="E53" s="236"/>
      <c r="F53" s="61"/>
      <c r="G53" s="61"/>
      <c r="H53" s="187"/>
      <c r="I53" s="61"/>
      <c r="J53" s="72"/>
      <c r="K53" s="72"/>
      <c r="L53" s="73"/>
      <c r="M53" s="72"/>
    </row>
    <row r="54" spans="1:13" s="29" customFormat="1" ht="14.25" x14ac:dyDescent="0.2">
      <c r="A54" s="239" t="s">
        <v>17</v>
      </c>
      <c r="B54" s="298">
        <f>B55+B56</f>
        <v>38919</v>
      </c>
      <c r="C54" s="298">
        <f t="shared" ref="C54" si="9">C55+C56</f>
        <v>718801</v>
      </c>
      <c r="D54" s="232">
        <f>(C54/B54)*100</f>
        <v>1846.9153883707186</v>
      </c>
      <c r="E54" s="244"/>
      <c r="F54" s="244"/>
      <c r="G54" s="244"/>
      <c r="H54" s="187"/>
      <c r="I54" s="240"/>
      <c r="J54" s="49"/>
      <c r="K54" s="49"/>
      <c r="L54" s="50"/>
      <c r="M54" s="49"/>
    </row>
    <row r="55" spans="1:13" s="29" customFormat="1" ht="14.25" x14ac:dyDescent="0.2">
      <c r="A55" s="25" t="s">
        <v>100</v>
      </c>
      <c r="B55" s="27">
        <v>1989</v>
      </c>
      <c r="C55" s="27">
        <f>1347559-C56-C58</f>
        <v>639667</v>
      </c>
      <c r="D55" s="232">
        <f>(C55/B55)*100</f>
        <v>32160.231271995981</v>
      </c>
      <c r="E55" s="244"/>
      <c r="F55" s="244"/>
      <c r="G55" s="244"/>
      <c r="H55" s="187"/>
      <c r="I55" s="51"/>
      <c r="J55" s="71"/>
      <c r="K55" s="49"/>
      <c r="L55" s="50"/>
      <c r="M55" s="49"/>
    </row>
    <row r="56" spans="1:13" s="29" customFormat="1" ht="14.25" x14ac:dyDescent="0.2">
      <c r="A56" s="233" t="s">
        <v>103</v>
      </c>
      <c r="B56" s="27">
        <v>36930</v>
      </c>
      <c r="C56" s="27">
        <v>79134</v>
      </c>
      <c r="D56" s="232">
        <f>(C56/B56)*100</f>
        <v>214.28107229894394</v>
      </c>
      <c r="E56" s="244"/>
      <c r="F56" s="244"/>
      <c r="G56" s="244"/>
      <c r="H56" s="187"/>
      <c r="I56" s="51"/>
      <c r="J56" s="49"/>
      <c r="K56" s="49"/>
      <c r="L56" s="50"/>
      <c r="M56" s="49"/>
    </row>
    <row r="57" spans="1:13" s="15" customFormat="1" ht="17.45" customHeight="1" x14ac:dyDescent="0.2">
      <c r="A57" s="48" t="s">
        <v>18</v>
      </c>
      <c r="B57" s="298">
        <f>B58</f>
        <v>0</v>
      </c>
      <c r="C57" s="298">
        <f t="shared" ref="C57" si="10">C58</f>
        <v>628758</v>
      </c>
      <c r="D57" s="232">
        <v>0</v>
      </c>
      <c r="E57" s="244"/>
      <c r="F57" s="244"/>
      <c r="G57" s="244"/>
      <c r="H57" s="187"/>
      <c r="I57" s="240"/>
      <c r="J57" s="72"/>
      <c r="K57" s="72"/>
      <c r="L57" s="73"/>
      <c r="M57" s="72"/>
    </row>
    <row r="58" spans="1:13" s="15" customFormat="1" ht="15" customHeight="1" x14ac:dyDescent="0.2">
      <c r="A58" s="251" t="s">
        <v>100</v>
      </c>
      <c r="B58" s="27">
        <v>0</v>
      </c>
      <c r="C58" s="27">
        <v>628758</v>
      </c>
      <c r="D58" s="232">
        <v>0</v>
      </c>
      <c r="E58" s="28"/>
      <c r="F58" s="28"/>
      <c r="G58" s="28"/>
      <c r="H58" s="187"/>
      <c r="I58" s="51"/>
      <c r="J58" s="72"/>
      <c r="K58" s="72"/>
      <c r="L58" s="73"/>
      <c r="M58" s="72"/>
    </row>
    <row r="59" spans="1:13" s="15" customFormat="1" ht="15" customHeight="1" x14ac:dyDescent="0.25">
      <c r="A59" s="272" t="s">
        <v>83</v>
      </c>
      <c r="B59" s="292">
        <f>B60+B64</f>
        <v>265123</v>
      </c>
      <c r="C59" s="292">
        <f>C60+C64</f>
        <v>687414</v>
      </c>
      <c r="D59" s="293">
        <f>(C59/B59)*100</f>
        <v>259.28116383716235</v>
      </c>
      <c r="E59" s="24"/>
      <c r="F59" s="61"/>
      <c r="G59" s="61"/>
      <c r="H59" s="187"/>
      <c r="I59" s="61"/>
      <c r="J59" s="72"/>
      <c r="K59" s="72"/>
      <c r="L59" s="73"/>
      <c r="M59" s="72"/>
    </row>
    <row r="60" spans="1:13" s="15" customFormat="1" ht="15" customHeight="1" x14ac:dyDescent="0.2">
      <c r="A60" s="239" t="s">
        <v>17</v>
      </c>
      <c r="B60" s="298">
        <f>B61+B62+B63</f>
        <v>25200</v>
      </c>
      <c r="C60" s="298">
        <f>C61+C62+C63</f>
        <v>29894</v>
      </c>
      <c r="D60" s="232">
        <f>(C60/B60)*100</f>
        <v>118.62698412698414</v>
      </c>
      <c r="E60" s="244"/>
      <c r="F60" s="244"/>
      <c r="G60" s="244"/>
      <c r="H60" s="187"/>
      <c r="I60" s="240"/>
      <c r="J60" s="72"/>
      <c r="K60" s="72"/>
      <c r="L60" s="73"/>
      <c r="M60" s="72"/>
    </row>
    <row r="61" spans="1:13" s="15" customFormat="1" ht="15" customHeight="1" x14ac:dyDescent="0.2">
      <c r="A61" s="25" t="s">
        <v>100</v>
      </c>
      <c r="B61" s="27">
        <v>700</v>
      </c>
      <c r="C61" s="27">
        <f>687414-C63-C65-C66</f>
        <v>764</v>
      </c>
      <c r="D61" s="232">
        <f>(C61/B61)*100</f>
        <v>109.14285714285714</v>
      </c>
      <c r="E61" s="28"/>
      <c r="F61" s="28"/>
      <c r="G61" s="28"/>
      <c r="H61" s="187"/>
      <c r="I61" s="51"/>
      <c r="J61" s="71"/>
      <c r="K61" s="72"/>
      <c r="L61" s="73"/>
      <c r="M61" s="72"/>
    </row>
    <row r="62" spans="1:13" s="15" customFormat="1" ht="15" customHeight="1" x14ac:dyDescent="0.2">
      <c r="A62" s="25" t="s">
        <v>98</v>
      </c>
      <c r="B62" s="27">
        <v>0</v>
      </c>
      <c r="C62" s="27">
        <v>0</v>
      </c>
      <c r="D62" s="232">
        <v>0</v>
      </c>
      <c r="E62" s="28"/>
      <c r="F62" s="28"/>
      <c r="G62" s="28"/>
      <c r="H62" s="187"/>
      <c r="I62" s="51"/>
      <c r="J62" s="71"/>
      <c r="K62" s="72"/>
      <c r="L62" s="73"/>
      <c r="M62" s="72"/>
    </row>
    <row r="63" spans="1:13" s="15" customFormat="1" ht="15" customHeight="1" x14ac:dyDescent="0.2">
      <c r="A63" s="233" t="s">
        <v>103</v>
      </c>
      <c r="B63" s="27">
        <v>24500</v>
      </c>
      <c r="C63" s="27">
        <v>29130</v>
      </c>
      <c r="D63" s="232">
        <f>(C63/B63)*100</f>
        <v>118.89795918367348</v>
      </c>
      <c r="E63" s="28"/>
      <c r="F63" s="28"/>
      <c r="G63" s="28"/>
      <c r="H63" s="187"/>
      <c r="I63" s="51"/>
      <c r="J63" s="72"/>
      <c r="K63" s="72"/>
      <c r="L63" s="73"/>
      <c r="M63" s="72"/>
    </row>
    <row r="64" spans="1:13" s="15" customFormat="1" ht="17.45" customHeight="1" x14ac:dyDescent="0.2">
      <c r="A64" s="48" t="s">
        <v>18</v>
      </c>
      <c r="B64" s="298">
        <f>B65+B66</f>
        <v>239923</v>
      </c>
      <c r="C64" s="298">
        <f t="shared" ref="C64" si="11">C65+C66</f>
        <v>657520</v>
      </c>
      <c r="D64" s="232">
        <f>(C64/B64)*100</f>
        <v>274.05459251509859</v>
      </c>
      <c r="E64" s="244"/>
      <c r="F64" s="28"/>
      <c r="G64" s="28"/>
      <c r="H64" s="28"/>
      <c r="I64" s="51"/>
      <c r="J64" s="72"/>
      <c r="K64" s="72"/>
      <c r="L64" s="73"/>
      <c r="M64" s="72"/>
    </row>
    <row r="65" spans="1:13" s="15" customFormat="1" ht="15" customHeight="1" x14ac:dyDescent="0.2">
      <c r="A65" s="25" t="s">
        <v>100</v>
      </c>
      <c r="B65" s="27">
        <v>0</v>
      </c>
      <c r="C65" s="27">
        <v>273233</v>
      </c>
      <c r="D65" s="232">
        <v>0</v>
      </c>
      <c r="E65" s="28"/>
      <c r="F65" s="28"/>
      <c r="G65" s="28"/>
      <c r="H65" s="187"/>
      <c r="I65" s="51"/>
      <c r="J65" s="72"/>
      <c r="K65" s="72"/>
      <c r="L65" s="73"/>
      <c r="M65" s="72"/>
    </row>
    <row r="66" spans="1:13" s="15" customFormat="1" ht="15" customHeight="1" thickBot="1" x14ac:dyDescent="0.25">
      <c r="A66" s="25" t="s">
        <v>98</v>
      </c>
      <c r="B66" s="307">
        <v>239923</v>
      </c>
      <c r="C66" s="307">
        <v>384287</v>
      </c>
      <c r="D66" s="232">
        <f>(C66/B66)*100</f>
        <v>160.17097152002935</v>
      </c>
      <c r="E66" s="28"/>
      <c r="F66" s="28"/>
      <c r="G66" s="28"/>
      <c r="H66" s="187"/>
      <c r="I66" s="51"/>
      <c r="J66" s="72"/>
      <c r="K66" s="72"/>
      <c r="L66" s="73"/>
      <c r="M66" s="72"/>
    </row>
    <row r="67" spans="1:13" s="15" customFormat="1" ht="15" customHeight="1" thickTop="1" x14ac:dyDescent="0.2">
      <c r="A67" s="274"/>
      <c r="B67" s="275"/>
      <c r="C67" s="275"/>
      <c r="D67" s="276"/>
      <c r="E67" s="28"/>
      <c r="F67" s="28"/>
      <c r="G67" s="28"/>
      <c r="H67" s="187"/>
      <c r="I67" s="51"/>
      <c r="J67" s="72"/>
      <c r="K67" s="72"/>
      <c r="L67" s="73"/>
      <c r="M67" s="72"/>
    </row>
    <row r="68" spans="1:13" s="15" customFormat="1" ht="15" customHeight="1" thickBot="1" x14ac:dyDescent="0.25">
      <c r="A68" s="277"/>
      <c r="B68" s="278"/>
      <c r="C68" s="278"/>
      <c r="D68" s="279" t="s">
        <v>0</v>
      </c>
      <c r="E68" s="28"/>
      <c r="F68" s="28"/>
      <c r="G68" s="28"/>
      <c r="H68" s="187"/>
      <c r="I68" s="51"/>
      <c r="J68" s="72"/>
      <c r="K68" s="72"/>
      <c r="L68" s="73"/>
      <c r="M68" s="72"/>
    </row>
    <row r="69" spans="1:13" s="45" customFormat="1" ht="36" customHeight="1" thickTop="1" thickBot="1" x14ac:dyDescent="0.25">
      <c r="A69" s="258" t="s">
        <v>75</v>
      </c>
      <c r="B69" s="262" t="s">
        <v>121</v>
      </c>
      <c r="C69" s="262" t="s">
        <v>122</v>
      </c>
      <c r="D69" s="259" t="s">
        <v>5</v>
      </c>
      <c r="E69" s="28"/>
      <c r="F69" s="28"/>
      <c r="G69" s="160"/>
      <c r="H69" s="63"/>
      <c r="I69" s="51"/>
      <c r="J69" s="70"/>
      <c r="K69" s="63"/>
      <c r="L69" s="63"/>
      <c r="M69" s="70"/>
    </row>
    <row r="70" spans="1:13" s="45" customFormat="1" ht="15.75" thickTop="1" thickBot="1" x14ac:dyDescent="0.25">
      <c r="A70" s="268">
        <v>1</v>
      </c>
      <c r="B70" s="255">
        <v>2</v>
      </c>
      <c r="C70" s="255">
        <v>3</v>
      </c>
      <c r="D70" s="260" t="s">
        <v>90</v>
      </c>
      <c r="E70" s="28"/>
      <c r="F70" s="28"/>
      <c r="G70" s="160"/>
      <c r="H70" s="63"/>
      <c r="I70" s="51"/>
      <c r="J70" s="70"/>
      <c r="K70" s="63"/>
      <c r="L70" s="63"/>
      <c r="M70" s="70"/>
    </row>
    <row r="71" spans="1:13" s="45" customFormat="1" ht="15.75" thickTop="1" x14ac:dyDescent="0.25">
      <c r="A71" s="245" t="s">
        <v>110</v>
      </c>
      <c r="B71" s="292">
        <f>SUM(B72:B74)</f>
        <v>233346</v>
      </c>
      <c r="C71" s="292">
        <f>SUM(C72:C74)</f>
        <v>353306</v>
      </c>
      <c r="D71" s="293">
        <f>(C71/B71)*100</f>
        <v>151.40863781680423</v>
      </c>
      <c r="E71" s="28"/>
      <c r="F71" s="28"/>
      <c r="G71" s="160"/>
      <c r="H71" s="63"/>
      <c r="I71" s="51"/>
      <c r="J71" s="70"/>
      <c r="K71" s="63"/>
      <c r="L71" s="63"/>
      <c r="M71" s="70"/>
    </row>
    <row r="72" spans="1:13" s="45" customFormat="1" ht="14.25" x14ac:dyDescent="0.2">
      <c r="A72" s="25" t="s">
        <v>100</v>
      </c>
      <c r="B72" s="27">
        <v>16696</v>
      </c>
      <c r="C72" s="27">
        <f>353306-C74-C73</f>
        <v>44946</v>
      </c>
      <c r="D72" s="232">
        <f>(C72/B72)*100</f>
        <v>269.20220412074747</v>
      </c>
      <c r="E72" s="28"/>
      <c r="F72" s="28"/>
      <c r="G72" s="160"/>
      <c r="H72" s="63"/>
      <c r="I72" s="51"/>
      <c r="J72" s="70"/>
      <c r="K72" s="63"/>
      <c r="L72" s="63"/>
      <c r="M72" s="70"/>
    </row>
    <row r="73" spans="1:13" s="45" customFormat="1" ht="14.25" x14ac:dyDescent="0.2">
      <c r="A73" s="25" t="s">
        <v>98</v>
      </c>
      <c r="B73" s="27">
        <v>0</v>
      </c>
      <c r="C73" s="27">
        <v>0</v>
      </c>
      <c r="D73" s="232">
        <v>0</v>
      </c>
      <c r="E73" s="28"/>
      <c r="F73" s="28"/>
      <c r="G73" s="160"/>
      <c r="H73" s="63"/>
      <c r="I73" s="51"/>
      <c r="J73" s="70"/>
      <c r="K73" s="63"/>
      <c r="L73" s="63"/>
      <c r="M73" s="70"/>
    </row>
    <row r="74" spans="1:13" s="45" customFormat="1" ht="14.25" x14ac:dyDescent="0.2">
      <c r="A74" s="234" t="s">
        <v>103</v>
      </c>
      <c r="B74" s="294">
        <v>216650</v>
      </c>
      <c r="C74" s="294">
        <v>308360</v>
      </c>
      <c r="D74" s="295">
        <f>(C74/B74)*100</f>
        <v>142.33094853450265</v>
      </c>
      <c r="E74" s="28"/>
      <c r="F74" s="28"/>
      <c r="G74" s="160"/>
      <c r="H74" s="63"/>
      <c r="I74" s="51"/>
      <c r="J74" s="70"/>
      <c r="K74" s="63"/>
      <c r="L74" s="63"/>
      <c r="M74" s="70"/>
    </row>
    <row r="75" spans="1:13" s="32" customFormat="1" ht="15" x14ac:dyDescent="0.25">
      <c r="A75" s="245" t="s">
        <v>84</v>
      </c>
      <c r="B75" s="296">
        <f>B76+B80</f>
        <v>63875</v>
      </c>
      <c r="C75" s="296">
        <f>C76+C80</f>
        <v>79810</v>
      </c>
      <c r="D75" s="297">
        <f>(C75/B75)*100</f>
        <v>124.94716242661448</v>
      </c>
      <c r="E75" s="236"/>
      <c r="F75" s="61"/>
      <c r="G75" s="61"/>
      <c r="H75" s="187"/>
      <c r="I75" s="61"/>
      <c r="J75" s="49"/>
      <c r="K75" s="71"/>
      <c r="L75" s="41"/>
      <c r="M75" s="71"/>
    </row>
    <row r="76" spans="1:13" s="29" customFormat="1" ht="14.25" x14ac:dyDescent="0.2">
      <c r="A76" s="239" t="s">
        <v>17</v>
      </c>
      <c r="B76" s="298">
        <f>B77+B78+B79</f>
        <v>63875</v>
      </c>
      <c r="C76" s="298">
        <f t="shared" ref="C76" si="12">C77+C78+C79</f>
        <v>70875</v>
      </c>
      <c r="D76" s="232">
        <f>(C76/B76)*100</f>
        <v>110.95890410958904</v>
      </c>
      <c r="E76" s="244"/>
      <c r="F76" s="244"/>
      <c r="G76" s="244"/>
      <c r="H76" s="187"/>
      <c r="I76" s="240"/>
      <c r="J76" s="49"/>
      <c r="K76" s="49"/>
      <c r="L76" s="50"/>
      <c r="M76" s="49"/>
    </row>
    <row r="77" spans="1:13" s="29" customFormat="1" ht="14.25" x14ac:dyDescent="0.2">
      <c r="A77" s="25" t="s">
        <v>100</v>
      </c>
      <c r="B77" s="27">
        <v>47475</v>
      </c>
      <c r="C77" s="27">
        <f>79810-C79-C80</f>
        <v>49165</v>
      </c>
      <c r="D77" s="232">
        <f>(C77/B77)*100</f>
        <v>103.55976829910477</v>
      </c>
      <c r="E77" s="28"/>
      <c r="F77" s="28"/>
      <c r="G77" s="28"/>
      <c r="H77" s="187"/>
      <c r="I77" s="51"/>
      <c r="J77" s="71"/>
      <c r="K77" s="49"/>
      <c r="L77" s="50"/>
      <c r="M77" s="49"/>
    </row>
    <row r="78" spans="1:13" s="29" customFormat="1" ht="14.25" x14ac:dyDescent="0.2">
      <c r="A78" s="25" t="s">
        <v>98</v>
      </c>
      <c r="B78" s="27">
        <v>0</v>
      </c>
      <c r="C78" s="27">
        <v>0</v>
      </c>
      <c r="D78" s="232">
        <v>0</v>
      </c>
      <c r="E78" s="28"/>
      <c r="F78" s="28"/>
      <c r="G78" s="28"/>
      <c r="H78" s="187"/>
      <c r="I78" s="51"/>
      <c r="J78" s="49"/>
      <c r="K78" s="49"/>
      <c r="L78" s="50"/>
      <c r="M78" s="49"/>
    </row>
    <row r="79" spans="1:13" s="29" customFormat="1" ht="14.25" x14ac:dyDescent="0.2">
      <c r="A79" s="233" t="s">
        <v>103</v>
      </c>
      <c r="B79" s="27">
        <v>16400</v>
      </c>
      <c r="C79" s="27">
        <v>21710</v>
      </c>
      <c r="D79" s="232">
        <f>(C79/B79)*100</f>
        <v>132.3780487804878</v>
      </c>
      <c r="E79" s="28"/>
      <c r="F79" s="28"/>
      <c r="G79" s="28"/>
      <c r="H79" s="187"/>
      <c r="I79" s="51"/>
      <c r="J79" s="49"/>
      <c r="K79" s="49"/>
      <c r="L79" s="50"/>
      <c r="M79" s="49"/>
    </row>
    <row r="80" spans="1:13" s="29" customFormat="1" ht="14.25" x14ac:dyDescent="0.2">
      <c r="A80" s="48" t="s">
        <v>18</v>
      </c>
      <c r="B80" s="298">
        <f>B81+B82</f>
        <v>0</v>
      </c>
      <c r="C80" s="298">
        <f>C81+C82</f>
        <v>8935</v>
      </c>
      <c r="D80" s="232">
        <v>0</v>
      </c>
      <c r="E80" s="244"/>
      <c r="F80" s="244"/>
      <c r="G80" s="244"/>
      <c r="H80" s="187"/>
      <c r="I80" s="240"/>
      <c r="J80" s="49"/>
      <c r="K80" s="49"/>
      <c r="L80" s="50"/>
      <c r="M80" s="49"/>
    </row>
    <row r="81" spans="1:13" s="29" customFormat="1" ht="14.25" x14ac:dyDescent="0.2">
      <c r="A81" s="25" t="s">
        <v>100</v>
      </c>
      <c r="B81" s="27">
        <v>0</v>
      </c>
      <c r="C81" s="27">
        <v>6661</v>
      </c>
      <c r="D81" s="232">
        <v>0</v>
      </c>
      <c r="E81" s="28"/>
      <c r="F81" s="28"/>
      <c r="G81" s="28"/>
      <c r="H81" s="187"/>
      <c r="I81" s="51"/>
      <c r="J81" s="49"/>
      <c r="K81" s="49"/>
      <c r="L81" s="50"/>
      <c r="M81" s="49"/>
    </row>
    <row r="82" spans="1:13" s="29" customFormat="1" ht="14.25" x14ac:dyDescent="0.2">
      <c r="A82" s="25" t="s">
        <v>98</v>
      </c>
      <c r="B82" s="27">
        <v>0</v>
      </c>
      <c r="C82" s="27">
        <v>2274</v>
      </c>
      <c r="D82" s="232">
        <v>0</v>
      </c>
      <c r="E82" s="28"/>
      <c r="F82" s="28"/>
      <c r="G82" s="28"/>
      <c r="H82" s="187"/>
      <c r="I82" s="51"/>
      <c r="J82" s="49"/>
      <c r="K82" s="49"/>
      <c r="L82" s="50"/>
      <c r="M82" s="49"/>
    </row>
    <row r="83" spans="1:13" s="32" customFormat="1" ht="15" customHeight="1" x14ac:dyDescent="0.25">
      <c r="A83" s="285" t="s">
        <v>85</v>
      </c>
      <c r="B83" s="299">
        <f>B84</f>
        <v>0</v>
      </c>
      <c r="C83" s="299">
        <f>C84</f>
        <v>0</v>
      </c>
      <c r="D83" s="300">
        <v>0</v>
      </c>
      <c r="E83" s="24"/>
      <c r="F83" s="28"/>
      <c r="G83" s="28"/>
      <c r="H83" s="28"/>
      <c r="I83" s="61"/>
      <c r="J83" s="71"/>
      <c r="K83" s="71"/>
      <c r="L83" s="41"/>
      <c r="M83" s="71"/>
    </row>
    <row r="84" spans="1:13" s="32" customFormat="1" ht="15" customHeight="1" x14ac:dyDescent="0.25">
      <c r="A84" s="251" t="s">
        <v>100</v>
      </c>
      <c r="B84" s="294">
        <v>0</v>
      </c>
      <c r="C84" s="294">
        <v>0</v>
      </c>
      <c r="D84" s="295">
        <v>0</v>
      </c>
      <c r="E84" s="24"/>
      <c r="F84" s="28"/>
      <c r="G84" s="28"/>
      <c r="H84" s="28"/>
      <c r="I84" s="61"/>
      <c r="J84" s="71"/>
      <c r="K84" s="71"/>
      <c r="L84" s="41"/>
      <c r="M84" s="71"/>
    </row>
    <row r="85" spans="1:13" s="32" customFormat="1" ht="15" x14ac:dyDescent="0.25">
      <c r="A85" s="235" t="s">
        <v>108</v>
      </c>
      <c r="B85" s="292">
        <f>B86+B87</f>
        <v>710773</v>
      </c>
      <c r="C85" s="292">
        <f>C86+C87</f>
        <v>552144</v>
      </c>
      <c r="D85" s="293">
        <f t="shared" ref="D85:D90" si="13">(C85/B85)*100</f>
        <v>77.682185451613947</v>
      </c>
      <c r="E85" s="236"/>
      <c r="F85" s="24"/>
      <c r="G85" s="24"/>
      <c r="H85" s="187"/>
      <c r="I85" s="61"/>
      <c r="J85" s="71"/>
      <c r="K85" s="71"/>
      <c r="L85" s="41"/>
      <c r="M85" s="71"/>
    </row>
    <row r="86" spans="1:13" s="32" customFormat="1" ht="14.25" x14ac:dyDescent="0.2">
      <c r="A86" s="25" t="s">
        <v>100</v>
      </c>
      <c r="B86" s="27">
        <v>104159</v>
      </c>
      <c r="C86" s="27">
        <v>96094</v>
      </c>
      <c r="D86" s="232">
        <f t="shared" si="13"/>
        <v>92.257030117416633</v>
      </c>
      <c r="E86" s="28"/>
      <c r="F86" s="28"/>
      <c r="G86" s="28"/>
      <c r="H86" s="187"/>
      <c r="I86" s="51"/>
      <c r="J86" s="71"/>
      <c r="K86" s="246"/>
      <c r="L86" s="41"/>
      <c r="M86" s="71"/>
    </row>
    <row r="87" spans="1:13" s="32" customFormat="1" ht="14.25" x14ac:dyDescent="0.2">
      <c r="A87" s="251" t="s">
        <v>98</v>
      </c>
      <c r="B87" s="294">
        <v>606614</v>
      </c>
      <c r="C87" s="294">
        <v>456050</v>
      </c>
      <c r="D87" s="295">
        <f t="shared" si="13"/>
        <v>75.179603504040458</v>
      </c>
      <c r="E87" s="28"/>
      <c r="F87" s="28"/>
      <c r="G87" s="28"/>
      <c r="H87" s="187"/>
      <c r="I87" s="51"/>
      <c r="J87" s="71"/>
      <c r="K87" s="247"/>
      <c r="L87" s="41"/>
      <c r="M87" s="71"/>
    </row>
    <row r="88" spans="1:13" s="32" customFormat="1" ht="15" customHeight="1" x14ac:dyDescent="0.25">
      <c r="A88" s="248" t="s">
        <v>109</v>
      </c>
      <c r="B88" s="296">
        <f>B89+B90+B91</f>
        <v>91548</v>
      </c>
      <c r="C88" s="296">
        <f>C89+C90+C91</f>
        <v>103588</v>
      </c>
      <c r="D88" s="297">
        <f t="shared" si="13"/>
        <v>113.15157076069384</v>
      </c>
      <c r="E88" s="28"/>
      <c r="F88" s="28"/>
      <c r="G88" s="28"/>
      <c r="H88" s="41"/>
      <c r="I88" s="51"/>
      <c r="J88" s="71"/>
      <c r="K88" s="43"/>
      <c r="L88" s="41"/>
      <c r="M88" s="71"/>
    </row>
    <row r="89" spans="1:13" s="32" customFormat="1" ht="14.25" x14ac:dyDescent="0.2">
      <c r="A89" s="25" t="s">
        <v>100</v>
      </c>
      <c r="B89" s="27">
        <v>47773</v>
      </c>
      <c r="C89" s="27">
        <v>51101</v>
      </c>
      <c r="D89" s="232">
        <f t="shared" si="13"/>
        <v>106.96627802315115</v>
      </c>
      <c r="E89" s="28"/>
      <c r="F89" s="28"/>
      <c r="G89" s="28"/>
      <c r="H89" s="187"/>
      <c r="I89" s="51"/>
      <c r="J89" s="71"/>
      <c r="K89" s="246"/>
      <c r="L89" s="41"/>
      <c r="M89" s="71"/>
    </row>
    <row r="90" spans="1:13" s="32" customFormat="1" ht="14.25" x14ac:dyDescent="0.2">
      <c r="A90" s="25" t="s">
        <v>98</v>
      </c>
      <c r="B90" s="27">
        <v>14800</v>
      </c>
      <c r="C90" s="27">
        <v>17568</v>
      </c>
      <c r="D90" s="232">
        <f t="shared" si="13"/>
        <v>118.70270270270271</v>
      </c>
      <c r="E90" s="28"/>
      <c r="F90" s="28"/>
      <c r="G90" s="28"/>
      <c r="H90" s="50"/>
      <c r="I90" s="51"/>
      <c r="J90" s="71"/>
      <c r="K90" s="247"/>
      <c r="L90" s="41"/>
      <c r="M90" s="71"/>
    </row>
    <row r="91" spans="1:13" s="32" customFormat="1" ht="14.25" x14ac:dyDescent="0.2">
      <c r="A91" s="234" t="s">
        <v>103</v>
      </c>
      <c r="B91" s="294">
        <v>28975</v>
      </c>
      <c r="C91" s="294">
        <v>34919</v>
      </c>
      <c r="D91" s="295">
        <f t="shared" ref="D91:D97" si="14">(C91/B91)*100</f>
        <v>120.51423641069887</v>
      </c>
      <c r="E91" s="28"/>
      <c r="F91" s="28"/>
      <c r="G91" s="28"/>
      <c r="H91" s="28"/>
      <c r="I91" s="51"/>
      <c r="J91" s="71"/>
      <c r="K91" s="43"/>
      <c r="L91" s="41"/>
      <c r="M91" s="71"/>
    </row>
    <row r="92" spans="1:13" s="32" customFormat="1" ht="15" customHeight="1" x14ac:dyDescent="0.25">
      <c r="A92" s="287" t="s">
        <v>86</v>
      </c>
      <c r="B92" s="296">
        <f>B93+B95</f>
        <v>3147113</v>
      </c>
      <c r="C92" s="296">
        <f>C93+C95</f>
        <v>3376098</v>
      </c>
      <c r="D92" s="297">
        <f t="shared" si="14"/>
        <v>107.27603362192588</v>
      </c>
      <c r="E92" s="28"/>
      <c r="F92" s="28"/>
      <c r="G92" s="28"/>
      <c r="H92" s="41"/>
      <c r="I92" s="51"/>
      <c r="J92" s="71"/>
      <c r="K92" s="43"/>
      <c r="L92" s="41"/>
      <c r="M92" s="71"/>
    </row>
    <row r="93" spans="1:13" s="32" customFormat="1" ht="14.25" x14ac:dyDescent="0.2">
      <c r="A93" s="239" t="s">
        <v>17</v>
      </c>
      <c r="B93" s="298">
        <f>B94</f>
        <v>55934</v>
      </c>
      <c r="C93" s="298">
        <f t="shared" ref="C93" si="15">C94</f>
        <v>56577</v>
      </c>
      <c r="D93" s="301">
        <f t="shared" si="14"/>
        <v>101.14956913505202</v>
      </c>
      <c r="E93" s="28"/>
      <c r="F93" s="28"/>
      <c r="G93" s="28"/>
      <c r="H93" s="41"/>
      <c r="I93" s="51"/>
      <c r="J93" s="71"/>
      <c r="K93" s="43"/>
      <c r="L93" s="41"/>
      <c r="M93" s="71"/>
    </row>
    <row r="94" spans="1:13" s="32" customFormat="1" ht="14.25" x14ac:dyDescent="0.2">
      <c r="A94" s="25" t="s">
        <v>100</v>
      </c>
      <c r="B94" s="27">
        <v>55934</v>
      </c>
      <c r="C94" s="27">
        <f>3224706-C96</f>
        <v>56577</v>
      </c>
      <c r="D94" s="301">
        <f t="shared" si="14"/>
        <v>101.14956913505202</v>
      </c>
      <c r="E94" s="28"/>
      <c r="F94" s="28"/>
      <c r="G94" s="28"/>
      <c r="H94" s="41"/>
      <c r="I94" s="51"/>
      <c r="J94" s="71"/>
      <c r="K94" s="43"/>
      <c r="L94" s="41"/>
      <c r="M94" s="71"/>
    </row>
    <row r="95" spans="1:13" s="32" customFormat="1" ht="14.25" x14ac:dyDescent="0.2">
      <c r="A95" s="48" t="s">
        <v>18</v>
      </c>
      <c r="B95" s="298">
        <f>B96+B97</f>
        <v>3091179</v>
      </c>
      <c r="C95" s="298">
        <f>C96+C97</f>
        <v>3319521</v>
      </c>
      <c r="D95" s="301">
        <f>(C95/B95)*100</f>
        <v>107.3868902447901</v>
      </c>
      <c r="E95" s="28"/>
      <c r="F95" s="28"/>
      <c r="G95" s="28"/>
      <c r="H95" s="41"/>
      <c r="I95" s="51"/>
      <c r="J95" s="71"/>
      <c r="K95" s="43"/>
      <c r="L95" s="41"/>
      <c r="M95" s="71"/>
    </row>
    <row r="96" spans="1:13" s="32" customFormat="1" ht="14.25" x14ac:dyDescent="0.2">
      <c r="A96" s="25" t="s">
        <v>100</v>
      </c>
      <c r="B96" s="27">
        <v>2987260</v>
      </c>
      <c r="C96" s="27">
        <v>3168129</v>
      </c>
      <c r="D96" s="301">
        <f t="shared" si="14"/>
        <v>106.05467886959956</v>
      </c>
      <c r="E96" s="28"/>
      <c r="F96" s="28"/>
      <c r="G96" s="28"/>
      <c r="H96" s="41"/>
      <c r="I96" s="51"/>
      <c r="J96" s="71"/>
      <c r="K96" s="43"/>
      <c r="L96" s="41"/>
      <c r="M96" s="71"/>
    </row>
    <row r="97" spans="1:13" s="32" customFormat="1" ht="14.25" x14ac:dyDescent="0.2">
      <c r="A97" s="251" t="s">
        <v>98</v>
      </c>
      <c r="B97" s="294">
        <v>103919</v>
      </c>
      <c r="C97" s="294">
        <v>151392</v>
      </c>
      <c r="D97" s="301">
        <f t="shared" si="14"/>
        <v>145.68269517605057</v>
      </c>
      <c r="E97" s="28"/>
      <c r="F97" s="28"/>
      <c r="G97" s="28"/>
      <c r="H97" s="41"/>
      <c r="I97" s="51"/>
      <c r="J97" s="71"/>
      <c r="K97" s="43"/>
      <c r="L97" s="41"/>
      <c r="M97" s="71"/>
    </row>
    <row r="98" spans="1:13" s="32" customFormat="1" ht="15" x14ac:dyDescent="0.25">
      <c r="A98" s="235" t="s">
        <v>87</v>
      </c>
      <c r="B98" s="296">
        <f>B99</f>
        <v>570</v>
      </c>
      <c r="C98" s="296">
        <f>C99</f>
        <v>570</v>
      </c>
      <c r="D98" s="293">
        <f>(C98/B98)*100</f>
        <v>100</v>
      </c>
      <c r="E98" s="28"/>
      <c r="F98" s="28"/>
      <c r="G98" s="28"/>
      <c r="H98" s="41"/>
      <c r="I98" s="51"/>
      <c r="J98" s="71"/>
      <c r="K98" s="43"/>
      <c r="L98" s="41"/>
      <c r="M98" s="71"/>
    </row>
    <row r="99" spans="1:13" s="32" customFormat="1" ht="14.25" customHeight="1" x14ac:dyDescent="0.2">
      <c r="A99" s="251" t="s">
        <v>100</v>
      </c>
      <c r="B99" s="294">
        <v>570</v>
      </c>
      <c r="C99" s="294">
        <v>570</v>
      </c>
      <c r="D99" s="302">
        <f>(C99/B99)*100</f>
        <v>100</v>
      </c>
      <c r="E99" s="28"/>
      <c r="F99" s="28"/>
      <c r="G99" s="28"/>
      <c r="H99" s="41"/>
      <c r="I99" s="51"/>
      <c r="J99" s="71"/>
      <c r="K99" s="43"/>
      <c r="L99" s="41"/>
      <c r="M99" s="71"/>
    </row>
    <row r="100" spans="1:13" s="32" customFormat="1" ht="15" x14ac:dyDescent="0.25">
      <c r="A100" s="245" t="s">
        <v>123</v>
      </c>
      <c r="B100" s="296">
        <f>SUM(B101:B103)</f>
        <v>337100</v>
      </c>
      <c r="C100" s="296">
        <f>SUM(C101:C103)</f>
        <v>1549178</v>
      </c>
      <c r="D100" s="297">
        <f>(C100/B100)*100</f>
        <v>459.56036784336993</v>
      </c>
      <c r="E100" s="24"/>
      <c r="F100" s="24"/>
      <c r="G100" s="24"/>
      <c r="H100" s="187"/>
      <c r="I100" s="61"/>
      <c r="J100" s="71"/>
      <c r="K100" s="71"/>
      <c r="L100" s="41"/>
      <c r="M100" s="71"/>
    </row>
    <row r="101" spans="1:13" s="32" customFormat="1" ht="14.25" x14ac:dyDescent="0.2">
      <c r="A101" s="25" t="s">
        <v>100</v>
      </c>
      <c r="B101" s="27">
        <v>33522</v>
      </c>
      <c r="C101" s="27">
        <f>663156-C103</f>
        <v>46105</v>
      </c>
      <c r="D101" s="232">
        <f>(C101/B101)*100</f>
        <v>137.53654316568225</v>
      </c>
      <c r="E101" s="28"/>
      <c r="F101" s="28"/>
      <c r="G101" s="28"/>
      <c r="H101" s="187"/>
      <c r="I101" s="51"/>
      <c r="J101" s="71"/>
      <c r="K101" s="71"/>
      <c r="L101" s="41"/>
      <c r="M101" s="71"/>
    </row>
    <row r="102" spans="1:13" s="32" customFormat="1" ht="14.25" x14ac:dyDescent="0.2">
      <c r="A102" s="25" t="s">
        <v>98</v>
      </c>
      <c r="B102" s="27">
        <v>303578</v>
      </c>
      <c r="C102" s="27">
        <v>886022</v>
      </c>
      <c r="D102" s="232">
        <f>(C102/B102)*100</f>
        <v>291.85975268300075</v>
      </c>
      <c r="E102" s="28"/>
      <c r="F102" s="28"/>
      <c r="G102" s="28"/>
      <c r="H102" s="187"/>
      <c r="I102" s="51"/>
      <c r="J102" s="71"/>
      <c r="K102" s="71"/>
      <c r="L102" s="41"/>
      <c r="M102" s="71"/>
    </row>
    <row r="103" spans="1:13" s="32" customFormat="1" ht="14.25" x14ac:dyDescent="0.2">
      <c r="A103" s="233" t="s">
        <v>99</v>
      </c>
      <c r="B103" s="27">
        <v>0</v>
      </c>
      <c r="C103" s="27">
        <v>617051</v>
      </c>
      <c r="D103" s="295">
        <v>0</v>
      </c>
      <c r="E103" s="28"/>
      <c r="F103" s="28"/>
      <c r="G103" s="28"/>
      <c r="H103" s="187"/>
      <c r="I103" s="51"/>
      <c r="J103" s="71"/>
      <c r="K103" s="71"/>
      <c r="L103" s="41"/>
      <c r="M103" s="71"/>
    </row>
    <row r="104" spans="1:13" s="32" customFormat="1" ht="15" x14ac:dyDescent="0.25">
      <c r="A104" s="261" t="s">
        <v>88</v>
      </c>
      <c r="B104" s="292">
        <f>B105+B106</f>
        <v>50000</v>
      </c>
      <c r="C104" s="292">
        <f>C105+C106</f>
        <v>104372</v>
      </c>
      <c r="D104" s="297">
        <f t="shared" ref="D104:D111" si="16">(C104/B104)*100</f>
        <v>208.744</v>
      </c>
      <c r="E104" s="28"/>
      <c r="F104" s="28"/>
      <c r="G104" s="28"/>
      <c r="H104" s="187"/>
      <c r="I104" s="61"/>
      <c r="J104" s="71"/>
      <c r="K104" s="71"/>
      <c r="L104" s="41"/>
      <c r="M104" s="71"/>
    </row>
    <row r="105" spans="1:13" s="32" customFormat="1" ht="14.25" x14ac:dyDescent="0.2">
      <c r="A105" s="25" t="s">
        <v>100</v>
      </c>
      <c r="B105" s="27">
        <v>20000</v>
      </c>
      <c r="C105" s="27">
        <v>62701</v>
      </c>
      <c r="D105" s="232">
        <f t="shared" si="16"/>
        <v>313.505</v>
      </c>
      <c r="E105" s="28"/>
      <c r="F105" s="28"/>
      <c r="G105" s="28"/>
      <c r="H105" s="187"/>
      <c r="I105" s="51"/>
      <c r="J105" s="71"/>
      <c r="K105" s="71"/>
      <c r="L105" s="41"/>
      <c r="M105" s="71"/>
    </row>
    <row r="106" spans="1:13" s="32" customFormat="1" ht="14.25" x14ac:dyDescent="0.2">
      <c r="A106" s="234" t="s">
        <v>103</v>
      </c>
      <c r="B106" s="294">
        <v>30000</v>
      </c>
      <c r="C106" s="294">
        <v>41671</v>
      </c>
      <c r="D106" s="295">
        <f t="shared" si="16"/>
        <v>138.90333333333334</v>
      </c>
      <c r="E106" s="28"/>
      <c r="F106" s="28"/>
      <c r="G106" s="28"/>
      <c r="H106" s="187"/>
      <c r="I106" s="51"/>
      <c r="J106" s="71"/>
      <c r="K106" s="249"/>
      <c r="L106" s="41"/>
      <c r="M106" s="71"/>
    </row>
    <row r="107" spans="1:13" s="32" customFormat="1" ht="15" x14ac:dyDescent="0.25">
      <c r="A107" s="250" t="s">
        <v>89</v>
      </c>
      <c r="B107" s="296">
        <f>B108</f>
        <v>10312</v>
      </c>
      <c r="C107" s="296">
        <f>C108</f>
        <v>12628</v>
      </c>
      <c r="D107" s="297">
        <f t="shared" si="16"/>
        <v>122.45927075252135</v>
      </c>
      <c r="E107" s="28"/>
      <c r="F107" s="28"/>
      <c r="G107" s="28"/>
      <c r="H107" s="187"/>
      <c r="I107" s="61"/>
      <c r="J107" s="40"/>
      <c r="K107" s="71"/>
      <c r="L107" s="41"/>
      <c r="M107" s="71"/>
    </row>
    <row r="108" spans="1:13" s="32" customFormat="1" ht="14.25" x14ac:dyDescent="0.2">
      <c r="A108" s="25" t="s">
        <v>100</v>
      </c>
      <c r="B108" s="27">
        <v>10312</v>
      </c>
      <c r="C108" s="27">
        <v>12628</v>
      </c>
      <c r="D108" s="232">
        <f t="shared" si="16"/>
        <v>122.45927075252135</v>
      </c>
      <c r="E108" s="28"/>
      <c r="F108" s="28"/>
      <c r="G108" s="28"/>
      <c r="H108" s="187"/>
      <c r="I108" s="51"/>
      <c r="J108" s="40"/>
      <c r="K108" s="41"/>
      <c r="L108" s="41"/>
      <c r="M108" s="71"/>
    </row>
    <row r="109" spans="1:13" s="15" customFormat="1" ht="21.75" customHeight="1" x14ac:dyDescent="0.25">
      <c r="A109" s="288" t="s">
        <v>19</v>
      </c>
      <c r="B109" s="80">
        <f>B107+B104+B100+B98+B92+B88+B85+B83+B75+B71+B59+B53+B45+B40+B36+B32+B29+B26+B22+B18</f>
        <v>5883965</v>
      </c>
      <c r="C109" s="80">
        <f>C107+C104+C100+C98+C92+C88+C85+C83+C75+C71+C59+C53+C45+C40+C36+C32+C29+C26+C22+C18</f>
        <v>34756956</v>
      </c>
      <c r="D109" s="77">
        <f t="shared" si="16"/>
        <v>590.70636891959759</v>
      </c>
      <c r="E109" s="119"/>
      <c r="F109" s="83"/>
      <c r="G109" s="83"/>
      <c r="H109" s="83"/>
      <c r="I109" s="105"/>
      <c r="J109" s="40"/>
      <c r="K109" s="72"/>
      <c r="L109" s="73"/>
      <c r="M109" s="72"/>
    </row>
    <row r="110" spans="1:13" s="15" customFormat="1" ht="21" customHeight="1" x14ac:dyDescent="0.2">
      <c r="A110" s="120" t="s">
        <v>118</v>
      </c>
      <c r="B110" s="27">
        <f>B12</f>
        <v>10310</v>
      </c>
      <c r="C110" s="27">
        <f>C103+C35+C25+C21</f>
        <v>17601942</v>
      </c>
      <c r="D110" s="78">
        <f t="shared" si="16"/>
        <v>170726.88651794373</v>
      </c>
      <c r="E110" s="28"/>
      <c r="F110" s="289"/>
      <c r="G110" s="82"/>
      <c r="H110" s="82"/>
      <c r="I110" s="62"/>
      <c r="J110" s="40"/>
      <c r="K110" s="72"/>
      <c r="L110" s="73"/>
      <c r="M110" s="72"/>
    </row>
    <row r="111" spans="1:13" s="15" customFormat="1" ht="18.75" thickBot="1" x14ac:dyDescent="0.3">
      <c r="A111" s="121" t="s">
        <v>82</v>
      </c>
      <c r="B111" s="79">
        <f>B109-B110</f>
        <v>5873655</v>
      </c>
      <c r="C111" s="79">
        <f>C109-C110</f>
        <v>17155014</v>
      </c>
      <c r="D111" s="76">
        <f t="shared" si="16"/>
        <v>292.06710302188333</v>
      </c>
      <c r="E111" s="119"/>
      <c r="F111" s="1">
        <f>C111-C13</f>
        <v>1093394</v>
      </c>
      <c r="G111" s="24"/>
      <c r="H111" s="69"/>
      <c r="I111" s="66"/>
      <c r="J111" s="38"/>
      <c r="K111" s="72"/>
      <c r="L111" s="73"/>
      <c r="M111" s="72"/>
    </row>
    <row r="112" spans="1:13" s="15" customFormat="1" ht="18.75" customHeight="1" thickTop="1" x14ac:dyDescent="0.25">
      <c r="D112" s="118"/>
      <c r="E112" s="24"/>
      <c r="F112" s="24"/>
      <c r="G112" s="24"/>
      <c r="H112" s="69"/>
      <c r="I112" s="66"/>
      <c r="J112" s="38"/>
      <c r="K112" s="72"/>
      <c r="L112" s="73"/>
      <c r="M112" s="72"/>
    </row>
    <row r="113" spans="1:5" x14ac:dyDescent="0.2">
      <c r="B113" s="163"/>
    </row>
    <row r="114" spans="1:5" ht="17.25" thickBot="1" x14ac:dyDescent="0.3">
      <c r="A114" s="273" t="s">
        <v>93</v>
      </c>
      <c r="B114" s="168"/>
      <c r="C114" s="164"/>
      <c r="D114" s="279" t="s">
        <v>0</v>
      </c>
    </row>
    <row r="115" spans="1:5" ht="36" customHeight="1" thickTop="1" thickBot="1" x14ac:dyDescent="0.25">
      <c r="A115" s="258" t="s">
        <v>73</v>
      </c>
      <c r="B115" s="262" t="s">
        <v>121</v>
      </c>
      <c r="C115" s="262" t="s">
        <v>122</v>
      </c>
      <c r="D115" s="259" t="s">
        <v>5</v>
      </c>
      <c r="E115" s="12"/>
    </row>
    <row r="116" spans="1:5" ht="14.25" thickTop="1" thickBot="1" x14ac:dyDescent="0.25">
      <c r="A116" s="268">
        <v>1</v>
      </c>
      <c r="B116" s="255">
        <v>2</v>
      </c>
      <c r="C116" s="255">
        <v>3</v>
      </c>
      <c r="D116" s="256" t="s">
        <v>90</v>
      </c>
      <c r="E116" s="12"/>
    </row>
    <row r="117" spans="1:5" ht="15" thickTop="1" x14ac:dyDescent="0.2">
      <c r="A117" s="280" t="s">
        <v>101</v>
      </c>
      <c r="B117" s="227">
        <v>0</v>
      </c>
      <c r="C117" s="228">
        <v>497015</v>
      </c>
      <c r="D117" s="74">
        <v>0</v>
      </c>
      <c r="E117" s="12"/>
    </row>
    <row r="118" spans="1:5" ht="14.25" x14ac:dyDescent="0.2">
      <c r="A118" s="282" t="s">
        <v>104</v>
      </c>
      <c r="B118" s="218">
        <v>0</v>
      </c>
      <c r="C118" s="219">
        <v>-388478</v>
      </c>
      <c r="D118" s="224">
        <v>0</v>
      </c>
      <c r="E118" s="12"/>
    </row>
    <row r="119" spans="1:5" ht="25.5" x14ac:dyDescent="0.2">
      <c r="A119" s="281" t="s">
        <v>107</v>
      </c>
      <c r="B119" s="229">
        <v>640653</v>
      </c>
      <c r="C119" s="226">
        <v>1280387</v>
      </c>
      <c r="D119" s="224">
        <f>(C119/B119)*100</f>
        <v>199.85655261116392</v>
      </c>
      <c r="E119" s="12"/>
    </row>
    <row r="120" spans="1:5" ht="14.25" x14ac:dyDescent="0.2">
      <c r="A120" s="282" t="s">
        <v>116</v>
      </c>
      <c r="B120" s="229">
        <v>0</v>
      </c>
      <c r="C120" s="226">
        <v>50000</v>
      </c>
      <c r="D120" s="224">
        <v>0</v>
      </c>
      <c r="E120" s="12"/>
    </row>
    <row r="121" spans="1:5" ht="14.25" x14ac:dyDescent="0.2">
      <c r="A121" s="282" t="s">
        <v>124</v>
      </c>
      <c r="B121" s="229">
        <v>0</v>
      </c>
      <c r="C121" s="226">
        <v>-50000</v>
      </c>
      <c r="D121" s="224">
        <v>0</v>
      </c>
      <c r="E121" s="12"/>
    </row>
    <row r="122" spans="1:5" ht="14.25" x14ac:dyDescent="0.2">
      <c r="A122" s="283" t="s">
        <v>117</v>
      </c>
      <c r="B122" s="229">
        <v>31730</v>
      </c>
      <c r="C122" s="226">
        <v>37748</v>
      </c>
      <c r="D122" s="224">
        <f>(C122/B122)*100</f>
        <v>118.96627797037505</v>
      </c>
      <c r="E122" s="12"/>
    </row>
    <row r="123" spans="1:5" ht="14.25" x14ac:dyDescent="0.2">
      <c r="A123" s="283" t="s">
        <v>105</v>
      </c>
      <c r="B123" s="218">
        <v>-141667</v>
      </c>
      <c r="C123" s="219">
        <v>-141667</v>
      </c>
      <c r="D123" s="224">
        <f>(C123/B123)*100</f>
        <v>100</v>
      </c>
      <c r="E123" s="12"/>
    </row>
    <row r="124" spans="1:5" ht="14.25" x14ac:dyDescent="0.2">
      <c r="A124" s="283" t="s">
        <v>106</v>
      </c>
      <c r="B124" s="218">
        <v>-186492</v>
      </c>
      <c r="C124" s="219">
        <v>-186492</v>
      </c>
      <c r="D124" s="224">
        <f>(C124/B124)*100</f>
        <v>100</v>
      </c>
      <c r="E124" s="12"/>
    </row>
    <row r="125" spans="1:5" ht="25.5" x14ac:dyDescent="0.2">
      <c r="A125" s="284" t="s">
        <v>102</v>
      </c>
      <c r="B125" s="290">
        <v>0</v>
      </c>
      <c r="C125" s="291">
        <v>-5119</v>
      </c>
      <c r="D125" s="252">
        <v>0</v>
      </c>
      <c r="E125" s="12"/>
    </row>
    <row r="126" spans="1:5" ht="18.75" thickBot="1" x14ac:dyDescent="0.3">
      <c r="A126" s="225" t="s">
        <v>74</v>
      </c>
      <c r="B126" s="79">
        <f>SUM(B117:B125)</f>
        <v>344224</v>
      </c>
      <c r="C126" s="79">
        <f>SUM(C117:C125)</f>
        <v>1093394</v>
      </c>
      <c r="D126" s="76">
        <f>(C126/B126)*100</f>
        <v>317.64025750673983</v>
      </c>
      <c r="E126" s="12"/>
    </row>
    <row r="127" spans="1:5" ht="13.5" thickTop="1" x14ac:dyDescent="0.2">
      <c r="A127" s="216"/>
      <c r="B127" s="217"/>
      <c r="C127" s="217"/>
      <c r="D127" s="12"/>
      <c r="E127" s="12"/>
    </row>
    <row r="128" spans="1:5" ht="21" customHeight="1" x14ac:dyDescent="0.2">
      <c r="A128" s="309" t="s">
        <v>119</v>
      </c>
      <c r="B128" s="309"/>
      <c r="C128" s="309"/>
      <c r="D128" s="309"/>
      <c r="E128" s="12"/>
    </row>
    <row r="129" spans="2:3" ht="21.75" customHeight="1" x14ac:dyDescent="0.2">
      <c r="B129" s="253"/>
      <c r="C129" s="253"/>
    </row>
    <row r="130" spans="2:3" ht="28.5" customHeight="1" x14ac:dyDescent="0.2">
      <c r="B130" s="253"/>
      <c r="C130" s="253"/>
    </row>
    <row r="132" spans="2:3" x14ac:dyDescent="0.2">
      <c r="C132" s="1"/>
    </row>
  </sheetData>
  <mergeCells count="2">
    <mergeCell ref="A1:D1"/>
    <mergeCell ref="A128:D128"/>
  </mergeCells>
  <phoneticPr fontId="5" type="noConversion"/>
  <pageMargins left="0.98425196850393704" right="0" top="0.98425196850393704" bottom="0.98425196850393704" header="0.51181102362204722" footer="0.51181102362204722"/>
  <pageSetup paperSize="9" scale="66" firstPageNumber="134" orientation="portrait" cellComments="asDisplayed" useFirstPageNumber="1" r:id="rId1"/>
  <headerFooter alignWithMargins="0">
    <oddFooter>&amp;L&amp;"Arial CE,Kurzíva"Zastupitelstvo Olomouckého kraje 16-12-2019
7. - Rozpočet Olomouckého kraje 2020 - návrh rozpočtu
Příloha č. 6) Očekávané plnění rozpočtu Olomouckého kraje k 31. 12. 2019&amp;R&amp;"Arial CE,Kurzíva"Strana &amp;P (Celkem 140)</oddFooter>
  </headerFooter>
  <rowBreaks count="1" manualBreakCount="1">
    <brk id="67" max="5" man="1"/>
  </rowBreaks>
  <ignoredErrors>
    <ignoredError sqref="C41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24"/>
  </sheetPr>
  <dimension ref="A1:N62"/>
  <sheetViews>
    <sheetView showGridLines="0" zoomScaleNormal="100" workbookViewId="0">
      <selection activeCell="B28" sqref="B28"/>
    </sheetView>
  </sheetViews>
  <sheetFormatPr defaultColWidth="9.140625" defaultRowHeight="14.25" x14ac:dyDescent="0.2"/>
  <cols>
    <col min="1" max="1" width="39.42578125" style="19" customWidth="1"/>
    <col min="2" max="2" width="5.140625" style="106" customWidth="1"/>
    <col min="3" max="3" width="14.85546875" style="17" customWidth="1"/>
    <col min="4" max="5" width="16" style="17" customWidth="1"/>
    <col min="6" max="6" width="8.42578125" style="17" customWidth="1"/>
    <col min="7" max="8" width="16.28515625" style="17" customWidth="1"/>
    <col min="9" max="9" width="16.7109375" style="17" customWidth="1"/>
    <col min="10" max="10" width="18.140625" style="13" customWidth="1"/>
    <col min="11" max="11" width="21" style="18" customWidth="1"/>
    <col min="12" max="12" width="2.7109375" style="15" customWidth="1"/>
    <col min="13" max="13" width="16.5703125" style="15" customWidth="1"/>
    <col min="14" max="14" width="17.5703125" style="14" customWidth="1"/>
    <col min="15" max="16" width="9.140625" style="15"/>
    <col min="17" max="17" width="11.140625" style="15" bestFit="1" customWidth="1"/>
    <col min="18" max="16384" width="9.140625" style="15"/>
  </cols>
  <sheetData>
    <row r="1" spans="1:14" ht="23.25" x14ac:dyDescent="0.35">
      <c r="A1" s="310" t="s">
        <v>62</v>
      </c>
      <c r="B1" s="311"/>
      <c r="C1" s="311"/>
      <c r="D1" s="311"/>
      <c r="E1" s="311"/>
      <c r="F1" s="311"/>
      <c r="G1" s="170"/>
      <c r="H1" s="170"/>
      <c r="I1" s="170"/>
      <c r="K1" s="14"/>
    </row>
    <row r="2" spans="1:14" ht="15" thickBot="1" x14ac:dyDescent="0.25">
      <c r="F2" s="20" t="s">
        <v>0</v>
      </c>
      <c r="G2" s="20"/>
      <c r="H2" s="20"/>
      <c r="I2" s="20"/>
    </row>
    <row r="3" spans="1:14" s="22" customFormat="1" thickTop="1" thickBot="1" x14ac:dyDescent="0.25">
      <c r="A3" s="152" t="s">
        <v>8</v>
      </c>
      <c r="B3" s="153" t="s">
        <v>9</v>
      </c>
      <c r="C3" s="154" t="s">
        <v>10</v>
      </c>
      <c r="D3" s="154" t="s">
        <v>11</v>
      </c>
      <c r="E3" s="154" t="s">
        <v>4</v>
      </c>
      <c r="F3" s="155" t="s">
        <v>5</v>
      </c>
      <c r="G3" s="21"/>
      <c r="H3" s="21"/>
      <c r="I3" s="21"/>
      <c r="J3" s="67"/>
      <c r="K3" s="60"/>
      <c r="N3" s="23"/>
    </row>
    <row r="4" spans="1:14" s="32" customFormat="1" ht="15.75" thickTop="1" x14ac:dyDescent="0.25">
      <c r="A4" s="206" t="s">
        <v>16</v>
      </c>
      <c r="B4" s="107">
        <v>3</v>
      </c>
      <c r="C4" s="81">
        <f>C5+C6+C7+C8+C9</f>
        <v>299231</v>
      </c>
      <c r="D4" s="81">
        <f>D5+D6+D7+D8+D9</f>
        <v>303137</v>
      </c>
      <c r="E4" s="81">
        <f>E5+E6+E7+E8+E9</f>
        <v>187892</v>
      </c>
      <c r="F4" s="207">
        <f t="shared" ref="F4:F9" si="0">(E4/D4)*100</f>
        <v>61.982535949092323</v>
      </c>
      <c r="G4" s="24"/>
      <c r="H4" s="24"/>
      <c r="I4" s="24"/>
      <c r="J4" s="24"/>
      <c r="K4" s="61"/>
      <c r="N4" s="33"/>
    </row>
    <row r="5" spans="1:14" s="32" customFormat="1" x14ac:dyDescent="0.2">
      <c r="A5" s="208" t="s">
        <v>12</v>
      </c>
      <c r="B5" s="34"/>
      <c r="C5" s="27">
        <v>291081</v>
      </c>
      <c r="D5" s="27">
        <v>293591</v>
      </c>
      <c r="E5" s="27">
        <v>183624</v>
      </c>
      <c r="F5" s="209">
        <f t="shared" si="0"/>
        <v>62.544151557779358</v>
      </c>
      <c r="G5" s="28"/>
      <c r="H5" s="28"/>
      <c r="I5" s="28"/>
      <c r="J5" s="28"/>
      <c r="K5" s="51"/>
      <c r="N5" s="33"/>
    </row>
    <row r="6" spans="1:14" s="32" customFormat="1" x14ac:dyDescent="0.2">
      <c r="A6" s="208" t="s">
        <v>13</v>
      </c>
      <c r="B6" s="34"/>
      <c r="C6" s="27">
        <v>2200</v>
      </c>
      <c r="D6" s="27">
        <v>2480</v>
      </c>
      <c r="E6" s="27">
        <v>123</v>
      </c>
      <c r="F6" s="209">
        <f t="shared" si="0"/>
        <v>4.959677419354839</v>
      </c>
      <c r="G6" s="28"/>
      <c r="H6" s="28"/>
      <c r="I6" s="28"/>
      <c r="J6" s="28"/>
      <c r="K6" s="51"/>
      <c r="N6" s="33"/>
    </row>
    <row r="7" spans="1:14" s="29" customFormat="1" x14ac:dyDescent="0.2">
      <c r="A7" s="210" t="s">
        <v>14</v>
      </c>
      <c r="B7" s="26"/>
      <c r="C7" s="27">
        <v>0</v>
      </c>
      <c r="D7" s="27">
        <v>1116</v>
      </c>
      <c r="E7" s="27">
        <v>310</v>
      </c>
      <c r="F7" s="209">
        <f t="shared" si="0"/>
        <v>27.777777777777779</v>
      </c>
      <c r="G7" s="28"/>
      <c r="H7" s="83">
        <f>D7+D8</f>
        <v>1116</v>
      </c>
      <c r="I7" s="83">
        <f>E7+E8</f>
        <v>310</v>
      </c>
      <c r="J7" s="83"/>
      <c r="K7" s="51"/>
      <c r="N7" s="30"/>
    </row>
    <row r="8" spans="1:14" s="29" customFormat="1" x14ac:dyDescent="0.2">
      <c r="A8" s="210" t="s">
        <v>15</v>
      </c>
      <c r="B8" s="26"/>
      <c r="C8" s="27">
        <v>0</v>
      </c>
      <c r="D8" s="27">
        <v>0</v>
      </c>
      <c r="E8" s="27">
        <v>0</v>
      </c>
      <c r="F8" s="209">
        <v>0</v>
      </c>
      <c r="G8" s="28"/>
      <c r="H8" s="28"/>
      <c r="I8" s="28"/>
      <c r="J8" s="28"/>
      <c r="K8" s="51"/>
      <c r="N8" s="30"/>
    </row>
    <row r="9" spans="1:14" s="29" customFormat="1" ht="15" thickBot="1" x14ac:dyDescent="0.25">
      <c r="A9" s="211" t="s">
        <v>32</v>
      </c>
      <c r="B9" s="212"/>
      <c r="C9" s="213">
        <v>5950</v>
      </c>
      <c r="D9" s="213">
        <v>5950</v>
      </c>
      <c r="E9" s="213">
        <v>3835</v>
      </c>
      <c r="F9" s="214">
        <f t="shared" si="0"/>
        <v>64.453781512605048</v>
      </c>
      <c r="G9" s="28"/>
      <c r="H9" s="28"/>
      <c r="I9" s="28"/>
      <c r="J9" s="28"/>
      <c r="K9" s="51"/>
      <c r="N9" s="30"/>
    </row>
    <row r="10" spans="1:14" s="29" customFormat="1" ht="12.75" customHeight="1" x14ac:dyDescent="0.2">
      <c r="A10" s="36"/>
      <c r="B10" s="37"/>
      <c r="E10" s="161" t="e">
        <f>SUM(#REF!,#REF!,#REF!,#REF!,#REF!,#REF!,E4,#REF!,#REF!)</f>
        <v>#REF!</v>
      </c>
      <c r="F10" s="39"/>
      <c r="G10" s="39"/>
      <c r="H10" s="39"/>
      <c r="I10" s="39"/>
      <c r="J10" s="64"/>
      <c r="K10" s="43"/>
      <c r="N10" s="30"/>
    </row>
    <row r="11" spans="1:14" s="29" customFormat="1" ht="12.75" customHeight="1" x14ac:dyDescent="0.2">
      <c r="A11" s="36"/>
      <c r="B11" s="37"/>
      <c r="C11" s="44"/>
      <c r="D11" s="40"/>
      <c r="E11" s="161" t="e">
        <f>SUM(#REF!,#REF!,#REF!,#REF!,#REF!,#REF!,C4,#REF!,#REF!)</f>
        <v>#REF!</v>
      </c>
      <c r="F11" s="40"/>
      <c r="G11" s="39"/>
      <c r="H11" s="39"/>
      <c r="I11" s="39"/>
      <c r="J11" s="64"/>
      <c r="K11" s="43"/>
      <c r="N11" s="30"/>
    </row>
    <row r="12" spans="1:14" s="29" customFormat="1" ht="12.75" customHeight="1" x14ac:dyDescent="0.2">
      <c r="A12" s="36"/>
      <c r="B12" s="37"/>
      <c r="C12" s="44"/>
      <c r="D12" s="40"/>
      <c r="E12" s="40"/>
      <c r="F12" s="39"/>
      <c r="G12" s="39"/>
      <c r="H12" s="39"/>
      <c r="I12" s="39"/>
      <c r="J12" s="64"/>
      <c r="K12" s="43"/>
      <c r="N12" s="30"/>
    </row>
    <row r="13" spans="1:14" s="29" customFormat="1" ht="12.75" customHeight="1" x14ac:dyDescent="0.2">
      <c r="A13" s="36"/>
      <c r="B13" s="37"/>
      <c r="C13" s="42"/>
      <c r="D13" s="40"/>
      <c r="E13" s="40"/>
      <c r="F13" s="39"/>
      <c r="G13" s="39"/>
      <c r="H13" s="39"/>
      <c r="I13" s="39"/>
      <c r="J13" s="64"/>
      <c r="K13" s="43"/>
      <c r="N13" s="30"/>
    </row>
    <row r="14" spans="1:14" s="49" customFormat="1" ht="12.75" customHeight="1" x14ac:dyDescent="0.2">
      <c r="A14" s="36"/>
      <c r="B14" s="37"/>
      <c r="C14" s="42"/>
      <c r="D14" s="40"/>
      <c r="E14" s="40"/>
      <c r="F14" s="39"/>
      <c r="G14" s="39"/>
      <c r="H14" s="39"/>
      <c r="I14" s="39"/>
      <c r="J14" s="64"/>
      <c r="K14" s="43"/>
      <c r="N14" s="50"/>
    </row>
    <row r="15" spans="1:14" s="49" customFormat="1" ht="12.75" customHeight="1" x14ac:dyDescent="0.2">
      <c r="A15" s="36"/>
      <c r="B15" s="37"/>
      <c r="C15" s="42"/>
      <c r="D15" s="122"/>
      <c r="E15" s="122"/>
      <c r="F15" s="39"/>
      <c r="G15" s="39"/>
      <c r="H15" s="39"/>
      <c r="I15" s="39"/>
      <c r="J15" s="64"/>
      <c r="K15" s="43"/>
      <c r="N15" s="50"/>
    </row>
    <row r="16" spans="1:14" s="49" customFormat="1" ht="12.75" customHeight="1" x14ac:dyDescent="0.2">
      <c r="A16" s="36"/>
      <c r="B16" s="37"/>
      <c r="C16" s="42"/>
      <c r="D16" s="122"/>
      <c r="E16" s="122"/>
      <c r="F16" s="39"/>
      <c r="G16" s="39"/>
      <c r="H16" s="39"/>
      <c r="I16" s="39"/>
      <c r="J16" s="64"/>
      <c r="K16" s="43"/>
      <c r="N16" s="50"/>
    </row>
    <row r="17" spans="1:14" s="72" customFormat="1" ht="24" customHeight="1" x14ac:dyDescent="0.25">
      <c r="A17" s="188"/>
      <c r="B17" s="188"/>
      <c r="C17" s="189"/>
      <c r="D17" s="190"/>
      <c r="E17" s="189"/>
      <c r="F17" s="191"/>
      <c r="G17" s="24"/>
      <c r="H17" s="24"/>
      <c r="I17" s="24"/>
      <c r="J17" s="68"/>
      <c r="K17" s="65"/>
      <c r="L17" s="40"/>
      <c r="N17" s="73"/>
    </row>
    <row r="18" spans="1:14" s="72" customFormat="1" ht="18" x14ac:dyDescent="0.25">
      <c r="A18" s="192"/>
      <c r="B18" s="193"/>
      <c r="C18" s="194"/>
      <c r="D18" s="194"/>
      <c r="E18" s="194"/>
      <c r="F18" s="191"/>
      <c r="G18" s="24"/>
      <c r="H18" s="24"/>
      <c r="I18" s="24"/>
      <c r="J18" s="69"/>
      <c r="K18" s="66"/>
      <c r="L18" s="38"/>
      <c r="N18" s="73"/>
    </row>
    <row r="19" spans="1:14" s="72" customFormat="1" ht="15" hidden="1" thickTop="1" x14ac:dyDescent="0.2">
      <c r="A19" s="171"/>
      <c r="B19" s="37"/>
      <c r="C19" s="172"/>
      <c r="D19" s="172"/>
      <c r="E19" s="172"/>
      <c r="F19" s="173"/>
      <c r="G19" s="173"/>
      <c r="H19" s="173"/>
      <c r="I19" s="173"/>
      <c r="J19" s="64"/>
      <c r="K19" s="62"/>
      <c r="L19" s="174"/>
      <c r="N19" s="73"/>
    </row>
    <row r="20" spans="1:14" s="72" customFormat="1" ht="15" hidden="1" thickTop="1" x14ac:dyDescent="0.2">
      <c r="A20" s="171"/>
      <c r="B20" s="37"/>
      <c r="C20" s="172"/>
      <c r="D20" s="172"/>
      <c r="E20" s="172"/>
      <c r="F20" s="173"/>
      <c r="G20" s="173"/>
      <c r="H20" s="173"/>
      <c r="I20" s="173"/>
      <c r="J20" s="64"/>
      <c r="K20" s="62"/>
      <c r="L20" s="174"/>
      <c r="N20" s="73"/>
    </row>
    <row r="21" spans="1:14" s="72" customFormat="1" ht="15" hidden="1" thickTop="1" x14ac:dyDescent="0.2">
      <c r="A21" s="171"/>
      <c r="B21" s="37"/>
      <c r="C21" s="172"/>
      <c r="D21" s="172"/>
      <c r="E21" s="172"/>
      <c r="F21" s="173"/>
      <c r="G21" s="173"/>
      <c r="H21" s="173"/>
      <c r="I21" s="173"/>
      <c r="J21" s="64"/>
      <c r="K21" s="62"/>
      <c r="L21" s="174"/>
      <c r="N21" s="73"/>
    </row>
    <row r="22" spans="1:14" s="72" customFormat="1" ht="15.75" hidden="1" thickTop="1" x14ac:dyDescent="0.25">
      <c r="A22" s="171"/>
      <c r="B22" s="37"/>
      <c r="C22" s="175"/>
      <c r="D22" s="175"/>
      <c r="E22" s="175"/>
      <c r="F22" s="176"/>
      <c r="G22" s="176"/>
      <c r="H22" s="176"/>
      <c r="I22" s="176"/>
      <c r="J22" s="64"/>
      <c r="K22" s="61"/>
      <c r="L22" s="174"/>
      <c r="N22" s="73"/>
    </row>
    <row r="23" spans="1:14" s="72" customFormat="1" ht="15" hidden="1" thickTop="1" x14ac:dyDescent="0.2">
      <c r="A23" s="171"/>
      <c r="B23" s="37"/>
      <c r="C23" s="172"/>
      <c r="D23" s="172"/>
      <c r="E23" s="172"/>
      <c r="F23" s="173"/>
      <c r="G23" s="173"/>
      <c r="H23" s="173"/>
      <c r="I23" s="173"/>
      <c r="J23" s="64"/>
      <c r="K23" s="62"/>
      <c r="L23" s="174"/>
      <c r="N23" s="73"/>
    </row>
    <row r="24" spans="1:14" s="72" customFormat="1" ht="15" hidden="1" thickTop="1" x14ac:dyDescent="0.2">
      <c r="A24" s="171"/>
      <c r="B24" s="37"/>
      <c r="C24" s="172"/>
      <c r="D24" s="172"/>
      <c r="E24" s="172"/>
      <c r="F24" s="173"/>
      <c r="G24" s="173"/>
      <c r="H24" s="173"/>
      <c r="I24" s="173"/>
      <c r="J24" s="64"/>
      <c r="K24" s="62"/>
      <c r="L24" s="174"/>
      <c r="N24" s="73"/>
    </row>
    <row r="25" spans="1:14" s="72" customFormat="1" ht="15.75" hidden="1" thickTop="1" x14ac:dyDescent="0.25">
      <c r="A25" s="171"/>
      <c r="B25" s="37"/>
      <c r="C25" s="177"/>
      <c r="D25" s="177"/>
      <c r="E25" s="177"/>
      <c r="F25" s="172"/>
      <c r="G25" s="172"/>
      <c r="H25" s="172"/>
      <c r="I25" s="172"/>
      <c r="J25" s="64"/>
      <c r="K25" s="178"/>
      <c r="L25" s="174"/>
      <c r="N25" s="73"/>
    </row>
    <row r="26" spans="1:14" s="72" customFormat="1" ht="15" hidden="1" thickTop="1" x14ac:dyDescent="0.2">
      <c r="A26" s="171"/>
      <c r="B26" s="37"/>
      <c r="C26" s="179"/>
      <c r="D26" s="179"/>
      <c r="E26" s="179"/>
      <c r="F26" s="172"/>
      <c r="G26" s="172"/>
      <c r="H26" s="172"/>
      <c r="I26" s="172"/>
      <c r="J26" s="64"/>
      <c r="K26" s="180"/>
      <c r="L26" s="174"/>
      <c r="N26" s="73"/>
    </row>
    <row r="27" spans="1:14" s="72" customFormat="1" ht="18.75" hidden="1" thickTop="1" x14ac:dyDescent="0.25">
      <c r="A27" s="52"/>
      <c r="B27" s="53"/>
      <c r="C27" s="54"/>
      <c r="D27" s="54"/>
      <c r="E27" s="54"/>
      <c r="F27" s="55"/>
      <c r="G27" s="55"/>
      <c r="H27" s="55"/>
      <c r="I27" s="55"/>
      <c r="J27" s="64"/>
      <c r="K27" s="56"/>
      <c r="L27" s="174"/>
      <c r="N27" s="73"/>
    </row>
    <row r="28" spans="1:14" s="72" customFormat="1" ht="18" x14ac:dyDescent="0.25">
      <c r="A28" s="52"/>
      <c r="B28" s="53"/>
      <c r="C28" s="54"/>
      <c r="D28" s="54"/>
      <c r="E28" s="54"/>
      <c r="F28" s="57"/>
      <c r="G28" s="57"/>
      <c r="H28" s="57"/>
      <c r="I28" s="57"/>
      <c r="J28" s="64"/>
      <c r="K28" s="56"/>
      <c r="L28" s="174"/>
      <c r="N28" s="73"/>
    </row>
    <row r="29" spans="1:14" s="72" customFormat="1" ht="12.75" x14ac:dyDescent="0.2">
      <c r="A29" s="312"/>
      <c r="B29" s="313"/>
      <c r="C29" s="313"/>
      <c r="D29" s="313"/>
      <c r="E29" s="313"/>
      <c r="F29" s="313"/>
      <c r="G29" s="58"/>
      <c r="H29" s="58"/>
      <c r="I29" s="58"/>
      <c r="J29" s="64"/>
      <c r="K29" s="59"/>
      <c r="L29" s="174"/>
      <c r="N29" s="73"/>
    </row>
    <row r="30" spans="1:14" s="72" customFormat="1" ht="12.75" x14ac:dyDescent="0.2">
      <c r="A30" s="313"/>
      <c r="B30" s="313"/>
      <c r="C30" s="313"/>
      <c r="D30" s="313"/>
      <c r="E30" s="313"/>
      <c r="F30" s="313"/>
      <c r="G30" s="58"/>
      <c r="H30" s="58"/>
      <c r="I30" s="58"/>
      <c r="J30" s="64"/>
      <c r="K30" s="59"/>
      <c r="L30" s="174"/>
      <c r="N30" s="73"/>
    </row>
    <row r="31" spans="1:14" s="72" customFormat="1" hidden="1" x14ac:dyDescent="0.2">
      <c r="A31" s="171"/>
      <c r="B31" s="37"/>
      <c r="C31" s="172"/>
      <c r="D31" s="172"/>
      <c r="E31" s="172"/>
      <c r="F31" s="172"/>
      <c r="G31" s="172"/>
      <c r="H31" s="172"/>
      <c r="I31" s="172"/>
      <c r="J31" s="64"/>
      <c r="K31" s="62"/>
      <c r="L31" s="40"/>
      <c r="N31" s="73"/>
    </row>
    <row r="32" spans="1:14" s="72" customFormat="1" hidden="1" x14ac:dyDescent="0.2">
      <c r="A32" s="46"/>
      <c r="B32" s="37"/>
      <c r="C32" s="172"/>
      <c r="D32" s="172"/>
      <c r="E32" s="172"/>
      <c r="F32" s="172"/>
      <c r="G32" s="172"/>
      <c r="H32" s="172"/>
      <c r="I32" s="172"/>
      <c r="J32" s="64"/>
      <c r="K32" s="62"/>
      <c r="N32" s="73"/>
    </row>
    <row r="33" spans="1:14" s="72" customFormat="1" hidden="1" x14ac:dyDescent="0.2">
      <c r="A33" s="25"/>
      <c r="B33" s="37"/>
      <c r="C33" s="172"/>
      <c r="D33" s="172"/>
      <c r="E33" s="172"/>
      <c r="F33" s="172"/>
      <c r="G33" s="172"/>
      <c r="H33" s="172"/>
      <c r="I33" s="172"/>
      <c r="J33" s="64"/>
      <c r="K33" s="62"/>
      <c r="N33" s="73"/>
    </row>
    <row r="34" spans="1:14" s="72" customFormat="1" hidden="1" x14ac:dyDescent="0.2">
      <c r="A34" s="31"/>
      <c r="B34" s="37"/>
      <c r="C34" s="172"/>
      <c r="D34" s="172"/>
      <c r="E34" s="172"/>
      <c r="F34" s="172"/>
      <c r="G34" s="172"/>
      <c r="H34" s="172"/>
      <c r="I34" s="172"/>
      <c r="J34" s="64"/>
      <c r="K34" s="62"/>
      <c r="N34" s="73"/>
    </row>
    <row r="35" spans="1:14" s="72" customFormat="1" hidden="1" x14ac:dyDescent="0.2">
      <c r="A35" s="47"/>
      <c r="B35" s="37"/>
      <c r="C35" s="172"/>
      <c r="D35" s="172"/>
      <c r="E35" s="172"/>
      <c r="F35" s="172"/>
      <c r="G35" s="172"/>
      <c r="H35" s="172"/>
      <c r="I35" s="172"/>
      <c r="J35" s="64"/>
      <c r="K35" s="62"/>
      <c r="N35" s="73"/>
    </row>
    <row r="36" spans="1:14" s="72" customFormat="1" hidden="1" x14ac:dyDescent="0.2">
      <c r="A36" s="48"/>
      <c r="B36" s="37"/>
      <c r="C36" s="172"/>
      <c r="D36" s="172"/>
      <c r="E36" s="172"/>
      <c r="F36" s="172"/>
      <c r="G36" s="172"/>
      <c r="H36" s="172"/>
      <c r="I36" s="172"/>
      <c r="J36" s="64"/>
      <c r="K36" s="62"/>
      <c r="N36" s="73"/>
    </row>
    <row r="37" spans="1:14" s="72" customFormat="1" hidden="1" x14ac:dyDescent="0.2">
      <c r="A37" s="46"/>
      <c r="B37" s="37"/>
      <c r="C37" s="172"/>
      <c r="D37" s="172"/>
      <c r="E37" s="172"/>
      <c r="F37" s="172"/>
      <c r="G37" s="172"/>
      <c r="H37" s="172"/>
      <c r="I37" s="172"/>
      <c r="J37" s="64"/>
      <c r="K37" s="62"/>
      <c r="N37" s="73"/>
    </row>
    <row r="38" spans="1:14" s="72" customFormat="1" hidden="1" x14ac:dyDescent="0.2">
      <c r="A38" s="25"/>
      <c r="B38" s="37"/>
      <c r="C38" s="172"/>
      <c r="D38" s="172"/>
      <c r="E38" s="172"/>
      <c r="F38" s="172"/>
      <c r="G38" s="172"/>
      <c r="H38" s="172"/>
      <c r="I38" s="172"/>
      <c r="J38" s="64"/>
      <c r="K38" s="62"/>
      <c r="N38" s="73"/>
    </row>
    <row r="39" spans="1:14" s="72" customFormat="1" hidden="1" x14ac:dyDescent="0.2">
      <c r="A39" s="47"/>
      <c r="B39" s="37"/>
      <c r="C39" s="172"/>
      <c r="D39" s="172"/>
      <c r="E39" s="172"/>
      <c r="F39" s="172"/>
      <c r="G39" s="172"/>
      <c r="H39" s="172"/>
      <c r="I39" s="172"/>
      <c r="J39" s="64"/>
      <c r="K39" s="62"/>
      <c r="N39" s="73"/>
    </row>
    <row r="40" spans="1:14" s="72" customFormat="1" hidden="1" x14ac:dyDescent="0.2">
      <c r="A40" s="35"/>
      <c r="B40" s="37"/>
      <c r="C40" s="172"/>
      <c r="D40" s="172"/>
      <c r="E40" s="172"/>
      <c r="F40" s="172"/>
      <c r="G40" s="172"/>
      <c r="H40" s="172"/>
      <c r="I40" s="172"/>
      <c r="J40" s="64"/>
      <c r="K40" s="62"/>
      <c r="N40" s="73"/>
    </row>
    <row r="41" spans="1:14" s="72" customFormat="1" hidden="1" x14ac:dyDescent="0.2">
      <c r="A41" s="171"/>
      <c r="B41" s="37"/>
      <c r="C41" s="172"/>
      <c r="D41" s="172"/>
      <c r="E41" s="172"/>
      <c r="F41" s="172"/>
      <c r="G41" s="172"/>
      <c r="H41" s="172"/>
      <c r="I41" s="172"/>
      <c r="J41" s="64"/>
      <c r="K41" s="62"/>
      <c r="N41" s="73"/>
    </row>
    <row r="42" spans="1:14" s="72" customFormat="1" hidden="1" x14ac:dyDescent="0.2">
      <c r="A42" s="171"/>
      <c r="B42" s="37"/>
      <c r="C42" s="172"/>
      <c r="D42" s="172"/>
      <c r="E42" s="172"/>
      <c r="F42" s="172"/>
      <c r="G42" s="172"/>
      <c r="H42" s="172"/>
      <c r="I42" s="172"/>
      <c r="J42" s="64"/>
      <c r="K42" s="62"/>
      <c r="N42" s="73"/>
    </row>
    <row r="43" spans="1:14" s="72" customFormat="1" x14ac:dyDescent="0.2">
      <c r="A43" s="171"/>
      <c r="B43" s="37"/>
      <c r="C43" s="172"/>
      <c r="D43" s="172"/>
      <c r="E43" s="172"/>
      <c r="F43" s="172"/>
      <c r="G43" s="172"/>
      <c r="H43" s="172"/>
      <c r="I43" s="172"/>
      <c r="J43" s="64"/>
      <c r="K43" s="62"/>
      <c r="N43" s="73"/>
    </row>
    <row r="44" spans="1:14" s="72" customFormat="1" ht="15" x14ac:dyDescent="0.25">
      <c r="A44" s="195"/>
      <c r="B44" s="37"/>
      <c r="C44" s="172"/>
      <c r="D44" s="172"/>
      <c r="E44" s="172"/>
      <c r="F44" s="181"/>
      <c r="G44" s="172"/>
      <c r="H44" s="172"/>
      <c r="I44" s="172"/>
      <c r="J44" s="64"/>
      <c r="K44" s="62"/>
      <c r="N44" s="73"/>
    </row>
    <row r="45" spans="1:14" s="182" customFormat="1" ht="12.75" x14ac:dyDescent="0.2">
      <c r="A45" s="196"/>
      <c r="B45" s="197"/>
      <c r="C45" s="198"/>
      <c r="D45" s="198"/>
      <c r="E45" s="198"/>
      <c r="F45" s="199"/>
      <c r="G45" s="21"/>
      <c r="H45" s="21"/>
      <c r="I45" s="21"/>
      <c r="J45" s="169"/>
      <c r="K45" s="60"/>
      <c r="N45" s="183"/>
    </row>
    <row r="46" spans="1:14" s="182" customFormat="1" ht="12.75" x14ac:dyDescent="0.2">
      <c r="A46" s="200"/>
      <c r="B46" s="201"/>
      <c r="C46" s="201"/>
      <c r="D46" s="201"/>
      <c r="E46" s="201"/>
      <c r="F46" s="199"/>
      <c r="G46" s="21"/>
      <c r="H46" s="21"/>
      <c r="I46" s="21"/>
      <c r="J46" s="67"/>
      <c r="K46" s="60"/>
      <c r="N46" s="183"/>
    </row>
    <row r="47" spans="1:14" s="72" customFormat="1" x14ac:dyDescent="0.2">
      <c r="A47" s="171"/>
      <c r="B47" s="37"/>
      <c r="C47" s="172"/>
      <c r="D47" s="83"/>
      <c r="E47" s="83"/>
      <c r="F47" s="202"/>
      <c r="H47" s="174"/>
      <c r="I47" s="174"/>
      <c r="J47" s="174"/>
      <c r="K47" s="62"/>
      <c r="N47" s="73"/>
    </row>
    <row r="48" spans="1:14" s="72" customFormat="1" x14ac:dyDescent="0.2">
      <c r="A48" s="314"/>
      <c r="B48" s="37"/>
      <c r="C48" s="83"/>
      <c r="D48" s="162"/>
      <c r="E48" s="83"/>
      <c r="F48" s="202"/>
      <c r="H48" s="184"/>
      <c r="I48" s="184"/>
      <c r="J48" s="184"/>
      <c r="K48" s="62"/>
      <c r="N48" s="73"/>
    </row>
    <row r="49" spans="1:14" s="72" customFormat="1" x14ac:dyDescent="0.2">
      <c r="A49" s="314"/>
      <c r="B49" s="37"/>
      <c r="C49" s="83"/>
      <c r="D49" s="83"/>
      <c r="E49" s="83"/>
      <c r="F49" s="202"/>
      <c r="H49" s="185"/>
      <c r="I49" s="172"/>
      <c r="J49" s="38"/>
      <c r="K49" s="51"/>
      <c r="N49" s="73"/>
    </row>
    <row r="50" spans="1:14" s="72" customFormat="1" x14ac:dyDescent="0.2">
      <c r="A50" s="203"/>
      <c r="B50" s="37"/>
      <c r="C50" s="83"/>
      <c r="D50" s="162"/>
      <c r="E50" s="83"/>
      <c r="F50" s="202"/>
      <c r="I50" s="186"/>
      <c r="J50" s="186"/>
      <c r="K50" s="62"/>
      <c r="N50" s="73"/>
    </row>
    <row r="51" spans="1:14" s="72" customFormat="1" x14ac:dyDescent="0.2">
      <c r="A51" s="204"/>
      <c r="B51" s="37"/>
      <c r="C51" s="83"/>
      <c r="D51" s="162"/>
      <c r="E51" s="83"/>
      <c r="F51" s="202"/>
      <c r="I51" s="172"/>
      <c r="J51" s="187"/>
      <c r="K51" s="62"/>
      <c r="N51" s="73"/>
    </row>
    <row r="52" spans="1:14" s="72" customFormat="1" x14ac:dyDescent="0.2">
      <c r="A52" s="205"/>
      <c r="B52" s="37"/>
      <c r="C52" s="83"/>
      <c r="D52" s="162"/>
      <c r="E52" s="83"/>
      <c r="F52" s="202"/>
      <c r="I52" s="172"/>
      <c r="J52" s="187"/>
      <c r="K52" s="62"/>
      <c r="N52" s="73"/>
    </row>
    <row r="53" spans="1:14" s="72" customFormat="1" ht="15" x14ac:dyDescent="0.25">
      <c r="A53" s="195"/>
      <c r="B53" s="37"/>
      <c r="C53" s="175"/>
      <c r="D53" s="175"/>
      <c r="E53" s="175"/>
      <c r="F53" s="191"/>
      <c r="H53" s="174"/>
      <c r="I53" s="172"/>
      <c r="J53" s="187"/>
      <c r="K53" s="62"/>
      <c r="N53" s="73"/>
    </row>
    <row r="54" spans="1:14" s="72" customFormat="1" x14ac:dyDescent="0.2">
      <c r="A54" s="171"/>
      <c r="B54" s="37"/>
      <c r="C54" s="172"/>
      <c r="D54" s="162"/>
      <c r="E54" s="162"/>
      <c r="F54" s="172"/>
      <c r="G54" s="172"/>
      <c r="H54" s="172"/>
      <c r="I54" s="172"/>
      <c r="J54" s="187"/>
      <c r="K54" s="62"/>
      <c r="N54" s="73"/>
    </row>
    <row r="55" spans="1:14" s="72" customFormat="1" x14ac:dyDescent="0.2">
      <c r="A55" s="171"/>
      <c r="B55" s="37"/>
      <c r="C55" s="172"/>
      <c r="D55" s="172"/>
      <c r="E55" s="172"/>
      <c r="F55" s="172"/>
      <c r="G55" s="172"/>
      <c r="H55" s="172"/>
      <c r="I55" s="172"/>
      <c r="J55" s="187"/>
      <c r="K55" s="62"/>
      <c r="N55" s="73"/>
    </row>
    <row r="56" spans="1:14" s="72" customFormat="1" x14ac:dyDescent="0.2">
      <c r="A56" s="171"/>
      <c r="B56" s="37"/>
      <c r="C56" s="172"/>
      <c r="D56" s="172"/>
      <c r="E56" s="172"/>
      <c r="F56" s="172"/>
      <c r="G56" s="172"/>
      <c r="H56" s="172"/>
      <c r="I56" s="172"/>
      <c r="J56" s="187"/>
      <c r="K56" s="62"/>
      <c r="N56" s="73"/>
    </row>
    <row r="57" spans="1:14" s="72" customFormat="1" x14ac:dyDescent="0.2">
      <c r="A57" s="171"/>
      <c r="B57" s="37"/>
      <c r="C57" s="172"/>
      <c r="D57" s="172"/>
      <c r="E57" s="172"/>
      <c r="F57" s="172"/>
      <c r="G57" s="172"/>
      <c r="H57" s="172"/>
      <c r="I57" s="172"/>
      <c r="J57" s="187"/>
      <c r="K57" s="62"/>
      <c r="N57" s="73"/>
    </row>
    <row r="58" spans="1:14" s="72" customFormat="1" x14ac:dyDescent="0.2">
      <c r="A58" s="171"/>
      <c r="B58" s="37"/>
      <c r="C58" s="172"/>
      <c r="D58" s="172"/>
      <c r="E58" s="172"/>
      <c r="F58" s="172"/>
      <c r="G58" s="172"/>
      <c r="H58" s="172"/>
      <c r="I58" s="172"/>
      <c r="J58" s="187"/>
      <c r="K58" s="62"/>
      <c r="N58" s="73"/>
    </row>
    <row r="59" spans="1:14" s="72" customFormat="1" x14ac:dyDescent="0.2">
      <c r="A59" s="171"/>
      <c r="B59" s="37"/>
      <c r="C59" s="172"/>
      <c r="D59" s="172"/>
      <c r="E59" s="172"/>
      <c r="F59" s="172"/>
      <c r="G59" s="172"/>
      <c r="H59" s="172"/>
      <c r="I59" s="172"/>
      <c r="J59" s="187"/>
      <c r="K59" s="62"/>
      <c r="N59" s="73"/>
    </row>
    <row r="60" spans="1:14" s="72" customFormat="1" x14ac:dyDescent="0.2">
      <c r="A60" s="171"/>
      <c r="B60" s="37"/>
      <c r="C60" s="172"/>
      <c r="D60" s="172"/>
      <c r="E60" s="172"/>
      <c r="F60" s="172"/>
      <c r="G60" s="172"/>
      <c r="H60" s="172"/>
      <c r="I60" s="172"/>
      <c r="J60" s="187"/>
      <c r="K60" s="62"/>
      <c r="N60" s="73"/>
    </row>
    <row r="61" spans="1:14" s="72" customFormat="1" x14ac:dyDescent="0.2">
      <c r="A61" s="171"/>
      <c r="B61" s="37"/>
      <c r="C61" s="172"/>
      <c r="D61" s="172"/>
      <c r="E61" s="172"/>
      <c r="F61" s="172"/>
      <c r="G61" s="172"/>
      <c r="H61" s="172"/>
      <c r="I61" s="172"/>
      <c r="J61" s="187"/>
      <c r="K61" s="62"/>
      <c r="N61" s="73"/>
    </row>
    <row r="62" spans="1:14" s="72" customFormat="1" x14ac:dyDescent="0.2">
      <c r="A62" s="171"/>
      <c r="B62" s="37"/>
      <c r="C62" s="172"/>
      <c r="D62" s="172"/>
      <c r="E62" s="172"/>
      <c r="F62" s="172"/>
      <c r="G62" s="172"/>
      <c r="H62" s="172"/>
      <c r="I62" s="172"/>
      <c r="J62" s="187"/>
      <c r="K62" s="62"/>
      <c r="N62" s="73"/>
    </row>
  </sheetData>
  <mergeCells count="3">
    <mergeCell ref="A1:F1"/>
    <mergeCell ref="A29:F30"/>
    <mergeCell ref="A48:A49"/>
  </mergeCells>
  <pageMargins left="0.78740157480314965" right="0.78740157480314965" top="0.78740157480314965" bottom="0.78740157480314965" header="0.51181102362204722" footer="0.51181102362204722"/>
  <pageSetup paperSize="9" scale="85" firstPageNumber="3" orientation="portrait" useFirstPageNumber="1" r:id="rId1"/>
  <headerFooter alignWithMargins="0">
    <oddHeader>&amp;C&amp;"Arial CE,Kurzíva"Příloha č. 2 - Plnění rozpočtu výdajů Olomouckého kraje k 30.09. 2012</oddHeader>
    <oddFooter xml:space="preserve">&amp;L&amp;"Arial,Kurzíva"Rada Olomouckého kraje 23-10-2012
x.x.-Rozpočet Olomouckého kraje 2012-plnění rozpočtu k 30. 09. 2012
Příloha č.2-Plnění rozpočtu výdajů Olomouckého kraje k 30. 09. 2012&amp;R&amp;"Arial,Kurzíva"Strana &amp;P (Celkem 6)
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35"/>
  <sheetViews>
    <sheetView workbookViewId="0">
      <selection activeCell="B4" sqref="B4"/>
    </sheetView>
  </sheetViews>
  <sheetFormatPr defaultRowHeight="12.75" x14ac:dyDescent="0.2"/>
  <cols>
    <col min="1" max="1" width="17.42578125" customWidth="1"/>
    <col min="2" max="2" width="19.42578125" customWidth="1"/>
    <col min="3" max="3" width="19.85546875" customWidth="1"/>
  </cols>
  <sheetData>
    <row r="3" spans="1:3" x14ac:dyDescent="0.2">
      <c r="A3" s="96"/>
      <c r="B3" s="96" t="s">
        <v>24</v>
      </c>
      <c r="C3" s="96" t="s">
        <v>25</v>
      </c>
    </row>
    <row r="4" spans="1:3" x14ac:dyDescent="0.2">
      <c r="A4" s="96" t="s">
        <v>10</v>
      </c>
      <c r="B4" s="96" t="e">
        <f>#REF!</f>
        <v>#REF!</v>
      </c>
      <c r="C4" s="96" t="e">
        <f>#REF!</f>
        <v>#REF!</v>
      </c>
    </row>
    <row r="5" spans="1:3" x14ac:dyDescent="0.2">
      <c r="A5" s="96" t="s">
        <v>11</v>
      </c>
      <c r="B5" s="96" t="e">
        <f>#REF!</f>
        <v>#REF!</v>
      </c>
      <c r="C5" s="96" t="e">
        <f>#REF!</f>
        <v>#REF!</v>
      </c>
    </row>
    <row r="6" spans="1:3" x14ac:dyDescent="0.2">
      <c r="A6" s="96" t="s">
        <v>4</v>
      </c>
      <c r="B6" s="96" t="e">
        <f>#REF!</f>
        <v>#REF!</v>
      </c>
      <c r="C6" s="96" t="e">
        <f>#REF!</f>
        <v>#REF!</v>
      </c>
    </row>
    <row r="32" spans="1:3" x14ac:dyDescent="0.2">
      <c r="A32" s="96"/>
      <c r="B32" s="96" t="s">
        <v>30</v>
      </c>
      <c r="C32" s="96" t="s">
        <v>31</v>
      </c>
    </row>
    <row r="33" spans="1:3" x14ac:dyDescent="0.2">
      <c r="A33" s="96" t="s">
        <v>10</v>
      </c>
      <c r="B33" s="96" t="e">
        <f>'Očekávané plnění k 31.12.2019'!#REF!</f>
        <v>#REF!</v>
      </c>
      <c r="C33" s="96" t="e">
        <f>#REF!</f>
        <v>#REF!</v>
      </c>
    </row>
    <row r="34" spans="1:3" x14ac:dyDescent="0.2">
      <c r="A34" s="96" t="s">
        <v>11</v>
      </c>
      <c r="B34" s="96" t="e">
        <f>'Očekávané plnění k 31.12.2019'!#REF!</f>
        <v>#REF!</v>
      </c>
      <c r="C34" s="96" t="e">
        <f>#REF!</f>
        <v>#REF!</v>
      </c>
    </row>
    <row r="35" spans="1:3" x14ac:dyDescent="0.2">
      <c r="A35" s="96" t="s">
        <v>4</v>
      </c>
      <c r="B35" s="96" t="e">
        <f>'Očekávané plnění k 31.12.2019'!#REF!</f>
        <v>#REF!</v>
      </c>
      <c r="C35" s="96" t="e">
        <f>#REF!</f>
        <v>#REF!</v>
      </c>
    </row>
  </sheetData>
  <phoneticPr fontId="5" type="noConversion"/>
  <pageMargins left="0.78740157499999996" right="0.78740157499999996" top="0.984251969" bottom="0.984251969" header="0.4921259845" footer="0.4921259845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50"/>
  <sheetViews>
    <sheetView workbookViewId="0">
      <selection activeCell="A39" sqref="A39"/>
    </sheetView>
  </sheetViews>
  <sheetFormatPr defaultRowHeight="12.75" x14ac:dyDescent="0.2"/>
  <cols>
    <col min="3" max="3" width="19.7109375" customWidth="1"/>
    <col min="4" max="4" width="12.7109375" bestFit="1" customWidth="1"/>
    <col min="5" max="5" width="14.85546875" bestFit="1" customWidth="1"/>
    <col min="6" max="6" width="12.7109375" bestFit="1" customWidth="1"/>
    <col min="7" max="7" width="13.85546875" bestFit="1" customWidth="1"/>
  </cols>
  <sheetData>
    <row r="2" spans="1:6" x14ac:dyDescent="0.2">
      <c r="C2" s="130">
        <v>8115</v>
      </c>
    </row>
    <row r="3" spans="1:6" x14ac:dyDescent="0.2">
      <c r="C3" s="127">
        <f>D3+D4+D5</f>
        <v>161414000</v>
      </c>
      <c r="D3" s="124">
        <v>41142000</v>
      </c>
      <c r="E3" t="s">
        <v>44</v>
      </c>
      <c r="F3" t="s">
        <v>48</v>
      </c>
    </row>
    <row r="4" spans="1:6" x14ac:dyDescent="0.2">
      <c r="C4" s="124"/>
      <c r="D4" s="124">
        <v>97035000</v>
      </c>
      <c r="E4" t="s">
        <v>45</v>
      </c>
      <c r="F4" t="s">
        <v>48</v>
      </c>
    </row>
    <row r="5" spans="1:6" x14ac:dyDescent="0.2">
      <c r="C5" s="124"/>
      <c r="D5" s="124">
        <v>23237000</v>
      </c>
      <c r="E5" t="s">
        <v>46</v>
      </c>
      <c r="F5" t="s">
        <v>48</v>
      </c>
    </row>
    <row r="6" spans="1:6" x14ac:dyDescent="0.2">
      <c r="C6" s="124"/>
    </row>
    <row r="8" spans="1:6" x14ac:dyDescent="0.2">
      <c r="A8" s="128" t="s">
        <v>33</v>
      </c>
      <c r="B8" s="128" t="s">
        <v>9</v>
      </c>
      <c r="C8" s="129">
        <v>8115</v>
      </c>
      <c r="D8" s="128" t="s">
        <v>34</v>
      </c>
      <c r="E8" s="128" t="s">
        <v>35</v>
      </c>
    </row>
    <row r="9" spans="1:6" x14ac:dyDescent="0.2">
      <c r="A9" s="125" t="s">
        <v>47</v>
      </c>
      <c r="B9">
        <v>11</v>
      </c>
      <c r="C9" s="132">
        <v>139046.97</v>
      </c>
      <c r="E9">
        <v>71000100686</v>
      </c>
    </row>
    <row r="10" spans="1:6" x14ac:dyDescent="0.2">
      <c r="A10" s="125" t="s">
        <v>36</v>
      </c>
      <c r="B10">
        <v>58</v>
      </c>
      <c r="C10" s="132">
        <v>22919266.140000001</v>
      </c>
      <c r="E10">
        <v>71000000000</v>
      </c>
    </row>
    <row r="11" spans="1:6" x14ac:dyDescent="0.2">
      <c r="A11" s="125" t="s">
        <v>37</v>
      </c>
      <c r="B11">
        <v>63</v>
      </c>
      <c r="C11" s="132">
        <v>28596708.789999999</v>
      </c>
      <c r="E11">
        <v>71000000000</v>
      </c>
    </row>
    <row r="12" spans="1:6" x14ac:dyDescent="0.2">
      <c r="A12" s="125" t="s">
        <v>38</v>
      </c>
      <c r="B12">
        <v>68</v>
      </c>
      <c r="C12" s="132">
        <v>19248386.399999999</v>
      </c>
      <c r="E12">
        <v>71000000000</v>
      </c>
    </row>
    <row r="13" spans="1:6" x14ac:dyDescent="0.2">
      <c r="A13" s="125" t="s">
        <v>39</v>
      </c>
      <c r="B13">
        <v>53</v>
      </c>
      <c r="C13" s="132">
        <v>2849258.72</v>
      </c>
      <c r="E13">
        <v>71000000000</v>
      </c>
    </row>
    <row r="14" spans="1:6" x14ac:dyDescent="0.2">
      <c r="A14" s="125" t="s">
        <v>39</v>
      </c>
      <c r="B14">
        <v>54</v>
      </c>
      <c r="C14" s="132">
        <v>171141.26</v>
      </c>
      <c r="E14">
        <v>71000000000</v>
      </c>
    </row>
    <row r="15" spans="1:6" x14ac:dyDescent="0.2">
      <c r="A15" s="125" t="s">
        <v>39</v>
      </c>
      <c r="B15">
        <v>55</v>
      </c>
      <c r="C15" s="132">
        <v>85448.15</v>
      </c>
      <c r="E15">
        <v>71000000000</v>
      </c>
    </row>
    <row r="16" spans="1:6" x14ac:dyDescent="0.2">
      <c r="A16" s="125" t="s">
        <v>40</v>
      </c>
      <c r="B16">
        <v>56</v>
      </c>
      <c r="C16" s="132">
        <v>46667546.780000001</v>
      </c>
      <c r="E16">
        <v>71000000000</v>
      </c>
    </row>
    <row r="17" spans="1:7" x14ac:dyDescent="0.2">
      <c r="A17" s="125" t="s">
        <v>40</v>
      </c>
      <c r="B17">
        <v>57</v>
      </c>
      <c r="C17" s="132">
        <v>14942427.93</v>
      </c>
      <c r="E17">
        <v>71000000000</v>
      </c>
    </row>
    <row r="18" spans="1:7" x14ac:dyDescent="0.2">
      <c r="A18" s="125" t="s">
        <v>41</v>
      </c>
      <c r="B18">
        <v>60</v>
      </c>
      <c r="C18" s="132">
        <v>48299146.789999999</v>
      </c>
      <c r="E18">
        <v>71000000000</v>
      </c>
    </row>
    <row r="19" spans="1:7" x14ac:dyDescent="0.2">
      <c r="A19" s="125" t="s">
        <v>42</v>
      </c>
      <c r="B19">
        <v>64</v>
      </c>
      <c r="C19" s="132">
        <v>170000</v>
      </c>
      <c r="E19">
        <v>71000100493</v>
      </c>
    </row>
    <row r="20" spans="1:7" x14ac:dyDescent="0.2">
      <c r="A20" s="125" t="s">
        <v>43</v>
      </c>
      <c r="B20">
        <v>66</v>
      </c>
      <c r="C20" s="132">
        <v>42362429.25</v>
      </c>
      <c r="E20">
        <v>71000000000</v>
      </c>
    </row>
    <row r="21" spans="1:7" x14ac:dyDescent="0.2">
      <c r="A21" s="125" t="s">
        <v>43</v>
      </c>
      <c r="B21">
        <v>67</v>
      </c>
      <c r="C21" s="132">
        <v>15396049.710000001</v>
      </c>
      <c r="E21">
        <v>71000000000</v>
      </c>
    </row>
    <row r="22" spans="1:7" x14ac:dyDescent="0.2">
      <c r="A22" s="125" t="s">
        <v>49</v>
      </c>
      <c r="B22">
        <v>7</v>
      </c>
      <c r="C22" s="133">
        <v>223975684.03</v>
      </c>
      <c r="D22">
        <v>813</v>
      </c>
      <c r="E22">
        <v>71000000000</v>
      </c>
    </row>
    <row r="23" spans="1:7" x14ac:dyDescent="0.2">
      <c r="A23" s="125" t="s">
        <v>49</v>
      </c>
      <c r="B23">
        <v>7</v>
      </c>
      <c r="C23" s="132">
        <v>24976497.02</v>
      </c>
      <c r="D23">
        <v>887</v>
      </c>
      <c r="E23">
        <v>71000000000</v>
      </c>
      <c r="F23" s="131"/>
    </row>
    <row r="24" spans="1:7" x14ac:dyDescent="0.2">
      <c r="A24" s="125" t="s">
        <v>50</v>
      </c>
      <c r="B24">
        <v>64</v>
      </c>
      <c r="C24" s="132">
        <v>31424.83</v>
      </c>
      <c r="E24">
        <v>71000100070</v>
      </c>
      <c r="F24" s="131"/>
    </row>
    <row r="25" spans="1:7" x14ac:dyDescent="0.2">
      <c r="A25" s="125" t="s">
        <v>51</v>
      </c>
      <c r="B25">
        <v>71</v>
      </c>
      <c r="C25" s="132">
        <v>11000</v>
      </c>
      <c r="E25">
        <v>71000000000</v>
      </c>
      <c r="F25" s="131"/>
    </row>
    <row r="26" spans="1:7" x14ac:dyDescent="0.2">
      <c r="A26" s="125" t="s">
        <v>52</v>
      </c>
      <c r="B26">
        <v>7</v>
      </c>
      <c r="C26" s="132">
        <v>174168.18</v>
      </c>
      <c r="D26">
        <v>19</v>
      </c>
      <c r="E26">
        <v>73003000000</v>
      </c>
      <c r="F26" s="131"/>
    </row>
    <row r="27" spans="1:7" x14ac:dyDescent="0.2">
      <c r="A27" s="125" t="s">
        <v>54</v>
      </c>
      <c r="B27">
        <v>64</v>
      </c>
      <c r="C27" s="132">
        <v>1793591.61</v>
      </c>
      <c r="E27">
        <v>71000100493</v>
      </c>
      <c r="F27" s="131"/>
    </row>
    <row r="28" spans="1:7" x14ac:dyDescent="0.2">
      <c r="A28" s="125" t="s">
        <v>55</v>
      </c>
      <c r="B28">
        <v>64</v>
      </c>
      <c r="C28" s="132">
        <v>1433086.82</v>
      </c>
      <c r="E28">
        <v>71000100580</v>
      </c>
      <c r="F28" s="131"/>
    </row>
    <row r="29" spans="1:7" x14ac:dyDescent="0.2">
      <c r="A29" s="125" t="s">
        <v>56</v>
      </c>
      <c r="B29">
        <v>7</v>
      </c>
      <c r="C29" s="132">
        <v>8028426</v>
      </c>
      <c r="E29">
        <v>71000000000</v>
      </c>
      <c r="F29" s="131"/>
    </row>
    <row r="30" spans="1:7" x14ac:dyDescent="0.2">
      <c r="A30" s="125" t="s">
        <v>53</v>
      </c>
      <c r="B30">
        <v>7</v>
      </c>
      <c r="C30" s="132">
        <v>8511507.6600000001</v>
      </c>
      <c r="E30">
        <v>71000000000</v>
      </c>
      <c r="F30" s="132" t="s">
        <v>59</v>
      </c>
      <c r="G30" s="124">
        <f>SUM(C9:C30)</f>
        <v>510782243.04000002</v>
      </c>
    </row>
    <row r="31" spans="1:7" x14ac:dyDescent="0.2">
      <c r="A31" s="125" t="s">
        <v>57</v>
      </c>
      <c r="B31">
        <v>7</v>
      </c>
      <c r="C31" s="132">
        <v>62860</v>
      </c>
      <c r="D31">
        <v>19</v>
      </c>
      <c r="E31">
        <v>73001000000</v>
      </c>
      <c r="F31" s="124"/>
      <c r="G31" s="124"/>
    </row>
    <row r="32" spans="1:7" x14ac:dyDescent="0.2">
      <c r="A32" s="126" t="s">
        <v>58</v>
      </c>
      <c r="B32">
        <v>10</v>
      </c>
      <c r="C32" s="132">
        <v>11618</v>
      </c>
      <c r="D32">
        <v>19</v>
      </c>
      <c r="E32">
        <v>71000000000</v>
      </c>
      <c r="F32" s="127"/>
      <c r="G32" s="124"/>
    </row>
    <row r="33" spans="1:7" x14ac:dyDescent="0.2">
      <c r="A33" s="126" t="s">
        <v>58</v>
      </c>
      <c r="B33">
        <v>10</v>
      </c>
      <c r="C33" s="132">
        <v>14430.49</v>
      </c>
      <c r="D33">
        <v>19</v>
      </c>
      <c r="E33">
        <v>71000000000</v>
      </c>
      <c r="F33" s="124" t="s">
        <v>60</v>
      </c>
      <c r="G33" s="124">
        <f>SUM(C31:C33)</f>
        <v>88908.49</v>
      </c>
    </row>
    <row r="34" spans="1:7" x14ac:dyDescent="0.2">
      <c r="A34" s="126" t="s">
        <v>66</v>
      </c>
      <c r="B34">
        <v>7</v>
      </c>
      <c r="C34" s="132">
        <v>1716423.13</v>
      </c>
      <c r="D34">
        <v>19</v>
      </c>
      <c r="E34">
        <v>73000000000</v>
      </c>
      <c r="F34" s="124" t="s">
        <v>63</v>
      </c>
      <c r="G34" s="124">
        <f>C34</f>
        <v>1716423.13</v>
      </c>
    </row>
    <row r="35" spans="1:7" x14ac:dyDescent="0.2">
      <c r="A35" s="126" t="s">
        <v>67</v>
      </c>
      <c r="B35">
        <v>99</v>
      </c>
      <c r="C35" s="132">
        <v>25196737.460000001</v>
      </c>
      <c r="E35">
        <v>71000000000</v>
      </c>
      <c r="F35" s="124"/>
      <c r="G35" s="124"/>
    </row>
    <row r="36" spans="1:7" x14ac:dyDescent="0.2">
      <c r="A36" s="126" t="s">
        <v>68</v>
      </c>
      <c r="B36">
        <v>7</v>
      </c>
      <c r="C36" s="132">
        <v>168935624.75</v>
      </c>
      <c r="D36">
        <v>24</v>
      </c>
      <c r="E36">
        <v>71000000000</v>
      </c>
      <c r="F36" s="124"/>
      <c r="G36" s="124"/>
    </row>
    <row r="37" spans="1:7" x14ac:dyDescent="0.2">
      <c r="A37" s="126" t="s">
        <v>68</v>
      </c>
      <c r="B37">
        <v>7</v>
      </c>
      <c r="C37" s="132">
        <v>19089.3</v>
      </c>
      <c r="D37">
        <v>25</v>
      </c>
      <c r="E37">
        <v>71000000000</v>
      </c>
      <c r="F37" s="124" t="s">
        <v>64</v>
      </c>
      <c r="G37" s="124">
        <f>C35+C36+C37</f>
        <v>194151451.51000002</v>
      </c>
    </row>
    <row r="38" spans="1:7" x14ac:dyDescent="0.2">
      <c r="A38" s="126" t="s">
        <v>69</v>
      </c>
      <c r="B38">
        <v>199</v>
      </c>
      <c r="C38" s="132">
        <v>771707.14</v>
      </c>
      <c r="E38">
        <v>71000000000</v>
      </c>
      <c r="F38" s="124" t="s">
        <v>65</v>
      </c>
      <c r="G38" s="124">
        <f>C38</f>
        <v>771707.14</v>
      </c>
    </row>
    <row r="39" spans="1:7" x14ac:dyDescent="0.2">
      <c r="A39" s="126"/>
      <c r="C39" s="132"/>
      <c r="F39" s="124"/>
      <c r="G39" s="124"/>
    </row>
    <row r="40" spans="1:7" x14ac:dyDescent="0.2">
      <c r="A40" s="126"/>
      <c r="C40" s="132"/>
      <c r="F40" s="124"/>
      <c r="G40" s="124"/>
    </row>
    <row r="41" spans="1:7" x14ac:dyDescent="0.2">
      <c r="A41" s="126"/>
      <c r="C41" s="132"/>
      <c r="F41" s="124"/>
      <c r="G41" s="124"/>
    </row>
    <row r="42" spans="1:7" x14ac:dyDescent="0.2">
      <c r="A42" s="126"/>
      <c r="C42" s="132"/>
      <c r="F42" s="124"/>
      <c r="G42" s="124"/>
    </row>
    <row r="43" spans="1:7" x14ac:dyDescent="0.2">
      <c r="A43" s="126"/>
      <c r="C43" s="132"/>
      <c r="F43" s="124"/>
      <c r="G43" s="124"/>
    </row>
    <row r="44" spans="1:7" x14ac:dyDescent="0.2">
      <c r="A44" s="126"/>
      <c r="C44" s="132">
        <f>G30+G33+G34+G37+G38</f>
        <v>707510733.31000006</v>
      </c>
      <c r="F44" s="124"/>
      <c r="G44" s="124"/>
    </row>
    <row r="45" spans="1:7" x14ac:dyDescent="0.2">
      <c r="A45" s="126"/>
      <c r="C45" s="132"/>
      <c r="F45" s="124"/>
      <c r="G45" s="124"/>
    </row>
    <row r="46" spans="1:7" x14ac:dyDescent="0.2">
      <c r="A46" s="126"/>
      <c r="C46" s="124"/>
      <c r="F46" s="124"/>
      <c r="G46" s="124"/>
    </row>
    <row r="47" spans="1:7" x14ac:dyDescent="0.2">
      <c r="A47" s="126"/>
      <c r="C47" s="124"/>
      <c r="F47" s="124"/>
      <c r="G47" s="124"/>
    </row>
    <row r="48" spans="1:7" x14ac:dyDescent="0.2">
      <c r="A48" s="123"/>
      <c r="C48" s="127">
        <f>C3+C44</f>
        <v>868924733.31000006</v>
      </c>
      <c r="G48" s="124"/>
    </row>
    <row r="49" spans="3:7" x14ac:dyDescent="0.2">
      <c r="C49" s="124"/>
      <c r="G49" s="124"/>
    </row>
    <row r="50" spans="3:7" x14ac:dyDescent="0.2">
      <c r="G50" s="124"/>
    </row>
  </sheetData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1"/>
  </sheetPr>
  <dimension ref="A1:U44"/>
  <sheetViews>
    <sheetView showGridLines="0" view="pageLayout" zoomScaleNormal="100" workbookViewId="0">
      <selection activeCell="D4" sqref="D4"/>
    </sheetView>
  </sheetViews>
  <sheetFormatPr defaultRowHeight="12.75" x14ac:dyDescent="0.2"/>
  <cols>
    <col min="4" max="4" width="31.42578125" customWidth="1"/>
    <col min="5" max="5" width="15.28515625" customWidth="1"/>
    <col min="6" max="6" width="15.140625" customWidth="1"/>
    <col min="7" max="7" width="15" customWidth="1"/>
    <col min="8" max="8" width="6.28515625" customWidth="1"/>
  </cols>
  <sheetData>
    <row r="1" spans="1:21" ht="20.25" x14ac:dyDescent="0.3">
      <c r="A1" s="84" t="s">
        <v>70</v>
      </c>
      <c r="B1" s="85"/>
      <c r="C1" s="85"/>
      <c r="D1" s="85"/>
      <c r="E1" s="86"/>
      <c r="F1" s="86"/>
      <c r="G1" s="86"/>
      <c r="H1" s="86"/>
    </row>
    <row r="2" spans="1:21" s="87" customFormat="1" ht="15.75" x14ac:dyDescent="0.25">
      <c r="A2" s="88"/>
      <c r="B2" s="85"/>
      <c r="C2" s="85"/>
      <c r="D2" s="85"/>
      <c r="E2" s="86"/>
      <c r="F2" s="86"/>
      <c r="G2" s="86"/>
      <c r="H2" s="86"/>
    </row>
    <row r="3" spans="1:21" s="87" customFormat="1" ht="14.25" customHeight="1" x14ac:dyDescent="0.25">
      <c r="A3" s="89" t="s">
        <v>20</v>
      </c>
      <c r="B3" s="85"/>
      <c r="C3" s="85"/>
      <c r="D3" s="85"/>
      <c r="E3" s="86"/>
      <c r="F3" s="86"/>
      <c r="G3" s="86"/>
      <c r="H3" s="4"/>
    </row>
    <row r="4" spans="1:21" s="87" customFormat="1" ht="14.25" customHeight="1" thickBot="1" x14ac:dyDescent="0.3">
      <c r="A4" s="89"/>
      <c r="B4" s="85"/>
      <c r="C4" s="85"/>
      <c r="D4" s="85"/>
      <c r="E4" s="86"/>
      <c r="F4" s="86"/>
      <c r="G4" s="86"/>
      <c r="H4" s="159" t="s">
        <v>61</v>
      </c>
    </row>
    <row r="5" spans="1:21" s="87" customFormat="1" ht="14.25" customHeight="1" thickTop="1" thickBot="1" x14ac:dyDescent="0.25">
      <c r="A5" s="156"/>
      <c r="B5" s="157"/>
      <c r="C5" s="157"/>
      <c r="D5" s="158"/>
      <c r="E5" s="3" t="s">
        <v>2</v>
      </c>
      <c r="F5" s="3" t="s">
        <v>3</v>
      </c>
      <c r="G5" s="3" t="s">
        <v>4</v>
      </c>
      <c r="H5" s="5" t="s">
        <v>5</v>
      </c>
    </row>
    <row r="6" spans="1:21" s="87" customFormat="1" ht="14.25" customHeight="1" thickTop="1" thickBot="1" x14ac:dyDescent="0.25">
      <c r="A6" s="315">
        <v>1</v>
      </c>
      <c r="B6" s="316"/>
      <c r="C6" s="316"/>
      <c r="D6" s="317"/>
      <c r="E6" s="145">
        <v>2</v>
      </c>
      <c r="F6" s="145">
        <v>3</v>
      </c>
      <c r="G6" s="145">
        <v>4</v>
      </c>
      <c r="H6" s="146" t="s">
        <v>6</v>
      </c>
    </row>
    <row r="7" spans="1:21" s="90" customFormat="1" ht="16.5" thickTop="1" x14ac:dyDescent="0.25">
      <c r="A7" s="108" t="s">
        <v>21</v>
      </c>
      <c r="B7" s="109"/>
      <c r="C7" s="109"/>
      <c r="D7" s="134"/>
      <c r="E7" s="138" t="e">
        <f>'Očekávané plnění k 31.12.2019'!#REF!</f>
        <v>#REF!</v>
      </c>
      <c r="F7" s="138" t="e">
        <f>'Očekávané plnění k 31.12.2019'!#REF!</f>
        <v>#REF!</v>
      </c>
      <c r="G7" s="138" t="e">
        <f>'Očekávané plnění k 31.12.2019'!#REF!</f>
        <v>#REF!</v>
      </c>
      <c r="H7" s="110" t="e">
        <f>(G7/F7)*100</f>
        <v>#REF!</v>
      </c>
      <c r="I7" s="87"/>
      <c r="J7" s="87"/>
      <c r="K7" s="87"/>
      <c r="L7" s="87"/>
      <c r="M7" s="87"/>
      <c r="N7" s="87"/>
      <c r="O7" s="87"/>
      <c r="P7" s="87"/>
      <c r="Q7" s="87"/>
      <c r="R7" s="87"/>
      <c r="S7" s="87"/>
      <c r="T7" s="87"/>
      <c r="U7" s="87"/>
    </row>
    <row r="8" spans="1:21" s="90" customFormat="1" ht="15" x14ac:dyDescent="0.2">
      <c r="A8" s="111" t="s">
        <v>71</v>
      </c>
      <c r="B8" s="112"/>
      <c r="C8" s="112"/>
      <c r="D8" s="135"/>
      <c r="E8" s="139"/>
      <c r="F8" s="139"/>
      <c r="G8" s="143"/>
      <c r="H8" s="113"/>
      <c r="I8" s="87"/>
      <c r="J8" s="87"/>
      <c r="K8" s="87"/>
      <c r="L8" s="87"/>
      <c r="M8" s="87"/>
      <c r="N8" s="87"/>
      <c r="O8" s="87"/>
      <c r="P8" s="87"/>
      <c r="Q8" s="87"/>
      <c r="R8" s="87"/>
      <c r="S8" s="87"/>
      <c r="T8" s="87"/>
      <c r="U8" s="87"/>
    </row>
    <row r="9" spans="1:21" s="90" customFormat="1" ht="15.75" x14ac:dyDescent="0.25">
      <c r="A9" s="114" t="s">
        <v>22</v>
      </c>
      <c r="B9" s="115"/>
      <c r="C9" s="115"/>
      <c r="D9" s="136"/>
      <c r="E9" s="140" t="e">
        <f>#REF!+#REF!</f>
        <v>#REF!</v>
      </c>
      <c r="F9" s="140" t="e">
        <f>#REF!+#REF!</f>
        <v>#REF!</v>
      </c>
      <c r="G9" s="140" t="e">
        <f>#REF!+#REF!</f>
        <v>#REF!</v>
      </c>
      <c r="H9" s="116" t="e">
        <f>(G9/F9)*100</f>
        <v>#REF!</v>
      </c>
      <c r="I9" s="87"/>
      <c r="J9" s="87"/>
      <c r="K9" s="87"/>
      <c r="L9" s="87"/>
      <c r="M9" s="87"/>
      <c r="N9" s="87"/>
      <c r="O9" s="87"/>
      <c r="P9" s="87"/>
      <c r="Q9" s="87"/>
      <c r="R9" s="87"/>
      <c r="S9" s="87"/>
      <c r="T9" s="87"/>
      <c r="U9" s="87"/>
    </row>
    <row r="10" spans="1:21" s="90" customFormat="1" ht="15" x14ac:dyDescent="0.2">
      <c r="A10" s="215" t="s">
        <v>72</v>
      </c>
      <c r="B10" s="115"/>
      <c r="C10" s="115"/>
      <c r="D10" s="137"/>
      <c r="E10" s="141"/>
      <c r="F10" s="142"/>
      <c r="G10" s="144"/>
      <c r="H10" s="117"/>
      <c r="I10" s="87"/>
      <c r="J10" s="87"/>
      <c r="K10" s="87"/>
      <c r="L10" s="87"/>
      <c r="M10" s="87"/>
      <c r="N10" s="87"/>
      <c r="O10" s="87"/>
      <c r="P10" s="87"/>
      <c r="Q10" s="87"/>
      <c r="R10" s="87"/>
      <c r="S10" s="87"/>
      <c r="T10" s="87"/>
      <c r="U10" s="87"/>
    </row>
    <row r="11" spans="1:21" s="90" customFormat="1" ht="21.75" customHeight="1" thickBot="1" x14ac:dyDescent="0.3">
      <c r="A11" s="91" t="s">
        <v>23</v>
      </c>
      <c r="B11" s="92"/>
      <c r="C11" s="92"/>
      <c r="D11" s="92"/>
      <c r="E11" s="93"/>
      <c r="F11" s="94"/>
      <c r="G11" s="147" t="e">
        <f>G7-G9</f>
        <v>#REF!</v>
      </c>
      <c r="H11" s="95"/>
      <c r="I11" s="87"/>
      <c r="J11" s="87"/>
      <c r="K11" s="87"/>
      <c r="L11" s="87"/>
      <c r="M11" s="87"/>
      <c r="N11" s="87"/>
      <c r="O11" s="87"/>
      <c r="P11" s="87"/>
      <c r="Q11" s="87"/>
      <c r="R11" s="87"/>
      <c r="S11" s="87"/>
      <c r="T11" s="87"/>
      <c r="U11" s="87"/>
    </row>
    <row r="12" spans="1:21" ht="13.5" thickTop="1" x14ac:dyDescent="0.2"/>
    <row r="37" spans="1:8" ht="15" x14ac:dyDescent="0.25">
      <c r="A37" s="97" t="s">
        <v>26</v>
      </c>
      <c r="B37" s="87"/>
      <c r="C37" s="87"/>
      <c r="D37" s="87"/>
      <c r="E37" s="98"/>
      <c r="F37" s="86"/>
      <c r="G37" s="86"/>
      <c r="H37" s="4"/>
    </row>
    <row r="38" spans="1:8" ht="15.75" thickBot="1" x14ac:dyDescent="0.3">
      <c r="A38" s="97"/>
      <c r="B38" s="87"/>
      <c r="C38" s="87"/>
      <c r="D38" s="87"/>
      <c r="E38" s="98"/>
      <c r="F38" s="86"/>
      <c r="G38" s="86"/>
      <c r="H38" s="159" t="s">
        <v>61</v>
      </c>
    </row>
    <row r="39" spans="1:8" s="87" customFormat="1" ht="14.25" customHeight="1" thickTop="1" thickBot="1" x14ac:dyDescent="0.25">
      <c r="A39" s="156"/>
      <c r="B39" s="157"/>
      <c r="C39" s="157"/>
      <c r="D39" s="158"/>
      <c r="E39" s="3" t="s">
        <v>2</v>
      </c>
      <c r="F39" s="3" t="s">
        <v>3</v>
      </c>
      <c r="G39" s="3" t="s">
        <v>4</v>
      </c>
      <c r="H39" s="5" t="s">
        <v>5</v>
      </c>
    </row>
    <row r="40" spans="1:8" s="87" customFormat="1" ht="14.25" customHeight="1" thickTop="1" thickBot="1" x14ac:dyDescent="0.25">
      <c r="A40" s="315">
        <v>1</v>
      </c>
      <c r="B40" s="316"/>
      <c r="C40" s="316"/>
      <c r="D40" s="317"/>
      <c r="E40" s="145">
        <v>2</v>
      </c>
      <c r="F40" s="145">
        <v>3</v>
      </c>
      <c r="G40" s="145">
        <v>4</v>
      </c>
      <c r="H40" s="146" t="s">
        <v>6</v>
      </c>
    </row>
    <row r="41" spans="1:8" ht="20.25" thickTop="1" x14ac:dyDescent="0.4">
      <c r="A41" s="99" t="s">
        <v>27</v>
      </c>
      <c r="B41" s="100"/>
      <c r="C41" s="100"/>
      <c r="D41" s="101"/>
      <c r="E41" s="148" t="e">
        <f>'Očekávané plnění k 31.12.2019'!#REF!</f>
        <v>#REF!</v>
      </c>
      <c r="F41" s="148" t="e">
        <f>'Očekávané plnění k 31.12.2019'!#REF!</f>
        <v>#REF!</v>
      </c>
      <c r="G41" s="148" t="e">
        <f>'Očekávané plnění k 31.12.2019'!#REF!</f>
        <v>#REF!</v>
      </c>
      <c r="H41" s="151" t="e">
        <f>(G41/F41)*100</f>
        <v>#REF!</v>
      </c>
    </row>
    <row r="42" spans="1:8" ht="19.5" x14ac:dyDescent="0.4">
      <c r="A42" s="102" t="s">
        <v>28</v>
      </c>
      <c r="B42" s="103"/>
      <c r="C42" s="103"/>
      <c r="D42" s="104"/>
      <c r="E42" s="149" t="e">
        <f>#REF!</f>
        <v>#REF!</v>
      </c>
      <c r="F42" s="149" t="e">
        <f>#REF!</f>
        <v>#REF!</v>
      </c>
      <c r="G42" s="149" t="e">
        <f>#REF!</f>
        <v>#REF!</v>
      </c>
      <c r="H42" s="150" t="e">
        <f>(G42/F42)*100</f>
        <v>#REF!</v>
      </c>
    </row>
    <row r="43" spans="1:8" ht="25.5" customHeight="1" thickBot="1" x14ac:dyDescent="0.45">
      <c r="A43" s="167" t="s">
        <v>29</v>
      </c>
      <c r="B43" s="91"/>
      <c r="C43" s="91"/>
      <c r="D43" s="91"/>
      <c r="E43" s="91"/>
      <c r="F43" s="165"/>
      <c r="G43" s="166" t="e">
        <f>G41-G42</f>
        <v>#REF!</v>
      </c>
      <c r="H43" s="95"/>
    </row>
    <row r="44" spans="1:8" ht="13.5" thickTop="1" x14ac:dyDescent="0.2"/>
  </sheetData>
  <mergeCells count="2">
    <mergeCell ref="A6:D6"/>
    <mergeCell ref="A40:D40"/>
  </mergeCells>
  <pageMargins left="0.78740157480314965" right="0.59055118110236227" top="0.78740157480314965" bottom="0.78740157480314965" header="0.51181102362204722" footer="0.51181102362204722"/>
  <pageSetup paperSize="9" scale="80" firstPageNumber="6" orientation="portrait" useFirstPageNumber="1" r:id="rId1"/>
  <headerFooter alignWithMargins="0">
    <oddHeader>&amp;C&amp;"Arial CE,Kurzíva"Příloha č. 2 - Plnění rozpočtu výdajů Olomouckého kraje k 31. 3. 2013</oddHeader>
    <oddFooter xml:space="preserve">&amp;L&amp;"Arial CE,Kurzíva"Rada Olomouckého kraje 18-04-2013
x.x.-Rozpočet Olomouckého kraje 2013-plnění rozpočtu k 31. 3. 2013
Příloha č.2-Plnění rozpočtu výdajů Olomouckého kraje k 31. 3. 2013&amp;R&amp;"Arial CE,Kurzíva"Strana &amp;P (Celkem 6)
</oddFooter>
  </headerFooter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6</vt:i4>
      </vt:variant>
      <vt:variant>
        <vt:lpstr>Pojmenované oblasti</vt:lpstr>
      </vt:variant>
      <vt:variant>
        <vt:i4>3</vt:i4>
      </vt:variant>
    </vt:vector>
  </HeadingPairs>
  <TitlesOfParts>
    <vt:vector size="9" baseType="lpstr">
      <vt:lpstr>Očekávané plnění k 31.12.2019</vt:lpstr>
      <vt:lpstr>Výdaje (2)</vt:lpstr>
      <vt:lpstr>List2</vt:lpstr>
      <vt:lpstr>8115-zap.zůst.k 31.12.2011</vt:lpstr>
      <vt:lpstr>Rekapitulace (2)</vt:lpstr>
      <vt:lpstr>List4</vt:lpstr>
      <vt:lpstr>'Očekávané plnění k 31.12.2019'!Oblast_tisku</vt:lpstr>
      <vt:lpstr>'Rekapitulace (2)'!Oblast_tisku</vt:lpstr>
      <vt:lpstr>'Výdaje (2)'!Oblast_tisku</vt:lpstr>
    </vt:vector>
  </TitlesOfParts>
  <Company>KÚOK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Alice Hradilová</dc:creator>
  <cp:lastModifiedBy>Balabuch Petr</cp:lastModifiedBy>
  <cp:lastPrinted>2019-11-19T13:45:58Z</cp:lastPrinted>
  <dcterms:created xsi:type="dcterms:W3CDTF">2010-11-26T09:05:32Z</dcterms:created>
  <dcterms:modified xsi:type="dcterms:W3CDTF">2019-11-25T13:32:35Z</dcterms:modified>
</cp:coreProperties>
</file>