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OdRF\Rozpočet Olomouckého kraje\2020\ZOK 16.12.2019\"/>
    </mc:Choice>
  </mc:AlternateContent>
  <bookViews>
    <workbookView xWindow="0" yWindow="0" windowWidth="20490" windowHeight="7545" firstSheet="16" activeTab="19"/>
  </bookViews>
  <sheets>
    <sheet name="Souhrn" sheetId="8" r:id="rId1"/>
    <sheet name="školství - ORJ 52" sheetId="69" r:id="rId2"/>
    <sheet name="Školství - ORJ 59" sheetId="54" r:id="rId3"/>
    <sheet name="Školství - ORJ 19" sheetId="65" r:id="rId4"/>
    <sheet name="Sociální - ORJ 52" sheetId="48" r:id="rId5"/>
    <sheet name="Sociální - ORJ 19" sheetId="66" r:id="rId6"/>
    <sheet name="Doprava - ORJ 50 " sheetId="49" r:id="rId7"/>
    <sheet name="Doprava - SSOK" sheetId="50" r:id="rId8"/>
    <sheet name="Kultura - ORJ 52" sheetId="51" r:id="rId9"/>
    <sheet name="Kultura - ORJ 19" sheetId="67" r:id="rId10"/>
    <sheet name="Zdravotnictví - ORJ 52 SMN" sheetId="52" r:id="rId11"/>
    <sheet name="Zdravotnictví - ORJ 19" sheetId="68" r:id="rId12"/>
    <sheet name="IT - ORJ 59" sheetId="55" r:id="rId13"/>
    <sheet name="Životní prostředí - ORJ 59" sheetId="56" r:id="rId14"/>
    <sheet name="Cestovní ruch - ORJ 59" sheetId="57" r:id="rId15"/>
    <sheet name="Evropské programy - ORJ 60" sheetId="58" r:id="rId16"/>
    <sheet name="Evropské programy - ORJ 64" sheetId="62" r:id="rId17"/>
    <sheet name="Evropské programy - ORJ 74" sheetId="63" r:id="rId18"/>
    <sheet name="Evropské programy - ORJ 76" sheetId="64" r:id="rId19"/>
    <sheet name="Projektová příprava - ORJ 30" sheetId="53" r:id="rId20"/>
  </sheets>
  <definedNames>
    <definedName name="_xlnm.Print_Titles" localSheetId="17">'Evropské programy - ORJ 74'!$4:$8</definedName>
    <definedName name="_xlnm.Print_Titles" localSheetId="1">'školství - ORJ 52'!$4:$7</definedName>
    <definedName name="_xlnm.Print_Area" localSheetId="14">'Cestovní ruch - ORJ 59'!$A$1:$V$11</definedName>
    <definedName name="_xlnm.Print_Area" localSheetId="6">'Doprava - ORJ 50 '!$A$1:$X$25</definedName>
    <definedName name="_xlnm.Print_Area" localSheetId="7">'Doprava - SSOK'!$A$1:$W$16</definedName>
    <definedName name="_xlnm.Print_Area" localSheetId="15">'Evropské programy - ORJ 60'!$A$1:$W$13</definedName>
    <definedName name="_xlnm.Print_Area" localSheetId="16">'Evropské programy - ORJ 64'!$A$1:$S$16</definedName>
    <definedName name="_xlnm.Print_Area" localSheetId="17">'Evropské programy - ORJ 74'!$A$1:$S$78</definedName>
    <definedName name="_xlnm.Print_Area" localSheetId="18">'Evropské programy - ORJ 76'!$A$1:$S$24</definedName>
    <definedName name="_xlnm.Print_Area" localSheetId="12">'IT - ORJ 59'!$A$1:$W$10</definedName>
    <definedName name="_xlnm.Print_Area" localSheetId="9">'Kultura - ORJ 19'!$A$1:$W$11</definedName>
    <definedName name="_xlnm.Print_Area" localSheetId="8">'Kultura - ORJ 52'!$A$1:$X$20</definedName>
    <definedName name="_xlnm.Print_Area" localSheetId="19">'Projektová příprava - ORJ 30'!$A$1:$W$11</definedName>
    <definedName name="_xlnm.Print_Area" localSheetId="5">'Sociální - ORJ 19'!$A$1:$W$18</definedName>
    <definedName name="_xlnm.Print_Area" localSheetId="4">'Sociální - ORJ 52'!$A$1:$X$25</definedName>
    <definedName name="_xlnm.Print_Area" localSheetId="0">Souhrn!$A$1:$I$34</definedName>
    <definedName name="_xlnm.Print_Area" localSheetId="3">'Školství - ORJ 19'!$A$1:$W$16</definedName>
    <definedName name="_xlnm.Print_Area" localSheetId="1">'školství - ORJ 52'!$A$1:$X$30</definedName>
    <definedName name="_xlnm.Print_Area" localSheetId="2">'Školství - ORJ 59'!$A$1:$W$10</definedName>
    <definedName name="_xlnm.Print_Area" localSheetId="11">'Zdravotnictví - ORJ 19'!$A$1:$W$11</definedName>
    <definedName name="_xlnm.Print_Area" localSheetId="10">'Zdravotnictví - ORJ 52 SMN'!$A$1:$Y$20</definedName>
    <definedName name="_xlnm.Print_Area" localSheetId="13">'Životní prostředí - ORJ 59'!$A$1:$W$16</definedName>
  </definedNames>
  <calcPr calcId="162913"/>
</workbook>
</file>

<file path=xl/calcChain.xml><?xml version="1.0" encoding="utf-8"?>
<calcChain xmlns="http://schemas.openxmlformats.org/spreadsheetml/2006/main">
  <c r="J10" i="8" l="1"/>
  <c r="Q8" i="63"/>
  <c r="O8" i="58"/>
  <c r="M8" i="58"/>
  <c r="L8" i="58"/>
  <c r="K8" i="58"/>
  <c r="V8" i="57"/>
  <c r="U8" i="57"/>
  <c r="T8" i="57"/>
  <c r="S8" i="57"/>
  <c r="R8" i="57"/>
  <c r="Q8" i="57"/>
  <c r="P8" i="57"/>
  <c r="O8" i="57"/>
  <c r="N8" i="57"/>
  <c r="L8" i="57"/>
  <c r="K8" i="57"/>
  <c r="J8" i="57"/>
  <c r="K8" i="56"/>
  <c r="U8" i="68"/>
  <c r="T8" i="68"/>
  <c r="S8" i="68"/>
  <c r="R8" i="68"/>
  <c r="Q8" i="68"/>
  <c r="P8" i="68"/>
  <c r="O8" i="68"/>
  <c r="M8" i="68"/>
  <c r="L8" i="68"/>
  <c r="K8" i="68"/>
  <c r="W8" i="67"/>
  <c r="V8" i="67"/>
  <c r="U8" i="67"/>
  <c r="T8" i="67"/>
  <c r="S8" i="67"/>
  <c r="R8" i="67"/>
  <c r="Q8" i="67"/>
  <c r="P8" i="67"/>
  <c r="O8" i="67"/>
  <c r="M8" i="67"/>
  <c r="L8" i="67"/>
  <c r="K8" i="67"/>
  <c r="W8" i="50"/>
  <c r="V8" i="50"/>
  <c r="U8" i="50"/>
  <c r="T8" i="50"/>
  <c r="S8" i="50"/>
  <c r="R8" i="50"/>
  <c r="Q8" i="50"/>
  <c r="P8" i="50"/>
  <c r="O8" i="50"/>
  <c r="M8" i="50"/>
  <c r="L8" i="50"/>
  <c r="K8" i="50"/>
  <c r="K8" i="49"/>
  <c r="M18" i="66"/>
  <c r="L18" i="66"/>
  <c r="K18" i="66"/>
  <c r="W11" i="66"/>
  <c r="V11" i="66"/>
  <c r="U11" i="66"/>
  <c r="T11" i="66"/>
  <c r="S11" i="66"/>
  <c r="R11" i="66"/>
  <c r="Q11" i="66"/>
  <c r="P11" i="66"/>
  <c r="O11" i="66"/>
  <c r="M11" i="66"/>
  <c r="L11" i="66"/>
  <c r="K11" i="66"/>
  <c r="W8" i="66"/>
  <c r="V8" i="66"/>
  <c r="U8" i="66"/>
  <c r="T8" i="66"/>
  <c r="S8" i="66"/>
  <c r="R8" i="66"/>
  <c r="Q8" i="66"/>
  <c r="P8" i="66"/>
  <c r="O8" i="66"/>
  <c r="M8" i="66"/>
  <c r="L8" i="66"/>
  <c r="K8" i="66"/>
  <c r="K8" i="48"/>
  <c r="W16" i="65"/>
  <c r="V16" i="65"/>
  <c r="U16" i="65"/>
  <c r="T16" i="65"/>
  <c r="S16" i="65"/>
  <c r="R16" i="65"/>
  <c r="Q16" i="65"/>
  <c r="P16" i="65"/>
  <c r="O16" i="65"/>
  <c r="M16" i="65"/>
  <c r="L16" i="65"/>
  <c r="K16" i="65"/>
  <c r="W13" i="65"/>
  <c r="V13" i="65"/>
  <c r="U13" i="65"/>
  <c r="T13" i="65"/>
  <c r="S13" i="65"/>
  <c r="R13" i="65"/>
  <c r="Q13" i="65"/>
  <c r="P13" i="65"/>
  <c r="O13" i="65"/>
  <c r="M13" i="65"/>
  <c r="L13" i="65"/>
  <c r="K13" i="65"/>
  <c r="W8" i="65"/>
  <c r="V8" i="65"/>
  <c r="U8" i="65"/>
  <c r="T8" i="65"/>
  <c r="S8" i="65"/>
  <c r="R8" i="65"/>
  <c r="Q8" i="65"/>
  <c r="P8" i="65"/>
  <c r="O8" i="65"/>
  <c r="M8" i="65"/>
  <c r="L8" i="65"/>
  <c r="K8" i="65"/>
  <c r="X8" i="69"/>
  <c r="W8" i="69"/>
  <c r="V8" i="69"/>
  <c r="U8" i="69"/>
  <c r="T8" i="69"/>
  <c r="S8" i="69"/>
  <c r="Q8" i="69"/>
  <c r="P8" i="69"/>
  <c r="O8" i="69"/>
  <c r="M8" i="69"/>
  <c r="L8" i="69"/>
  <c r="K8" i="69"/>
  <c r="P9" i="69" l="1"/>
  <c r="K25" i="49" l="1"/>
  <c r="X11" i="49"/>
  <c r="U11" i="49"/>
  <c r="Q11" i="49"/>
  <c r="M11" i="49"/>
  <c r="W10" i="49"/>
  <c r="P11" i="49" l="1"/>
  <c r="M11" i="69"/>
  <c r="O11" i="69"/>
  <c r="K11" i="69"/>
  <c r="X11" i="69" l="1"/>
  <c r="W11" i="69"/>
  <c r="P9" i="58" l="1"/>
  <c r="Q9" i="58"/>
  <c r="Q13" i="56"/>
  <c r="Q12" i="56"/>
  <c r="P14" i="56"/>
  <c r="P9" i="56"/>
  <c r="P10" i="56"/>
  <c r="P11" i="56"/>
  <c r="T15" i="56" l="1"/>
  <c r="T14" i="56"/>
  <c r="Q15" i="56"/>
  <c r="Q14" i="56"/>
  <c r="P12" i="56"/>
  <c r="Q10" i="67"/>
  <c r="Q9" i="67"/>
  <c r="U9" i="51"/>
  <c r="Q9" i="51"/>
  <c r="T10" i="56"/>
  <c r="T9" i="56"/>
  <c r="Q11" i="56"/>
  <c r="Q10" i="56"/>
  <c r="Q9" i="56"/>
  <c r="T13" i="56"/>
  <c r="T12" i="56"/>
  <c r="T11" i="56"/>
  <c r="Q13" i="49"/>
  <c r="Q18" i="48"/>
  <c r="U18" i="48"/>
  <c r="G10" i="8" l="1"/>
  <c r="E10" i="8"/>
  <c r="E7" i="8"/>
  <c r="K10" i="48" l="1"/>
  <c r="U10" i="48"/>
  <c r="T16" i="50" l="1"/>
  <c r="O30" i="69" l="1"/>
  <c r="R8" i="69"/>
  <c r="R30" i="69" s="1"/>
  <c r="T30" i="69"/>
  <c r="W30" i="69"/>
  <c r="M9" i="69"/>
  <c r="Q9" i="69"/>
  <c r="U9" i="69"/>
  <c r="M10" i="69"/>
  <c r="Q10" i="69"/>
  <c r="U10" i="69"/>
  <c r="Q11" i="69"/>
  <c r="U11" i="69"/>
  <c r="Q12" i="69"/>
  <c r="U12" i="69"/>
  <c r="Q13" i="69"/>
  <c r="P13" i="69" s="1"/>
  <c r="X13" i="69" s="1"/>
  <c r="U13" i="69"/>
  <c r="K14" i="69"/>
  <c r="Q14" i="69"/>
  <c r="P14" i="69" s="1"/>
  <c r="X14" i="69" s="1"/>
  <c r="U14" i="69"/>
  <c r="M15" i="69"/>
  <c r="Q15" i="69"/>
  <c r="V15" i="69"/>
  <c r="V30" i="69" s="1"/>
  <c r="M16" i="69"/>
  <c r="Q16" i="69"/>
  <c r="P16" i="69" s="1"/>
  <c r="X16" i="69" s="1"/>
  <c r="U16" i="69"/>
  <c r="M17" i="69"/>
  <c r="Q17" i="69"/>
  <c r="U17" i="69"/>
  <c r="M18" i="69"/>
  <c r="Q18" i="69"/>
  <c r="U18" i="69"/>
  <c r="K19" i="69"/>
  <c r="Q19" i="69"/>
  <c r="U19" i="69"/>
  <c r="M20" i="69"/>
  <c r="Q20" i="69"/>
  <c r="P20" i="69" s="1"/>
  <c r="X20" i="69" s="1"/>
  <c r="U20" i="69"/>
  <c r="M21" i="69"/>
  <c r="Q21" i="69"/>
  <c r="U21" i="69"/>
  <c r="M22" i="69"/>
  <c r="Q22" i="69"/>
  <c r="U22" i="69"/>
  <c r="S23" i="69"/>
  <c r="Q23" i="69" s="1"/>
  <c r="W23" i="69"/>
  <c r="U23" i="69" s="1"/>
  <c r="S24" i="69"/>
  <c r="Q24" i="69" s="1"/>
  <c r="W24" i="69"/>
  <c r="U24" i="69" s="1"/>
  <c r="S25" i="69"/>
  <c r="Q25" i="69" s="1"/>
  <c r="W25" i="69"/>
  <c r="U25" i="69" s="1"/>
  <c r="S26" i="69"/>
  <c r="Q26" i="69" s="1"/>
  <c r="W26" i="69"/>
  <c r="U26" i="69" s="1"/>
  <c r="S27" i="69"/>
  <c r="Q27" i="69" s="1"/>
  <c r="W27" i="69"/>
  <c r="U27" i="69" s="1"/>
  <c r="K28" i="69"/>
  <c r="L28" i="69"/>
  <c r="M28" i="69"/>
  <c r="N28" i="69"/>
  <c r="O28" i="69"/>
  <c r="R28" i="69"/>
  <c r="S28" i="69"/>
  <c r="T28" i="69"/>
  <c r="U28" i="69"/>
  <c r="V28" i="69"/>
  <c r="W28" i="69"/>
  <c r="K29" i="69"/>
  <c r="Q29" i="69"/>
  <c r="Q28" i="69" s="1"/>
  <c r="U29" i="69"/>
  <c r="P12" i="69" l="1"/>
  <c r="X12" i="69" s="1"/>
  <c r="P11" i="69"/>
  <c r="P18" i="69"/>
  <c r="X18" i="69" s="1"/>
  <c r="P21" i="69"/>
  <c r="X21" i="69" s="1"/>
  <c r="P22" i="69"/>
  <c r="X22" i="69" s="1"/>
  <c r="P17" i="69"/>
  <c r="X17" i="69" s="1"/>
  <c r="P10" i="69"/>
  <c r="X10" i="69" s="1"/>
  <c r="P19" i="69"/>
  <c r="X19" i="69" s="1"/>
  <c r="P26" i="69"/>
  <c r="X26" i="69" s="1"/>
  <c r="L26" i="69"/>
  <c r="M26" i="69" s="1"/>
  <c r="P24" i="69"/>
  <c r="X24" i="69" s="1"/>
  <c r="L24" i="69"/>
  <c r="M24" i="69" s="1"/>
  <c r="Q30" i="69"/>
  <c r="F4" i="8" s="1"/>
  <c r="P27" i="69"/>
  <c r="X27" i="69" s="1"/>
  <c r="L27" i="69"/>
  <c r="M27" i="69" s="1"/>
  <c r="P25" i="69"/>
  <c r="X25" i="69" s="1"/>
  <c r="L25" i="69"/>
  <c r="M25" i="69" s="1"/>
  <c r="P23" i="69"/>
  <c r="X23" i="69" s="1"/>
  <c r="L23" i="69"/>
  <c r="U15" i="69"/>
  <c r="P15" i="69" s="1"/>
  <c r="X15" i="69" s="1"/>
  <c r="S30" i="69"/>
  <c r="P29" i="69"/>
  <c r="X9" i="69" l="1"/>
  <c r="U30" i="69"/>
  <c r="H4" i="8" s="1"/>
  <c r="P28" i="69"/>
  <c r="X29" i="69"/>
  <c r="X28" i="69" s="1"/>
  <c r="M23" i="69"/>
  <c r="L30" i="69"/>
  <c r="P30" i="69" l="1"/>
  <c r="F20" i="8"/>
  <c r="T11" i="68"/>
  <c r="H20" i="8" s="1"/>
  <c r="S11" i="68"/>
  <c r="O11" i="68"/>
  <c r="T10" i="68"/>
  <c r="Q10" i="68"/>
  <c r="P10" i="68"/>
  <c r="K10" i="68"/>
  <c r="K11" i="68" s="1"/>
  <c r="T9" i="68"/>
  <c r="Q9" i="68"/>
  <c r="P9" i="68"/>
  <c r="P11" i="68" s="1"/>
  <c r="K9" i="68"/>
  <c r="W9" i="68" s="1"/>
  <c r="V8" i="68"/>
  <c r="V11" i="68" s="1"/>
  <c r="U11" i="68"/>
  <c r="R11" i="68"/>
  <c r="Q11" i="68"/>
  <c r="M11" i="68"/>
  <c r="L11" i="68"/>
  <c r="W10" i="68" l="1"/>
  <c r="W8" i="68" s="1"/>
  <c r="W11" i="68" s="1"/>
  <c r="U11" i="67"/>
  <c r="S11" i="67"/>
  <c r="F15" i="8" s="1"/>
  <c r="O11" i="67"/>
  <c r="M11" i="67"/>
  <c r="L11" i="67"/>
  <c r="K11" i="67"/>
  <c r="T10" i="67"/>
  <c r="P10" i="67"/>
  <c r="K10" i="67"/>
  <c r="W10" i="67" s="1"/>
  <c r="T9" i="67"/>
  <c r="P9" i="67"/>
  <c r="K9" i="67"/>
  <c r="V11" i="67"/>
  <c r="R11" i="67"/>
  <c r="W9" i="67" l="1"/>
  <c r="W11" i="67"/>
  <c r="T11" i="67"/>
  <c r="H15" i="8" s="1"/>
  <c r="P11" i="67"/>
  <c r="Q11" i="67"/>
  <c r="H22" i="8"/>
  <c r="F22" i="8"/>
  <c r="G21" i="8"/>
  <c r="H18" i="8"/>
  <c r="H21" i="8" s="1"/>
  <c r="T17" i="66"/>
  <c r="Q17" i="66"/>
  <c r="P17" i="66"/>
  <c r="K17" i="66"/>
  <c r="W17" i="66" s="1"/>
  <c r="T16" i="66"/>
  <c r="Q16" i="66"/>
  <c r="P16" i="66"/>
  <c r="K16" i="66"/>
  <c r="W16" i="66" s="1"/>
  <c r="T15" i="66"/>
  <c r="Q15" i="66"/>
  <c r="P15" i="66" s="1"/>
  <c r="K15" i="66"/>
  <c r="W15" i="66" s="1"/>
  <c r="T14" i="66"/>
  <c r="P14" i="66" s="1"/>
  <c r="Q14" i="66"/>
  <c r="K14" i="66"/>
  <c r="T13" i="66"/>
  <c r="Q13" i="66"/>
  <c r="P13" i="66"/>
  <c r="K13" i="66"/>
  <c r="T12" i="66"/>
  <c r="Q12" i="66"/>
  <c r="P12" i="66"/>
  <c r="K12" i="66"/>
  <c r="W12" i="66" s="1"/>
  <c r="T10" i="66"/>
  <c r="Q10" i="66"/>
  <c r="P10" i="66" s="1"/>
  <c r="K10" i="66"/>
  <c r="T9" i="66"/>
  <c r="P9" i="66" s="1"/>
  <c r="Q9" i="66"/>
  <c r="K9" i="66"/>
  <c r="W9" i="66" s="1"/>
  <c r="U18" i="66"/>
  <c r="S18" i="66"/>
  <c r="G6" i="8"/>
  <c r="G7" i="8" s="1"/>
  <c r="H6" i="8"/>
  <c r="F6" i="8"/>
  <c r="V18" i="66" l="1"/>
  <c r="O18" i="66"/>
  <c r="R18" i="66"/>
  <c r="W14" i="66"/>
  <c r="W10" i="66"/>
  <c r="W13" i="66"/>
  <c r="T18" i="66"/>
  <c r="H9" i="8" s="1"/>
  <c r="Q18" i="66"/>
  <c r="T15" i="65"/>
  <c r="Q15" i="65"/>
  <c r="P15" i="65"/>
  <c r="K15" i="65"/>
  <c r="W15" i="65" s="1"/>
  <c r="T14" i="65"/>
  <c r="Q14" i="65"/>
  <c r="P14" i="65" s="1"/>
  <c r="K14" i="65"/>
  <c r="T12" i="65"/>
  <c r="P12" i="65" s="1"/>
  <c r="Q12" i="65"/>
  <c r="K12" i="65"/>
  <c r="W12" i="65" s="1"/>
  <c r="T11" i="65"/>
  <c r="Q11" i="65"/>
  <c r="P11" i="65"/>
  <c r="K11" i="65"/>
  <c r="T10" i="65"/>
  <c r="Q10" i="65"/>
  <c r="P10" i="65"/>
  <c r="K10" i="65"/>
  <c r="W10" i="65" s="1"/>
  <c r="T9" i="65"/>
  <c r="Q9" i="65"/>
  <c r="P9" i="65" s="1"/>
  <c r="K9" i="65"/>
  <c r="W9" i="65" s="1"/>
  <c r="W18" i="66" l="1"/>
  <c r="P18" i="66"/>
  <c r="W14" i="65"/>
  <c r="W11" i="65"/>
  <c r="H32" i="8" l="1"/>
  <c r="H31" i="8" l="1"/>
  <c r="G31" i="8"/>
  <c r="S24" i="64"/>
  <c r="R24" i="64"/>
  <c r="O24" i="64"/>
  <c r="L24" i="64"/>
  <c r="K24" i="64"/>
  <c r="P13" i="64"/>
  <c r="Q8" i="64"/>
  <c r="S8" i="64"/>
  <c r="R8" i="64"/>
  <c r="O8" i="64"/>
  <c r="L8" i="64"/>
  <c r="K8" i="64"/>
  <c r="M24" i="64" l="1"/>
  <c r="P9" i="64"/>
  <c r="Q24" i="64"/>
  <c r="M8" i="64"/>
  <c r="P24" i="64" l="1"/>
  <c r="P8" i="64"/>
  <c r="H29" i="8" l="1"/>
  <c r="S16" i="62"/>
  <c r="R16" i="62"/>
  <c r="Q16" i="62"/>
  <c r="P16" i="62"/>
  <c r="O16" i="62"/>
  <c r="L16" i="62"/>
  <c r="K16" i="62"/>
  <c r="P13" i="62"/>
  <c r="P14" i="62"/>
  <c r="P9" i="62"/>
  <c r="P15" i="62"/>
  <c r="M16" i="62"/>
  <c r="T16" i="62"/>
  <c r="L8" i="62"/>
  <c r="M8" i="62"/>
  <c r="O8" i="62"/>
  <c r="Q8" i="62"/>
  <c r="R8" i="62"/>
  <c r="S8" i="62"/>
  <c r="K8" i="62"/>
  <c r="P11" i="62"/>
  <c r="H30" i="8"/>
  <c r="G30" i="8"/>
  <c r="K8" i="63"/>
  <c r="P60" i="63"/>
  <c r="P8" i="62" l="1"/>
  <c r="P44" i="63"/>
  <c r="O33" i="63" l="1"/>
  <c r="O8" i="63" s="1"/>
  <c r="L33" i="63"/>
  <c r="L78" i="63" s="1"/>
  <c r="K33" i="63"/>
  <c r="S78" i="63"/>
  <c r="R78" i="63"/>
  <c r="O78" i="63"/>
  <c r="P33" i="63"/>
  <c r="M33" i="63"/>
  <c r="Q78" i="63"/>
  <c r="P9" i="63"/>
  <c r="S8" i="63"/>
  <c r="R8" i="63"/>
  <c r="L8" i="63" l="1"/>
  <c r="K78" i="63"/>
  <c r="M8" i="63"/>
  <c r="M78" i="63"/>
  <c r="P21" i="63"/>
  <c r="P78" i="63" l="1"/>
  <c r="P8" i="63"/>
  <c r="H28" i="8" l="1"/>
  <c r="V8" i="58"/>
  <c r="V13" i="58" s="1"/>
  <c r="U8" i="58"/>
  <c r="T8" i="58"/>
  <c r="T13" i="58" s="1"/>
  <c r="P8" i="58"/>
  <c r="T12" i="58"/>
  <c r="Q12" i="58"/>
  <c r="P12" i="58"/>
  <c r="W12" i="58" s="1"/>
  <c r="L12" i="58"/>
  <c r="M12" i="58" s="1"/>
  <c r="T11" i="58"/>
  <c r="Q11" i="58"/>
  <c r="P11" i="58" s="1"/>
  <c r="W11" i="58" s="1"/>
  <c r="L11" i="58"/>
  <c r="M11" i="58" s="1"/>
  <c r="W10" i="58"/>
  <c r="T10" i="58"/>
  <c r="Q10" i="58"/>
  <c r="P10" i="58"/>
  <c r="M10" i="58"/>
  <c r="L10" i="58"/>
  <c r="U9" i="58"/>
  <c r="T9" i="58"/>
  <c r="L9" i="58"/>
  <c r="M9" i="58" s="1"/>
  <c r="U13" i="58"/>
  <c r="S8" i="58"/>
  <c r="S13" i="58" s="1"/>
  <c r="R8" i="58"/>
  <c r="R13" i="58" s="1"/>
  <c r="Q8" i="58"/>
  <c r="Q13" i="58" s="1"/>
  <c r="O13" i="58"/>
  <c r="K13" i="58"/>
  <c r="H26" i="8"/>
  <c r="H27" i="8" s="1"/>
  <c r="U11" i="57"/>
  <c r="E27" i="8"/>
  <c r="F27" i="8"/>
  <c r="D26" i="8"/>
  <c r="D27" i="8" s="1"/>
  <c r="V11" i="57"/>
  <c r="T11" i="57"/>
  <c r="S11" i="57"/>
  <c r="R11" i="57"/>
  <c r="Q11" i="57"/>
  <c r="G26" i="8" s="1"/>
  <c r="G27" i="8" s="1"/>
  <c r="P11" i="57"/>
  <c r="O11" i="57"/>
  <c r="N11" i="57"/>
  <c r="L11" i="57"/>
  <c r="K11" i="57"/>
  <c r="J11" i="57"/>
  <c r="F24" i="8"/>
  <c r="F25" i="8" s="1"/>
  <c r="E25" i="8"/>
  <c r="D24" i="8"/>
  <c r="D25" i="8" s="1"/>
  <c r="U11" i="56"/>
  <c r="L11" i="56"/>
  <c r="M11" i="56" s="1"/>
  <c r="U10" i="56"/>
  <c r="L10" i="56"/>
  <c r="S10" i="56" s="1"/>
  <c r="W10" i="56" s="1"/>
  <c r="U9" i="56"/>
  <c r="L9" i="56"/>
  <c r="S9" i="56" s="1"/>
  <c r="V8" i="56"/>
  <c r="V16" i="56" s="1"/>
  <c r="U8" i="56"/>
  <c r="U16" i="56" s="1"/>
  <c r="T8" i="56"/>
  <c r="T16" i="56" s="1"/>
  <c r="H24" i="8" s="1"/>
  <c r="H25" i="8" s="1"/>
  <c r="R8" i="56"/>
  <c r="R16" i="56" s="1"/>
  <c r="G24" i="8" s="1"/>
  <c r="O8" i="56"/>
  <c r="O16" i="56" s="1"/>
  <c r="K16" i="56"/>
  <c r="W8" i="55"/>
  <c r="W10" i="55" s="1"/>
  <c r="V8" i="55"/>
  <c r="V10" i="55" s="1"/>
  <c r="U8" i="55"/>
  <c r="U10" i="55" s="1"/>
  <c r="T8" i="55"/>
  <c r="T10" i="55" s="1"/>
  <c r="S8" i="55"/>
  <c r="S10" i="55" s="1"/>
  <c r="R8" i="55"/>
  <c r="R10" i="55" s="1"/>
  <c r="Q8" i="55"/>
  <c r="Q10" i="55" s="1"/>
  <c r="P8" i="55"/>
  <c r="P10" i="55" s="1"/>
  <c r="O8" i="55"/>
  <c r="O10" i="55" s="1"/>
  <c r="M8" i="55"/>
  <c r="M10" i="55" s="1"/>
  <c r="L8" i="55"/>
  <c r="L10" i="55" s="1"/>
  <c r="K8" i="55"/>
  <c r="K10" i="55" s="1"/>
  <c r="H5" i="8"/>
  <c r="H7" i="8" s="1"/>
  <c r="I7" i="8" s="1"/>
  <c r="F5" i="8"/>
  <c r="F7" i="8" s="1"/>
  <c r="I24" i="8" l="1"/>
  <c r="I26" i="8"/>
  <c r="P13" i="58"/>
  <c r="W9" i="58"/>
  <c r="M13" i="58"/>
  <c r="L13" i="58"/>
  <c r="I27" i="8"/>
  <c r="G25" i="8"/>
  <c r="I25" i="8" s="1"/>
  <c r="S11" i="56"/>
  <c r="W11" i="56" s="1"/>
  <c r="L8" i="56"/>
  <c r="L16" i="56" s="1"/>
  <c r="M9" i="56"/>
  <c r="M10" i="56"/>
  <c r="W8" i="58" l="1"/>
  <c r="W13" i="58" s="1"/>
  <c r="S8" i="56"/>
  <c r="S16" i="56" s="1"/>
  <c r="M8" i="56"/>
  <c r="M16" i="56" s="1"/>
  <c r="Q8" i="56"/>
  <c r="Q16" i="56" s="1"/>
  <c r="W9" i="56" l="1"/>
  <c r="W8" i="56" s="1"/>
  <c r="W16" i="56" s="1"/>
  <c r="P8" i="56"/>
  <c r="P16" i="56" s="1"/>
  <c r="K8" i="54" l="1"/>
  <c r="O8" i="54"/>
  <c r="R8" i="54"/>
  <c r="S8" i="54"/>
  <c r="V8" i="54"/>
  <c r="L9" i="54"/>
  <c r="L8" i="54" s="1"/>
  <c r="L10" i="54" s="1"/>
  <c r="Q9" i="54"/>
  <c r="Q8" i="54" s="1"/>
  <c r="Q10" i="54" s="1"/>
  <c r="S9" i="54"/>
  <c r="U9" i="54"/>
  <c r="U8" i="54" s="1"/>
  <c r="U10" i="54" s="1"/>
  <c r="K10" i="54"/>
  <c r="O10" i="54"/>
  <c r="R10" i="54"/>
  <c r="S10" i="54"/>
  <c r="V10" i="54"/>
  <c r="W10" i="53"/>
  <c r="T10" i="53"/>
  <c r="Q10" i="53"/>
  <c r="P10" i="53"/>
  <c r="W9" i="53"/>
  <c r="W8" i="53" s="1"/>
  <c r="W11" i="53" s="1"/>
  <c r="T9" i="53"/>
  <c r="Q9" i="53"/>
  <c r="P9" i="53"/>
  <c r="V8" i="53"/>
  <c r="V11" i="53" s="1"/>
  <c r="U8" i="53"/>
  <c r="U11" i="53" s="1"/>
  <c r="T8" i="53"/>
  <c r="T11" i="53" s="1"/>
  <c r="S8" i="53"/>
  <c r="S11" i="53" s="1"/>
  <c r="R8" i="53"/>
  <c r="R11" i="53" s="1"/>
  <c r="Q8" i="53"/>
  <c r="Q11" i="53" s="1"/>
  <c r="P8" i="53"/>
  <c r="P11" i="53" s="1"/>
  <c r="O8" i="53"/>
  <c r="O11" i="53" s="1"/>
  <c r="M8" i="53"/>
  <c r="M11" i="53" s="1"/>
  <c r="L8" i="53"/>
  <c r="L11" i="53" s="1"/>
  <c r="K8" i="53"/>
  <c r="K11" i="53" s="1"/>
  <c r="T9" i="54" l="1"/>
  <c r="T8" i="54" s="1"/>
  <c r="T10" i="54" s="1"/>
  <c r="M9" i="54"/>
  <c r="M8" i="54" s="1"/>
  <c r="M10" i="54" s="1"/>
  <c r="E18" i="8"/>
  <c r="E21" i="8" s="1"/>
  <c r="F18" i="8"/>
  <c r="F21" i="8" s="1"/>
  <c r="I21" i="8" l="1"/>
  <c r="I18" i="8"/>
  <c r="P9" i="54"/>
  <c r="K9" i="52"/>
  <c r="L12" i="52"/>
  <c r="M12" i="52"/>
  <c r="N12" i="52"/>
  <c r="O12" i="52"/>
  <c r="R12" i="52"/>
  <c r="S12" i="52"/>
  <c r="T12" i="52"/>
  <c r="V12" i="52"/>
  <c r="W12" i="52"/>
  <c r="X12" i="52"/>
  <c r="L12" i="51"/>
  <c r="M12" i="51"/>
  <c r="N12" i="51"/>
  <c r="O12" i="51"/>
  <c r="R12" i="51"/>
  <c r="S12" i="51"/>
  <c r="T12" i="51"/>
  <c r="V12" i="51"/>
  <c r="W12" i="51"/>
  <c r="L14" i="50"/>
  <c r="L16" i="50" s="1"/>
  <c r="M14" i="50"/>
  <c r="O14" i="50"/>
  <c r="O16" i="50" s="1"/>
  <c r="P14" i="50"/>
  <c r="Q14" i="50"/>
  <c r="R14" i="50"/>
  <c r="S14" i="50"/>
  <c r="S16" i="50" s="1"/>
  <c r="T14" i="50"/>
  <c r="U14" i="50"/>
  <c r="V14" i="50"/>
  <c r="W14" i="50"/>
  <c r="K14" i="50"/>
  <c r="K16" i="50" s="1"/>
  <c r="R25" i="49"/>
  <c r="L17" i="49"/>
  <c r="M17" i="49"/>
  <c r="N17" i="49"/>
  <c r="O17" i="49"/>
  <c r="P17" i="49"/>
  <c r="Q17" i="49"/>
  <c r="R17" i="49"/>
  <c r="S17" i="49"/>
  <c r="T17" i="49"/>
  <c r="U17" i="49"/>
  <c r="V17" i="49"/>
  <c r="W17" i="49"/>
  <c r="X17" i="49"/>
  <c r="K17" i="49"/>
  <c r="L20" i="48"/>
  <c r="M20" i="48"/>
  <c r="N20" i="48"/>
  <c r="O20" i="48"/>
  <c r="R20" i="48"/>
  <c r="S20" i="48"/>
  <c r="T20" i="48"/>
  <c r="V20" i="48"/>
  <c r="W20" i="48"/>
  <c r="U19" i="52"/>
  <c r="Q19" i="52"/>
  <c r="P19" i="52" s="1"/>
  <c r="K19" i="52"/>
  <c r="Y19" i="52" s="1"/>
  <c r="U18" i="52"/>
  <c r="Q18" i="52"/>
  <c r="K18" i="52"/>
  <c r="U17" i="52"/>
  <c r="Q17" i="52"/>
  <c r="P17" i="52" s="1"/>
  <c r="K17" i="52"/>
  <c r="U16" i="52"/>
  <c r="Q16" i="52"/>
  <c r="P16" i="52" s="1"/>
  <c r="K16" i="52"/>
  <c r="K12" i="52" s="1"/>
  <c r="U15" i="52"/>
  <c r="Q15" i="52"/>
  <c r="K15" i="52"/>
  <c r="U14" i="52"/>
  <c r="Q14" i="52"/>
  <c r="K14" i="52"/>
  <c r="U13" i="52"/>
  <c r="Q13" i="52"/>
  <c r="Q12" i="52" s="1"/>
  <c r="U11" i="52"/>
  <c r="Q11" i="52"/>
  <c r="K11" i="52"/>
  <c r="U10" i="52"/>
  <c r="Q10" i="52"/>
  <c r="K10" i="52"/>
  <c r="K8" i="52" s="1"/>
  <c r="U9" i="52"/>
  <c r="Q9" i="52"/>
  <c r="P9" i="52" s="1"/>
  <c r="X8" i="52"/>
  <c r="W8" i="52"/>
  <c r="V8" i="52"/>
  <c r="V20" i="52" s="1"/>
  <c r="T8" i="52"/>
  <c r="S8" i="52"/>
  <c r="R8" i="52"/>
  <c r="O8" i="52"/>
  <c r="M8" i="52"/>
  <c r="L8" i="52"/>
  <c r="U19" i="51"/>
  <c r="Q19" i="51"/>
  <c r="P19" i="51" s="1"/>
  <c r="K19" i="51"/>
  <c r="U18" i="51"/>
  <c r="P18" i="51" s="1"/>
  <c r="Q18" i="51"/>
  <c r="K18" i="51"/>
  <c r="U17" i="51"/>
  <c r="Q17" i="51"/>
  <c r="K17" i="51"/>
  <c r="U16" i="51"/>
  <c r="Q16" i="51"/>
  <c r="K16" i="51"/>
  <c r="U15" i="51"/>
  <c r="Q15" i="51"/>
  <c r="K15" i="51"/>
  <c r="U14" i="51"/>
  <c r="Q14" i="51"/>
  <c r="P14" i="51" s="1"/>
  <c r="K14" i="51"/>
  <c r="K12" i="51" s="1"/>
  <c r="U13" i="51"/>
  <c r="U12" i="51" s="1"/>
  <c r="Q13" i="51"/>
  <c r="U11" i="51"/>
  <c r="Q11" i="51"/>
  <c r="K11" i="51"/>
  <c r="U10" i="51"/>
  <c r="Q10" i="51"/>
  <c r="K10" i="51"/>
  <c r="P9" i="51"/>
  <c r="M9" i="51"/>
  <c r="K9" i="51"/>
  <c r="W8" i="51"/>
  <c r="V8" i="51"/>
  <c r="T8" i="51"/>
  <c r="T20" i="51" s="1"/>
  <c r="S8" i="51"/>
  <c r="R8" i="51"/>
  <c r="R20" i="51" s="1"/>
  <c r="O8" i="51"/>
  <c r="M8" i="51"/>
  <c r="M20" i="51" s="1"/>
  <c r="L8" i="51"/>
  <c r="L20" i="51" s="1"/>
  <c r="W12" i="50"/>
  <c r="Q12" i="50"/>
  <c r="W11" i="50"/>
  <c r="Q11" i="50"/>
  <c r="M11" i="50"/>
  <c r="W10" i="50"/>
  <c r="Q10" i="50"/>
  <c r="M10" i="50"/>
  <c r="Q9" i="50"/>
  <c r="H12" i="8"/>
  <c r="U16" i="49"/>
  <c r="Q16" i="49"/>
  <c r="P16" i="49" s="1"/>
  <c r="X16" i="49" s="1"/>
  <c r="M16" i="49"/>
  <c r="U15" i="49"/>
  <c r="Q15" i="49"/>
  <c r="P15" i="49"/>
  <c r="X15" i="49" s="1"/>
  <c r="M15" i="49"/>
  <c r="U14" i="49"/>
  <c r="Q14" i="49"/>
  <c r="M14" i="49"/>
  <c r="U13" i="49"/>
  <c r="M13" i="49"/>
  <c r="U12" i="49"/>
  <c r="Q12" i="49"/>
  <c r="M12" i="49"/>
  <c r="U10" i="49"/>
  <c r="Q10" i="49"/>
  <c r="P10" i="49"/>
  <c r="X10" i="49" s="1"/>
  <c r="M10" i="49"/>
  <c r="U9" i="49"/>
  <c r="Q9" i="49"/>
  <c r="M9" i="49"/>
  <c r="W8" i="49"/>
  <c r="V8" i="49"/>
  <c r="V25" i="49" s="1"/>
  <c r="T8" i="49"/>
  <c r="S8" i="49"/>
  <c r="S25" i="49" s="1"/>
  <c r="R8" i="49"/>
  <c r="O8" i="49"/>
  <c r="O25" i="49" s="1"/>
  <c r="L8" i="49"/>
  <c r="L25" i="49" s="1"/>
  <c r="U24" i="48"/>
  <c r="Q24" i="48"/>
  <c r="P24" i="48" s="1"/>
  <c r="K24" i="48"/>
  <c r="U23" i="48"/>
  <c r="Q23" i="48"/>
  <c r="K23" i="48"/>
  <c r="U22" i="48"/>
  <c r="Q22" i="48"/>
  <c r="K22" i="48"/>
  <c r="U21" i="48"/>
  <c r="Q21" i="48"/>
  <c r="P21" i="48" s="1"/>
  <c r="K21" i="48"/>
  <c r="K20" i="48" s="1"/>
  <c r="M18" i="48"/>
  <c r="U17" i="48"/>
  <c r="Q17" i="48"/>
  <c r="M17" i="48"/>
  <c r="U16" i="48"/>
  <c r="P16" i="48" s="1"/>
  <c r="X16" i="48" s="1"/>
  <c r="Q16" i="48"/>
  <c r="M16" i="48"/>
  <c r="U15" i="48"/>
  <c r="Q15" i="48"/>
  <c r="M15" i="48"/>
  <c r="W14" i="48"/>
  <c r="W8" i="48" s="1"/>
  <c r="V14" i="48"/>
  <c r="U14" i="48" s="1"/>
  <c r="T14" i="48"/>
  <c r="S14" i="48"/>
  <c r="Q14" i="48" s="1"/>
  <c r="M14" i="48"/>
  <c r="U13" i="48"/>
  <c r="Q13" i="48"/>
  <c r="M13" i="48"/>
  <c r="U12" i="48"/>
  <c r="Q12" i="48"/>
  <c r="P12" i="48" s="1"/>
  <c r="X12" i="48" s="1"/>
  <c r="M12" i="48"/>
  <c r="Q10" i="48"/>
  <c r="M10" i="48"/>
  <c r="U11" i="48"/>
  <c r="Q11" i="48"/>
  <c r="P11" i="48" s="1"/>
  <c r="M11" i="48"/>
  <c r="X9" i="48"/>
  <c r="U9" i="48"/>
  <c r="Q9" i="48"/>
  <c r="P9" i="48"/>
  <c r="M9" i="48"/>
  <c r="M8" i="48" s="1"/>
  <c r="T8" i="48"/>
  <c r="R8" i="48"/>
  <c r="O8" i="48"/>
  <c r="L8" i="48"/>
  <c r="P14" i="49" l="1"/>
  <c r="X14" i="49" s="1"/>
  <c r="P12" i="49"/>
  <c r="X12" i="49" s="1"/>
  <c r="P9" i="49"/>
  <c r="X9" i="49" s="1"/>
  <c r="X8" i="49" s="1"/>
  <c r="U8" i="49"/>
  <c r="U25" i="49" s="1"/>
  <c r="H11" i="8" s="1"/>
  <c r="P13" i="49"/>
  <c r="X13" i="49" s="1"/>
  <c r="P17" i="48"/>
  <c r="X17" i="48" s="1"/>
  <c r="U20" i="48"/>
  <c r="V8" i="48"/>
  <c r="P13" i="48"/>
  <c r="X13" i="48" s="1"/>
  <c r="P15" i="48"/>
  <c r="X15" i="48" s="1"/>
  <c r="P18" i="48"/>
  <c r="X18" i="48" s="1"/>
  <c r="P10" i="48"/>
  <c r="X10" i="48" s="1"/>
  <c r="U8" i="48"/>
  <c r="M16" i="50"/>
  <c r="P8" i="54"/>
  <c r="P10" i="54" s="1"/>
  <c r="W9" i="54"/>
  <c r="W8" i="54" s="1"/>
  <c r="W10" i="54" s="1"/>
  <c r="P13" i="52"/>
  <c r="U12" i="52"/>
  <c r="M20" i="52"/>
  <c r="T20" i="52"/>
  <c r="P10" i="52"/>
  <c r="P14" i="52"/>
  <c r="O20" i="52"/>
  <c r="S20" i="52"/>
  <c r="U8" i="52"/>
  <c r="K20" i="52"/>
  <c r="R20" i="52"/>
  <c r="W20" i="52"/>
  <c r="Y14" i="52"/>
  <c r="Y17" i="52"/>
  <c r="L20" i="52"/>
  <c r="X20" i="52"/>
  <c r="P11" i="52"/>
  <c r="Y11" i="52" s="1"/>
  <c r="P18" i="52"/>
  <c r="Y18" i="52" s="1"/>
  <c r="P15" i="51"/>
  <c r="P13" i="51"/>
  <c r="Q12" i="51"/>
  <c r="P16" i="51"/>
  <c r="O20" i="51"/>
  <c r="W20" i="51"/>
  <c r="X14" i="51"/>
  <c r="Q8" i="51"/>
  <c r="Q20" i="51" s="1"/>
  <c r="F14" i="8" s="1"/>
  <c r="V20" i="51"/>
  <c r="P10" i="51"/>
  <c r="P11" i="51"/>
  <c r="X11" i="51" s="1"/>
  <c r="X18" i="51"/>
  <c r="X19" i="51"/>
  <c r="S20" i="51"/>
  <c r="X9" i="51"/>
  <c r="X16" i="51"/>
  <c r="P17" i="51"/>
  <c r="X17" i="51" s="1"/>
  <c r="U16" i="50"/>
  <c r="R16" i="50"/>
  <c r="V16" i="50"/>
  <c r="Q16" i="50"/>
  <c r="F12" i="8" s="1"/>
  <c r="W25" i="49"/>
  <c r="T25" i="49"/>
  <c r="M8" i="49"/>
  <c r="M25" i="49" s="1"/>
  <c r="Q20" i="48"/>
  <c r="P22" i="48"/>
  <c r="X22" i="48" s="1"/>
  <c r="X24" i="48"/>
  <c r="X21" i="48"/>
  <c r="P23" i="48"/>
  <c r="X23" i="48" s="1"/>
  <c r="P8" i="52"/>
  <c r="P14" i="48"/>
  <c r="X14" i="48" s="1"/>
  <c r="Q8" i="48"/>
  <c r="X11" i="48"/>
  <c r="X13" i="51"/>
  <c r="X12" i="51" s="1"/>
  <c r="W16" i="50"/>
  <c r="P16" i="50"/>
  <c r="X10" i="51"/>
  <c r="X15" i="51"/>
  <c r="Y10" i="52"/>
  <c r="Y16" i="52"/>
  <c r="Y9" i="52"/>
  <c r="K8" i="51"/>
  <c r="K20" i="51" s="1"/>
  <c r="S8" i="48"/>
  <c r="Q8" i="49"/>
  <c r="U8" i="51"/>
  <c r="U20" i="51" s="1"/>
  <c r="H14" i="8" s="1"/>
  <c r="P15" i="52"/>
  <c r="Y15" i="52" s="1"/>
  <c r="Q8" i="52"/>
  <c r="Q20" i="52" s="1"/>
  <c r="P8" i="49" l="1"/>
  <c r="P25" i="49" s="1"/>
  <c r="P8" i="48"/>
  <c r="P20" i="48"/>
  <c r="X8" i="48"/>
  <c r="Y13" i="52"/>
  <c r="Y12" i="52" s="1"/>
  <c r="P12" i="52"/>
  <c r="Y8" i="52"/>
  <c r="U20" i="52"/>
  <c r="P8" i="51"/>
  <c r="P20" i="51" s="1"/>
  <c r="P12" i="51"/>
  <c r="X8" i="51"/>
  <c r="X20" i="48"/>
  <c r="Y20" i="52"/>
  <c r="P20" i="52"/>
  <c r="Q25" i="49"/>
  <c r="F11" i="8" s="1"/>
  <c r="X25" i="49"/>
  <c r="X20" i="51" l="1"/>
  <c r="G23" i="8" l="1"/>
  <c r="E23" i="8"/>
  <c r="E16" i="8"/>
  <c r="E33" i="8" s="1"/>
  <c r="G13" i="8"/>
  <c r="E13" i="8"/>
  <c r="I5" i="8" l="1"/>
  <c r="I30" i="8" l="1"/>
  <c r="F23" i="8" l="1"/>
  <c r="H23" i="8" l="1"/>
  <c r="I23" i="8" s="1"/>
  <c r="I22" i="8"/>
  <c r="I32" i="8"/>
  <c r="G16" i="8"/>
  <c r="I15" i="8" l="1"/>
  <c r="I9" i="8"/>
  <c r="I20" i="8"/>
  <c r="I6" i="8" l="1"/>
  <c r="G33" i="8"/>
  <c r="E17" i="8" l="1"/>
  <c r="D20" i="8" l="1"/>
  <c r="D9" i="8"/>
  <c r="D6" i="8" l="1"/>
  <c r="I31" i="8" l="1"/>
  <c r="I29" i="8" l="1"/>
  <c r="I28" i="8" l="1"/>
  <c r="I19" i="8" l="1"/>
  <c r="D22" i="8" l="1"/>
  <c r="D23" i="8" s="1"/>
  <c r="D19" i="8"/>
  <c r="D5" i="8"/>
  <c r="I12" i="8" l="1"/>
  <c r="D12" i="8" l="1"/>
  <c r="D18" i="8" l="1"/>
  <c r="F13" i="8" l="1"/>
  <c r="D17" i="8" l="1"/>
  <c r="D21" i="8" s="1"/>
  <c r="H17" i="8"/>
  <c r="I17" i="8" l="1"/>
  <c r="D4" i="8" l="1"/>
  <c r="D7" i="8" s="1"/>
  <c r="D8" i="8" l="1"/>
  <c r="D10" i="8" l="1"/>
  <c r="D11" i="8" l="1"/>
  <c r="D13" i="8" s="1"/>
  <c r="H13" i="8"/>
  <c r="I13" i="8" s="1"/>
  <c r="I11" i="8" l="1"/>
  <c r="I14" i="8"/>
  <c r="D14" i="8" l="1"/>
  <c r="D16" i="8" s="1"/>
  <c r="D33" i="8" s="1"/>
  <c r="H16" i="8"/>
  <c r="F16" i="8" l="1"/>
  <c r="I16" i="8"/>
  <c r="K25" i="48"/>
  <c r="T25" i="48"/>
  <c r="M25" i="48"/>
  <c r="P25" i="48"/>
  <c r="S25" i="48"/>
  <c r="O25" i="48"/>
  <c r="V25" i="48"/>
  <c r="W25" i="48"/>
  <c r="Q25" i="48"/>
  <c r="F8" i="8" s="1"/>
  <c r="F10" i="8" s="1"/>
  <c r="L25" i="48"/>
  <c r="U25" i="48"/>
  <c r="H8" i="8" s="1"/>
  <c r="H10" i="8" s="1"/>
  <c r="I10" i="8" s="1"/>
  <c r="R25" i="48"/>
  <c r="X25" i="48"/>
  <c r="I8" i="8" l="1"/>
  <c r="F33" i="8"/>
  <c r="H33" i="8"/>
  <c r="I4" i="8"/>
  <c r="I33" i="8" l="1"/>
  <c r="K30" i="69" l="1"/>
  <c r="X30" i="69"/>
  <c r="M30" i="69"/>
</calcChain>
</file>

<file path=xl/comments1.xml><?xml version="1.0" encoding="utf-8"?>
<comments xmlns="http://schemas.openxmlformats.org/spreadsheetml/2006/main">
  <authors>
    <author>Kypusová Marta</author>
  </authors>
  <commentList>
    <comment ref="W18" authorId="0" shapeId="0">
      <text>
        <r>
          <rPr>
            <b/>
            <sz val="9"/>
            <color indexed="81"/>
            <rFont val="Tahoma"/>
            <family val="2"/>
            <charset val="238"/>
          </rPr>
          <t>Kypusová Marta:</t>
        </r>
        <r>
          <rPr>
            <sz val="9"/>
            <color indexed="81"/>
            <rFont val="Tahoma"/>
            <family val="2"/>
            <charset val="238"/>
          </rPr>
          <t xml:space="preserve">
6341 - 5 000 tis. Kč
6121 - zbytek</t>
        </r>
      </text>
    </comment>
  </commentList>
</comments>
</file>

<file path=xl/comments2.xml><?xml version="1.0" encoding="utf-8"?>
<comments xmlns="http://schemas.openxmlformats.org/spreadsheetml/2006/main">
  <authors>
    <author>Bonyoma Lutchimba Iva</author>
  </authors>
  <commentList>
    <comment ref="U10" authorId="0" shapeId="0">
      <text>
        <r>
          <rPr>
            <b/>
            <sz val="9"/>
            <color indexed="81"/>
            <rFont val="Tahoma"/>
            <family val="2"/>
            <charset val="238"/>
          </rPr>
          <t>Bonyoma Lutchimba Iva:</t>
        </r>
        <r>
          <rPr>
            <sz val="9"/>
            <color indexed="81"/>
            <rFont val="Tahoma"/>
            <family val="2"/>
            <charset val="238"/>
          </rPr>
          <t xml:space="preserve">
rozděleno na 2 roky
</t>
        </r>
      </text>
    </comment>
    <comment ref="U11" authorId="0" shapeId="0">
      <text>
        <r>
          <rPr>
            <b/>
            <sz val="9"/>
            <color indexed="81"/>
            <rFont val="Tahoma"/>
            <family val="2"/>
            <charset val="238"/>
          </rPr>
          <t>Bonyoma Lutchimba Iva:</t>
        </r>
        <r>
          <rPr>
            <sz val="9"/>
            <color indexed="81"/>
            <rFont val="Tahoma"/>
            <family val="2"/>
            <charset val="238"/>
          </rPr>
          <t xml:space="preserve">
rozděleno na 2 roky</t>
        </r>
      </text>
    </comment>
  </commentList>
</comments>
</file>

<file path=xl/sharedStrings.xml><?xml version="1.0" encoding="utf-8"?>
<sst xmlns="http://schemas.openxmlformats.org/spreadsheetml/2006/main" count="1147" uniqueCount="340">
  <si>
    <t>realizace</t>
  </si>
  <si>
    <t>Realizace</t>
  </si>
  <si>
    <t>poznámka</t>
  </si>
  <si>
    <t>Termín realizace</t>
  </si>
  <si>
    <t>Podíl OK</t>
  </si>
  <si>
    <t>Dotace</t>
  </si>
  <si>
    <t xml:space="preserve">Celkové náklady s DPH v tis. Kč           </t>
  </si>
  <si>
    <t>K zajištění</t>
  </si>
  <si>
    <t>Stávající dokumentace</t>
  </si>
  <si>
    <t>Popis:</t>
  </si>
  <si>
    <t>Název akce:</t>
  </si>
  <si>
    <t>pol.</t>
  </si>
  <si>
    <t>§</t>
  </si>
  <si>
    <t>ORG</t>
  </si>
  <si>
    <t>Oblast</t>
  </si>
  <si>
    <t>Poř. číslo</t>
  </si>
  <si>
    <t>vedoucí odboru</t>
  </si>
  <si>
    <t>Ing. Miroslav Kubín</t>
  </si>
  <si>
    <t>PR</t>
  </si>
  <si>
    <t>OL</t>
  </si>
  <si>
    <t>SU</t>
  </si>
  <si>
    <t>Realizace energeticky úsporných opatření  – SOŠ Šumperk, Zemědělská 3 - tělocvična</t>
  </si>
  <si>
    <t>PV</t>
  </si>
  <si>
    <t>v tis. Kč</t>
  </si>
  <si>
    <t>Název přílohy</t>
  </si>
  <si>
    <t>Návrh na rozpočet OK celkem</t>
  </si>
  <si>
    <t>Oblast školství</t>
  </si>
  <si>
    <t>Oblast školství - součet</t>
  </si>
  <si>
    <t>Oblast sociální</t>
  </si>
  <si>
    <t>Oblast sociální - součet</t>
  </si>
  <si>
    <t>Oblast kultury</t>
  </si>
  <si>
    <t>Oblast kultury - součet</t>
  </si>
  <si>
    <t>Oblast dopravy</t>
  </si>
  <si>
    <t>Oblast dopravy - součet</t>
  </si>
  <si>
    <t>Oblast zdravotnictví</t>
  </si>
  <si>
    <t>Oblast zdravotnictví - součet</t>
  </si>
  <si>
    <t>CELKEM</t>
  </si>
  <si>
    <t>Předfinancování z rozpočtu OK</t>
  </si>
  <si>
    <t>Oblast IT</t>
  </si>
  <si>
    <t>Oblast IT - součet</t>
  </si>
  <si>
    <t>Projektová dokumentace</t>
  </si>
  <si>
    <t>Sesk. pol.</t>
  </si>
  <si>
    <t>Krajský akční plán rozvoje vzdělávání Olomouckého kraje - ORJ 76</t>
  </si>
  <si>
    <t>Podpora rozvoje Olomouckého kraje - ORJ 74</t>
  </si>
  <si>
    <t>Operační program lidské zdroje a zaměstnanost - ORJ 64</t>
  </si>
  <si>
    <t>Zajištění dostupnosti vybraných sociálních služeb v Olomouckém kraji - ORJ 60</t>
  </si>
  <si>
    <t>Správce:</t>
  </si>
  <si>
    <t>Ing. Miroslava Březinová</t>
  </si>
  <si>
    <t>Celkem za ORJ 19 - oblast sociální</t>
  </si>
  <si>
    <t>Celkem za ORJ 19 - oblast školství</t>
  </si>
  <si>
    <t>ORJ 52</t>
  </si>
  <si>
    <t>Odbor podpory řízení příspěvkových organizací</t>
  </si>
  <si>
    <t>Odbor strategického rozvoje kraje – individuální projekty - ORJ 30</t>
  </si>
  <si>
    <r>
      <t>Předfinancování z revolvingu KB</t>
    </r>
    <r>
      <rPr>
        <b/>
        <sz val="14"/>
        <color rgb="FFFF0000"/>
        <rFont val="Arial"/>
        <family val="2"/>
        <charset val="238"/>
      </rPr>
      <t xml:space="preserve"> *</t>
    </r>
  </si>
  <si>
    <t>Zateplení. Výměna původních ochlazovaných výplní otvorů a zateplení objektů školy - hlavní budova a objekt dílen.</t>
  </si>
  <si>
    <t>Vzduchotechnika. Výměna původních ochlazovaných výplní otvorů a zateplení objektů školy - hlavní budova a objekt dílen.</t>
  </si>
  <si>
    <t>Projekty spolufinancované z evropských fondů a národních fondů - realizace (ORJ 52)</t>
  </si>
  <si>
    <t>Projekty spolufinancované z evropských fondů a národních fondů - realizace (ORJ 59)</t>
  </si>
  <si>
    <t>Projekty spolufinancované z evropských fondů a národních fondů (ORJ 19)</t>
  </si>
  <si>
    <t>Projekty spolufinancované z evropských fondů a národních fondů - realizace (ORJ 50)</t>
  </si>
  <si>
    <t>Projekty spolufinancované z evropských fondů a národních fondů - realizace (SSOK)</t>
  </si>
  <si>
    <t>Projekty spolufinancované z evropských fondů a národních fondů - realizace - (ORJ 52)</t>
  </si>
  <si>
    <t>Projekty spolufinancované z evropských fondů a národních fondů - realizace - SMN (ORJ 52)</t>
  </si>
  <si>
    <t>Celkem za ORJ 52 - oblast školství</t>
  </si>
  <si>
    <t>Celkem za ORJ 52 - oblast zdravotnictví</t>
  </si>
  <si>
    <t>Realizace energeticky úsporných opatření na objektu tělocvičny, spočívající ve výměně střechy, zateplení a výměně oken.</t>
  </si>
  <si>
    <t>Projekty spolufinancované z evropských fondů a národních fondů - realizace (ORJ 19)</t>
  </si>
  <si>
    <t>2020-2021</t>
  </si>
  <si>
    <t>SŠ, ZŠ a MŠ Prostějov, Komenského 10 - Bezbariérové užívání objektu ZŠ</t>
  </si>
  <si>
    <t>ZŠ Šternberk, Olomoucká 76 - Green Class</t>
  </si>
  <si>
    <t>Realizace bezbariérového přístupu do školy, vybudování výtahu a úprava sociálních zařízení na bezbariérové.</t>
  </si>
  <si>
    <t>Nájemné SMN z rozpočtu OK</t>
  </si>
  <si>
    <t>Návrh rozpočtu - předfinancování (EU + SR) z rozpočtu OK</t>
  </si>
  <si>
    <t>Odbor investic</t>
  </si>
  <si>
    <t>Očekávaná skutečnost 
 31. 12. 2019</t>
  </si>
  <si>
    <r>
      <t xml:space="preserve">Celkem v roce 2020 </t>
    </r>
    <r>
      <rPr>
        <b/>
        <sz val="9"/>
        <rFont val="Arial"/>
        <family val="2"/>
        <charset val="238"/>
      </rPr>
      <t xml:space="preserve">(předfinancování +  podíl OK + neuznatené náklady)              </t>
    </r>
  </si>
  <si>
    <t xml:space="preserve">Předfinancování celkem 2020                             (EU + SR) </t>
  </si>
  <si>
    <t>z toho:</t>
  </si>
  <si>
    <r>
      <rPr>
        <b/>
        <sz val="12"/>
        <rFont val="Arial"/>
        <family val="2"/>
        <charset val="238"/>
      </rPr>
      <t xml:space="preserve">Návrh rozpočtu 2020 </t>
    </r>
    <r>
      <rPr>
        <b/>
        <sz val="10"/>
        <rFont val="Arial"/>
        <family val="2"/>
        <charset val="238"/>
      </rPr>
      <t xml:space="preserve">
(podíl OK + neuznatelné náklady)</t>
    </r>
  </si>
  <si>
    <t>Pokračování v roce 2021 a dalších</t>
  </si>
  <si>
    <t xml:space="preserve"> předfinancování ( podíl EU) z revolvingu KB</t>
  </si>
  <si>
    <t xml:space="preserve"> předfinancování (podíl SR) z revolvingu KB</t>
  </si>
  <si>
    <t>podíl OK (uznatelné náklady)</t>
  </si>
  <si>
    <t>Podíl OK (neuznatelné náklady)</t>
  </si>
  <si>
    <t>Realizace energeticky úsporných opatření - SPŠ Hranice - a) zateplení</t>
  </si>
  <si>
    <t>žádost o dotaci se bude teprve podávat</t>
  </si>
  <si>
    <t>Realizace energeticky úsporných opatření - SPŠ Hranice - b) vzduchotechnika</t>
  </si>
  <si>
    <t>Realizace energeticky úsporných opatření – SŠ technická a zemědělská Mohelnice - A) ZATEPLENÍ</t>
  </si>
  <si>
    <t>Realizace energeticky úsporných opatření – SŠ technická a zemědělská Mohelnice - B) VZDUCHOTECHNIKA</t>
  </si>
  <si>
    <t>Střední škola technická, Přerov, Kouřílkova 8 - Energeticky úsporná opatření - tělocvična - a)zateplení</t>
  </si>
  <si>
    <t>Střední škola technická, Přerov, Kouřílkova 8 - Energeticky úsporná opatření - tělocvična - b) vzduchotechnika</t>
  </si>
  <si>
    <t>Systém výměny vzduchu k zateplení budov.</t>
  </si>
  <si>
    <t>REÚO – OA Mohelnice – budovy internátu a jídelna - a) zateplení</t>
  </si>
  <si>
    <t>REÚO – OA Mohelnice – budovy internátu a jídelna - b) vzduchotechnika</t>
  </si>
  <si>
    <t>Zkvalitnění výku vybudováním venkovního pavilonu pro výuku přírodovědných předmětů. Pavilon bude sloužit i pro zájmové aktivity žáků.</t>
  </si>
  <si>
    <t>Základní škola Šternberk, Olomoucká 76 - Zateplení budovy a instalace řízeného větrání - a) zateplení</t>
  </si>
  <si>
    <t xml:space="preserve">Areál školy tvořen 3 budovami, všechny objekty kolaudovány v r. 1970, nejvyšší energetická náročnost, nevyhovuje systém větrání, v učebnách nelze zabezpečit potřebnou tepelnou stabilitu. </t>
  </si>
  <si>
    <t>Základní škola Šternberk, Olomoucká 76 - Zateplení budovy a instalace řízeného větrání - b) vzduchotechnika</t>
  </si>
  <si>
    <t>PPP a SPC Olomouckého kraje - zvýšení kvality služeb a kapacity centra - PPP Jeseník</t>
  </si>
  <si>
    <t>PD, realizace</t>
  </si>
  <si>
    <t>PPP a SPC Olomouckého kraje - zvýšení kvality služeb a kapacity centra - SPC Mohelnice</t>
  </si>
  <si>
    <t>čeká se na rozhodnutí o poskytnutí dotace</t>
  </si>
  <si>
    <t>PPP a SPC Olomouckého kraje - zvýšení kvality služeb a kapacity centra - SPC Prostějov</t>
  </si>
  <si>
    <t>PPP a SPC Olomouckého kraje - zvýšení kvality služeb a kapacity centra - PPP Přerov</t>
  </si>
  <si>
    <t>PPP a SPC Olomouckého kraje - zvýšení kvality služeb a kapacity centra - PPP Šumperk</t>
  </si>
  <si>
    <t>Vincentinum Šternberk, příspěvková organizace – rekonstrukce budovy ve Vikýřovicích</t>
  </si>
  <si>
    <t>Jedná se o celkovou rekonstrukci budovy sociálních služeb pro osoby se zdravotním postižením. Budou provedeny dispoziční úpravy, bezbariérový přístup do objektu.</t>
  </si>
  <si>
    <t>DPS</t>
  </si>
  <si>
    <t>Transformace příspěvkové organizace Nové Zámky – poskytovatel sociálních služeb - III.etapa - RD Litovel, Staroměstské náměstí 233</t>
  </si>
  <si>
    <t xml:space="preserve">Klíč – centrum sociálních služeb - Výstavba objektu pro osoby s poruchou autistického spektra </t>
  </si>
  <si>
    <t>Výstavba objektu pro osoby s mentálním postižením a poruchou autistického spektra (PAS), u kterých se projevuje dlouhodobé problémové společensky neakceptovatelné chování s převahou agrese s kapacitou 11 lůžek</t>
  </si>
  <si>
    <t>2019-2021</t>
  </si>
  <si>
    <t>Transformace příspěvkové organizace Nové Zámky – poskytovatel sociálních služeb - III.etapa - RD Litovel, ul. Pavlínka 1141</t>
  </si>
  <si>
    <t>2019-2020</t>
  </si>
  <si>
    <t xml:space="preserve">Transformace příspěvkové organizace Nové Zámky – poskytovatel sociálních služeb - III.etapa - RD Červenka 338, </t>
  </si>
  <si>
    <t xml:space="preserve">Transformace příspěvkové organizace Nové Zámky – poskytovatel sociálních služeb - III.etapa - RD Červenka 361, </t>
  </si>
  <si>
    <t>Transformace příspěvkové organizace Nové Zámky – poskytovatel sociálních služeb - III.etapa - Litovel, Rybníček 44</t>
  </si>
  <si>
    <t>Transformace příspěvkové organizace Nové Zámky – poskytovatel sociálních služeb - III.etapa - Litovel, Rybníček 45</t>
  </si>
  <si>
    <t xml:space="preserve">Transformace příspěvkové organizace Nové Zámky – poskytovatel sociálních služeb - IV.etapa  - novostavba RD Zábřeh, ul. Havlíčkova </t>
  </si>
  <si>
    <t>čeká se na rozhodnutí o poskytnutí dotace, možná nutné předfinancování z rozpočtu OK</t>
  </si>
  <si>
    <t>Transformace příspěvkové organizace Nové Zámky – poskytovatel sociálních služeb - IV.etapa  - novostavba RD Zábřeh, Malá Strana</t>
  </si>
  <si>
    <t>Celkem za ORJ 52 - oblast sociální</t>
  </si>
  <si>
    <t>ORJ 50</t>
  </si>
  <si>
    <t>II/366 Prostějov - přeložka silnice</t>
  </si>
  <si>
    <t xml:space="preserve">Jedná se o přeložku sil. II/366 v úseku od stávající křižovatky sil. II/366 se sil. II/449 ve směru na Smržice po napojení na okružní křižovatku na ul. Olomoucká.
Začátek přeložky je v blízkosti stávající křižovatky sil. II/366 se sil. II/449. Stávající styková křižovatka bude nahrazena okružní tříramennou křižovatkou, která umožní propojení stávající sil. II/366 od Kostelce na Hané a od města Prostějov s přeložkou sil. II/366. </t>
  </si>
  <si>
    <t>1. úsek - DSP</t>
  </si>
  <si>
    <t>realizace - intravilán</t>
  </si>
  <si>
    <t>II/150 Prostějov - Přerov</t>
  </si>
  <si>
    <t xml:space="preserve">Jedná se o stavební úpravy silnice II/150 o celkové délce 8,775 km a ve 4 úsecích .Začátek stavebních úprav 1.úseku v délce 0,3 km je v křižovatce II/150 s II/433 a končí okružní křižovatkou na Petrském náměstí v Prostějově. Úsek B o celkové délce 2,2 km má začátek v místě křižovatky ul. Vrahovická a Svatoplukova a končí v místě křižovatky silnic II/150 s III/4357 (ul.Vrahovická a Majakovského). Úsek C začíná v místě křižovatky silnic II/150 s III/3679 a končí v místě hranice Olomouckého kraje při mostu ev.č. 150-074 a jeho délka je 5,725 km. Poslední úsek D je veden intravilánem obce Brodek u Přerova a začíná křižovatkou silnic II/150 s III/01856 a konec úseku je v místě kř. II/150 s III/0553 s délkou 0,550 km. V úseku B budou rekonstruovány 2 silniční mosty ev.č. 150-072 a evid.č. 150-073. </t>
  </si>
  <si>
    <t>DSP,DPS</t>
  </si>
  <si>
    <t>II/570 Slatinice - Olomouc</t>
  </si>
  <si>
    <t>Jedná se o stavební úpravy silnice II/570 v celkové délce 10,070 km.  Počátek stavebních úprav 1. úseku je od konce obce Slatinice po křižovatku s III/44814. 2. úsek stavebních úprav je od křižovatky s III/57011 do km 11. 3. úsek od konce obce Hněvotín po křižovatku s III/5704. 4. úsek od konce obce Nedvězí po začátek Olomouce a úseku od křižovatky v km 5,03 po křižovatku v km 4,65. Mezi úseky dojde v rámci projektové přípravy k upřesnění délky rozsahu navázání na stávající komunikace, které jsou v celkové délce už započítány.
V úseku stavby se nachází mosty ev. č. 570 – 006 (most přes Blata před obcí Lutín) a ev. č. 570 – 007 (most přes potok Deštná za obcí Lutín), na kterých je nutné provést rekonstrukci</t>
  </si>
  <si>
    <t>II/447 Strukov - Šternberk</t>
  </si>
  <si>
    <t>JE</t>
  </si>
  <si>
    <t>Přeshraniční dostupnost Hanušovice – Stronie Ślaskie (II/446 Hanušovice-Nová Seninka)</t>
  </si>
  <si>
    <t>Projekt řeší stavební úpravy komunikace „Silnice II/446 Hanušovice - Nová Seninka“, v úseku od křižovatky se silnicí III/44649 na Stříbrnice po křižovatku s komunikací II/312 (Hanušovice – Králíky), cca v km 69,717 – 82,307, tj. délka úseku 12,59 km.</t>
  </si>
  <si>
    <t xml:space="preserve">realizace </t>
  </si>
  <si>
    <t>II/444 Šternberk - průtah</t>
  </si>
  <si>
    <t xml:space="preserve">Projektová dokumentace bude řešit stavební úpravy silnice II/444 v průtahu města Šternberku, v ulici Věžní. Počátek úseku je ve směru od Olomouce na křižovatce se silnicí I/46 (křížení s ulicí Olomoucká),  konec řešeného úseku je na kraji města Šternberk, na křižovatce se silnicí  II/447 (směr Lužice). Délka řešeného úseku cca 1,5 km. V řešeném úseku se nachází dva mosty, nadjezd nad železniční tratí a most přes vodní tok Sitka. Projekt je rozdělen na dvě samostatné stavby – Stavba 1: Průtah silnice II/444 a Stavba 2: Okružní křižovatka I/46 x II/444. 
</t>
  </si>
  <si>
    <t>Celkem za ORJ 50 - oblast dopravy</t>
  </si>
  <si>
    <t>Odbor dopravy a silničního hospodářství</t>
  </si>
  <si>
    <t>Ing. Ladislav Růžička</t>
  </si>
  <si>
    <t xml:space="preserve">ORJ </t>
  </si>
  <si>
    <t>ORJ 12 - Oblast dopravy - projekty spolufinancované z evropských fondů a národních fondů</t>
  </si>
  <si>
    <t xml:space="preserve"> předfinancování (EU + SR) z revolvingu KB</t>
  </si>
  <si>
    <t>II/448 Laškov - Kandia - hr. okr. Olomouc</t>
  </si>
  <si>
    <t>II/456 Žulová - křiž. II/457</t>
  </si>
  <si>
    <t>II/449 Uničov - hr. okr. Bruntál</t>
  </si>
  <si>
    <t>II/444 Medlov - Uničov - extravilán</t>
  </si>
  <si>
    <t>II/315 hr. Okr. Ústí nad O. - Zábřeh-Leština</t>
  </si>
  <si>
    <t>Celkem za ORJ 12 - oblast dopravy</t>
  </si>
  <si>
    <t>Muzeum Komenského v Přerově - záchrana a zpřístupnění paláce na hradě Helfštýn</t>
  </si>
  <si>
    <t xml:space="preserve">Jedná se o zhotovení projektu na zastřešení hradního paláce za účelem zajištění lepší ochrany obvodového zdiva paláce  proti povětrnostním vlivům a stálého zachování vzácné architektury stavby. </t>
  </si>
  <si>
    <t>2017-2020</t>
  </si>
  <si>
    <t>Celkem za ORJ 52 - oblast kultury</t>
  </si>
  <si>
    <t>podíl OK (uznatelné náklady - nájemné SMN)</t>
  </si>
  <si>
    <t>Podíl OK (neuznatelné náklady - nájemné SMN)</t>
  </si>
  <si>
    <t>Podíl OK (DPH)</t>
  </si>
  <si>
    <t>SMN a.s. - o.z. Nemocnice Šternberk - REÚO - Domov sester</t>
  </si>
  <si>
    <t>Jedná se o výměnu otvorových výplní (okna a dveře) a zateplení budovy internátu, sloužící pro ubytování zaměstnanců nemocnice ve Šternberku. Podíl vlastních nákladů a neuznatelné náklady jsou hrazeny z nájemného SMN a.s.</t>
  </si>
  <si>
    <t>PD</t>
  </si>
  <si>
    <t>*jedná se pouze o informaci o výši předfinancování podílu EU a SR z úvěru - není součástí návrhu rozpočtu Olomouckého kraje na rok 2020</t>
  </si>
  <si>
    <t>Příprava a projektová dokumentace</t>
  </si>
  <si>
    <t>Projektová příprava</t>
  </si>
  <si>
    <t>Příprava</t>
  </si>
  <si>
    <t>Právnické služby</t>
  </si>
  <si>
    <t>Celkem za ORJ 30 - příprava projektů</t>
  </si>
  <si>
    <t>Odbor strategického rozvoje kraje</t>
  </si>
  <si>
    <t xml:space="preserve">Celkem za ORJ 59 - oblast školství </t>
  </si>
  <si>
    <t>Pořízení strojního vybavení a zajištění bezbariérovosti na OU a PrŠ Lipová-lázně</t>
  </si>
  <si>
    <t>Ing. Radek Dosoudil</t>
  </si>
  <si>
    <t>Specifické informační systémy Krajského úřadu Olomouckého kraje</t>
  </si>
  <si>
    <t xml:space="preserve">Celkem za ORJ 59 - oblast IT </t>
  </si>
  <si>
    <t>Hospodaření se srážkovými vodami v intravilánu příspěvkových organizací Olomouckého kraje I</t>
  </si>
  <si>
    <t>Hospodaření se srážkovými vodami v intravilánu příspěvkových organizací Olomouckého kraje II</t>
  </si>
  <si>
    <t>Hospodaření se srážkovými vodami v intravilánu příspěvkových organizací Olomouckého kraje III</t>
  </si>
  <si>
    <t>Obnova zahrady zdravotnického zařízení v Moravském Berouně</t>
  </si>
  <si>
    <t>Jedná se o ex-post financování (kombinovaná platba), dotace bude poskytnuta z OPŽP - 60% Evropský fond pro regionální rozvoj a 40% Olomoucký kraj.</t>
  </si>
  <si>
    <t>Podpora biodiverzity v Olomouckém kraji - péče o vybrané evropsky významné lokality</t>
  </si>
  <si>
    <t>Celkem za ORJ 59 - oblast životní prostředí</t>
  </si>
  <si>
    <t>Oblast životního prostředí</t>
  </si>
  <si>
    <t>Oblast životního prostředí - součet</t>
  </si>
  <si>
    <t>ORJ 59 - Oblast cestovního ruchu - projekty spolufinancované z evropských fondů a národních fondů</t>
  </si>
  <si>
    <t xml:space="preserve">Celkem v roce 2020 (předfinancování +  podíl OK + neuznatené náklady)              </t>
  </si>
  <si>
    <t>Návrh rozpočtu 2020 
(podíl OK + neuznatelné náklady)</t>
  </si>
  <si>
    <t>Podpora rozvoje cestovního ruchu v Olomouckém kraji II</t>
  </si>
  <si>
    <t>Podaná žádost  o dotaci na Ministerstvo pro místní rozvoj (50% dotace, 50% podíl OK). Finacování  dotace bude probíhat Ex-ante.</t>
  </si>
  <si>
    <t>Česko-polská Hřebenovka - východní část</t>
  </si>
  <si>
    <t xml:space="preserve">Jedná se o ex-post financování - 85% Evropský fond pro regionální rozvoj, 5% státní rozpočet a 10% Olomoucký kraj. Jedná se o Operační program Interreg V-A česká republika - Polsko. </t>
  </si>
  <si>
    <t>Celkem za ORJ 59 - oblast cestovního ruchu</t>
  </si>
  <si>
    <t>Oblast cestovního ruchu</t>
  </si>
  <si>
    <t>Oblast cestovního ruchu - součet</t>
  </si>
  <si>
    <t>Azylové domy v Olomouckém kraji I</t>
  </si>
  <si>
    <t xml:space="preserve">Celkem za ORJ 60 - oblast sociální </t>
  </si>
  <si>
    <t>Správce: Ing. Radek Dosoudil</t>
  </si>
  <si>
    <t>ORJ 59</t>
  </si>
  <si>
    <t>Rovný přístup ke vzdělávání s ohledem na lepší uplatnitelnost na trhu práce</t>
  </si>
  <si>
    <t xml:space="preserve">Jedná se o 5 % spolufinancování podílu Olomouckého kraje. Hrazeny budou platy zaměstnanců v pracovním poměru vykonávajících činnost spojenou s realizací projektu v roce 2019 v rámci nepřímých výdajů a investiční náklady kraje, náklady spojené s aktivitami, které zajišťuje pro kraj partner projektu Centrum uznávání a celoživotního vzdělávání, které tvoří mzdové výdaje, nákup investic pro školy a pořízení drobného hmotného majetku pro školy.   </t>
  </si>
  <si>
    <t>Technická pasportizace, strategie ICT a vzdělávání</t>
  </si>
  <si>
    <t>Jedná se o zálohové financování ex-ante. Dotace bude poskytnuta z OP Zaměstnanost - 85 % EU, 10 % SR, 5 % OK.</t>
  </si>
  <si>
    <t>Technická pasportizace a koncepce</t>
  </si>
  <si>
    <t xml:space="preserve">Jedná se 5 % spolufinancování podílu Olomouckého kraje a nezpůsobilé výdaje projektu. Projekt je financován z OP Zaměstnanost formou zálohových plateb. </t>
  </si>
  <si>
    <t>Podpora plánování sociálních služeb a sociální práce na území Olomouckého kraje v návaznosti na zvyšování  jejich dostupnosti a kvality II.</t>
  </si>
  <si>
    <t xml:space="preserve">Jedná se 5 % spolufinancování podílu Olomouckého kraje. Projekt bude financován z OP Zaměstnanost formou zálohových plateb. </t>
  </si>
  <si>
    <t>ORJ 64</t>
  </si>
  <si>
    <t>Rozvoj regionálního partnerství v programovém období EU 2014 - 2020 - III.</t>
  </si>
  <si>
    <t>ORJ 74</t>
  </si>
  <si>
    <t>Odbor strategického rozvoje kraje – Podpora rozvoje Olomouckého kraje</t>
  </si>
  <si>
    <t>Celkem za ORJ 64 - Operační program lidské zdroje a zaměstnanost</t>
  </si>
  <si>
    <t>Podpora plánování sociálních služeb a sociální práce na území Olomouckého kraje</t>
  </si>
  <si>
    <t>Návrh rozpočtu - podíl OK + neuznatelné náklady</t>
  </si>
  <si>
    <t xml:space="preserve">Celkem v tis. Kč    </t>
  </si>
  <si>
    <t>Pokračování v roce 2020 a dalších</t>
  </si>
  <si>
    <t>ORJ 64 - Operační program lidské zdroje a zaměstnanost</t>
  </si>
  <si>
    <t>Odbor strategického rozvoje kraje - Operační program lidské zdroje a zaměstnanost</t>
  </si>
  <si>
    <t>ORJ 74 - Podpora rozvoje Olomouckého kraje</t>
  </si>
  <si>
    <t>Rozvoj regionálního partnerství v programovém období EU 2014 – 20 – II.</t>
  </si>
  <si>
    <t>Jedná se o 15% spolufinancování ze státního rozpočtu, 0% je spolufinancování Olomouckého kraje. Projekt je financován formou ex-post plateb. Projekt je financován z OP Technická pomoc.</t>
  </si>
  <si>
    <t>Projekt Smart Akcelerátor Olomouckého kraje II. (přímé náklady)</t>
  </si>
  <si>
    <t>Projekt Smart Akcelerátor Olomouckého kraje II. (nepřímé náklady)</t>
  </si>
  <si>
    <t>Celkem za ORJ 74 - Podpora rozvoje Olomouckého kraje</t>
  </si>
  <si>
    <t>Vynaloženo k 31. 12. 2019 v tis. Kč</t>
  </si>
  <si>
    <t>2015 - 2020</t>
  </si>
  <si>
    <t>2019 - 2022</t>
  </si>
  <si>
    <t>2020 - 2021</t>
  </si>
  <si>
    <t>2017 - 2020</t>
  </si>
  <si>
    <t>2018 - 2020</t>
  </si>
  <si>
    <t>2019 - 2021</t>
  </si>
  <si>
    <t>2020 - 2022</t>
  </si>
  <si>
    <t>Odbor strategického rozvoje kraje - Krajský akční plán rozvoje vzdělávání Olomouckého kraje</t>
  </si>
  <si>
    <t>ORJ 76</t>
  </si>
  <si>
    <t>ORJ 76 - Krajský akční plán rozvoje vzdělávání Olomouckého kraje</t>
  </si>
  <si>
    <t>Krajský akční plán rozvoje vzdělávání Olomouckého kraje - paušál</t>
  </si>
  <si>
    <t>Jedná se o 10% spolufinancování ze státního rozpočtu, 5% spolufinancování Olomouckého kraje. Projekt je financován z OP Výzkum, vývoj a  vzdělávání formou ex-ante plateb.</t>
  </si>
  <si>
    <t>Krajský akční plán rozvoje vzdělávání Olomouckého kraje - přímé náklady</t>
  </si>
  <si>
    <t>Celkem za ORJ 76 - Krajský akční plán rozvoje vzdělávání Olomouckého kraje</t>
  </si>
  <si>
    <t>2016 - 2021</t>
  </si>
  <si>
    <t>Projekty připravované Centrum odborné přípravy</t>
  </si>
  <si>
    <t>Střední škola zemědělská a zahradnická, Olomouc, U Hradiska 4</t>
  </si>
  <si>
    <t>Střední lesnická škola, Hranice, Jurikova 588</t>
  </si>
  <si>
    <t>Střední škola gastronomie a farmářství Jeseník</t>
  </si>
  <si>
    <t>Střední škola zemědělská , Osmek 47, Přerov</t>
  </si>
  <si>
    <t>Projekty realizované Interreg - V - A Česká republika - Polsko</t>
  </si>
  <si>
    <t>Hotelová škola Vincenze Priessnitze a Obchodní akademie Jeseník - "Společnou přípravou na česko-polský trh práce"</t>
  </si>
  <si>
    <t>2018 - 2021</t>
  </si>
  <si>
    <t xml:space="preserve">V roce 2021 je předfinancování PO ve výši 835 tis. Kč a kofinancování 93 tis. Kč. </t>
  </si>
  <si>
    <t>Realizované projekty Operační program Zaměstnanost</t>
  </si>
  <si>
    <t>Domov Hrubá Voda, příspěvková organizace - "Podpora standardizace a optimalizace v Domově Hrubá Voda"</t>
  </si>
  <si>
    <t xml:space="preserve">Ve sl. "Pokračování v roce 2021 a dalších" je zahrnuta předpokládaná výše dotace z MPSV v roce 2020. </t>
  </si>
  <si>
    <t xml:space="preserve">Klíč - centrum sociálních služeb, příspěvková organizace - "Zefektivnění služeb Klíče - centra sociálních služeb, p.o." </t>
  </si>
  <si>
    <t>Připravované projekty Operační program Zaměstnanost</t>
  </si>
  <si>
    <t>Domov Štíty - Jedlí, příspěvková organizace - "Pomoz mi, ať to zvládnu sám 2"</t>
  </si>
  <si>
    <t>připravované</t>
  </si>
  <si>
    <t>Ve sl. "Pokračování v roce 2021 a dalších" je zahrnuta předpokládaná výše dotace z MPSV v celkové výši 1 425 tis. Kč (z toho 2020 ve výši  356 tis. Kč). Kofinancování v roce 2021 a 2022 bude ve výši  56 tis. Kč.</t>
  </si>
  <si>
    <t xml:space="preserve">Klíč - centrum sociálních služeb, příspěvková organizace - "Příprava a podpora zaměstnanců pro práci s klienty s PAS" </t>
  </si>
  <si>
    <t>Ve sl. "Pokračování v roce 2021 a dalších" je zahrnuta předpokládaná výše dotace z MPSV v celkové výši 1 852 tis. Kč (z toho 2020 ve výši  463 tis. Kč). Kofinancování v roce 2021 a 2022 bude ve výši  73 tis. Kč.</t>
  </si>
  <si>
    <t>Klíč - centrum sociálních služeb, příspěvková organizace - "Asistivní technologie v Klíči II"</t>
  </si>
  <si>
    <t>Ve sl. "Pokračování v roce 2021 a dalších" je zahrnuta předpokládaná výše dotace z MPSV v celkové výši 1 662 tis. Kč (z toho 2020 ve výši  831 tis. Kč). Kofinancování v roce 2021 a 2022 bude ve výši  44 tis. Kč.</t>
  </si>
  <si>
    <t xml:space="preserve">Klíč - centrum sociálních služeb, příspěvková organizace - "Zefektivnění služeb Klíče II" </t>
  </si>
  <si>
    <t>Ve sl. "Pokračování v roce 2021 a dalších" je zahrnuta předpokládaná výše dotace z MPSV v celkové výši 1 729 tis. Kč (z toho 2020 ve výši  720 tis. Kč). Kofinancování v roce 2021 a 2022 bude ve výši  53 tis. Kč.</t>
  </si>
  <si>
    <t>Domov seniorů Prostějov, příspěvková organizace - „Rozvíjíme a zkvalitňujeme sociální služby v DS Prostějov, p. o.“</t>
  </si>
  <si>
    <t>Ve sl. "Pokračování v roce 2021 a dalších" je zahrnuta předpokládaná výše dotace 2020 z MPSV ve výši 656 tis. Kč.</t>
  </si>
  <si>
    <t>Ve sl. "Pokračování v roce 2021 a dalších" je zahrnuta předpokládaná výše dotace z MPSV v celkové výši 1 334 tis. Kč (z toho 2020 ve výši  140 tis. Kč). Kofinancování v roce 2021 a 2022 bude ve výši  63 tis. Kč.</t>
  </si>
  <si>
    <t>Realizované projekty Integrovaný regionální operační program</t>
  </si>
  <si>
    <t>Vlastivědné muzeum v Olomouci, -"Vybudování přírodovědecké expozice a digitalizace a restaurování sbírek Vlastivědného muzea v Olomouci"</t>
  </si>
  <si>
    <t>2018 - 2022</t>
  </si>
  <si>
    <t xml:space="preserve">V sl. "Pokračování v roce 2021 a dalších" je zahrnuta předpokládaná výše předfinancování PO,  a to 7 274 tis. Kč  a kofinancování ve výši 808 tis. Kč. </t>
  </si>
  <si>
    <t>Vlastivědné muzeum v Olomouci -"Vybudování přírodovědecké expozice a digitalizace a restaurování sbírek Vlastivědného muzea v Olomouci"</t>
  </si>
  <si>
    <t xml:space="preserve">V sl. "Pokračování v roce 2021 a dalších" je zahrnuta předpokládaná výše předfinancování PO,  a to 17 472 tis. Kč  a kofinancování ve výši 1 942 tis. Kč. </t>
  </si>
  <si>
    <t>Celkem za ORJ 19 - oblast kultury</t>
  </si>
  <si>
    <t>Projekty realizované Interreg V-A Česká republika-Polsko</t>
  </si>
  <si>
    <t>Zdravotnická záchranná služba Olomouckého kraje, příspěvková organizace - "Jak zachraňujeme u vás"</t>
  </si>
  <si>
    <t>Celkem za ORJ 19 - oblast zdravotnictví</t>
  </si>
  <si>
    <t>ORJ 60</t>
  </si>
  <si>
    <t>ORJ 30</t>
  </si>
  <si>
    <t>ORJ 12</t>
  </si>
  <si>
    <t>ORJ 19</t>
  </si>
  <si>
    <t>ÚOHS</t>
  </si>
  <si>
    <t>REÚO Střední škola a Zakladní škola Lipník nad Bečvou - přístavba školy + oprava fasády přední části budovy  - A) ZATEPLENÍ</t>
  </si>
  <si>
    <t>5b) Projekty spolufinancované z evropských fondů a národních fondů</t>
  </si>
  <si>
    <t>Pol.</t>
  </si>
  <si>
    <t>Jedná se o 15% spolufinancování ze státního rozpočtu a 0% je spolufinancování Olomouckého kraje. Projekt je financován formou ex-post plateb. Projekt je financován z OP Technická pomoc.</t>
  </si>
  <si>
    <t>Projekt technické pomoci Olomouckého kraje v rámci INTERREG V-A Česká republika - Polsko</t>
  </si>
  <si>
    <t>Jedná se o 5% spolufinancování ze státního rozpočtu a 10% je spolufinancování Olomouckého kraje. Projekt je financován formou ex-post plateb. Projekt je financován z OP INTERREG V-A Česká republika - Polsko.</t>
  </si>
  <si>
    <t>Jedná se o 15% spolufinancování Olomouckého kraje. Projekt je financován formou ex-ante plateb. Projekt je financován z OP Výzkum, vývoj a vzdělávání.</t>
  </si>
  <si>
    <t>není přidělen ORG - projekt se připravuje k podání</t>
  </si>
  <si>
    <t>II/449 MÚK Unčovice - Litovel, úsek B</t>
  </si>
  <si>
    <t>II/449 MÚK Unčovice – Litovel, úseky A, C, okružní křižovatka</t>
  </si>
  <si>
    <t>Projekt řeší stavební úpravy silnice II/449 v intravilánu města Litovel, a to od křížení silnice s pivovarskou vlečkou po nový most ev. č. 449-032 přes Moravu. Celková délka úseku činí cca 1,266 km. V rámci stavebních úprav bude řešena i rekonstrukce 3 mostních objektů, přeložky stávajících inženýrských sítí, úprava kanalizace pro odvodnění silnice, úpravy stávajících komunikací pro pěší atd.</t>
  </si>
  <si>
    <t>Projekt řeší stavební úpravy silnice II/449 v úseku od mimoúrovňové křižovatky silnic D35 a II/449 u Unčovic přes Rozvadovice do Litovle a dále intravilánem města Litovle mimo již vybudovaných okružních křižovatek a úseku B, který je řešen samostatným projektem v rámci ITI OA. V intravilánu Litovle bude mimo jiné řešena i přestavba mostu ev. č. 449-030, výstavba nové okružní křižovatky, přeložky stávajících inženýrských sítí, úpravy stávajících komunikací pro pěší atd. Délka řešeného úseku komunikace II/449 činí cca 4,99 km.</t>
  </si>
  <si>
    <t>Předfinancování            z úvěru*</t>
  </si>
  <si>
    <t xml:space="preserve">Kofinancování              a neuznatelné náklady z rozpočtu OK </t>
  </si>
  <si>
    <t>2020-2020</t>
  </si>
  <si>
    <t>2019-2023</t>
  </si>
  <si>
    <t>2018-2020</t>
  </si>
  <si>
    <t>2020-2022</t>
  </si>
  <si>
    <t>2018 -2020</t>
  </si>
  <si>
    <t>Jedná se o zateplení na 2 a 5-tipodlažních budovách domova mládeže, spojovacího koridoru mezi těmito budovami a jídelnou s kuchyní.</t>
  </si>
  <si>
    <t>Zateplení budov školy - 1. etapa.</t>
  </si>
  <si>
    <t>Doplatek investiční akce ukončené v roce 2019.</t>
  </si>
  <si>
    <t>Zateplení hlavní budovy.</t>
  </si>
  <si>
    <t>Zvýšení kvality služeb a kapacity centra.</t>
  </si>
  <si>
    <t>Dle 86. výzvy IROP - Infrastruktura vedoucí k přechodu do škol hlavního vzdělávacího proudu a k samostatnému způsobu života, podíl OK 10%, EU - 85%, SR - 5%.</t>
  </si>
  <si>
    <t>Centrum odborné přípravy.</t>
  </si>
  <si>
    <t>Interreg - V-A - Česká republika-Polsko.</t>
  </si>
  <si>
    <t>Rekonstrukce domu pro 2 domácnosti.</t>
  </si>
  <si>
    <t>Rekonstrukce prostor pro management příspěvkové organizace po opuštění zámku.</t>
  </si>
  <si>
    <t>Rekonstrukce domu pro 3 domácnosti.</t>
  </si>
  <si>
    <t>Výstavba novostavby pro 2 domácnosti.</t>
  </si>
  <si>
    <t>Výstavba novostavby pro 3 domácnosti.</t>
  </si>
  <si>
    <t>Operační program Zaměstnanost.</t>
  </si>
  <si>
    <t>Doplatek faktur za rok 2019.</t>
  </si>
  <si>
    <t>Stavební úpravy silnice, včetně mostů.</t>
  </si>
  <si>
    <t>Stavební úpravy silnice.</t>
  </si>
  <si>
    <t>Integrovaný regionální operační program.</t>
  </si>
  <si>
    <t>Interreg - V-A - Česká republika - Polsko.</t>
  </si>
  <si>
    <t>Intranetové prostředí Krajského úřadu Olomouckého kraje.</t>
  </si>
  <si>
    <t>Dle 113. výzvy Ministerstva životního prostředí -odvádění srážkových vod, projekt s 15 % podílem OK a 85% podílů EU (5 PO).</t>
  </si>
  <si>
    <t>Dle 119. výzvy Ministerstva životního prostředí -odvádění srážkových vod, projekt s 15 % podílem OK a 85% podílů EU (4 PO).</t>
  </si>
  <si>
    <t>Projekt bude financován prostřednictvím kombinovaných plateb v rámci OP ŽP - dotace ve výši 100 % způsobilých výdajů.</t>
  </si>
  <si>
    <t>Jedná se o služby sociální prevence, výdaje  na základě uzavřených smluv s poskytovateli sociálních služeb azylové domy  - přímé výdaje na službu.</t>
  </si>
  <si>
    <t>Nepřímé náklady na projekt - mzdové náklady realizačního týmu.</t>
  </si>
  <si>
    <t>Konzultační, poradenské a právní služby v rámci projektu.</t>
  </si>
  <si>
    <t>Projektová dokumentace na projekty "Hospodaření se srážkovou vodou v intravilánu PO OK",  Digitální technická mapa a ostatní projekty.</t>
  </si>
  <si>
    <t>Administrativa veřejných zakázek, právnické služby.</t>
  </si>
  <si>
    <t>ORJ 52 - Oblast školství - projekty spolufinancované z evropských fondů a národních fondů</t>
  </si>
  <si>
    <t>ORJ 59 - Oblast školství - projekty spolufinancované z evropských fondů a národních fondů</t>
  </si>
  <si>
    <t>ORJ 19 - Oblast školství - projekty spolufinancované z evropských fondů a národních fondů</t>
  </si>
  <si>
    <t xml:space="preserve"> předfinancování (podíl EU) z revolvingu KB</t>
  </si>
  <si>
    <t>ORJ 52 - Oblast sociální - projekty spolufinancované z evropských fondů a národních fondů</t>
  </si>
  <si>
    <t>ORJ 19 - Oblast sociální - projekty spolufinancované z evropských fondů a národních fondů</t>
  </si>
  <si>
    <t>ORJ 50 - Oblast dopravy - projekty spolufinancované z evropských fondů a národních fondů</t>
  </si>
  <si>
    <t>ORJ 52 - Oblast kultury - projekty spolufinancované z evropských fondů a národních fondů</t>
  </si>
  <si>
    <t>ORJ 19 - Oblast kultury - projekty spolufinancované z evropských fondů a národních fondů</t>
  </si>
  <si>
    <t>ORJ 52 - Oblast zdravotnictví - projekty spolufinancované z evropských fondů a národních fondů</t>
  </si>
  <si>
    <t>ORJ 19 - Oblast zdravotnictví - projekty spolufinancované z evropských fondů a národních fondů</t>
  </si>
  <si>
    <t>ORJ 59 - Oblast  IT - projekty spolufinancované z evropských fondů a národních fondů</t>
  </si>
  <si>
    <t>ORJ 59 - Oblast životního prostředí - projekty spolufinancované z evropských fondů a národních fondů</t>
  </si>
  <si>
    <t>ORJ 60 - Oblast sociální - projekty spolufinancované z evropských fondů a národních fondů</t>
  </si>
  <si>
    <t>ORJ 30 - Oblast individuální projekty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</si>
</sst>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59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2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b/>
      <sz val="10"/>
      <name val="Arial"/>
      <family val="2"/>
      <charset val="238"/>
    </font>
    <font>
      <b/>
      <sz val="18"/>
      <name val="Arial"/>
      <family val="2"/>
      <charset val="238"/>
    </font>
    <font>
      <sz val="10"/>
      <color rgb="FFFF0000"/>
      <name val="Arial"/>
      <family val="2"/>
      <charset val="238"/>
    </font>
    <font>
      <i/>
      <sz val="16"/>
      <name val="Arial"/>
      <family val="2"/>
      <charset val="238"/>
    </font>
    <font>
      <b/>
      <i/>
      <sz val="16"/>
      <name val="Arial"/>
      <family val="2"/>
      <charset val="238"/>
    </font>
    <font>
      <b/>
      <sz val="14"/>
      <name val="Arial"/>
      <family val="2"/>
      <charset val="238"/>
    </font>
    <font>
      <sz val="11"/>
      <name val="Arial"/>
      <family val="2"/>
      <charset val="238"/>
    </font>
    <font>
      <b/>
      <sz val="12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2"/>
      <color theme="1"/>
      <name val="Arial"/>
      <family val="2"/>
      <charset val="238"/>
    </font>
    <font>
      <b/>
      <sz val="12"/>
      <name val="Arial CE"/>
      <family val="2"/>
      <charset val="238"/>
    </font>
    <font>
      <sz val="14"/>
      <color rgb="FFFF0000"/>
      <name val="Arial"/>
      <family val="2"/>
      <charset val="238"/>
    </font>
    <font>
      <sz val="10"/>
      <name val="Arial"/>
      <family val="2"/>
      <charset val="238"/>
    </font>
    <font>
      <b/>
      <sz val="16"/>
      <name val="Arial"/>
      <family val="2"/>
      <charset val="238"/>
    </font>
    <font>
      <sz val="14"/>
      <name val="Arial"/>
      <family val="2"/>
      <charset val="238"/>
    </font>
    <font>
      <sz val="12"/>
      <color rgb="FF0070C0"/>
      <name val="Arial"/>
      <family val="2"/>
      <charset val="238"/>
    </font>
    <font>
      <b/>
      <sz val="14"/>
      <color rgb="FF0070C0"/>
      <name val="Arial"/>
      <family val="2"/>
      <charset val="238"/>
    </font>
    <font>
      <b/>
      <sz val="14"/>
      <color rgb="FF7030A0"/>
      <name val="Arial"/>
      <family val="2"/>
      <charset val="238"/>
    </font>
    <font>
      <b/>
      <sz val="14"/>
      <color rgb="FFFF0000"/>
      <name val="Arial"/>
      <family val="2"/>
      <charset val="238"/>
    </font>
    <font>
      <sz val="12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i/>
      <sz val="14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sz val="14"/>
      <name val="Arial CE"/>
      <family val="2"/>
      <charset val="238"/>
    </font>
    <font>
      <sz val="1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8"/>
      <color theme="1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sz val="11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b/>
      <i/>
      <sz val="11"/>
      <name val="Arial"/>
      <family val="2"/>
      <charset val="238"/>
    </font>
    <font>
      <b/>
      <i/>
      <sz val="9"/>
      <name val="Arial"/>
      <family val="2"/>
      <charset val="238"/>
    </font>
    <font>
      <b/>
      <i/>
      <sz val="12"/>
      <name val="Arial"/>
      <family val="2"/>
      <charset val="238"/>
    </font>
    <font>
      <b/>
      <sz val="12"/>
      <name val="Arial CE"/>
      <charset val="238"/>
    </font>
    <font>
      <sz val="14"/>
      <name val="Arial CE"/>
      <family val="2"/>
      <charset val="238"/>
    </font>
    <font>
      <b/>
      <sz val="14"/>
      <name val="Arial CE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2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theme="2" tint="-0.249977111117893"/>
      </top>
      <bottom/>
      <diagonal/>
    </border>
    <border>
      <left/>
      <right/>
      <top/>
      <bottom style="medium">
        <color theme="2" tint="-0.249977111117893"/>
      </bottom>
      <diagonal/>
    </border>
    <border>
      <left style="thin">
        <color auto="1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"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2" fillId="0" borderId="0"/>
    <xf numFmtId="0" fontId="9" fillId="0" borderId="0"/>
    <xf numFmtId="0" fontId="9" fillId="0" borderId="0"/>
    <xf numFmtId="0" fontId="26" fillId="0" borderId="0">
      <alignment wrapText="1"/>
    </xf>
    <xf numFmtId="0" fontId="9" fillId="0" borderId="0"/>
    <xf numFmtId="0" fontId="9" fillId="0" borderId="0"/>
    <xf numFmtId="0" fontId="9" fillId="0" borderId="0"/>
    <xf numFmtId="0" fontId="36" fillId="0" borderId="0">
      <alignment wrapText="1"/>
    </xf>
    <xf numFmtId="0" fontId="8" fillId="0" borderId="0"/>
    <xf numFmtId="0" fontId="7" fillId="0" borderId="0"/>
    <xf numFmtId="0" fontId="6" fillId="0" borderId="0"/>
    <xf numFmtId="0" fontId="9" fillId="0" borderId="0"/>
    <xf numFmtId="0" fontId="5" fillId="0" borderId="0"/>
    <xf numFmtId="0" fontId="4" fillId="0" borderId="0"/>
    <xf numFmtId="0" fontId="3" fillId="0" borderId="0"/>
    <xf numFmtId="0" fontId="2" fillId="0" borderId="0"/>
  </cellStyleXfs>
  <cellXfs count="491">
    <xf numFmtId="0" fontId="0" fillId="0" borderId="0" xfId="0"/>
    <xf numFmtId="0" fontId="0" fillId="0" borderId="0" xfId="0" applyFill="1"/>
    <xf numFmtId="0" fontId="0" fillId="0" borderId="0" xfId="0" applyFill="1" applyAlignment="1">
      <alignment vertical="center" wrapText="1"/>
    </xf>
    <xf numFmtId="3" fontId="0" fillId="0" borderId="0" xfId="0" applyNumberFormat="1" applyFill="1" applyAlignment="1">
      <alignment horizontal="right" vertical="center"/>
    </xf>
    <xf numFmtId="0" fontId="0" fillId="0" borderId="0" xfId="0" applyFill="1" applyAlignment="1">
      <alignment wrapText="1"/>
    </xf>
    <xf numFmtId="3" fontId="0" fillId="0" borderId="0" xfId="0" applyNumberFormat="1" applyFill="1" applyAlignment="1">
      <alignment horizontal="right" vertical="center" indent="1"/>
    </xf>
    <xf numFmtId="0" fontId="0" fillId="0" borderId="0" xfId="0" applyFill="1" applyAlignment="1">
      <alignment horizontal="right" wrapText="1"/>
    </xf>
    <xf numFmtId="3" fontId="10" fillId="0" borderId="0" xfId="0" applyNumberFormat="1" applyFont="1" applyFill="1" applyAlignment="1">
      <alignment horizontal="right" vertical="center"/>
    </xf>
    <xf numFmtId="0" fontId="10" fillId="0" borderId="0" xfId="0" applyFont="1" applyFill="1"/>
    <xf numFmtId="0" fontId="10" fillId="0" borderId="0" xfId="0" applyFont="1" applyFill="1" applyAlignment="1">
      <alignment vertical="center" wrapText="1"/>
    </xf>
    <xf numFmtId="3" fontId="10" fillId="0" borderId="0" xfId="0" applyNumberFormat="1" applyFont="1" applyFill="1" applyAlignment="1">
      <alignment horizontal="right" vertical="center" indent="1"/>
    </xf>
    <xf numFmtId="0" fontId="10" fillId="0" borderId="0" xfId="0" applyFont="1" applyFill="1" applyAlignment="1">
      <alignment horizontal="right" wrapText="1"/>
    </xf>
    <xf numFmtId="0" fontId="11" fillId="0" borderId="0" xfId="0" applyFont="1" applyFill="1"/>
    <xf numFmtId="0" fontId="10" fillId="0" borderId="0" xfId="0" applyFont="1" applyFill="1" applyAlignment="1">
      <alignment wrapText="1"/>
    </xf>
    <xf numFmtId="0" fontId="10" fillId="0" borderId="0" xfId="0" applyFont="1" applyFill="1" applyAlignment="1"/>
    <xf numFmtId="0" fontId="12" fillId="0" borderId="0" xfId="0" applyFont="1" applyFill="1"/>
    <xf numFmtId="3" fontId="13" fillId="0" borderId="0" xfId="0" applyNumberFormat="1" applyFont="1" applyFill="1" applyAlignment="1">
      <alignment horizontal="right" vertical="center"/>
    </xf>
    <xf numFmtId="3" fontId="13" fillId="0" borderId="0" xfId="0" applyNumberFormat="1" applyFont="1" applyFill="1" applyAlignment="1">
      <alignment horizontal="right" vertical="center" indent="1"/>
    </xf>
    <xf numFmtId="3" fontId="13" fillId="0" borderId="0" xfId="0" applyNumberFormat="1" applyFont="1" applyFill="1" applyAlignment="1">
      <alignment horizontal="right" wrapText="1"/>
    </xf>
    <xf numFmtId="0" fontId="13" fillId="0" borderId="0" xfId="0" applyFont="1" applyFill="1"/>
    <xf numFmtId="0" fontId="13" fillId="0" borderId="0" xfId="0" applyFont="1" applyFill="1" applyAlignment="1">
      <alignment wrapText="1"/>
    </xf>
    <xf numFmtId="0" fontId="14" fillId="2" borderId="1" xfId="1" applyFont="1" applyFill="1" applyBorder="1" applyAlignment="1">
      <alignment horizontal="center" vertical="center" wrapText="1"/>
    </xf>
    <xf numFmtId="3" fontId="15" fillId="2" borderId="1" xfId="2" applyNumberFormat="1" applyFont="1" applyFill="1" applyBorder="1" applyAlignment="1">
      <alignment horizontal="right" vertical="center" wrapText="1"/>
    </xf>
    <xf numFmtId="3" fontId="15" fillId="2" borderId="1" xfId="1" applyNumberFormat="1" applyFont="1" applyFill="1" applyBorder="1" applyAlignment="1">
      <alignment horizontal="right" vertical="center" wrapText="1"/>
    </xf>
    <xf numFmtId="0" fontId="18" fillId="2" borderId="1" xfId="1" applyFont="1" applyFill="1" applyBorder="1" applyAlignment="1">
      <alignment horizontal="center" vertical="center" wrapText="1"/>
    </xf>
    <xf numFmtId="3" fontId="18" fillId="2" borderId="1" xfId="2" applyNumberFormat="1" applyFont="1" applyFill="1" applyBorder="1" applyAlignment="1">
      <alignment horizontal="right" vertical="center" wrapText="1"/>
    </xf>
    <xf numFmtId="3" fontId="18" fillId="2" borderId="1" xfId="1" applyNumberFormat="1" applyFont="1" applyFill="1" applyBorder="1" applyAlignment="1">
      <alignment horizontal="right" vertical="center" wrapText="1"/>
    </xf>
    <xf numFmtId="0" fontId="0" fillId="0" borderId="1" xfId="0" applyFill="1" applyBorder="1" applyAlignment="1">
      <alignment vertical="center" wrapText="1"/>
    </xf>
    <xf numFmtId="0" fontId="14" fillId="0" borderId="0" xfId="0" applyFont="1" applyFill="1" applyAlignment="1">
      <alignment horizontal="center"/>
    </xf>
    <xf numFmtId="0" fontId="20" fillId="0" borderId="0" xfId="5" applyFont="1" applyFill="1" applyAlignment="1">
      <alignment vertical="center" wrapText="1"/>
    </xf>
    <xf numFmtId="3" fontId="20" fillId="0" borderId="0" xfId="5" applyNumberFormat="1" applyFont="1" applyFill="1" applyAlignment="1">
      <alignment horizontal="right" vertical="center"/>
    </xf>
    <xf numFmtId="0" fontId="9" fillId="0" borderId="0" xfId="4" applyFill="1" applyAlignment="1">
      <alignment vertical="center" wrapText="1"/>
    </xf>
    <xf numFmtId="0" fontId="0" fillId="0" borderId="1" xfId="4" applyFont="1" applyFill="1" applyBorder="1" applyAlignment="1">
      <alignment horizontal="center" vertical="center" wrapText="1"/>
    </xf>
    <xf numFmtId="0" fontId="18" fillId="2" borderId="3" xfId="1" applyFont="1" applyFill="1" applyBorder="1" applyAlignment="1">
      <alignment horizontal="center" vertical="center" wrapText="1"/>
    </xf>
    <xf numFmtId="0" fontId="9" fillId="0" borderId="0" xfId="11" applyFill="1"/>
    <xf numFmtId="3" fontId="28" fillId="0" borderId="6" xfId="12" applyNumberFormat="1" applyFont="1" applyFill="1" applyBorder="1" applyAlignment="1">
      <alignment horizontal="right" vertical="center" wrapText="1" indent="1"/>
    </xf>
    <xf numFmtId="3" fontId="19" fillId="2" borderId="4" xfId="11" applyNumberFormat="1" applyFont="1" applyFill="1" applyBorder="1" applyAlignment="1">
      <alignment horizontal="right" vertical="center" indent="1"/>
    </xf>
    <xf numFmtId="3" fontId="19" fillId="2" borderId="8" xfId="11" applyNumberFormat="1" applyFont="1" applyFill="1" applyBorder="1" applyAlignment="1">
      <alignment horizontal="right" vertical="center" indent="1"/>
    </xf>
    <xf numFmtId="3" fontId="28" fillId="0" borderId="10" xfId="12" applyNumberFormat="1" applyFont="1" applyFill="1" applyBorder="1" applyAlignment="1">
      <alignment horizontal="right" vertical="center" wrapText="1" indent="1"/>
    </xf>
    <xf numFmtId="3" fontId="9" fillId="0" borderId="0" xfId="11" applyNumberFormat="1" applyFill="1"/>
    <xf numFmtId="0" fontId="28" fillId="0" borderId="0" xfId="8" applyFont="1" applyFill="1" applyAlignment="1">
      <alignment horizontal="justify" wrapText="1"/>
    </xf>
    <xf numFmtId="0" fontId="28" fillId="0" borderId="0" xfId="11" applyFont="1" applyFill="1" applyAlignment="1">
      <alignment horizontal="justify"/>
    </xf>
    <xf numFmtId="3" fontId="9" fillId="0" borderId="0" xfId="11" applyNumberFormat="1" applyFill="1" applyAlignment="1">
      <alignment horizontal="center" vertical="center" wrapText="1"/>
    </xf>
    <xf numFmtId="0" fontId="9" fillId="0" borderId="0" xfId="11" applyFill="1" applyAlignment="1">
      <alignment horizontal="right"/>
    </xf>
    <xf numFmtId="4" fontId="29" fillId="0" borderId="0" xfId="11" applyNumberFormat="1" applyFont="1" applyFill="1"/>
    <xf numFmtId="4" fontId="30" fillId="0" borderId="0" xfId="11" applyNumberFormat="1" applyFont="1" applyFill="1"/>
    <xf numFmtId="4" fontId="19" fillId="0" borderId="0" xfId="11" applyNumberFormat="1" applyFont="1" applyFill="1"/>
    <xf numFmtId="4" fontId="31" fillId="0" borderId="0" xfId="11" applyNumberFormat="1" applyFont="1" applyFill="1"/>
    <xf numFmtId="4" fontId="32" fillId="0" borderId="0" xfId="11" applyNumberFormat="1" applyFont="1" applyFill="1"/>
    <xf numFmtId="4" fontId="9" fillId="0" borderId="0" xfId="11" applyNumberFormat="1" applyFill="1"/>
    <xf numFmtId="0" fontId="10" fillId="0" borderId="0" xfId="11" applyFont="1" applyFill="1" applyAlignment="1">
      <alignment horizontal="left"/>
    </xf>
    <xf numFmtId="0" fontId="10" fillId="0" borderId="1" xfId="3" applyFont="1" applyFill="1" applyBorder="1" applyAlignment="1" applyProtection="1">
      <alignment horizontal="left" vertical="center" wrapText="1"/>
      <protection locked="0"/>
    </xf>
    <xf numFmtId="0" fontId="33" fillId="0" borderId="0" xfId="0" applyFont="1" applyAlignment="1">
      <alignment horizontal="right" vertical="center" wrapText="1"/>
    </xf>
    <xf numFmtId="3" fontId="35" fillId="2" borderId="1" xfId="2" applyNumberFormat="1" applyFont="1" applyFill="1" applyBorder="1" applyAlignment="1">
      <alignment horizontal="right" vertical="center" wrapText="1"/>
    </xf>
    <xf numFmtId="0" fontId="21" fillId="0" borderId="0" xfId="11" applyFont="1" applyFill="1" applyAlignment="1">
      <alignment horizontal="right"/>
    </xf>
    <xf numFmtId="0" fontId="10" fillId="0" borderId="1" xfId="4" applyFont="1" applyFill="1" applyBorder="1" applyAlignment="1">
      <alignment horizontal="center" vertical="center"/>
    </xf>
    <xf numFmtId="0" fontId="9" fillId="3" borderId="0" xfId="4" applyFill="1"/>
    <xf numFmtId="0" fontId="9" fillId="3" borderId="0" xfId="4" applyFont="1" applyFill="1"/>
    <xf numFmtId="0" fontId="15" fillId="3" borderId="0" xfId="4" applyFont="1" applyFill="1"/>
    <xf numFmtId="0" fontId="19" fillId="0" borderId="0" xfId="4" applyFont="1" applyFill="1"/>
    <xf numFmtId="0" fontId="9" fillId="0" borderId="0" xfId="4" applyFill="1"/>
    <xf numFmtId="0" fontId="9" fillId="0" borderId="0" xfId="4" applyFill="1" applyAlignment="1">
      <alignment horizontal="center"/>
    </xf>
    <xf numFmtId="0" fontId="9" fillId="0" borderId="0" xfId="4" applyFill="1" applyAlignment="1"/>
    <xf numFmtId="3" fontId="9" fillId="0" borderId="0" xfId="4" applyNumberFormat="1" applyFill="1"/>
    <xf numFmtId="3" fontId="9" fillId="0" borderId="0" xfId="4" applyNumberFormat="1" applyFill="1" applyAlignment="1">
      <alignment horizontal="right" vertical="center"/>
    </xf>
    <xf numFmtId="0" fontId="20" fillId="0" borderId="0" xfId="5" applyFont="1" applyFill="1"/>
    <xf numFmtId="0" fontId="20" fillId="0" borderId="0" xfId="5" applyFont="1" applyFill="1" applyAlignment="1">
      <alignment horizontal="center"/>
    </xf>
    <xf numFmtId="0" fontId="37" fillId="0" borderId="0" xfId="5" applyFont="1" applyFill="1" applyAlignment="1">
      <alignment horizontal="right"/>
    </xf>
    <xf numFmtId="3" fontId="37" fillId="0" borderId="0" xfId="5" applyNumberFormat="1" applyFont="1" applyFill="1"/>
    <xf numFmtId="0" fontId="21" fillId="0" borderId="0" xfId="5" applyFont="1" applyFill="1" applyAlignment="1">
      <alignment horizontal="center"/>
    </xf>
    <xf numFmtId="3" fontId="20" fillId="0" borderId="0" xfId="5" applyNumberFormat="1" applyFont="1" applyFill="1"/>
    <xf numFmtId="0" fontId="10" fillId="0" borderId="0" xfId="11" applyFont="1" applyFill="1" applyAlignment="1">
      <alignment horizontal="left"/>
    </xf>
    <xf numFmtId="0" fontId="19" fillId="4" borderId="4" xfId="12" applyFont="1" applyFill="1" applyBorder="1" applyAlignment="1">
      <alignment horizontal="center" vertical="center" wrapText="1"/>
    </xf>
    <xf numFmtId="3" fontId="14" fillId="4" borderId="1" xfId="1" applyNumberFormat="1" applyFont="1" applyFill="1" applyBorder="1" applyAlignment="1">
      <alignment horizontal="center" vertical="center" wrapText="1"/>
    </xf>
    <xf numFmtId="0" fontId="20" fillId="0" borderId="0" xfId="5" applyFont="1" applyFill="1" applyAlignment="1">
      <alignment horizontal="left"/>
    </xf>
    <xf numFmtId="0" fontId="0" fillId="3" borderId="0" xfId="4" applyFont="1" applyFill="1"/>
    <xf numFmtId="3" fontId="28" fillId="0" borderId="11" xfId="12" applyNumberFormat="1" applyFont="1" applyFill="1" applyBorder="1" applyAlignment="1">
      <alignment horizontal="right" vertical="center" wrapText="1" indent="1"/>
    </xf>
    <xf numFmtId="3" fontId="28" fillId="0" borderId="9" xfId="12" applyNumberFormat="1" applyFont="1" applyFill="1" applyBorder="1" applyAlignment="1">
      <alignment horizontal="right" vertical="center" wrapText="1" indent="1"/>
    </xf>
    <xf numFmtId="0" fontId="28" fillId="0" borderId="13" xfId="12" applyFont="1" applyFill="1" applyBorder="1" applyAlignment="1">
      <alignment horizontal="left" vertical="center" indent="1"/>
    </xf>
    <xf numFmtId="0" fontId="28" fillId="0" borderId="13" xfId="12" applyFont="1" applyFill="1" applyBorder="1" applyAlignment="1">
      <alignment horizontal="left" vertical="center" wrapText="1" indent="1"/>
    </xf>
    <xf numFmtId="0" fontId="28" fillId="0" borderId="6" xfId="12" applyFont="1" applyFill="1" applyBorder="1" applyAlignment="1">
      <alignment horizontal="left" vertical="center" indent="1"/>
    </xf>
    <xf numFmtId="0" fontId="28" fillId="0" borderId="6" xfId="12" applyFont="1" applyFill="1" applyBorder="1" applyAlignment="1">
      <alignment horizontal="left" vertical="center" wrapText="1" indent="1"/>
    </xf>
    <xf numFmtId="0" fontId="27" fillId="0" borderId="13" xfId="12" applyFont="1" applyFill="1" applyBorder="1" applyAlignment="1">
      <alignment horizontal="left" vertical="center" indent="1"/>
    </xf>
    <xf numFmtId="0" fontId="27" fillId="0" borderId="14" xfId="12" applyFont="1" applyFill="1" applyBorder="1" applyAlignment="1">
      <alignment horizontal="left" vertical="center" indent="1"/>
    </xf>
    <xf numFmtId="0" fontId="28" fillId="0" borderId="14" xfId="12" applyFont="1" applyFill="1" applyBorder="1" applyAlignment="1">
      <alignment horizontal="left" vertical="center" indent="1"/>
    </xf>
    <xf numFmtId="0" fontId="28" fillId="0" borderId="14" xfId="12" applyFont="1" applyFill="1" applyBorder="1" applyAlignment="1">
      <alignment horizontal="left" vertical="center" wrapText="1" indent="1"/>
    </xf>
    <xf numFmtId="0" fontId="28" fillId="0" borderId="10" xfId="12" applyFont="1" applyFill="1" applyBorder="1" applyAlignment="1">
      <alignment horizontal="left" vertical="center" indent="1"/>
    </xf>
    <xf numFmtId="0" fontId="28" fillId="0" borderId="10" xfId="12" applyFont="1" applyFill="1" applyBorder="1" applyAlignment="1">
      <alignment horizontal="left" vertical="center" wrapText="1" indent="1"/>
    </xf>
    <xf numFmtId="0" fontId="19" fillId="0" borderId="15" xfId="12" applyFont="1" applyFill="1" applyBorder="1" applyAlignment="1">
      <alignment horizontal="center" vertical="center"/>
    </xf>
    <xf numFmtId="0" fontId="10" fillId="0" borderId="0" xfId="11" applyFont="1" applyFill="1" applyAlignment="1">
      <alignment horizontal="left"/>
    </xf>
    <xf numFmtId="3" fontId="38" fillId="2" borderId="1" xfId="2" applyNumberFormat="1" applyFont="1" applyFill="1" applyBorder="1" applyAlignment="1">
      <alignment horizontal="right" vertical="center" wrapText="1"/>
    </xf>
    <xf numFmtId="3" fontId="15" fillId="0" borderId="4" xfId="12" applyNumberFormat="1" applyFont="1" applyFill="1" applyBorder="1" applyAlignment="1">
      <alignment horizontal="right" vertical="center" indent="1"/>
    </xf>
    <xf numFmtId="0" fontId="10" fillId="0" borderId="0" xfId="11" applyFont="1" applyFill="1" applyAlignment="1">
      <alignment horizontal="left"/>
    </xf>
    <xf numFmtId="0" fontId="14" fillId="0" borderId="0" xfId="4" applyFont="1" applyFill="1" applyAlignment="1">
      <alignment vertical="center" wrapText="1"/>
    </xf>
    <xf numFmtId="0" fontId="37" fillId="0" borderId="0" xfId="5" applyFont="1" applyFill="1" applyAlignment="1">
      <alignment vertical="center" wrapText="1"/>
    </xf>
    <xf numFmtId="3" fontId="28" fillId="2" borderId="6" xfId="12" applyNumberFormat="1" applyFont="1" applyFill="1" applyBorder="1" applyAlignment="1">
      <alignment horizontal="right" vertical="center" wrapText="1" indent="1"/>
    </xf>
    <xf numFmtId="3" fontId="28" fillId="2" borderId="11" xfId="12" applyNumberFormat="1" applyFont="1" applyFill="1" applyBorder="1" applyAlignment="1">
      <alignment horizontal="right" vertical="center" wrapText="1" indent="1"/>
    </xf>
    <xf numFmtId="3" fontId="28" fillId="2" borderId="9" xfId="12" applyNumberFormat="1" applyFont="1" applyFill="1" applyBorder="1" applyAlignment="1">
      <alignment horizontal="right" vertical="center" wrapText="1" indent="1"/>
    </xf>
    <xf numFmtId="3" fontId="28" fillId="2" borderId="10" xfId="12" applyNumberFormat="1" applyFont="1" applyFill="1" applyBorder="1" applyAlignment="1">
      <alignment horizontal="right" vertical="center" wrapText="1" indent="1"/>
    </xf>
    <xf numFmtId="3" fontId="15" fillId="2" borderId="4" xfId="12" applyNumberFormat="1" applyFont="1" applyFill="1" applyBorder="1" applyAlignment="1">
      <alignment horizontal="right" vertical="center" indent="1"/>
    </xf>
    <xf numFmtId="3" fontId="28" fillId="2" borderId="6" xfId="11" applyNumberFormat="1" applyFont="1" applyFill="1" applyBorder="1" applyAlignment="1">
      <alignment horizontal="right" vertical="center" indent="1"/>
    </xf>
    <xf numFmtId="3" fontId="14" fillId="0" borderId="0" xfId="4" applyNumberFormat="1" applyFont="1" applyFill="1" applyAlignment="1">
      <alignment horizontal="right" vertical="center"/>
    </xf>
    <xf numFmtId="3" fontId="37" fillId="0" borderId="0" xfId="5" applyNumberFormat="1" applyFont="1" applyFill="1" applyAlignment="1">
      <alignment horizontal="right" vertical="center"/>
    </xf>
    <xf numFmtId="0" fontId="6" fillId="0" borderId="0" xfId="17" applyFill="1" applyAlignment="1">
      <alignment wrapText="1"/>
    </xf>
    <xf numFmtId="3" fontId="6" fillId="0" borderId="0" xfId="17" applyNumberFormat="1" applyFill="1" applyAlignment="1">
      <alignment horizontal="center" vertical="center"/>
    </xf>
    <xf numFmtId="3" fontId="6" fillId="0" borderId="0" xfId="17" applyNumberFormat="1" applyFill="1" applyAlignment="1">
      <alignment horizontal="right" vertical="center"/>
    </xf>
    <xf numFmtId="0" fontId="14" fillId="0" borderId="0" xfId="17" applyFont="1" applyFill="1" applyAlignment="1">
      <alignment horizontal="center"/>
    </xf>
    <xf numFmtId="0" fontId="6" fillId="0" borderId="0" xfId="17" applyFill="1"/>
    <xf numFmtId="0" fontId="34" fillId="0" borderId="0" xfId="17" applyFont="1" applyAlignment="1">
      <alignment horizontal="left" vertical="center" wrapText="1"/>
    </xf>
    <xf numFmtId="0" fontId="34" fillId="0" borderId="0" xfId="17" applyFont="1" applyAlignment="1">
      <alignment horizontal="center" vertical="center" wrapText="1"/>
    </xf>
    <xf numFmtId="0" fontId="33" fillId="0" borderId="0" xfId="17" applyFont="1" applyAlignment="1">
      <alignment horizontal="right" vertical="center" wrapText="1"/>
    </xf>
    <xf numFmtId="0" fontId="6" fillId="5" borderId="1" xfId="17" applyFill="1" applyBorder="1" applyAlignment="1">
      <alignment vertical="center" wrapText="1"/>
    </xf>
    <xf numFmtId="0" fontId="17" fillId="0" borderId="0" xfId="17" applyFont="1" applyFill="1"/>
    <xf numFmtId="0" fontId="11" fillId="0" borderId="1" xfId="17" applyFont="1" applyFill="1" applyBorder="1" applyAlignment="1">
      <alignment horizontal="center" vertical="center" wrapText="1"/>
    </xf>
    <xf numFmtId="0" fontId="10" fillId="0" borderId="1" xfId="17" applyFont="1" applyFill="1" applyBorder="1" applyAlignment="1">
      <alignment horizontal="center" vertical="center"/>
    </xf>
    <xf numFmtId="0" fontId="21" fillId="0" borderId="1" xfId="17" applyFont="1" applyFill="1" applyBorder="1" applyAlignment="1">
      <alignment horizontal="left" vertical="center" wrapText="1"/>
    </xf>
    <xf numFmtId="0" fontId="6" fillId="0" borderId="1" xfId="17" applyNumberFormat="1" applyFont="1" applyFill="1" applyBorder="1" applyAlignment="1">
      <alignment horizontal="center" vertical="center"/>
    </xf>
    <xf numFmtId="3" fontId="11" fillId="0" borderId="1" xfId="17" applyNumberFormat="1" applyFont="1" applyFill="1" applyBorder="1" applyAlignment="1">
      <alignment horizontal="right" vertical="center" indent="1"/>
    </xf>
    <xf numFmtId="3" fontId="21" fillId="0" borderId="1" xfId="17" applyNumberFormat="1" applyFont="1" applyFill="1" applyBorder="1" applyAlignment="1">
      <alignment horizontal="right" vertical="center" indent="1"/>
    </xf>
    <xf numFmtId="3" fontId="10" fillId="0" borderId="1" xfId="17" applyNumberFormat="1" applyFont="1" applyFill="1" applyBorder="1" applyAlignment="1">
      <alignment horizontal="right" vertical="center" indent="1"/>
    </xf>
    <xf numFmtId="3" fontId="16" fillId="0" borderId="1" xfId="17" applyNumberFormat="1" applyFont="1" applyFill="1" applyBorder="1" applyAlignment="1">
      <alignment horizontal="center" vertical="center" wrapText="1"/>
    </xf>
    <xf numFmtId="0" fontId="6" fillId="0" borderId="0" xfId="17" applyFont="1" applyFill="1"/>
    <xf numFmtId="0" fontId="10" fillId="0" borderId="1" xfId="17" applyFont="1" applyFill="1" applyBorder="1" applyAlignment="1">
      <alignment horizontal="center" vertical="center" wrapText="1" shrinkToFit="1"/>
    </xf>
    <xf numFmtId="0" fontId="21" fillId="0" borderId="1" xfId="17" applyFont="1" applyFill="1" applyBorder="1" applyAlignment="1">
      <alignment vertical="center" wrapText="1"/>
    </xf>
    <xf numFmtId="0" fontId="42" fillId="0" borderId="1" xfId="4" applyFont="1" applyFill="1" applyBorder="1" applyAlignment="1">
      <alignment horizontal="center" vertical="center" wrapText="1"/>
    </xf>
    <xf numFmtId="0" fontId="13" fillId="0" borderId="0" xfId="17" applyFont="1" applyFill="1" applyAlignment="1">
      <alignment wrapText="1"/>
    </xf>
    <xf numFmtId="0" fontId="13" fillId="0" borderId="0" xfId="17" applyFont="1" applyFill="1"/>
    <xf numFmtId="3" fontId="13" fillId="0" borderId="0" xfId="17" applyNumberFormat="1" applyFont="1" applyFill="1" applyAlignment="1">
      <alignment horizontal="right" wrapText="1"/>
    </xf>
    <xf numFmtId="3" fontId="13" fillId="0" borderId="0" xfId="17" applyNumberFormat="1" applyFont="1" applyFill="1" applyAlignment="1">
      <alignment horizontal="right" vertical="center" indent="1"/>
    </xf>
    <xf numFmtId="3" fontId="13" fillId="0" borderId="0" xfId="17" applyNumberFormat="1" applyFont="1" applyFill="1" applyAlignment="1">
      <alignment horizontal="right" vertical="center"/>
    </xf>
    <xf numFmtId="0" fontId="6" fillId="0" borderId="0" xfId="17" applyFill="1" applyAlignment="1">
      <alignment vertical="center" wrapText="1"/>
    </xf>
    <xf numFmtId="0" fontId="12" fillId="0" borderId="0" xfId="17" applyFont="1" applyFill="1"/>
    <xf numFmtId="0" fontId="6" fillId="0" borderId="0" xfId="17" applyFill="1" applyAlignment="1">
      <alignment horizontal="right" wrapText="1"/>
    </xf>
    <xf numFmtId="3" fontId="6" fillId="0" borderId="0" xfId="17" applyNumberFormat="1" applyFill="1" applyAlignment="1">
      <alignment horizontal="right" vertical="center" indent="1"/>
    </xf>
    <xf numFmtId="0" fontId="25" fillId="0" borderId="0" xfId="17" applyFont="1" applyFill="1" applyAlignment="1">
      <alignment vertical="top" wrapText="1"/>
    </xf>
    <xf numFmtId="0" fontId="10" fillId="0" borderId="0" xfId="17" applyFont="1" applyFill="1" applyAlignment="1"/>
    <xf numFmtId="0" fontId="10" fillId="0" borderId="0" xfId="17" applyFont="1" applyFill="1" applyAlignment="1">
      <alignment wrapText="1"/>
    </xf>
    <xf numFmtId="0" fontId="11" fillId="0" borderId="0" xfId="17" applyFont="1" applyFill="1"/>
    <xf numFmtId="0" fontId="10" fillId="0" borderId="0" xfId="17" applyFont="1" applyFill="1" applyAlignment="1">
      <alignment horizontal="right" wrapText="1"/>
    </xf>
    <xf numFmtId="3" fontId="10" fillId="0" borderId="0" xfId="17" applyNumberFormat="1" applyFont="1" applyFill="1" applyAlignment="1">
      <alignment horizontal="right" vertical="center" indent="1"/>
    </xf>
    <xf numFmtId="3" fontId="10" fillId="0" borderId="0" xfId="17" applyNumberFormat="1" applyFont="1" applyFill="1" applyAlignment="1">
      <alignment horizontal="right" vertical="center"/>
    </xf>
    <xf numFmtId="0" fontId="10" fillId="0" borderId="0" xfId="17" applyFont="1" applyFill="1" applyAlignment="1">
      <alignment vertical="center" wrapText="1"/>
    </xf>
    <xf numFmtId="0" fontId="10" fillId="0" borderId="0" xfId="17" applyFont="1" applyFill="1"/>
    <xf numFmtId="0" fontId="10" fillId="3" borderId="1" xfId="3" applyFont="1" applyFill="1" applyBorder="1" applyAlignment="1" applyProtection="1">
      <alignment horizontal="left" vertical="center" wrapText="1"/>
      <protection locked="0"/>
    </xf>
    <xf numFmtId="3" fontId="16" fillId="0" borderId="3" xfId="17" applyNumberFormat="1" applyFont="1" applyFill="1" applyBorder="1" applyAlignment="1">
      <alignment horizontal="center" vertical="center" wrapText="1"/>
    </xf>
    <xf numFmtId="0" fontId="19" fillId="4" borderId="5" xfId="12" applyFont="1" applyFill="1" applyBorder="1" applyAlignment="1">
      <alignment horizontal="center" vertical="center"/>
    </xf>
    <xf numFmtId="0" fontId="19" fillId="0" borderId="11" xfId="12" applyFont="1" applyFill="1" applyBorder="1" applyAlignment="1">
      <alignment horizontal="center" vertical="center"/>
    </xf>
    <xf numFmtId="0" fontId="15" fillId="0" borderId="7" xfId="12" applyFont="1" applyFill="1" applyBorder="1" applyAlignment="1">
      <alignment horizontal="left" vertical="center" indent="1"/>
    </xf>
    <xf numFmtId="0" fontId="27" fillId="2" borderId="5" xfId="12" applyFont="1" applyFill="1" applyBorder="1" applyAlignment="1">
      <alignment horizontal="left" vertical="center" indent="1"/>
    </xf>
    <xf numFmtId="0" fontId="27" fillId="2" borderId="7" xfId="12" applyFont="1" applyFill="1" applyBorder="1" applyAlignment="1">
      <alignment horizontal="left" vertical="center" indent="1"/>
    </xf>
    <xf numFmtId="0" fontId="14" fillId="0" borderId="1" xfId="1" applyFont="1" applyFill="1" applyBorder="1" applyAlignment="1">
      <alignment horizontal="center" vertical="center" wrapText="1"/>
    </xf>
    <xf numFmtId="0" fontId="5" fillId="0" borderId="0" xfId="19" applyFill="1" applyAlignment="1">
      <alignment wrapText="1"/>
    </xf>
    <xf numFmtId="3" fontId="5" fillId="0" borderId="0" xfId="19" applyNumberFormat="1" applyFill="1" applyAlignment="1">
      <alignment horizontal="center" vertical="center"/>
    </xf>
    <xf numFmtId="3" fontId="5" fillId="0" borderId="0" xfId="19" applyNumberFormat="1" applyFill="1" applyAlignment="1">
      <alignment horizontal="right" vertical="center"/>
    </xf>
    <xf numFmtId="0" fontId="14" fillId="0" borderId="0" xfId="19" applyFont="1" applyFill="1" applyAlignment="1">
      <alignment horizontal="center"/>
    </xf>
    <xf numFmtId="0" fontId="5" fillId="0" borderId="0" xfId="19" applyFill="1"/>
    <xf numFmtId="0" fontId="34" fillId="0" borderId="0" xfId="19" applyFont="1" applyAlignment="1">
      <alignment horizontal="left" vertical="center" wrapText="1"/>
    </xf>
    <xf numFmtId="0" fontId="34" fillId="0" borderId="0" xfId="19" applyFont="1" applyAlignment="1">
      <alignment horizontal="center" vertical="center" wrapText="1"/>
    </xf>
    <xf numFmtId="0" fontId="33" fillId="0" borderId="0" xfId="19" applyFont="1" applyAlignment="1">
      <alignment horizontal="right" vertical="center" wrapText="1"/>
    </xf>
    <xf numFmtId="0" fontId="5" fillId="5" borderId="1" xfId="19" applyFill="1" applyBorder="1" applyAlignment="1">
      <alignment vertical="center" wrapText="1"/>
    </xf>
    <xf numFmtId="0" fontId="17" fillId="0" borderId="0" xfId="19" applyFont="1" applyFill="1"/>
    <xf numFmtId="0" fontId="11" fillId="0" borderId="1" xfId="19" applyFont="1" applyFill="1" applyBorder="1" applyAlignment="1">
      <alignment horizontal="center" vertical="center" wrapText="1"/>
    </xf>
    <xf numFmtId="0" fontId="10" fillId="0" borderId="1" xfId="19" applyFont="1" applyFill="1" applyBorder="1" applyAlignment="1">
      <alignment horizontal="center" vertical="center"/>
    </xf>
    <xf numFmtId="0" fontId="21" fillId="0" borderId="1" xfId="19" applyFont="1" applyFill="1" applyBorder="1" applyAlignment="1">
      <alignment horizontal="left" vertical="center" wrapText="1"/>
    </xf>
    <xf numFmtId="3" fontId="11" fillId="0" borderId="1" xfId="19" applyNumberFormat="1" applyFont="1" applyFill="1" applyBorder="1" applyAlignment="1">
      <alignment horizontal="right" vertical="center" indent="1"/>
    </xf>
    <xf numFmtId="3" fontId="21" fillId="0" borderId="1" xfId="19" applyNumberFormat="1" applyFont="1" applyFill="1" applyBorder="1" applyAlignment="1">
      <alignment horizontal="right" vertical="center" indent="1"/>
    </xf>
    <xf numFmtId="3" fontId="10" fillId="0" borderId="1" xfId="19" applyNumberFormat="1" applyFont="1" applyFill="1" applyBorder="1" applyAlignment="1">
      <alignment horizontal="right" vertical="center" indent="1"/>
    </xf>
    <xf numFmtId="3" fontId="16" fillId="0" borderId="1" xfId="19" applyNumberFormat="1" applyFont="1" applyFill="1" applyBorder="1" applyAlignment="1">
      <alignment horizontal="center" vertical="center" wrapText="1"/>
    </xf>
    <xf numFmtId="0" fontId="5" fillId="0" borderId="0" xfId="19" applyFont="1" applyFill="1"/>
    <xf numFmtId="0" fontId="10" fillId="0" borderId="1" xfId="19" applyFont="1" applyFill="1" applyBorder="1" applyAlignment="1">
      <alignment horizontal="center" vertical="center" wrapText="1" shrinkToFit="1"/>
    </xf>
    <xf numFmtId="0" fontId="21" fillId="0" borderId="1" xfId="19" applyFont="1" applyFill="1" applyBorder="1" applyAlignment="1">
      <alignment vertical="center" wrapText="1"/>
    </xf>
    <xf numFmtId="0" fontId="13" fillId="0" borderId="0" xfId="19" applyFont="1" applyFill="1" applyAlignment="1">
      <alignment wrapText="1"/>
    </xf>
    <xf numFmtId="0" fontId="13" fillId="0" borderId="0" xfId="19" applyFont="1" applyFill="1"/>
    <xf numFmtId="3" fontId="13" fillId="0" borderId="0" xfId="19" applyNumberFormat="1" applyFont="1" applyFill="1" applyAlignment="1">
      <alignment horizontal="right" wrapText="1"/>
    </xf>
    <xf numFmtId="3" fontId="13" fillId="0" borderId="0" xfId="19" applyNumberFormat="1" applyFont="1" applyFill="1" applyAlignment="1">
      <alignment horizontal="right" vertical="center" indent="1"/>
    </xf>
    <xf numFmtId="3" fontId="13" fillId="0" borderId="0" xfId="19" applyNumberFormat="1" applyFont="1" applyFill="1" applyAlignment="1">
      <alignment horizontal="right" vertical="center"/>
    </xf>
    <xf numFmtId="0" fontId="5" fillId="0" borderId="0" xfId="19" applyFill="1" applyAlignment="1">
      <alignment vertical="center" wrapText="1"/>
    </xf>
    <xf numFmtId="0" fontId="12" fillId="0" borderId="0" xfId="19" applyFont="1" applyFill="1"/>
    <xf numFmtId="0" fontId="5" fillId="0" borderId="0" xfId="19" applyFill="1" applyAlignment="1">
      <alignment horizontal="right" wrapText="1"/>
    </xf>
    <xf numFmtId="3" fontId="5" fillId="0" borderId="0" xfId="19" applyNumberFormat="1" applyFill="1" applyAlignment="1">
      <alignment horizontal="right" vertical="center" indent="1"/>
    </xf>
    <xf numFmtId="0" fontId="25" fillId="0" borderId="0" xfId="19" applyFont="1" applyFill="1" applyAlignment="1">
      <alignment vertical="top" wrapText="1"/>
    </xf>
    <xf numFmtId="0" fontId="10" fillId="0" borderId="0" xfId="19" applyFont="1" applyFill="1" applyAlignment="1"/>
    <xf numFmtId="0" fontId="10" fillId="0" borderId="0" xfId="19" applyFont="1" applyFill="1" applyAlignment="1">
      <alignment wrapText="1"/>
    </xf>
    <xf numFmtId="0" fontId="11" fillId="0" borderId="0" xfId="19" applyFont="1" applyFill="1"/>
    <xf numFmtId="0" fontId="10" fillId="0" borderId="0" xfId="19" applyFont="1" applyFill="1" applyAlignment="1">
      <alignment horizontal="right" wrapText="1"/>
    </xf>
    <xf numFmtId="3" fontId="10" fillId="0" borderId="0" xfId="19" applyNumberFormat="1" applyFont="1" applyFill="1" applyAlignment="1">
      <alignment horizontal="right" vertical="center" indent="1"/>
    </xf>
    <xf numFmtId="3" fontId="10" fillId="0" borderId="0" xfId="19" applyNumberFormat="1" applyFont="1" applyFill="1" applyAlignment="1">
      <alignment horizontal="right" vertical="center"/>
    </xf>
    <xf numFmtId="0" fontId="10" fillId="0" borderId="0" xfId="19" applyFont="1" applyFill="1" applyAlignment="1">
      <alignment vertical="center" wrapText="1"/>
    </xf>
    <xf numFmtId="0" fontId="10" fillId="0" borderId="0" xfId="19" applyFont="1" applyFill="1"/>
    <xf numFmtId="0" fontId="10" fillId="3" borderId="1" xfId="19" applyFont="1" applyFill="1" applyBorder="1" applyAlignment="1">
      <alignment horizontal="center" vertical="center"/>
    </xf>
    <xf numFmtId="0" fontId="5" fillId="6" borderId="0" xfId="19" applyFill="1"/>
    <xf numFmtId="0" fontId="5" fillId="0" borderId="0" xfId="19"/>
    <xf numFmtId="3" fontId="5" fillId="0" borderId="0" xfId="19" applyNumberFormat="1" applyFont="1" applyFill="1" applyBorder="1" applyAlignment="1">
      <alignment horizontal="right" vertical="center"/>
    </xf>
    <xf numFmtId="3" fontId="14" fillId="0" borderId="0" xfId="5" applyNumberFormat="1" applyFont="1" applyFill="1" applyBorder="1" applyAlignment="1">
      <alignment horizontal="right" vertical="center"/>
    </xf>
    <xf numFmtId="3" fontId="20" fillId="0" borderId="0" xfId="5" applyNumberFormat="1" applyFont="1" applyFill="1" applyBorder="1" applyAlignment="1">
      <alignment horizontal="right" vertical="center"/>
    </xf>
    <xf numFmtId="0" fontId="20" fillId="0" borderId="0" xfId="5" applyFont="1" applyFill="1" applyBorder="1" applyAlignment="1">
      <alignment vertical="center" wrapText="1"/>
    </xf>
    <xf numFmtId="0" fontId="37" fillId="0" borderId="0" xfId="19" applyFont="1" applyFill="1" applyBorder="1" applyAlignment="1">
      <alignment horizontal="center"/>
    </xf>
    <xf numFmtId="0" fontId="5" fillId="0" borderId="0" xfId="19" applyFont="1" applyFill="1" applyBorder="1"/>
    <xf numFmtId="0" fontId="5" fillId="0" borderId="0" xfId="19" applyBorder="1"/>
    <xf numFmtId="3" fontId="40" fillId="4" borderId="1" xfId="1" applyNumberFormat="1" applyFont="1" applyFill="1" applyBorder="1" applyAlignment="1">
      <alignment horizontal="center" vertical="center" wrapText="1"/>
    </xf>
    <xf numFmtId="0" fontId="5" fillId="6" borderId="0" xfId="19" applyFill="1" applyBorder="1"/>
    <xf numFmtId="0" fontId="9" fillId="3" borderId="1" xfId="19" applyFont="1" applyFill="1" applyBorder="1" applyAlignment="1">
      <alignment horizontal="center" vertical="center"/>
    </xf>
    <xf numFmtId="0" fontId="23" fillId="0" borderId="1" xfId="19" applyFont="1" applyFill="1" applyBorder="1" applyAlignment="1">
      <alignment horizontal="left" vertical="center" wrapText="1"/>
    </xf>
    <xf numFmtId="0" fontId="9" fillId="0" borderId="1" xfId="19" applyFont="1" applyFill="1" applyBorder="1" applyAlignment="1" applyProtection="1">
      <alignment horizontal="left" vertical="center" wrapText="1"/>
      <protection locked="0"/>
    </xf>
    <xf numFmtId="0" fontId="9" fillId="0" borderId="1" xfId="19" applyFont="1" applyFill="1" applyBorder="1" applyAlignment="1">
      <alignment horizontal="center" vertical="center" wrapText="1"/>
    </xf>
    <xf numFmtId="0" fontId="23" fillId="0" borderId="1" xfId="19" applyFont="1" applyFill="1" applyBorder="1" applyAlignment="1">
      <alignment vertical="center" wrapText="1"/>
    </xf>
    <xf numFmtId="0" fontId="12" fillId="0" borderId="1" xfId="19" applyFont="1" applyFill="1" applyBorder="1" applyAlignment="1" applyProtection="1">
      <alignment horizontal="left" vertical="center" wrapText="1"/>
      <protection locked="0"/>
    </xf>
    <xf numFmtId="0" fontId="5" fillId="6" borderId="17" xfId="19" applyFill="1" applyBorder="1"/>
    <xf numFmtId="0" fontId="5" fillId="6" borderId="18" xfId="19" applyFill="1" applyBorder="1"/>
    <xf numFmtId="3" fontId="15" fillId="2" borderId="1" xfId="2" applyNumberFormat="1" applyFont="1" applyFill="1" applyBorder="1" applyAlignment="1">
      <alignment horizontal="right" vertical="center"/>
    </xf>
    <xf numFmtId="3" fontId="10" fillId="0" borderId="1" xfId="0" applyNumberFormat="1" applyFont="1" applyFill="1" applyBorder="1" applyAlignment="1">
      <alignment horizontal="left" vertical="center" wrapText="1"/>
    </xf>
    <xf numFmtId="3" fontId="21" fillId="2" borderId="1" xfId="0" applyNumberFormat="1" applyFont="1" applyFill="1" applyBorder="1" applyAlignment="1">
      <alignment horizontal="right" vertical="center" indent="1"/>
    </xf>
    <xf numFmtId="1" fontId="10" fillId="0" borderId="1" xfId="0" applyNumberFormat="1" applyFont="1" applyFill="1" applyBorder="1" applyAlignment="1">
      <alignment horizontal="center" vertical="center"/>
    </xf>
    <xf numFmtId="164" fontId="14" fillId="2" borderId="1" xfId="2" applyNumberFormat="1" applyFont="1" applyFill="1" applyBorder="1" applyAlignment="1">
      <alignment horizontal="center" vertical="center" wrapText="1"/>
    </xf>
    <xf numFmtId="164" fontId="14" fillId="2" borderId="1" xfId="2" applyNumberFormat="1" applyFont="1" applyFill="1" applyBorder="1" applyAlignment="1">
      <alignment horizontal="center" vertical="center" textRotation="90" wrapText="1"/>
    </xf>
    <xf numFmtId="3" fontId="24" fillId="2" borderId="1" xfId="0" applyNumberFormat="1" applyFont="1" applyFill="1" applyBorder="1" applyAlignment="1">
      <alignment horizontal="right" vertical="center" indent="1"/>
    </xf>
    <xf numFmtId="3" fontId="53" fillId="2" borderId="1" xfId="0" applyNumberFormat="1" applyFont="1" applyFill="1" applyBorder="1" applyAlignment="1">
      <alignment horizontal="right" vertical="center" indent="1"/>
    </xf>
    <xf numFmtId="0" fontId="4" fillId="0" borderId="0" xfId="20" applyFill="1" applyAlignment="1">
      <alignment wrapText="1"/>
    </xf>
    <xf numFmtId="3" fontId="4" fillId="0" borderId="0" xfId="20" applyNumberFormat="1" applyFill="1" applyAlignment="1">
      <alignment horizontal="center" vertical="center"/>
    </xf>
    <xf numFmtId="3" fontId="4" fillId="0" borderId="0" xfId="20" applyNumberFormat="1" applyFill="1" applyAlignment="1">
      <alignment horizontal="right" vertical="center"/>
    </xf>
    <xf numFmtId="0" fontId="14" fillId="0" borderId="0" xfId="20" applyFont="1" applyFill="1" applyAlignment="1">
      <alignment horizontal="center"/>
    </xf>
    <xf numFmtId="0" fontId="4" fillId="0" borderId="0" xfId="20" applyFill="1"/>
    <xf numFmtId="0" fontId="34" fillId="0" borderId="0" xfId="20" applyFont="1" applyAlignment="1">
      <alignment horizontal="left" vertical="center" wrapText="1"/>
    </xf>
    <xf numFmtId="0" fontId="34" fillId="0" borderId="0" xfId="20" applyFont="1" applyAlignment="1">
      <alignment horizontal="center" vertical="center" wrapText="1"/>
    </xf>
    <xf numFmtId="0" fontId="33" fillId="0" borderId="0" xfId="20" applyFont="1" applyAlignment="1">
      <alignment horizontal="right" vertical="center" wrapText="1"/>
    </xf>
    <xf numFmtId="0" fontId="4" fillId="5" borderId="1" xfId="20" applyFill="1" applyBorder="1" applyAlignment="1">
      <alignment vertical="center" wrapText="1"/>
    </xf>
    <xf numFmtId="0" fontId="17" fillId="0" borderId="0" xfId="20" applyFont="1" applyFill="1"/>
    <xf numFmtId="0" fontId="11" fillId="0" borderId="1" xfId="20" applyFont="1" applyFill="1" applyBorder="1" applyAlignment="1">
      <alignment horizontal="center" vertical="center" wrapText="1"/>
    </xf>
    <xf numFmtId="0" fontId="10" fillId="0" borderId="1" xfId="20" applyFont="1" applyFill="1" applyBorder="1" applyAlignment="1">
      <alignment horizontal="center" vertical="center"/>
    </xf>
    <xf numFmtId="0" fontId="21" fillId="0" borderId="1" xfId="20" applyFont="1" applyFill="1" applyBorder="1" applyAlignment="1">
      <alignment horizontal="justify" vertical="center" wrapText="1"/>
    </xf>
    <xf numFmtId="3" fontId="54" fillId="0" borderId="1" xfId="20" applyNumberFormat="1" applyFont="1" applyFill="1" applyBorder="1" applyAlignment="1">
      <alignment horizontal="right" vertical="center" indent="1"/>
    </xf>
    <xf numFmtId="3" fontId="19" fillId="0" borderId="1" xfId="20" applyNumberFormat="1" applyFont="1" applyFill="1" applyBorder="1" applyAlignment="1">
      <alignment horizontal="right" vertical="center" indent="1"/>
    </xf>
    <xf numFmtId="3" fontId="28" fillId="0" borderId="1" xfId="20" applyNumberFormat="1" applyFont="1" applyFill="1" applyBorder="1" applyAlignment="1">
      <alignment horizontal="right" vertical="center" indent="1"/>
    </xf>
    <xf numFmtId="3" fontId="16" fillId="0" borderId="1" xfId="20" applyNumberFormat="1" applyFont="1" applyFill="1" applyBorder="1" applyAlignment="1">
      <alignment horizontal="center" vertical="center" wrapText="1"/>
    </xf>
    <xf numFmtId="0" fontId="4" fillId="0" borderId="0" xfId="20" applyFont="1" applyFill="1"/>
    <xf numFmtId="0" fontId="10" fillId="0" borderId="1" xfId="20" applyFont="1" applyFill="1" applyBorder="1" applyAlignment="1">
      <alignment horizontal="center" vertical="center" wrapText="1" shrinkToFit="1"/>
    </xf>
    <xf numFmtId="3" fontId="20" fillId="0" borderId="1" xfId="20" applyNumberFormat="1" applyFont="1" applyFill="1" applyBorder="1" applyAlignment="1">
      <alignment horizontal="center" vertical="center" wrapText="1"/>
    </xf>
    <xf numFmtId="0" fontId="4" fillId="0" borderId="0" xfId="20"/>
    <xf numFmtId="0" fontId="13" fillId="0" borderId="0" xfId="20" applyFont="1" applyFill="1"/>
    <xf numFmtId="3" fontId="13" fillId="0" borderId="0" xfId="20" applyNumberFormat="1" applyFont="1" applyFill="1" applyAlignment="1">
      <alignment horizontal="right" wrapText="1"/>
    </xf>
    <xf numFmtId="3" fontId="13" fillId="0" borderId="0" xfId="20" applyNumberFormat="1" applyFont="1" applyFill="1" applyAlignment="1">
      <alignment horizontal="right" vertical="center" indent="1"/>
    </xf>
    <xf numFmtId="3" fontId="13" fillId="0" borderId="0" xfId="20" applyNumberFormat="1" applyFont="1" applyFill="1" applyAlignment="1">
      <alignment horizontal="right" vertical="center"/>
    </xf>
    <xf numFmtId="0" fontId="4" fillId="0" borderId="0" xfId="20" applyFill="1" applyAlignment="1">
      <alignment vertical="center" wrapText="1"/>
    </xf>
    <xf numFmtId="0" fontId="12" fillId="0" borderId="0" xfId="20" applyFont="1" applyFill="1"/>
    <xf numFmtId="0" fontId="4" fillId="0" borderId="0" xfId="20" applyFill="1" applyAlignment="1">
      <alignment horizontal="right" wrapText="1"/>
    </xf>
    <xf numFmtId="3" fontId="4" fillId="0" borderId="0" xfId="20" applyNumberFormat="1" applyFill="1" applyAlignment="1">
      <alignment horizontal="right" vertical="center" indent="1"/>
    </xf>
    <xf numFmtId="0" fontId="25" fillId="0" borderId="0" xfId="20" applyFont="1" applyFill="1" applyAlignment="1">
      <alignment vertical="top" wrapText="1"/>
    </xf>
    <xf numFmtId="0" fontId="10" fillId="0" borderId="0" xfId="20" applyFont="1" applyFill="1" applyAlignment="1"/>
    <xf numFmtId="0" fontId="10" fillId="0" borderId="0" xfId="20" applyFont="1" applyFill="1" applyAlignment="1">
      <alignment wrapText="1"/>
    </xf>
    <xf numFmtId="0" fontId="11" fillId="0" borderId="0" xfId="20" applyFont="1" applyFill="1"/>
    <xf numFmtId="0" fontId="10" fillId="0" borderId="0" xfId="20" applyFont="1" applyFill="1" applyAlignment="1">
      <alignment horizontal="right" wrapText="1"/>
    </xf>
    <xf numFmtId="3" fontId="10" fillId="0" borderId="0" xfId="20" applyNumberFormat="1" applyFont="1" applyFill="1" applyAlignment="1">
      <alignment horizontal="right" vertical="center" indent="1"/>
    </xf>
    <xf numFmtId="3" fontId="10" fillId="0" borderId="0" xfId="20" applyNumberFormat="1" applyFont="1" applyFill="1" applyAlignment="1">
      <alignment horizontal="right" vertical="center"/>
    </xf>
    <xf numFmtId="0" fontId="10" fillId="0" borderId="0" xfId="20" applyFont="1" applyFill="1" applyAlignment="1">
      <alignment vertical="center" wrapText="1"/>
    </xf>
    <xf numFmtId="0" fontId="10" fillId="0" borderId="0" xfId="20" applyFont="1" applyFill="1"/>
    <xf numFmtId="3" fontId="9" fillId="0" borderId="1" xfId="20" applyNumberFormat="1" applyFont="1" applyFill="1" applyBorder="1" applyAlignment="1">
      <alignment horizontal="center" vertical="top" wrapText="1"/>
    </xf>
    <xf numFmtId="0" fontId="38" fillId="2" borderId="3" xfId="1" applyFont="1" applyFill="1" applyBorder="1" applyAlignment="1">
      <alignment horizontal="center" vertical="center" wrapText="1"/>
    </xf>
    <xf numFmtId="3" fontId="4" fillId="0" borderId="0" xfId="20" applyNumberFormat="1" applyFont="1" applyFill="1"/>
    <xf numFmtId="3" fontId="4" fillId="0" borderId="0" xfId="20" applyNumberFormat="1"/>
    <xf numFmtId="0" fontId="12" fillId="0" borderId="1" xfId="20" applyFont="1" applyFill="1" applyBorder="1" applyAlignment="1">
      <alignment horizontal="center" vertical="center" wrapText="1"/>
    </xf>
    <xf numFmtId="0" fontId="23" fillId="0" borderId="1" xfId="20" applyFont="1" applyFill="1" applyBorder="1" applyAlignment="1">
      <alignment vertical="center" wrapText="1"/>
    </xf>
    <xf numFmtId="3" fontId="10" fillId="2" borderId="1" xfId="19" applyNumberFormat="1" applyFont="1" applyFill="1" applyBorder="1" applyAlignment="1">
      <alignment horizontal="right" vertical="center" indent="1"/>
    </xf>
    <xf numFmtId="0" fontId="46" fillId="0" borderId="0" xfId="19" applyFont="1" applyFill="1" applyBorder="1"/>
    <xf numFmtId="0" fontId="3" fillId="0" borderId="0" xfId="21" applyFill="1"/>
    <xf numFmtId="0" fontId="3" fillId="0" borderId="0" xfId="21" applyFill="1" applyAlignment="1">
      <alignment vertical="center" wrapText="1"/>
    </xf>
    <xf numFmtId="3" fontId="3" fillId="0" borderId="0" xfId="21" applyNumberFormat="1" applyFill="1" applyAlignment="1">
      <alignment horizontal="right" vertical="center"/>
    </xf>
    <xf numFmtId="3" fontId="39" fillId="0" borderId="0" xfId="21" applyNumberFormat="1" applyFont="1" applyFill="1" applyAlignment="1">
      <alignment horizontal="right" vertical="center"/>
    </xf>
    <xf numFmtId="0" fontId="3" fillId="0" borderId="0" xfId="21" applyFill="1" applyAlignment="1">
      <alignment wrapText="1"/>
    </xf>
    <xf numFmtId="3" fontId="3" fillId="0" borderId="0" xfId="21" applyNumberFormat="1" applyFill="1" applyAlignment="1">
      <alignment horizontal="right" vertical="center" indent="1"/>
    </xf>
    <xf numFmtId="0" fontId="3" fillId="0" borderId="0" xfId="21" applyFill="1" applyAlignment="1">
      <alignment horizontal="right" wrapText="1"/>
    </xf>
    <xf numFmtId="3" fontId="10" fillId="0" borderId="0" xfId="21" applyNumberFormat="1" applyFont="1" applyFill="1" applyAlignment="1">
      <alignment horizontal="right" vertical="center"/>
    </xf>
    <xf numFmtId="0" fontId="10" fillId="0" borderId="0" xfId="21" applyFont="1" applyFill="1"/>
    <xf numFmtId="0" fontId="10" fillId="0" borderId="0" xfId="21" applyFont="1" applyFill="1" applyAlignment="1">
      <alignment vertical="center" wrapText="1"/>
    </xf>
    <xf numFmtId="3" fontId="21" fillId="0" borderId="0" xfId="21" applyNumberFormat="1" applyFont="1" applyFill="1" applyAlignment="1">
      <alignment horizontal="right" vertical="center"/>
    </xf>
    <xf numFmtId="3" fontId="10" fillId="0" borderId="0" xfId="21" applyNumberFormat="1" applyFont="1" applyFill="1" applyAlignment="1">
      <alignment horizontal="right" vertical="center" indent="1"/>
    </xf>
    <xf numFmtId="0" fontId="10" fillId="0" borderId="0" xfId="21" applyFont="1" applyFill="1" applyAlignment="1">
      <alignment horizontal="right" wrapText="1"/>
    </xf>
    <xf numFmtId="0" fontId="11" fillId="0" borderId="0" xfId="21" applyFont="1" applyFill="1"/>
    <xf numFmtId="0" fontId="10" fillId="0" borderId="0" xfId="21" applyFont="1" applyFill="1" applyAlignment="1">
      <alignment wrapText="1"/>
    </xf>
    <xf numFmtId="0" fontId="10" fillId="0" borderId="0" xfId="21" applyFont="1" applyFill="1" applyAlignment="1"/>
    <xf numFmtId="0" fontId="32" fillId="0" borderId="0" xfId="21" applyFont="1" applyFill="1" applyAlignment="1">
      <alignment vertical="top" wrapText="1"/>
    </xf>
    <xf numFmtId="0" fontId="25" fillId="0" borderId="0" xfId="21" applyFont="1" applyFill="1" applyAlignment="1">
      <alignment vertical="top" wrapText="1"/>
    </xf>
    <xf numFmtId="0" fontId="12" fillId="0" borderId="0" xfId="21" applyFont="1" applyFill="1"/>
    <xf numFmtId="3" fontId="13" fillId="0" borderId="0" xfId="21" applyNumberFormat="1" applyFont="1" applyFill="1" applyAlignment="1">
      <alignment horizontal="right" vertical="center"/>
    </xf>
    <xf numFmtId="3" fontId="13" fillId="0" borderId="0" xfId="21" applyNumberFormat="1" applyFont="1" applyFill="1" applyAlignment="1">
      <alignment horizontal="right" vertical="center" indent="1"/>
    </xf>
    <xf numFmtId="3" fontId="13" fillId="0" borderId="0" xfId="21" applyNumberFormat="1" applyFont="1" applyFill="1" applyAlignment="1">
      <alignment horizontal="right" wrapText="1"/>
    </xf>
    <xf numFmtId="0" fontId="13" fillId="0" borderId="0" xfId="21" applyFont="1" applyFill="1"/>
    <xf numFmtId="0" fontId="13" fillId="0" borderId="0" xfId="21" applyFont="1" applyFill="1" applyAlignment="1">
      <alignment wrapText="1"/>
    </xf>
    <xf numFmtId="0" fontId="3" fillId="0" borderId="0" xfId="21" applyFont="1" applyFill="1"/>
    <xf numFmtId="3" fontId="16" fillId="0" borderId="1" xfId="21" applyNumberFormat="1" applyFont="1" applyFill="1" applyBorder="1" applyAlignment="1">
      <alignment horizontal="center" vertical="center" wrapText="1"/>
    </xf>
    <xf numFmtId="3" fontId="10" fillId="0" borderId="1" xfId="21" applyNumberFormat="1" applyFont="1" applyFill="1" applyBorder="1" applyAlignment="1">
      <alignment horizontal="right" vertical="center" indent="1"/>
    </xf>
    <xf numFmtId="3" fontId="21" fillId="0" borderId="1" xfId="21" applyNumberFormat="1" applyFont="1" applyFill="1" applyBorder="1" applyAlignment="1">
      <alignment horizontal="right" vertical="center" indent="1"/>
    </xf>
    <xf numFmtId="3" fontId="11" fillId="0" borderId="1" xfId="21" applyNumberFormat="1" applyFont="1" applyFill="1" applyBorder="1" applyAlignment="1">
      <alignment horizontal="right" vertical="center" indent="1"/>
    </xf>
    <xf numFmtId="3" fontId="24" fillId="0" borderId="1" xfId="21" applyNumberFormat="1" applyFont="1" applyFill="1" applyBorder="1" applyAlignment="1">
      <alignment horizontal="right" vertical="center" indent="1"/>
    </xf>
    <xf numFmtId="0" fontId="3" fillId="0" borderId="1" xfId="21" applyNumberFormat="1" applyFont="1" applyFill="1" applyBorder="1" applyAlignment="1">
      <alignment horizontal="center" vertical="center"/>
    </xf>
    <xf numFmtId="0" fontId="21" fillId="0" borderId="1" xfId="21" applyFont="1" applyFill="1" applyBorder="1" applyAlignment="1">
      <alignment vertical="center" wrapText="1"/>
    </xf>
    <xf numFmtId="0" fontId="11" fillId="0" borderId="1" xfId="21" applyFont="1" applyFill="1" applyBorder="1" applyAlignment="1">
      <alignment horizontal="center" vertical="center" wrapText="1"/>
    </xf>
    <xf numFmtId="0" fontId="17" fillId="0" borderId="0" xfId="21" applyFont="1" applyFill="1"/>
    <xf numFmtId="0" fontId="10" fillId="0" borderId="1" xfId="21" applyFont="1" applyFill="1" applyBorder="1" applyAlignment="1">
      <alignment horizontal="center" vertical="center" wrapText="1" shrinkToFit="1"/>
    </xf>
    <xf numFmtId="3" fontId="19" fillId="0" borderId="1" xfId="21" applyNumberFormat="1" applyFont="1" applyFill="1" applyBorder="1" applyAlignment="1">
      <alignment horizontal="right" vertical="center" indent="1"/>
    </xf>
    <xf numFmtId="3" fontId="41" fillId="0" borderId="1" xfId="21" applyNumberFormat="1" applyFont="1" applyFill="1" applyBorder="1" applyAlignment="1">
      <alignment horizontal="right" vertical="center" indent="1"/>
    </xf>
    <xf numFmtId="0" fontId="21" fillId="0" borderId="1" xfId="21" applyFont="1" applyFill="1" applyBorder="1" applyAlignment="1">
      <alignment horizontal="left" vertical="center" wrapText="1"/>
    </xf>
    <xf numFmtId="0" fontId="10" fillId="0" borderId="1" xfId="21" applyFont="1" applyFill="1" applyBorder="1" applyAlignment="1">
      <alignment horizontal="center" vertical="center"/>
    </xf>
    <xf numFmtId="0" fontId="3" fillId="5" borderId="1" xfId="21" applyFill="1" applyBorder="1" applyAlignment="1">
      <alignment vertical="center" wrapText="1"/>
    </xf>
    <xf numFmtId="0" fontId="14" fillId="0" borderId="0" xfId="21" applyFont="1" applyFill="1" applyAlignment="1">
      <alignment horizontal="center"/>
    </xf>
    <xf numFmtId="0" fontId="33" fillId="0" borderId="0" xfId="21" applyFont="1" applyAlignment="1">
      <alignment horizontal="right" vertical="center" wrapText="1"/>
    </xf>
    <xf numFmtId="0" fontId="34" fillId="0" borderId="0" xfId="21" applyFont="1" applyAlignment="1">
      <alignment horizontal="left" vertical="center" wrapText="1"/>
    </xf>
    <xf numFmtId="0" fontId="34" fillId="0" borderId="0" xfId="21" applyFont="1" applyAlignment="1">
      <alignment horizontal="center" vertical="center" wrapText="1"/>
    </xf>
    <xf numFmtId="3" fontId="3" fillId="0" borderId="0" xfId="21" applyNumberFormat="1" applyFill="1" applyAlignment="1">
      <alignment horizontal="center" vertical="center"/>
    </xf>
    <xf numFmtId="0" fontId="21" fillId="0" borderId="1" xfId="20" applyFont="1" applyFill="1" applyBorder="1" applyAlignment="1">
      <alignment horizontal="left" vertical="center" wrapText="1"/>
    </xf>
    <xf numFmtId="3" fontId="9" fillId="0" borderId="1" xfId="20" applyNumberFormat="1" applyFont="1" applyFill="1" applyBorder="1" applyAlignment="1">
      <alignment horizontal="center" vertical="center" wrapText="1"/>
    </xf>
    <xf numFmtId="3" fontId="19" fillId="2" borderId="1" xfId="21" applyNumberFormat="1" applyFont="1" applyFill="1" applyBorder="1" applyAlignment="1">
      <alignment horizontal="right" vertical="center" indent="1"/>
    </xf>
    <xf numFmtId="3" fontId="21" fillId="2" borderId="1" xfId="21" applyNumberFormat="1" applyFont="1" applyFill="1" applyBorder="1" applyAlignment="1">
      <alignment horizontal="right" vertical="center" indent="1"/>
    </xf>
    <xf numFmtId="0" fontId="10" fillId="0" borderId="1" xfId="0" applyFont="1" applyFill="1" applyBorder="1" applyAlignment="1">
      <alignment horizontal="center" vertical="center" wrapText="1"/>
    </xf>
    <xf numFmtId="1" fontId="10" fillId="0" borderId="1" xfId="0" applyNumberFormat="1" applyFont="1" applyFill="1" applyBorder="1" applyAlignment="1">
      <alignment horizontal="center" vertical="center" wrapText="1"/>
    </xf>
    <xf numFmtId="0" fontId="40" fillId="4" borderId="1" xfId="2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left" vertical="center" wrapText="1"/>
    </xf>
    <xf numFmtId="3" fontId="21" fillId="0" borderId="1" xfId="0" applyNumberFormat="1" applyFont="1" applyFill="1" applyBorder="1" applyAlignment="1">
      <alignment horizontal="right" vertical="center" indent="1"/>
    </xf>
    <xf numFmtId="3" fontId="10" fillId="0" borderId="1" xfId="0" applyNumberFormat="1" applyFont="1" applyFill="1" applyBorder="1" applyAlignment="1">
      <alignment horizontal="right" vertical="center" indent="1"/>
    </xf>
    <xf numFmtId="3" fontId="10" fillId="0" borderId="1" xfId="3" applyNumberFormat="1" applyFont="1" applyFill="1" applyBorder="1" applyAlignment="1">
      <alignment horizontal="center" vertical="center"/>
    </xf>
    <xf numFmtId="3" fontId="10" fillId="0" borderId="1" xfId="3" applyNumberFormat="1" applyFont="1" applyFill="1" applyBorder="1" applyAlignment="1">
      <alignment horizontal="right" vertical="center" indent="1"/>
    </xf>
    <xf numFmtId="3" fontId="11" fillId="0" borderId="1" xfId="0" applyNumberFormat="1" applyFont="1" applyFill="1" applyBorder="1" applyAlignment="1">
      <alignment horizontal="center" vertical="center"/>
    </xf>
    <xf numFmtId="3" fontId="21" fillId="2" borderId="1" xfId="19" applyNumberFormat="1" applyFont="1" applyFill="1" applyBorder="1" applyAlignment="1">
      <alignment horizontal="right" vertical="center" indent="1"/>
    </xf>
    <xf numFmtId="3" fontId="55" fillId="2" borderId="1" xfId="20" applyNumberFormat="1" applyFont="1" applyFill="1" applyBorder="1" applyAlignment="1">
      <alignment horizontal="right" vertical="center" indent="1"/>
    </xf>
    <xf numFmtId="3" fontId="19" fillId="2" borderId="1" xfId="20" applyNumberFormat="1" applyFont="1" applyFill="1" applyBorder="1" applyAlignment="1">
      <alignment horizontal="right" vertical="center" indent="1"/>
    </xf>
    <xf numFmtId="3" fontId="21" fillId="2" borderId="1" xfId="17" applyNumberFormat="1" applyFont="1" applyFill="1" applyBorder="1" applyAlignment="1">
      <alignment horizontal="right" vertical="center" indent="1"/>
    </xf>
    <xf numFmtId="3" fontId="9" fillId="0" borderId="1" xfId="21" applyNumberFormat="1" applyFont="1" applyFill="1" applyBorder="1" applyAlignment="1">
      <alignment horizontal="center" vertical="center" wrapText="1"/>
    </xf>
    <xf numFmtId="3" fontId="53" fillId="2" borderId="1" xfId="19" applyNumberFormat="1" applyFont="1" applyFill="1" applyBorder="1" applyAlignment="1">
      <alignment horizontal="right" vertical="center" indent="1"/>
    </xf>
    <xf numFmtId="0" fontId="23" fillId="2" borderId="1" xfId="19" applyFont="1" applyFill="1" applyBorder="1" applyAlignment="1">
      <alignment horizontal="right" vertical="center"/>
    </xf>
    <xf numFmtId="3" fontId="5" fillId="0" borderId="0" xfId="19" applyNumberFormat="1" applyFill="1" applyBorder="1" applyAlignment="1">
      <alignment horizontal="right" vertical="center"/>
    </xf>
    <xf numFmtId="3" fontId="9" fillId="0" borderId="0" xfId="4" applyNumberFormat="1" applyFill="1" applyBorder="1" applyAlignment="1">
      <alignment horizontal="right" vertical="center"/>
    </xf>
    <xf numFmtId="0" fontId="9" fillId="0" borderId="0" xfId="4" applyFill="1" applyBorder="1" applyAlignment="1">
      <alignment vertical="center" wrapText="1"/>
    </xf>
    <xf numFmtId="0" fontId="14" fillId="0" borderId="0" xfId="19" applyFont="1" applyFill="1" applyBorder="1" applyAlignment="1">
      <alignment horizontal="center"/>
    </xf>
    <xf numFmtId="0" fontId="5" fillId="0" borderId="0" xfId="19" applyFill="1" applyBorder="1"/>
    <xf numFmtId="0" fontId="47" fillId="0" borderId="16" xfId="19" applyFont="1" applyBorder="1" applyAlignment="1">
      <alignment horizontal="left" vertical="center" wrapText="1"/>
    </xf>
    <xf numFmtId="0" fontId="47" fillId="0" borderId="16" xfId="19" applyFont="1" applyBorder="1" applyAlignment="1">
      <alignment horizontal="center" vertical="center" wrapText="1"/>
    </xf>
    <xf numFmtId="3" fontId="5" fillId="0" borderId="16" xfId="19" applyNumberFormat="1" applyFont="1" applyFill="1" applyBorder="1" applyAlignment="1">
      <alignment horizontal="right" vertical="center"/>
    </xf>
    <xf numFmtId="0" fontId="48" fillId="0" borderId="16" xfId="19" applyFont="1" applyBorder="1" applyAlignment="1">
      <alignment horizontal="right" vertical="center" wrapText="1"/>
    </xf>
    <xf numFmtId="0" fontId="5" fillId="0" borderId="16" xfId="19" applyBorder="1"/>
    <xf numFmtId="0" fontId="33" fillId="0" borderId="16" xfId="19" applyFont="1" applyBorder="1" applyAlignment="1">
      <alignment horizontal="right" vertical="center" wrapText="1"/>
    </xf>
    <xf numFmtId="0" fontId="50" fillId="2" borderId="1" xfId="2" applyFont="1" applyFill="1" applyBorder="1" applyAlignment="1">
      <alignment vertical="center"/>
    </xf>
    <xf numFmtId="0" fontId="51" fillId="2" borderId="1" xfId="2" applyFont="1" applyFill="1" applyBorder="1" applyAlignment="1">
      <alignment vertical="center"/>
    </xf>
    <xf numFmtId="0" fontId="40" fillId="2" borderId="1" xfId="2" applyFont="1" applyFill="1" applyBorder="1" applyAlignment="1">
      <alignment horizontal="left" vertical="center"/>
    </xf>
    <xf numFmtId="0" fontId="21" fillId="2" borderId="1" xfId="2" applyFont="1" applyFill="1" applyBorder="1" applyAlignment="1">
      <alignment horizontal="left" vertical="center"/>
    </xf>
    <xf numFmtId="0" fontId="18" fillId="2" borderId="1" xfId="2" applyFont="1" applyFill="1" applyBorder="1" applyAlignment="1">
      <alignment vertical="center"/>
    </xf>
    <xf numFmtId="0" fontId="12" fillId="0" borderId="1" xfId="19" applyFont="1" applyFill="1" applyBorder="1" applyAlignment="1">
      <alignment horizontal="center" vertical="center" wrapText="1"/>
    </xf>
    <xf numFmtId="0" fontId="15" fillId="2" borderId="1" xfId="2" applyFont="1" applyFill="1" applyBorder="1" applyAlignment="1">
      <alignment horizontal="left" vertical="center"/>
    </xf>
    <xf numFmtId="3" fontId="28" fillId="0" borderId="1" xfId="3" applyNumberFormat="1" applyFont="1" applyFill="1" applyBorder="1" applyAlignment="1">
      <alignment horizontal="right" vertical="center" indent="1"/>
    </xf>
    <xf numFmtId="0" fontId="12" fillId="0" borderId="1" xfId="17" applyFont="1" applyFill="1" applyBorder="1" applyAlignment="1">
      <alignment horizontal="center" vertical="center" wrapText="1"/>
    </xf>
    <xf numFmtId="0" fontId="18" fillId="2" borderId="1" xfId="2" applyFont="1" applyFill="1" applyBorder="1" applyAlignment="1">
      <alignment horizontal="left" vertical="center"/>
    </xf>
    <xf numFmtId="3" fontId="10" fillId="3" borderId="1" xfId="18" applyNumberFormat="1" applyFont="1" applyFill="1" applyBorder="1" applyAlignment="1">
      <alignment horizontal="right" vertical="center" indent="1"/>
    </xf>
    <xf numFmtId="3" fontId="10" fillId="0" borderId="1" xfId="18" applyNumberFormat="1" applyFont="1" applyFill="1" applyBorder="1" applyAlignment="1">
      <alignment horizontal="right" vertical="center" indent="1"/>
    </xf>
    <xf numFmtId="0" fontId="12" fillId="3" borderId="1" xfId="20" applyFont="1" applyFill="1" applyBorder="1" applyAlignment="1">
      <alignment horizontal="center" vertical="center" wrapText="1"/>
    </xf>
    <xf numFmtId="0" fontId="12" fillId="0" borderId="1" xfId="21" applyFont="1" applyFill="1" applyBorder="1" applyAlignment="1">
      <alignment horizontal="center" vertical="center" wrapText="1"/>
    </xf>
    <xf numFmtId="0" fontId="10" fillId="0" borderId="1" xfId="21" applyFont="1" applyFill="1" applyBorder="1" applyAlignment="1">
      <alignment horizontal="center" vertical="center" wrapText="1"/>
    </xf>
    <xf numFmtId="3" fontId="35" fillId="2" borderId="1" xfId="1" applyNumberFormat="1" applyFont="1" applyFill="1" applyBorder="1" applyAlignment="1">
      <alignment horizontal="right" vertical="center" wrapText="1"/>
    </xf>
    <xf numFmtId="0" fontId="5" fillId="5" borderId="19" xfId="19" applyFill="1" applyBorder="1" applyAlignment="1">
      <alignment vertical="center" wrapText="1"/>
    </xf>
    <xf numFmtId="0" fontId="52" fillId="2" borderId="19" xfId="1" applyFont="1" applyFill="1" applyBorder="1" applyAlignment="1">
      <alignment horizontal="center" vertical="center" wrapText="1"/>
    </xf>
    <xf numFmtId="3" fontId="16" fillId="0" borderId="19" xfId="19" applyNumberFormat="1" applyFont="1" applyFill="1" applyBorder="1" applyAlignment="1">
      <alignment horizontal="center" vertical="center" wrapText="1"/>
    </xf>
    <xf numFmtId="0" fontId="27" fillId="2" borderId="19" xfId="1" applyFont="1" applyFill="1" applyBorder="1" applyAlignment="1">
      <alignment horizontal="center" vertical="center" wrapText="1"/>
    </xf>
    <xf numFmtId="0" fontId="49" fillId="0" borderId="0" xfId="19" applyFont="1" applyBorder="1" applyAlignment="1">
      <alignment horizontal="right" vertical="center" wrapText="1"/>
    </xf>
    <xf numFmtId="0" fontId="45" fillId="0" borderId="0" xfId="19" applyFont="1" applyFill="1" applyBorder="1"/>
    <xf numFmtId="0" fontId="15" fillId="2" borderId="1" xfId="2" applyFont="1" applyFill="1" applyBorder="1" applyAlignment="1">
      <alignment vertical="center"/>
    </xf>
    <xf numFmtId="0" fontId="9" fillId="0" borderId="1" xfId="3" applyFont="1" applyFill="1" applyBorder="1" applyAlignment="1" applyProtection="1">
      <alignment horizontal="left" vertical="center" wrapText="1"/>
      <protection locked="0"/>
    </xf>
    <xf numFmtId="0" fontId="12" fillId="0" borderId="1" xfId="20" applyFont="1" applyFill="1" applyBorder="1" applyAlignment="1" applyProtection="1">
      <alignment horizontal="left" vertical="center" wrapText="1"/>
      <protection locked="0"/>
    </xf>
    <xf numFmtId="0" fontId="38" fillId="2" borderId="1" xfId="2" applyFont="1" applyFill="1" applyBorder="1" applyAlignment="1">
      <alignment horizontal="left" vertical="center"/>
    </xf>
    <xf numFmtId="0" fontId="12" fillId="0" borderId="1" xfId="0" applyFont="1" applyFill="1" applyBorder="1" applyAlignment="1" applyProtection="1">
      <alignment horizontal="left" vertical="center" wrapText="1"/>
      <protection locked="0"/>
    </xf>
    <xf numFmtId="0" fontId="56" fillId="0" borderId="0" xfId="19" applyFont="1" applyFill="1"/>
    <xf numFmtId="0" fontId="20" fillId="3" borderId="0" xfId="4" applyFont="1" applyFill="1"/>
    <xf numFmtId="3" fontId="20" fillId="0" borderId="0" xfId="4" applyNumberFormat="1" applyFont="1" applyFill="1" applyBorder="1" applyAlignment="1">
      <alignment horizontal="right" vertical="center"/>
    </xf>
    <xf numFmtId="0" fontId="20" fillId="0" borderId="0" xfId="5" applyFont="1" applyFill="1" applyBorder="1" applyAlignment="1">
      <alignment horizontal="left"/>
    </xf>
    <xf numFmtId="3" fontId="37" fillId="0" borderId="0" xfId="5" applyNumberFormat="1" applyFont="1" applyFill="1" applyBorder="1" applyAlignment="1">
      <alignment horizontal="right" vertical="center"/>
    </xf>
    <xf numFmtId="3" fontId="20" fillId="0" borderId="0" xfId="5" applyNumberFormat="1" applyFont="1" applyFill="1" applyBorder="1"/>
    <xf numFmtId="3" fontId="56" fillId="0" borderId="0" xfId="19" applyNumberFormat="1" applyFont="1" applyFill="1" applyBorder="1" applyAlignment="1">
      <alignment horizontal="left" vertical="center"/>
    </xf>
    <xf numFmtId="0" fontId="56" fillId="0" borderId="0" xfId="19" applyFont="1" applyFill="1" applyBorder="1" applyAlignment="1">
      <alignment wrapText="1"/>
    </xf>
    <xf numFmtId="3" fontId="56" fillId="0" borderId="0" xfId="19" applyNumberFormat="1" applyFont="1" applyFill="1" applyBorder="1" applyAlignment="1">
      <alignment horizontal="center" vertical="center"/>
    </xf>
    <xf numFmtId="3" fontId="57" fillId="0" borderId="0" xfId="19" applyNumberFormat="1" applyFont="1" applyFill="1" applyBorder="1" applyAlignment="1">
      <alignment horizontal="left" vertical="center"/>
    </xf>
    <xf numFmtId="3" fontId="56" fillId="0" borderId="0" xfId="19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/>
    <xf numFmtId="0" fontId="20" fillId="3" borderId="0" xfId="4" applyFont="1" applyFill="1" applyAlignment="1">
      <alignment vertical="top"/>
    </xf>
    <xf numFmtId="0" fontId="20" fillId="0" borderId="0" xfId="0" applyFont="1" applyFill="1"/>
    <xf numFmtId="0" fontId="37" fillId="3" borderId="0" xfId="4" applyFont="1" applyFill="1"/>
    <xf numFmtId="0" fontId="1" fillId="0" borderId="0" xfId="19" applyFont="1" applyFill="1"/>
    <xf numFmtId="0" fontId="9" fillId="0" borderId="0" xfId="11" applyFill="1" applyAlignment="1">
      <alignment vertical="center"/>
    </xf>
    <xf numFmtId="0" fontId="20" fillId="0" borderId="1" xfId="21" applyNumberFormat="1" applyFont="1" applyFill="1" applyBorder="1" applyAlignment="1">
      <alignment horizontal="center" vertical="center"/>
    </xf>
    <xf numFmtId="0" fontId="56" fillId="0" borderId="1" xfId="21" applyNumberFormat="1" applyFont="1" applyFill="1" applyBorder="1" applyAlignment="1">
      <alignment horizontal="center" vertical="center"/>
    </xf>
    <xf numFmtId="0" fontId="56" fillId="0" borderId="1" xfId="19" applyNumberFormat="1" applyFont="1" applyFill="1" applyBorder="1" applyAlignment="1">
      <alignment horizontal="center" vertical="center"/>
    </xf>
    <xf numFmtId="0" fontId="56" fillId="0" borderId="1" xfId="20" applyNumberFormat="1" applyFont="1" applyFill="1" applyBorder="1" applyAlignment="1">
      <alignment horizontal="center" vertical="center"/>
    </xf>
    <xf numFmtId="3" fontId="50" fillId="2" borderId="1" xfId="2" applyNumberFormat="1" applyFont="1" applyFill="1" applyBorder="1" applyAlignment="1">
      <alignment horizontal="right" vertical="center" wrapText="1"/>
    </xf>
    <xf numFmtId="0" fontId="56" fillId="0" borderId="1" xfId="17" applyNumberFormat="1" applyFont="1" applyFill="1" applyBorder="1" applyAlignment="1">
      <alignment horizontal="center" vertical="center"/>
    </xf>
    <xf numFmtId="0" fontId="20" fillId="0" borderId="1" xfId="0" applyNumberFormat="1" applyFont="1" applyFill="1" applyBorder="1" applyAlignment="1">
      <alignment horizontal="center" vertical="center"/>
    </xf>
    <xf numFmtId="0" fontId="27" fillId="0" borderId="0" xfId="11" applyFont="1" applyFill="1" applyBorder="1" applyAlignment="1">
      <alignment horizontal="right" vertical="center"/>
    </xf>
    <xf numFmtId="3" fontId="14" fillId="4" borderId="1" xfId="1" applyNumberFormat="1" applyFont="1" applyFill="1" applyBorder="1" applyAlignment="1">
      <alignment horizontal="center" vertical="center" wrapText="1"/>
    </xf>
    <xf numFmtId="0" fontId="9" fillId="0" borderId="1" xfId="3" applyFont="1" applyFill="1" applyBorder="1" applyAlignment="1" applyProtection="1">
      <alignment horizontal="left" vertical="center" wrapText="1"/>
      <protection locked="0"/>
    </xf>
    <xf numFmtId="0" fontId="12" fillId="0" borderId="1" xfId="17" applyFont="1" applyFill="1" applyBorder="1" applyAlignment="1">
      <alignment horizontal="center" vertical="center" wrapText="1"/>
    </xf>
    <xf numFmtId="0" fontId="0" fillId="0" borderId="1" xfId="4" applyFont="1" applyFill="1" applyBorder="1" applyAlignment="1">
      <alignment horizontal="center" vertical="center" wrapText="1"/>
    </xf>
    <xf numFmtId="0" fontId="10" fillId="0" borderId="1" xfId="4" applyFont="1" applyFill="1" applyBorder="1" applyAlignment="1">
      <alignment horizontal="center" vertical="center"/>
    </xf>
    <xf numFmtId="3" fontId="10" fillId="0" borderId="1" xfId="3" applyNumberFormat="1" applyFont="1" applyFill="1" applyBorder="1" applyAlignment="1">
      <alignment horizontal="right" vertical="center" indent="1"/>
    </xf>
    <xf numFmtId="0" fontId="18" fillId="2" borderId="1" xfId="2" applyFont="1" applyFill="1" applyBorder="1" applyAlignment="1">
      <alignment horizontal="left" vertical="center"/>
    </xf>
    <xf numFmtId="0" fontId="0" fillId="0" borderId="1" xfId="3" applyFont="1" applyFill="1" applyBorder="1" applyAlignment="1" applyProtection="1">
      <alignment horizontal="left" vertical="center" wrapText="1"/>
      <protection locked="0"/>
    </xf>
    <xf numFmtId="0" fontId="0" fillId="3" borderId="1" xfId="3" applyFont="1" applyFill="1" applyBorder="1" applyAlignment="1" applyProtection="1">
      <alignment horizontal="left" vertical="center" wrapText="1"/>
      <protection locked="0"/>
    </xf>
    <xf numFmtId="0" fontId="0" fillId="0" borderId="1" xfId="19" applyFont="1" applyFill="1" applyBorder="1" applyAlignment="1">
      <alignment horizontal="left" vertical="center" wrapText="1"/>
    </xf>
    <xf numFmtId="0" fontId="27" fillId="2" borderId="4" xfId="12" applyFont="1" applyFill="1" applyBorder="1" applyAlignment="1">
      <alignment horizontal="left" vertical="center" indent="1"/>
    </xf>
    <xf numFmtId="0" fontId="15" fillId="0" borderId="5" xfId="12" applyFont="1" applyFill="1" applyBorder="1" applyAlignment="1">
      <alignment horizontal="left" vertical="center" indent="1"/>
    </xf>
    <xf numFmtId="0" fontId="15" fillId="0" borderId="7" xfId="12" applyFont="1" applyFill="1" applyBorder="1" applyAlignment="1">
      <alignment horizontal="left" vertical="center" indent="1"/>
    </xf>
    <xf numFmtId="0" fontId="10" fillId="0" borderId="0" xfId="11" applyFont="1" applyFill="1" applyAlignment="1">
      <alignment horizontal="left"/>
    </xf>
    <xf numFmtId="0" fontId="28" fillId="0" borderId="0" xfId="11" applyFont="1" applyFill="1" applyAlignment="1">
      <alignment horizontal="justify" wrapText="1"/>
    </xf>
    <xf numFmtId="0" fontId="28" fillId="0" borderId="0" xfId="8" applyFont="1" applyFill="1" applyAlignment="1">
      <alignment horizontal="justify" wrapText="1"/>
    </xf>
    <xf numFmtId="0" fontId="27" fillId="2" borderId="5" xfId="12" applyFont="1" applyFill="1" applyBorder="1" applyAlignment="1">
      <alignment horizontal="left" vertical="center" indent="1"/>
    </xf>
    <xf numFmtId="0" fontId="27" fillId="2" borderId="7" xfId="12" applyFont="1" applyFill="1" applyBorder="1" applyAlignment="1">
      <alignment horizontal="left" vertical="center" indent="1"/>
    </xf>
    <xf numFmtId="0" fontId="10" fillId="0" borderId="20" xfId="11" applyFont="1" applyFill="1" applyBorder="1" applyAlignment="1">
      <alignment horizontal="left" vertical="center"/>
    </xf>
    <xf numFmtId="0" fontId="58" fillId="0" borderId="0" xfId="11" applyFont="1" applyFill="1" applyAlignment="1">
      <alignment horizontal="left" vertical="center"/>
    </xf>
    <xf numFmtId="0" fontId="19" fillId="4" borderId="5" xfId="12" applyFont="1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19" fillId="0" borderId="12" xfId="12" applyFont="1" applyFill="1" applyBorder="1" applyAlignment="1">
      <alignment horizontal="center" vertical="center"/>
    </xf>
    <xf numFmtId="0" fontId="19" fillId="0" borderId="11" xfId="12" applyFont="1" applyFill="1" applyBorder="1" applyAlignment="1">
      <alignment horizontal="center" vertical="center"/>
    </xf>
    <xf numFmtId="164" fontId="14" fillId="4" borderId="1" xfId="2" applyNumberFormat="1" applyFont="1" applyFill="1" applyBorder="1" applyAlignment="1">
      <alignment horizontal="center" vertical="center" wrapText="1"/>
    </xf>
    <xf numFmtId="0" fontId="14" fillId="4" borderId="1" xfId="1" applyFont="1" applyFill="1" applyBorder="1" applyAlignment="1">
      <alignment horizontal="center" vertical="center" wrapText="1"/>
    </xf>
    <xf numFmtId="3" fontId="14" fillId="4" borderId="1" xfId="5" applyNumberFormat="1" applyFont="1" applyFill="1" applyBorder="1" applyAlignment="1">
      <alignment horizontal="center" vertical="center"/>
    </xf>
    <xf numFmtId="3" fontId="14" fillId="4" borderId="1" xfId="2" applyNumberFormat="1" applyFont="1" applyFill="1" applyBorder="1" applyAlignment="1">
      <alignment horizontal="center" vertical="center" wrapText="1"/>
    </xf>
    <xf numFmtId="0" fontId="15" fillId="5" borderId="1" xfId="6" applyFont="1" applyFill="1" applyBorder="1" applyAlignment="1">
      <alignment horizontal="left" vertical="center"/>
    </xf>
    <xf numFmtId="0" fontId="14" fillId="4" borderId="1" xfId="2" applyFont="1" applyFill="1" applyBorder="1" applyAlignment="1">
      <alignment horizontal="center" vertical="center" textRotation="90" wrapText="1"/>
    </xf>
    <xf numFmtId="0" fontId="14" fillId="4" borderId="1" xfId="2" applyFont="1" applyFill="1" applyBorder="1" applyAlignment="1">
      <alignment horizontal="center" vertical="center" wrapText="1"/>
    </xf>
    <xf numFmtId="3" fontId="14" fillId="4" borderId="1" xfId="1" applyNumberFormat="1" applyFont="1" applyFill="1" applyBorder="1" applyAlignment="1">
      <alignment horizontal="center" vertical="center" wrapText="1"/>
    </xf>
    <xf numFmtId="164" fontId="14" fillId="4" borderId="1" xfId="2" applyNumberFormat="1" applyFont="1" applyFill="1" applyBorder="1" applyAlignment="1">
      <alignment horizontal="center" vertical="center" textRotation="90" wrapText="1"/>
    </xf>
    <xf numFmtId="0" fontId="15" fillId="2" borderId="22" xfId="2" applyFont="1" applyFill="1" applyBorder="1" applyAlignment="1">
      <alignment horizontal="left" vertical="center"/>
    </xf>
    <xf numFmtId="0" fontId="15" fillId="2" borderId="23" xfId="2" applyFont="1" applyFill="1" applyBorder="1" applyAlignment="1">
      <alignment horizontal="left" vertical="center"/>
    </xf>
    <xf numFmtId="0" fontId="15" fillId="2" borderId="24" xfId="2" applyFont="1" applyFill="1" applyBorder="1" applyAlignment="1">
      <alignment horizontal="left" vertical="center"/>
    </xf>
    <xf numFmtId="0" fontId="11" fillId="0" borderId="1" xfId="17" applyFont="1" applyFill="1" applyBorder="1" applyAlignment="1">
      <alignment horizontal="center" vertical="center" wrapText="1"/>
    </xf>
    <xf numFmtId="0" fontId="21" fillId="0" borderId="1" xfId="17" applyFont="1" applyFill="1" applyBorder="1" applyAlignment="1">
      <alignment vertical="center" wrapText="1"/>
    </xf>
    <xf numFmtId="0" fontId="0" fillId="0" borderId="1" xfId="3" applyFont="1" applyFill="1" applyBorder="1" applyAlignment="1" applyProtection="1">
      <alignment horizontal="left" vertical="center" wrapText="1"/>
      <protection locked="0"/>
    </xf>
    <xf numFmtId="0" fontId="9" fillId="0" borderId="1" xfId="3" applyFont="1" applyFill="1" applyBorder="1" applyAlignment="1" applyProtection="1">
      <alignment horizontal="left" vertical="center" wrapText="1"/>
      <protection locked="0"/>
    </xf>
    <xf numFmtId="0" fontId="12" fillId="0" borderId="1" xfId="17" applyFont="1" applyFill="1" applyBorder="1" applyAlignment="1">
      <alignment horizontal="center" vertical="center" wrapText="1"/>
    </xf>
    <xf numFmtId="0" fontId="10" fillId="0" borderId="1" xfId="17" applyFont="1" applyFill="1" applyBorder="1" applyAlignment="1">
      <alignment horizontal="center" vertical="center"/>
    </xf>
    <xf numFmtId="3" fontId="10" fillId="0" borderId="1" xfId="3" applyNumberFormat="1" applyFont="1" applyFill="1" applyBorder="1" applyAlignment="1">
      <alignment horizontal="center" vertical="center"/>
    </xf>
    <xf numFmtId="0" fontId="56" fillId="0" borderId="1" xfId="17" applyNumberFormat="1" applyFont="1" applyFill="1" applyBorder="1" applyAlignment="1">
      <alignment horizontal="center" vertical="center"/>
    </xf>
    <xf numFmtId="3" fontId="11" fillId="0" borderId="1" xfId="17" applyNumberFormat="1" applyFont="1" applyFill="1" applyBorder="1" applyAlignment="1">
      <alignment horizontal="center" vertical="center"/>
    </xf>
    <xf numFmtId="3" fontId="16" fillId="0" borderId="3" xfId="17" applyNumberFormat="1" applyFont="1" applyFill="1" applyBorder="1" applyAlignment="1">
      <alignment horizontal="center" vertical="center" wrapText="1"/>
    </xf>
    <xf numFmtId="3" fontId="16" fillId="0" borderId="2" xfId="17" applyNumberFormat="1" applyFont="1" applyFill="1" applyBorder="1" applyAlignment="1">
      <alignment horizontal="center" vertical="center" wrapText="1"/>
    </xf>
    <xf numFmtId="3" fontId="21" fillId="0" borderId="1" xfId="17" applyNumberFormat="1" applyFont="1" applyFill="1" applyBorder="1" applyAlignment="1">
      <alignment horizontal="right" vertical="center" indent="1"/>
    </xf>
    <xf numFmtId="3" fontId="11" fillId="0" borderId="1" xfId="17" applyNumberFormat="1" applyFont="1" applyFill="1" applyBorder="1" applyAlignment="1">
      <alignment horizontal="right" vertical="center" indent="1"/>
    </xf>
    <xf numFmtId="3" fontId="21" fillId="2" borderId="1" xfId="17" applyNumberFormat="1" applyFont="1" applyFill="1" applyBorder="1" applyAlignment="1">
      <alignment horizontal="right" vertical="center" indent="1"/>
    </xf>
    <xf numFmtId="3" fontId="10" fillId="0" borderId="1" xfId="17" applyNumberFormat="1" applyFont="1" applyFill="1" applyBorder="1" applyAlignment="1">
      <alignment horizontal="right" vertical="center" indent="1"/>
    </xf>
    <xf numFmtId="0" fontId="11" fillId="0" borderId="1" xfId="19" applyFont="1" applyFill="1" applyBorder="1" applyAlignment="1">
      <alignment horizontal="center" vertical="center" wrapText="1"/>
    </xf>
    <xf numFmtId="0" fontId="10" fillId="0" borderId="1" xfId="19" applyFont="1" applyFill="1" applyBorder="1" applyAlignment="1">
      <alignment horizontal="center" vertical="center"/>
    </xf>
    <xf numFmtId="0" fontId="21" fillId="0" borderId="1" xfId="19" applyFont="1" applyFill="1" applyBorder="1" applyAlignment="1">
      <alignment horizontal="left" vertical="center" wrapText="1"/>
    </xf>
    <xf numFmtId="0" fontId="12" fillId="0" borderId="1" xfId="19" applyFont="1" applyFill="1" applyBorder="1" applyAlignment="1">
      <alignment horizontal="center" vertical="center" wrapText="1"/>
    </xf>
    <xf numFmtId="0" fontId="56" fillId="0" borderId="1" xfId="19" applyNumberFormat="1" applyFont="1" applyFill="1" applyBorder="1" applyAlignment="1">
      <alignment horizontal="center" vertical="center"/>
    </xf>
    <xf numFmtId="0" fontId="10" fillId="0" borderId="1" xfId="4" applyFont="1" applyFill="1" applyBorder="1" applyAlignment="1">
      <alignment horizontal="center" vertical="center"/>
    </xf>
    <xf numFmtId="0" fontId="0" fillId="0" borderId="1" xfId="4" applyFont="1" applyFill="1" applyBorder="1" applyAlignment="1">
      <alignment horizontal="center" vertical="center" wrapText="1"/>
    </xf>
    <xf numFmtId="3" fontId="21" fillId="0" borderId="1" xfId="19" applyNumberFormat="1" applyFont="1" applyFill="1" applyBorder="1" applyAlignment="1">
      <alignment horizontal="right" vertical="center" indent="1"/>
    </xf>
    <xf numFmtId="3" fontId="10" fillId="0" borderId="1" xfId="19" applyNumberFormat="1" applyFont="1" applyFill="1" applyBorder="1" applyAlignment="1">
      <alignment horizontal="right" vertical="center" indent="1"/>
    </xf>
    <xf numFmtId="3" fontId="16" fillId="0" borderId="3" xfId="19" applyNumberFormat="1" applyFont="1" applyFill="1" applyBorder="1" applyAlignment="1">
      <alignment horizontal="center" vertical="center" wrapText="1"/>
    </xf>
    <xf numFmtId="3" fontId="16" fillId="0" borderId="2" xfId="19" applyNumberFormat="1" applyFont="1" applyFill="1" applyBorder="1" applyAlignment="1">
      <alignment horizontal="center" vertical="center" wrapText="1"/>
    </xf>
    <xf numFmtId="3" fontId="11" fillId="0" borderId="1" xfId="19" applyNumberFormat="1" applyFont="1" applyFill="1" applyBorder="1" applyAlignment="1">
      <alignment horizontal="center" vertical="center"/>
    </xf>
    <xf numFmtId="3" fontId="10" fillId="0" borderId="1" xfId="19" applyNumberFormat="1" applyFont="1" applyFill="1" applyBorder="1" applyAlignment="1">
      <alignment horizontal="center" vertical="center"/>
    </xf>
    <xf numFmtId="0" fontId="40" fillId="4" borderId="19" xfId="1" applyFont="1" applyFill="1" applyBorder="1" applyAlignment="1">
      <alignment horizontal="center" vertical="center" wrapText="1"/>
    </xf>
    <xf numFmtId="3" fontId="40" fillId="4" borderId="1" xfId="1" applyNumberFormat="1" applyFont="1" applyFill="1" applyBorder="1" applyAlignment="1">
      <alignment horizontal="center" vertical="center" wrapText="1"/>
    </xf>
    <xf numFmtId="0" fontId="40" fillId="4" borderId="1" xfId="2" applyFont="1" applyFill="1" applyBorder="1" applyAlignment="1">
      <alignment horizontal="center" vertical="center" textRotation="90" wrapText="1"/>
    </xf>
    <xf numFmtId="0" fontId="40" fillId="4" borderId="1" xfId="2" applyFont="1" applyFill="1" applyBorder="1" applyAlignment="1">
      <alignment horizontal="center" vertical="center" wrapText="1"/>
    </xf>
    <xf numFmtId="164" fontId="40" fillId="4" borderId="1" xfId="2" applyNumberFormat="1" applyFont="1" applyFill="1" applyBorder="1" applyAlignment="1">
      <alignment horizontal="center" vertical="center" wrapText="1"/>
    </xf>
    <xf numFmtId="164" fontId="40" fillId="4" borderId="1" xfId="2" applyNumberFormat="1" applyFont="1" applyFill="1" applyBorder="1" applyAlignment="1">
      <alignment horizontal="center" vertical="center" textRotation="90" wrapText="1"/>
    </xf>
    <xf numFmtId="3" fontId="40" fillId="4" borderId="1" xfId="2" applyNumberFormat="1" applyFont="1" applyFill="1" applyBorder="1" applyAlignment="1">
      <alignment horizontal="center" vertical="center" wrapText="1"/>
    </xf>
    <xf numFmtId="3" fontId="40" fillId="4" borderId="1" xfId="5" applyNumberFormat="1" applyFont="1" applyFill="1" applyBorder="1" applyAlignment="1">
      <alignment horizontal="center" vertical="center"/>
    </xf>
    <xf numFmtId="0" fontId="21" fillId="0" borderId="1" xfId="19" applyFont="1" applyFill="1" applyBorder="1" applyAlignment="1">
      <alignment horizontal="center" vertical="center" wrapText="1"/>
    </xf>
    <xf numFmtId="0" fontId="14" fillId="0" borderId="1" xfId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 applyProtection="1">
      <alignment horizontal="left" vertical="center" wrapText="1"/>
      <protection locked="0"/>
    </xf>
    <xf numFmtId="3" fontId="21" fillId="0" borderId="1" xfId="0" applyNumberFormat="1" applyFont="1" applyFill="1" applyBorder="1" applyAlignment="1">
      <alignment horizontal="right" vertical="center" indent="1"/>
    </xf>
    <xf numFmtId="3" fontId="10" fillId="0" borderId="1" xfId="0" applyNumberFormat="1" applyFont="1" applyFill="1" applyBorder="1" applyAlignment="1">
      <alignment horizontal="right" vertical="center" indent="1"/>
    </xf>
    <xf numFmtId="0" fontId="18" fillId="2" borderId="1" xfId="2" applyFont="1" applyFill="1" applyBorder="1" applyAlignment="1">
      <alignment horizontal="left" vertical="center"/>
    </xf>
    <xf numFmtId="0" fontId="20" fillId="0" borderId="1" xfId="0" applyNumberFormat="1" applyFont="1" applyFill="1" applyBorder="1" applyAlignment="1">
      <alignment horizontal="center" vertical="center"/>
    </xf>
    <xf numFmtId="3" fontId="10" fillId="0" borderId="1" xfId="3" applyNumberFormat="1" applyFont="1" applyFill="1" applyBorder="1" applyAlignment="1">
      <alignment horizontal="right" vertical="center" indent="1"/>
    </xf>
    <xf numFmtId="3" fontId="11" fillId="0" borderId="1" xfId="0" applyNumberFormat="1" applyFont="1" applyFill="1" applyBorder="1" applyAlignment="1">
      <alignment horizontal="center" vertical="center"/>
    </xf>
    <xf numFmtId="1" fontId="19" fillId="4" borderId="1" xfId="5" applyNumberFormat="1" applyFont="1" applyFill="1" applyBorder="1" applyAlignment="1">
      <alignment horizontal="center" vertical="center"/>
    </xf>
    <xf numFmtId="3" fontId="10" fillId="0" borderId="3" xfId="0" applyNumberFormat="1" applyFont="1" applyFill="1" applyBorder="1" applyAlignment="1">
      <alignment vertical="center"/>
    </xf>
    <xf numFmtId="3" fontId="10" fillId="0" borderId="21" xfId="0" applyNumberFormat="1" applyFont="1" applyFill="1" applyBorder="1" applyAlignment="1">
      <alignment vertical="center"/>
    </xf>
    <xf numFmtId="3" fontId="10" fillId="0" borderId="2" xfId="0" applyNumberFormat="1" applyFont="1" applyFill="1" applyBorder="1" applyAlignment="1">
      <alignment vertical="center"/>
    </xf>
    <xf numFmtId="3" fontId="10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right" vertical="center" indent="1"/>
    </xf>
    <xf numFmtId="3" fontId="21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</cellXfs>
  <cellStyles count="23">
    <cellStyle name="Normální" xfId="0" builtinId="0"/>
    <cellStyle name="Normální 10" xfId="19"/>
    <cellStyle name="Normální 11" xfId="20"/>
    <cellStyle name="Normální 12" xfId="21"/>
    <cellStyle name="normální 2" xfId="7"/>
    <cellStyle name="Normální 2 2" xfId="22"/>
    <cellStyle name="Normální 3" xfId="8"/>
    <cellStyle name="normální 4" xfId="9"/>
    <cellStyle name="Normální 5" xfId="10"/>
    <cellStyle name="Normální 6" xfId="13"/>
    <cellStyle name="Normální 7" xfId="14"/>
    <cellStyle name="Normální 7 2" xfId="15"/>
    <cellStyle name="Normální 8" xfId="16"/>
    <cellStyle name="Normální 9" xfId="17"/>
    <cellStyle name="normální_Investice - opravy 2007 - 14-11-06-HOL (3)1" xfId="6"/>
    <cellStyle name="normální_investice 2005- doprava-upravený2" xfId="5"/>
    <cellStyle name="normální_Investice 2005-školství - úprava (probráno se SEK)" xfId="2"/>
    <cellStyle name="normální_kultura2-upravené priority-3" xfId="1"/>
    <cellStyle name="normální_Požadavky na investice 2005 a plnění 2004-úprava" xfId="12"/>
    <cellStyle name="normální_Sešit1" xfId="11"/>
    <cellStyle name="normální_Sociální - investice a opravy 2009 - sumarizace vč. prior - 10-12-2008" xfId="4"/>
    <cellStyle name="normální_Studie IZ - silnice 2003" xfId="3"/>
    <cellStyle name="normální_Studie IZ - silnice 2003 2" xfId="18"/>
  </cellStyles>
  <dxfs count="0"/>
  <tableStyles count="0" defaultTableStyle="TableStyleMedium2" defaultPivotStyle="PivotStyleLight16"/>
  <colors>
    <mruColors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indexed="10"/>
  </sheetPr>
  <dimension ref="A1:L47"/>
  <sheetViews>
    <sheetView showGridLines="0" view="pageBreakPreview" zoomScale="80" zoomScaleNormal="75" zoomScaleSheetLayoutView="80" zoomScalePageLayoutView="75" workbookViewId="0">
      <selection activeCell="C22" sqref="C22"/>
    </sheetView>
  </sheetViews>
  <sheetFormatPr defaultColWidth="9.140625" defaultRowHeight="12.75" x14ac:dyDescent="0.2"/>
  <cols>
    <col min="1" max="1" width="4.42578125" style="34" customWidth="1"/>
    <col min="2" max="2" width="32.7109375" style="34" customWidth="1"/>
    <col min="3" max="3" width="109.85546875" style="34" customWidth="1"/>
    <col min="4" max="4" width="25.7109375" style="34" hidden="1" customWidth="1"/>
    <col min="5" max="5" width="19.85546875" style="34" customWidth="1"/>
    <col min="6" max="6" width="23.140625" style="34" customWidth="1"/>
    <col min="7" max="7" width="22.85546875" style="34" customWidth="1"/>
    <col min="8" max="8" width="25.85546875" style="34" customWidth="1"/>
    <col min="9" max="9" width="25.42578125" style="34" customWidth="1"/>
    <col min="10" max="10" width="9.140625" style="34"/>
    <col min="11" max="11" width="11.5703125" style="34" bestFit="1" customWidth="1"/>
    <col min="12" max="16384" width="9.140625" style="34"/>
  </cols>
  <sheetData>
    <row r="1" spans="1:10" s="383" customFormat="1" ht="30" customHeight="1" x14ac:dyDescent="0.2">
      <c r="A1" s="411" t="s">
        <v>279</v>
      </c>
      <c r="B1" s="411"/>
      <c r="C1" s="411"/>
      <c r="D1" s="411"/>
      <c r="E1" s="411"/>
      <c r="F1" s="411"/>
      <c r="G1" s="411"/>
      <c r="H1" s="411"/>
      <c r="I1" s="411"/>
    </row>
    <row r="2" spans="1:10" ht="20.100000000000001" customHeight="1" thickBot="1" x14ac:dyDescent="0.3">
      <c r="A2" s="391"/>
      <c r="B2" s="391"/>
      <c r="C2" s="391"/>
      <c r="D2" s="391"/>
      <c r="E2" s="391"/>
      <c r="F2" s="391"/>
      <c r="G2" s="391"/>
      <c r="H2" s="43"/>
      <c r="I2" s="54" t="s">
        <v>23</v>
      </c>
    </row>
    <row r="3" spans="1:10" ht="89.25" customHeight="1" thickBot="1" x14ac:dyDescent="0.25">
      <c r="A3" s="412" t="s">
        <v>14</v>
      </c>
      <c r="B3" s="413"/>
      <c r="C3" s="145" t="s">
        <v>24</v>
      </c>
      <c r="D3" s="72" t="s">
        <v>53</v>
      </c>
      <c r="E3" s="72" t="s">
        <v>71</v>
      </c>
      <c r="F3" s="72" t="s">
        <v>290</v>
      </c>
      <c r="G3" s="72" t="s">
        <v>37</v>
      </c>
      <c r="H3" s="72" t="s">
        <v>291</v>
      </c>
      <c r="I3" s="72" t="s">
        <v>25</v>
      </c>
    </row>
    <row r="4" spans="1:10" ht="20.100000000000001" customHeight="1" x14ac:dyDescent="0.2">
      <c r="A4" s="414"/>
      <c r="B4" s="78" t="s">
        <v>26</v>
      </c>
      <c r="C4" s="79" t="s">
        <v>56</v>
      </c>
      <c r="D4" s="35" t="e">
        <f>#REF!</f>
        <v>#REF!</v>
      </c>
      <c r="E4" s="95">
        <v>0</v>
      </c>
      <c r="F4" s="35">
        <f>'školství - ORJ 52'!Q30</f>
        <v>51611</v>
      </c>
      <c r="G4" s="95">
        <v>0</v>
      </c>
      <c r="H4" s="95">
        <f>'školství - ORJ 52'!U30</f>
        <v>62877</v>
      </c>
      <c r="I4" s="100">
        <f>SUM(G4:H4)+E4</f>
        <v>62877</v>
      </c>
    </row>
    <row r="5" spans="1:10" ht="20.100000000000001" customHeight="1" x14ac:dyDescent="0.2">
      <c r="A5" s="415"/>
      <c r="B5" s="80" t="s">
        <v>26</v>
      </c>
      <c r="C5" s="81" t="s">
        <v>57</v>
      </c>
      <c r="D5" s="35" t="e">
        <f>#REF!</f>
        <v>#REF!</v>
      </c>
      <c r="E5" s="95">
        <v>0</v>
      </c>
      <c r="F5" s="35">
        <f>'Školství - ORJ 59'!Q10</f>
        <v>648</v>
      </c>
      <c r="G5" s="95">
        <v>0</v>
      </c>
      <c r="H5" s="95">
        <f>'Školství - ORJ 59'!T10</f>
        <v>72</v>
      </c>
      <c r="I5" s="100">
        <f>SUM(G5:H5)+E5</f>
        <v>72</v>
      </c>
    </row>
    <row r="6" spans="1:10" ht="20.100000000000001" customHeight="1" thickBot="1" x14ac:dyDescent="0.25">
      <c r="A6" s="146"/>
      <c r="B6" s="80" t="s">
        <v>26</v>
      </c>
      <c r="C6" s="81" t="s">
        <v>58</v>
      </c>
      <c r="D6" s="76" t="e">
        <f>#REF!</f>
        <v>#REF!</v>
      </c>
      <c r="E6" s="96">
        <v>0</v>
      </c>
      <c r="F6" s="76">
        <f>'Školství - ORJ 19'!S16</f>
        <v>1462</v>
      </c>
      <c r="G6" s="96">
        <f>'Školství - ORJ 19'!R16</f>
        <v>6437</v>
      </c>
      <c r="H6" s="96">
        <f>'Školství - ORJ 19'!T16</f>
        <v>880</v>
      </c>
      <c r="I6" s="100">
        <f>SUM(G6:H6)+E6</f>
        <v>7317</v>
      </c>
    </row>
    <row r="7" spans="1:10" ht="20.100000000000001" customHeight="1" thickBot="1" x14ac:dyDescent="0.25">
      <c r="A7" s="402" t="s">
        <v>27</v>
      </c>
      <c r="B7" s="402"/>
      <c r="C7" s="402"/>
      <c r="D7" s="36" t="e">
        <f>SUM(D4:D6)</f>
        <v>#REF!</v>
      </c>
      <c r="E7" s="36">
        <f>SUM(E4:E6)</f>
        <v>0</v>
      </c>
      <c r="F7" s="36">
        <f>SUM(F4:F6)</f>
        <v>53721</v>
      </c>
      <c r="G7" s="36">
        <f>SUM(G4:G6)</f>
        <v>6437</v>
      </c>
      <c r="H7" s="36">
        <f>SUM(H4:H6)</f>
        <v>63829</v>
      </c>
      <c r="I7" s="36">
        <f>SUM(G7:H7)+E7</f>
        <v>70266</v>
      </c>
    </row>
    <row r="8" spans="1:10" ht="20.100000000000001" customHeight="1" x14ac:dyDescent="0.2">
      <c r="A8" s="82"/>
      <c r="B8" s="78" t="s">
        <v>28</v>
      </c>
      <c r="C8" s="79" t="s">
        <v>56</v>
      </c>
      <c r="D8" s="35" t="e">
        <f>#REF!</f>
        <v>#REF!</v>
      </c>
      <c r="E8" s="95">
        <v>0</v>
      </c>
      <c r="F8" s="35">
        <f>'Sociální - ORJ 52'!Q25</f>
        <v>81020</v>
      </c>
      <c r="G8" s="95">
        <v>0</v>
      </c>
      <c r="H8" s="95">
        <f>'Sociální - ORJ 52'!U25</f>
        <v>53780</v>
      </c>
      <c r="I8" s="95">
        <f>SUM(G8:H8)+E8</f>
        <v>53780</v>
      </c>
    </row>
    <row r="9" spans="1:10" ht="20.100000000000001" customHeight="1" thickBot="1" x14ac:dyDescent="0.25">
      <c r="A9" s="83"/>
      <c r="B9" s="84" t="s">
        <v>28</v>
      </c>
      <c r="C9" s="85" t="s">
        <v>58</v>
      </c>
      <c r="D9" s="77" t="e">
        <f>#REF!</f>
        <v>#REF!</v>
      </c>
      <c r="E9" s="97">
        <v>0</v>
      </c>
      <c r="F9" s="77">
        <v>0</v>
      </c>
      <c r="G9" s="97">
        <v>0</v>
      </c>
      <c r="H9" s="97">
        <f>'Sociální - ORJ 19'!T18</f>
        <v>175</v>
      </c>
      <c r="I9" s="95">
        <f t="shared" ref="I9:I32" si="0">SUM(G9:H9)+E9</f>
        <v>175</v>
      </c>
    </row>
    <row r="10" spans="1:10" ht="20.100000000000001" customHeight="1" thickBot="1" x14ac:dyDescent="0.25">
      <c r="A10" s="402" t="s">
        <v>29</v>
      </c>
      <c r="B10" s="402"/>
      <c r="C10" s="402"/>
      <c r="D10" s="37" t="e">
        <f>SUM(D8:D9)</f>
        <v>#REF!</v>
      </c>
      <c r="E10" s="37">
        <f>SUM(E8:E9)</f>
        <v>0</v>
      </c>
      <c r="F10" s="37">
        <f>SUM(F8:F9)</f>
        <v>81020</v>
      </c>
      <c r="G10" s="37">
        <f>SUM(G8:G9)</f>
        <v>0</v>
      </c>
      <c r="H10" s="37">
        <f>SUM(H8:H9)</f>
        <v>53955</v>
      </c>
      <c r="I10" s="36">
        <f>SUM(G10:H10)+E10</f>
        <v>53955</v>
      </c>
      <c r="J10" s="39">
        <f>-E33</f>
        <v>-10778</v>
      </c>
    </row>
    <row r="11" spans="1:10" ht="20.100000000000001" customHeight="1" x14ac:dyDescent="0.2">
      <c r="A11" s="82"/>
      <c r="B11" s="78" t="s">
        <v>32</v>
      </c>
      <c r="C11" s="79" t="s">
        <v>59</v>
      </c>
      <c r="D11" s="35" t="e">
        <f>#REF!</f>
        <v>#REF!</v>
      </c>
      <c r="E11" s="95">
        <v>0</v>
      </c>
      <c r="F11" s="35">
        <f>'Doprava - ORJ 50 '!Q25</f>
        <v>322501</v>
      </c>
      <c r="G11" s="95">
        <v>0</v>
      </c>
      <c r="H11" s="95">
        <f>'Doprava - ORJ 50 '!U25</f>
        <v>155802</v>
      </c>
      <c r="I11" s="95">
        <f>SUM(G11:H11)+E11</f>
        <v>155802</v>
      </c>
    </row>
    <row r="12" spans="1:10" ht="20.100000000000001" customHeight="1" thickBot="1" x14ac:dyDescent="0.25">
      <c r="A12" s="83"/>
      <c r="B12" s="84" t="s">
        <v>32</v>
      </c>
      <c r="C12" s="85" t="s">
        <v>60</v>
      </c>
      <c r="D12" s="35" t="e">
        <f>#REF!</f>
        <v>#REF!</v>
      </c>
      <c r="E12" s="95">
        <v>0</v>
      </c>
      <c r="F12" s="35">
        <f>'Doprava - SSOK'!Q16</f>
        <v>0</v>
      </c>
      <c r="G12" s="95">
        <v>0</v>
      </c>
      <c r="H12" s="95">
        <f>'Doprava - SSOK'!T16</f>
        <v>49891</v>
      </c>
      <c r="I12" s="95">
        <f t="shared" si="0"/>
        <v>49891</v>
      </c>
    </row>
    <row r="13" spans="1:10" ht="20.100000000000001" customHeight="1" thickBot="1" x14ac:dyDescent="0.25">
      <c r="A13" s="402" t="s">
        <v>33</v>
      </c>
      <c r="B13" s="402"/>
      <c r="C13" s="402"/>
      <c r="D13" s="36" t="e">
        <f>SUM(D11:D12)</f>
        <v>#REF!</v>
      </c>
      <c r="E13" s="36">
        <f>SUM(E11:E12)</f>
        <v>0</v>
      </c>
      <c r="F13" s="36">
        <f>SUM(F11:F12)</f>
        <v>322501</v>
      </c>
      <c r="G13" s="36">
        <f>SUM(G11:G12)</f>
        <v>0</v>
      </c>
      <c r="H13" s="36">
        <f>SUM(H11:H12)</f>
        <v>205693</v>
      </c>
      <c r="I13" s="36">
        <f>SUM(G13:H13)+E13</f>
        <v>205693</v>
      </c>
    </row>
    <row r="14" spans="1:10" ht="20.100000000000001" customHeight="1" x14ac:dyDescent="0.2">
      <c r="A14" s="82"/>
      <c r="B14" s="78" t="s">
        <v>30</v>
      </c>
      <c r="C14" s="79" t="s">
        <v>56</v>
      </c>
      <c r="D14" s="35" t="e">
        <f>#REF!</f>
        <v>#REF!</v>
      </c>
      <c r="E14" s="95">
        <v>0</v>
      </c>
      <c r="F14" s="35">
        <f>'Kultura - ORJ 52'!Q20</f>
        <v>6686</v>
      </c>
      <c r="G14" s="95">
        <v>0</v>
      </c>
      <c r="H14" s="95">
        <f>'Kultura - ORJ 52'!U20</f>
        <v>17323</v>
      </c>
      <c r="I14" s="95">
        <f>SUM(G14:H14)+E14</f>
        <v>17323</v>
      </c>
    </row>
    <row r="15" spans="1:10" ht="20.100000000000001" customHeight="1" thickBot="1" x14ac:dyDescent="0.25">
      <c r="A15" s="83"/>
      <c r="B15" s="84" t="s">
        <v>30</v>
      </c>
      <c r="C15" s="85" t="s">
        <v>66</v>
      </c>
      <c r="D15" s="35"/>
      <c r="E15" s="95">
        <v>0</v>
      </c>
      <c r="F15" s="35">
        <f>'Kultura - ORJ 19'!S11</f>
        <v>21302</v>
      </c>
      <c r="G15" s="95">
        <v>0</v>
      </c>
      <c r="H15" s="95">
        <f>'Kultura - ORJ 19'!T11</f>
        <v>2367</v>
      </c>
      <c r="I15" s="95">
        <f t="shared" si="0"/>
        <v>2367</v>
      </c>
    </row>
    <row r="16" spans="1:10" ht="20.100000000000001" customHeight="1" thickBot="1" x14ac:dyDescent="0.25">
      <c r="A16" s="402" t="s">
        <v>31</v>
      </c>
      <c r="B16" s="402"/>
      <c r="C16" s="402"/>
      <c r="D16" s="36" t="e">
        <f>SUM(D14:D14)</f>
        <v>#REF!</v>
      </c>
      <c r="E16" s="36">
        <f>SUM(E14:E15)</f>
        <v>0</v>
      </c>
      <c r="F16" s="36">
        <f>SUM(F14:F15)</f>
        <v>27988</v>
      </c>
      <c r="G16" s="36">
        <f>SUM(G14:G15)</f>
        <v>0</v>
      </c>
      <c r="H16" s="36">
        <f>SUM(H14:H15)</f>
        <v>19690</v>
      </c>
      <c r="I16" s="36">
        <f t="shared" si="0"/>
        <v>19690</v>
      </c>
    </row>
    <row r="17" spans="1:9" ht="20.100000000000001" hidden="1" customHeight="1" x14ac:dyDescent="0.2">
      <c r="A17" s="146"/>
      <c r="B17" s="86" t="s">
        <v>34</v>
      </c>
      <c r="C17" s="87" t="s">
        <v>61</v>
      </c>
      <c r="D17" s="35" t="e">
        <f>#REF!</f>
        <v>#REF!</v>
      </c>
      <c r="E17" s="95" t="e">
        <f>#REF!+#REF!</f>
        <v>#REF!</v>
      </c>
      <c r="F17" s="35"/>
      <c r="G17" s="95">
        <v>0</v>
      </c>
      <c r="H17" s="95" t="e">
        <f>#REF!</f>
        <v>#REF!</v>
      </c>
      <c r="I17" s="95" t="e">
        <f>SUM(G17:H17)+E17</f>
        <v>#REF!</v>
      </c>
    </row>
    <row r="18" spans="1:9" ht="20.100000000000001" customHeight="1" x14ac:dyDescent="0.2">
      <c r="A18" s="146"/>
      <c r="B18" s="86" t="s">
        <v>34</v>
      </c>
      <c r="C18" s="87" t="s">
        <v>62</v>
      </c>
      <c r="D18" s="35" t="e">
        <f>#REF!</f>
        <v>#REF!</v>
      </c>
      <c r="E18" s="95">
        <f>'Zdravotnictví - ORJ 52 SMN'!V20+'Zdravotnictví - ORJ 52 SMN'!W20</f>
        <v>10778</v>
      </c>
      <c r="F18" s="35">
        <f>'Zdravotnictví - ORJ 52 SMN'!Q20</f>
        <v>4181</v>
      </c>
      <c r="G18" s="95">
        <v>0</v>
      </c>
      <c r="H18" s="95">
        <f>'Zdravotnictví - ORJ 52 SMN'!X20</f>
        <v>56</v>
      </c>
      <c r="I18" s="95">
        <f>SUM(G18:H18)+E18</f>
        <v>10834</v>
      </c>
    </row>
    <row r="19" spans="1:9" ht="20.100000000000001" hidden="1" customHeight="1" x14ac:dyDescent="0.2">
      <c r="A19" s="146"/>
      <c r="B19" s="86" t="s">
        <v>34</v>
      </c>
      <c r="C19" s="87" t="s">
        <v>57</v>
      </c>
      <c r="D19" s="38" t="e">
        <f>#REF!</f>
        <v>#REF!</v>
      </c>
      <c r="E19" s="98"/>
      <c r="F19" s="38"/>
      <c r="G19" s="98"/>
      <c r="H19" s="98"/>
      <c r="I19" s="95">
        <f t="shared" si="0"/>
        <v>0</v>
      </c>
    </row>
    <row r="20" spans="1:9" ht="20.100000000000001" customHeight="1" thickBot="1" x14ac:dyDescent="0.25">
      <c r="A20" s="146"/>
      <c r="B20" s="86" t="s">
        <v>34</v>
      </c>
      <c r="C20" s="81" t="s">
        <v>58</v>
      </c>
      <c r="D20" s="76" t="e">
        <f>#REF!</f>
        <v>#REF!</v>
      </c>
      <c r="E20" s="96">
        <v>0</v>
      </c>
      <c r="F20" s="76">
        <f>'Zdravotnictví - ORJ 19'!S11</f>
        <v>285</v>
      </c>
      <c r="G20" s="96">
        <v>0</v>
      </c>
      <c r="H20" s="96">
        <f>'Zdravotnictví - ORJ 19'!T11</f>
        <v>32</v>
      </c>
      <c r="I20" s="95">
        <f>SUM(G20:H20)+E20</f>
        <v>32</v>
      </c>
    </row>
    <row r="21" spans="1:9" ht="20.100000000000001" customHeight="1" thickBot="1" x14ac:dyDescent="0.25">
      <c r="A21" s="402" t="s">
        <v>35</v>
      </c>
      <c r="B21" s="402"/>
      <c r="C21" s="402"/>
      <c r="D21" s="36" t="e">
        <f>SUM(D17:D20)</f>
        <v>#REF!</v>
      </c>
      <c r="E21" s="36">
        <f>SUM(E18:E20)</f>
        <v>10778</v>
      </c>
      <c r="F21" s="36">
        <f t="shared" ref="F21:H21" si="1">SUM(F18:F20)</f>
        <v>4466</v>
      </c>
      <c r="G21" s="36">
        <f t="shared" si="1"/>
        <v>0</v>
      </c>
      <c r="H21" s="36">
        <f t="shared" si="1"/>
        <v>88</v>
      </c>
      <c r="I21" s="36">
        <f>SUM(G21:H21)+E21</f>
        <v>10866</v>
      </c>
    </row>
    <row r="22" spans="1:9" ht="20.100000000000001" customHeight="1" thickBot="1" x14ac:dyDescent="0.25">
      <c r="A22" s="146"/>
      <c r="B22" s="86" t="s">
        <v>38</v>
      </c>
      <c r="C22" s="87" t="s">
        <v>57</v>
      </c>
      <c r="D22" s="38" t="e">
        <f>#REF!</f>
        <v>#REF!</v>
      </c>
      <c r="E22" s="98">
        <v>0</v>
      </c>
      <c r="F22" s="38">
        <f>'IT - ORJ 59'!S10</f>
        <v>2457</v>
      </c>
      <c r="G22" s="98">
        <v>0</v>
      </c>
      <c r="H22" s="98">
        <f>'IT - ORJ 59'!T10</f>
        <v>274</v>
      </c>
      <c r="I22" s="98">
        <f>SUM(G22:H22)+E22</f>
        <v>274</v>
      </c>
    </row>
    <row r="23" spans="1:9" ht="20.100000000000001" customHeight="1" thickBot="1" x14ac:dyDescent="0.25">
      <c r="A23" s="402" t="s">
        <v>39</v>
      </c>
      <c r="B23" s="402"/>
      <c r="C23" s="402"/>
      <c r="D23" s="36" t="e">
        <f>SUM(D22:D22)</f>
        <v>#REF!</v>
      </c>
      <c r="E23" s="36">
        <f>SUM(E22:E22)</f>
        <v>0</v>
      </c>
      <c r="F23" s="36">
        <f>SUM(F22:F22)</f>
        <v>2457</v>
      </c>
      <c r="G23" s="36">
        <f>SUM(G22:G22)</f>
        <v>0</v>
      </c>
      <c r="H23" s="36">
        <f>SUM(H22:H22)</f>
        <v>274</v>
      </c>
      <c r="I23" s="36">
        <f>SUM(G23:H23)+E23</f>
        <v>274</v>
      </c>
    </row>
    <row r="24" spans="1:9" ht="20.100000000000001" customHeight="1" thickBot="1" x14ac:dyDescent="0.25">
      <c r="A24" s="88"/>
      <c r="B24" s="84" t="s">
        <v>180</v>
      </c>
      <c r="C24" s="85" t="s">
        <v>57</v>
      </c>
      <c r="D24" s="38" t="e">
        <f>#REF!</f>
        <v>#REF!</v>
      </c>
      <c r="E24" s="98">
        <v>0</v>
      </c>
      <c r="F24" s="38">
        <f>'Životní prostředí - ORJ 59'!S16</f>
        <v>20280.150000000001</v>
      </c>
      <c r="G24" s="98">
        <f>'Životní prostředí - ORJ 59'!R16</f>
        <v>7015</v>
      </c>
      <c r="H24" s="98">
        <f>'Životní prostředí - ORJ 59'!T16</f>
        <v>8714.85</v>
      </c>
      <c r="I24" s="98">
        <f>SUM(G24:H24)+E24</f>
        <v>15729.85</v>
      </c>
    </row>
    <row r="25" spans="1:9" ht="20.100000000000001" customHeight="1" thickBot="1" x14ac:dyDescent="0.25">
      <c r="A25" s="408" t="s">
        <v>181</v>
      </c>
      <c r="B25" s="409"/>
      <c r="C25" s="409"/>
      <c r="D25" s="36" t="e">
        <f>SUM(D24:D24)</f>
        <v>#REF!</v>
      </c>
      <c r="E25" s="36">
        <f>SUM(E24:E24)</f>
        <v>0</v>
      </c>
      <c r="F25" s="36">
        <f>SUM(F24:F24)</f>
        <v>20280.150000000001</v>
      </c>
      <c r="G25" s="36">
        <f>SUM(G24:G24)</f>
        <v>7015</v>
      </c>
      <c r="H25" s="36">
        <f>SUM(H24:H24)</f>
        <v>8714.85</v>
      </c>
      <c r="I25" s="36">
        <f t="shared" ref="I25" si="2">SUM(G25:H25)+E25</f>
        <v>15729.85</v>
      </c>
    </row>
    <row r="26" spans="1:9" ht="20.100000000000001" customHeight="1" thickBot="1" x14ac:dyDescent="0.25">
      <c r="A26" s="88"/>
      <c r="B26" s="84" t="s">
        <v>190</v>
      </c>
      <c r="C26" s="85" t="s">
        <v>57</v>
      </c>
      <c r="D26" s="38" t="e">
        <f>#REF!</f>
        <v>#REF!</v>
      </c>
      <c r="E26" s="98">
        <v>0</v>
      </c>
      <c r="F26" s="38">
        <v>0</v>
      </c>
      <c r="G26" s="98">
        <f>'Cestovní ruch - ORJ 59'!Q11</f>
        <v>1215</v>
      </c>
      <c r="H26" s="98">
        <f>'Cestovní ruch - ORJ 59'!S11</f>
        <v>2560</v>
      </c>
      <c r="I26" s="98">
        <f>SUM(G26:H26)+E26</f>
        <v>3775</v>
      </c>
    </row>
    <row r="27" spans="1:9" ht="20.100000000000001" customHeight="1" thickBot="1" x14ac:dyDescent="0.25">
      <c r="A27" s="408" t="s">
        <v>191</v>
      </c>
      <c r="B27" s="409"/>
      <c r="C27" s="409"/>
      <c r="D27" s="36" t="e">
        <f>SUM(D26:D26)</f>
        <v>#REF!</v>
      </c>
      <c r="E27" s="36">
        <f>SUM(E26:E26)</f>
        <v>0</v>
      </c>
      <c r="F27" s="36">
        <f>SUM(F26:F26)</f>
        <v>0</v>
      </c>
      <c r="G27" s="36">
        <f>SUM(G26:G26)</f>
        <v>1215</v>
      </c>
      <c r="H27" s="36">
        <f>SUM(H26:H26)</f>
        <v>2560</v>
      </c>
      <c r="I27" s="36">
        <f t="shared" ref="I27" si="3">SUM(G27:H27)+E27</f>
        <v>3775</v>
      </c>
    </row>
    <row r="28" spans="1:9" ht="20.100000000000001" customHeight="1" thickBot="1" x14ac:dyDescent="0.25">
      <c r="A28" s="408" t="s">
        <v>45</v>
      </c>
      <c r="B28" s="409"/>
      <c r="C28" s="409"/>
      <c r="D28" s="36">
        <v>0</v>
      </c>
      <c r="E28" s="36">
        <v>0</v>
      </c>
      <c r="F28" s="36">
        <v>0</v>
      </c>
      <c r="G28" s="36">
        <v>0</v>
      </c>
      <c r="H28" s="36">
        <f>'Evropské programy - ORJ 60'!T13</f>
        <v>3994.3</v>
      </c>
      <c r="I28" s="36">
        <f t="shared" si="0"/>
        <v>3994.3</v>
      </c>
    </row>
    <row r="29" spans="1:9" ht="20.100000000000001" customHeight="1" thickBot="1" x14ac:dyDescent="0.25">
      <c r="A29" s="408" t="s">
        <v>44</v>
      </c>
      <c r="B29" s="409"/>
      <c r="C29" s="409"/>
      <c r="D29" s="36">
        <v>0</v>
      </c>
      <c r="E29" s="36">
        <v>0</v>
      </c>
      <c r="F29" s="36">
        <v>0</v>
      </c>
      <c r="G29" s="36">
        <v>0</v>
      </c>
      <c r="H29" s="36">
        <f>'Evropské programy - ORJ 64'!R16</f>
        <v>2156</v>
      </c>
      <c r="I29" s="36">
        <f t="shared" si="0"/>
        <v>2156</v>
      </c>
    </row>
    <row r="30" spans="1:9" ht="20.100000000000001" customHeight="1" thickBot="1" x14ac:dyDescent="0.25">
      <c r="A30" s="408" t="s">
        <v>43</v>
      </c>
      <c r="B30" s="409"/>
      <c r="C30" s="409"/>
      <c r="D30" s="36">
        <v>0</v>
      </c>
      <c r="E30" s="36">
        <v>0</v>
      </c>
      <c r="F30" s="36">
        <v>0</v>
      </c>
      <c r="G30" s="36">
        <f>'Evropské programy - ORJ 74'!Q78</f>
        <v>6746</v>
      </c>
      <c r="H30" s="36">
        <f>'Evropské programy - ORJ 74'!R78</f>
        <v>2824</v>
      </c>
      <c r="I30" s="36">
        <f>SUM(G30:H30)+E30</f>
        <v>9570</v>
      </c>
    </row>
    <row r="31" spans="1:9" ht="20.100000000000001" customHeight="1" thickBot="1" x14ac:dyDescent="0.25">
      <c r="A31" s="408" t="s">
        <v>42</v>
      </c>
      <c r="B31" s="409"/>
      <c r="C31" s="409"/>
      <c r="D31" s="36">
        <v>0</v>
      </c>
      <c r="E31" s="36">
        <v>0</v>
      </c>
      <c r="F31" s="36">
        <v>0</v>
      </c>
      <c r="G31" s="36">
        <f>'Evropské programy - ORJ 76'!Q24</f>
        <v>500</v>
      </c>
      <c r="H31" s="36">
        <f>'Evropské programy - ORJ 76'!R24</f>
        <v>200</v>
      </c>
      <c r="I31" s="36">
        <f t="shared" si="0"/>
        <v>700</v>
      </c>
    </row>
    <row r="32" spans="1:9" ht="20.100000000000001" customHeight="1" thickBot="1" x14ac:dyDescent="0.25">
      <c r="A32" s="148" t="s">
        <v>52</v>
      </c>
      <c r="B32" s="149"/>
      <c r="C32" s="149"/>
      <c r="D32" s="36">
        <v>0</v>
      </c>
      <c r="E32" s="36">
        <v>0</v>
      </c>
      <c r="F32" s="36">
        <v>0</v>
      </c>
      <c r="G32" s="36">
        <v>0</v>
      </c>
      <c r="H32" s="36">
        <f>'Projektová příprava - ORJ 30'!T11</f>
        <v>2900</v>
      </c>
      <c r="I32" s="36">
        <f t="shared" si="0"/>
        <v>2900</v>
      </c>
    </row>
    <row r="33" spans="1:12" ht="30.75" customHeight="1" thickBot="1" x14ac:dyDescent="0.25">
      <c r="A33" s="403" t="s">
        <v>36</v>
      </c>
      <c r="B33" s="404"/>
      <c r="C33" s="147"/>
      <c r="D33" s="91" t="e">
        <f>D7+D10+D16+D13+D21+D23+#REF!+#REF!+D28+D29+D30+D31+D32</f>
        <v>#REF!</v>
      </c>
      <c r="E33" s="99">
        <f>E7+E10+E16+E13+E21+E23+E28+E29+E30+E31+E32+E25+E27</f>
        <v>10778</v>
      </c>
      <c r="F33" s="91">
        <f>F7+F10+F16+F13+F21+F23+F28+F29+F30+F31+F32+F25+F27</f>
        <v>512433.15</v>
      </c>
      <c r="G33" s="99">
        <f>G7+G10+G16+G13+G21+G23+G28+G29+G30+G31+G32+G25+G27</f>
        <v>21913</v>
      </c>
      <c r="H33" s="99">
        <f t="shared" ref="H33:I33" si="4">H7+H10+H16+H13+H21+H23+H28+H29+H30+H31+H32+H25+H27</f>
        <v>366878.14999999997</v>
      </c>
      <c r="I33" s="99">
        <f t="shared" si="4"/>
        <v>399569.14999999997</v>
      </c>
      <c r="L33" s="39"/>
    </row>
    <row r="34" spans="1:12" ht="21.75" customHeight="1" x14ac:dyDescent="0.2">
      <c r="A34" s="410" t="s">
        <v>161</v>
      </c>
      <c r="B34" s="410"/>
      <c r="C34" s="410"/>
      <c r="D34" s="410"/>
      <c r="E34" s="410"/>
      <c r="F34" s="410"/>
      <c r="G34" s="410"/>
      <c r="H34" s="410"/>
      <c r="I34" s="410"/>
    </row>
    <row r="35" spans="1:12" ht="30.2" customHeight="1" x14ac:dyDescent="0.25">
      <c r="A35" s="405"/>
      <c r="B35" s="405"/>
      <c r="C35" s="405"/>
      <c r="D35" s="50"/>
      <c r="E35" s="89"/>
      <c r="F35" s="92"/>
      <c r="G35" s="71"/>
      <c r="H35" s="40"/>
      <c r="I35" s="40"/>
    </row>
    <row r="36" spans="1:12" ht="9.75" customHeight="1" x14ac:dyDescent="0.25">
      <c r="A36" s="41"/>
      <c r="B36" s="41"/>
      <c r="C36" s="41"/>
      <c r="D36" s="41"/>
      <c r="E36" s="41"/>
      <c r="F36" s="41"/>
      <c r="G36" s="41"/>
      <c r="H36" s="41"/>
      <c r="I36" s="41"/>
    </row>
    <row r="37" spans="1:12" ht="12.2" customHeight="1" x14ac:dyDescent="0.2">
      <c r="A37" s="406"/>
      <c r="B37" s="407"/>
      <c r="C37" s="407"/>
      <c r="D37" s="407"/>
      <c r="E37" s="407"/>
      <c r="F37" s="407"/>
      <c r="G37" s="407"/>
      <c r="H37" s="407"/>
      <c r="I37" s="407"/>
    </row>
    <row r="38" spans="1:12" ht="24" customHeight="1" x14ac:dyDescent="0.2">
      <c r="A38" s="407"/>
      <c r="B38" s="407"/>
      <c r="C38" s="407"/>
      <c r="D38" s="407"/>
      <c r="E38" s="407"/>
      <c r="F38" s="407"/>
      <c r="G38" s="407"/>
      <c r="H38" s="407"/>
      <c r="I38" s="407"/>
    </row>
    <row r="39" spans="1:12" x14ac:dyDescent="0.2">
      <c r="H39" s="42"/>
      <c r="I39" s="43"/>
    </row>
    <row r="40" spans="1:12" ht="15" x14ac:dyDescent="0.2">
      <c r="H40" s="44"/>
      <c r="I40" s="44"/>
    </row>
    <row r="41" spans="1:12" ht="18" x14ac:dyDescent="0.25">
      <c r="H41" s="45"/>
      <c r="I41" s="45"/>
    </row>
    <row r="42" spans="1:12" ht="18" x14ac:dyDescent="0.25">
      <c r="H42" s="46"/>
      <c r="I42" s="46"/>
    </row>
    <row r="43" spans="1:12" ht="18" x14ac:dyDescent="0.25">
      <c r="H43" s="47"/>
      <c r="I43" s="47"/>
    </row>
    <row r="44" spans="1:12" x14ac:dyDescent="0.2">
      <c r="H44" s="39"/>
    </row>
    <row r="45" spans="1:12" x14ac:dyDescent="0.2">
      <c r="H45" s="42"/>
      <c r="I45" s="43"/>
    </row>
    <row r="46" spans="1:12" ht="18" x14ac:dyDescent="0.25">
      <c r="H46" s="46"/>
      <c r="I46" s="46"/>
    </row>
    <row r="47" spans="1:12" ht="18" x14ac:dyDescent="0.25">
      <c r="H47" s="48"/>
      <c r="I47" s="48"/>
      <c r="K47" s="49"/>
    </row>
  </sheetData>
  <mergeCells count="19">
    <mergeCell ref="A1:I1"/>
    <mergeCell ref="A3:B3"/>
    <mergeCell ref="A4:A5"/>
    <mergeCell ref="A7:C7"/>
    <mergeCell ref="A10:C10"/>
    <mergeCell ref="A13:C13"/>
    <mergeCell ref="A21:C21"/>
    <mergeCell ref="A33:B33"/>
    <mergeCell ref="A35:C35"/>
    <mergeCell ref="A37:I38"/>
    <mergeCell ref="A16:C16"/>
    <mergeCell ref="A23:C23"/>
    <mergeCell ref="A28:C28"/>
    <mergeCell ref="A29:C29"/>
    <mergeCell ref="A31:C31"/>
    <mergeCell ref="A30:C30"/>
    <mergeCell ref="A25:C25"/>
    <mergeCell ref="A27:C27"/>
    <mergeCell ref="A34:I34"/>
  </mergeCells>
  <printOptions horizontalCentered="1"/>
  <pageMargins left="0.78740157480314965" right="0.78740157480314965" top="0.6692913385826772" bottom="0.86614173228346458" header="0.27559055118110237" footer="0.39370078740157483"/>
  <pageSetup paperSize="9" scale="49" firstPageNumber="111" orientation="landscape" useFirstPageNumber="1" r:id="rId1"/>
  <headerFooter alignWithMargins="0">
    <oddFooter xml:space="preserve">&amp;L&amp;"Arial,Kurzíva"Zastupitelstvo Olomouckého kraje 16-12-2019
7. - Rozpočet Olomouckého kraje 2020 - návrh rozpočtu
Příloha č. 5b): Projekty spolufinancované z evropských fondů a národních fondů&amp;R&amp;"Arial,Kurzíva"&amp;11Strana &amp;P (Celkem 140) </oddFooter>
  </headerFooter>
  <ignoredErrors>
    <ignoredError sqref="F24:H24 G26:H2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Z114"/>
  <sheetViews>
    <sheetView showGridLines="0" view="pageBreakPreview" zoomScale="80" zoomScaleNormal="70" zoomScaleSheetLayoutView="80" workbookViewId="0">
      <selection activeCell="A6" sqref="A6:A7"/>
    </sheetView>
  </sheetViews>
  <sheetFormatPr defaultColWidth="9.140625" defaultRowHeight="15" outlineLevelCol="1" x14ac:dyDescent="0.25"/>
  <cols>
    <col min="1" max="1" width="4.7109375" style="263" customWidth="1"/>
    <col min="2" max="2" width="5.7109375" style="263" hidden="1" customWidth="1"/>
    <col min="3" max="3" width="7.7109375" style="263" hidden="1" customWidth="1" outlineLevel="1"/>
    <col min="4" max="4" width="7.7109375" style="263" customWidth="1" outlineLevel="1"/>
    <col min="5" max="5" width="8.28515625" style="263" hidden="1" customWidth="1" outlineLevel="1"/>
    <col min="6" max="6" width="15.5703125" style="263" hidden="1" customWidth="1" outlineLevel="1"/>
    <col min="7" max="7" width="37.85546875" style="263" customWidth="1" collapsed="1"/>
    <col min="8" max="8" width="38.85546875" style="263" customWidth="1"/>
    <col min="9" max="9" width="7.140625" style="263" customWidth="1"/>
    <col min="10" max="10" width="12.140625" style="267" customWidth="1"/>
    <col min="11" max="13" width="14.85546875" style="265" customWidth="1"/>
    <col min="14" max="14" width="13.7109375" style="265" customWidth="1"/>
    <col min="15" max="15" width="14.7109375" style="265" customWidth="1"/>
    <col min="16" max="16" width="15.7109375" style="266" customWidth="1"/>
    <col min="17" max="17" width="16.7109375" style="266" customWidth="1"/>
    <col min="18" max="18" width="16" style="265" hidden="1" customWidth="1"/>
    <col min="19" max="19" width="17.42578125" style="265" customWidth="1"/>
    <col min="20" max="20" width="17.28515625" style="265" customWidth="1"/>
    <col min="21" max="21" width="14.85546875" style="266" customWidth="1"/>
    <col min="22" max="23" width="14.85546875" style="265" customWidth="1"/>
    <col min="24" max="24" width="14.42578125" style="265" customWidth="1"/>
    <col min="25" max="25" width="17.7109375" style="264" customWidth="1"/>
    <col min="26" max="16384" width="9.140625" style="263"/>
  </cols>
  <sheetData>
    <row r="1" spans="1:26" ht="18" x14ac:dyDescent="0.25">
      <c r="A1" s="59" t="s">
        <v>73</v>
      </c>
      <c r="B1" s="60"/>
      <c r="C1" s="60"/>
      <c r="D1" s="60"/>
      <c r="E1" s="60"/>
      <c r="F1" s="61"/>
      <c r="G1" s="62"/>
      <c r="H1" s="63"/>
      <c r="I1" s="60"/>
      <c r="K1" s="307"/>
      <c r="N1" s="64"/>
      <c r="O1" s="64"/>
      <c r="Q1" s="101"/>
      <c r="R1" s="64"/>
      <c r="S1" s="64"/>
      <c r="T1" s="64"/>
      <c r="U1" s="93"/>
      <c r="V1" s="303"/>
      <c r="W1" s="263"/>
      <c r="X1" s="263"/>
      <c r="Y1" s="263"/>
    </row>
    <row r="2" spans="1:26" ht="15.75" x14ac:dyDescent="0.25">
      <c r="A2" s="75" t="s">
        <v>46</v>
      </c>
      <c r="B2" s="65"/>
      <c r="C2" s="65"/>
      <c r="F2" s="66"/>
      <c r="G2" s="74" t="s">
        <v>17</v>
      </c>
      <c r="H2" s="67" t="s">
        <v>50</v>
      </c>
      <c r="I2" s="69"/>
      <c r="K2" s="307"/>
      <c r="N2" s="30"/>
      <c r="O2" s="30"/>
      <c r="Q2" s="102"/>
      <c r="R2" s="30"/>
      <c r="S2" s="30"/>
      <c r="T2" s="30"/>
      <c r="U2" s="94"/>
      <c r="V2" s="303"/>
      <c r="W2" s="263"/>
      <c r="X2" s="263"/>
      <c r="Y2" s="263"/>
    </row>
    <row r="3" spans="1:26" ht="15.75" x14ac:dyDescent="0.25">
      <c r="A3" s="57"/>
      <c r="B3" s="65"/>
      <c r="C3" s="65"/>
      <c r="F3" s="66"/>
      <c r="G3" s="70" t="s">
        <v>16</v>
      </c>
      <c r="H3" s="68"/>
      <c r="I3" s="69"/>
      <c r="K3" s="307"/>
      <c r="N3" s="30"/>
      <c r="O3" s="30"/>
      <c r="Q3" s="102"/>
      <c r="R3" s="30"/>
      <c r="S3" s="30"/>
      <c r="T3" s="30"/>
      <c r="U3" s="94"/>
      <c r="V3" s="303"/>
      <c r="W3" s="263"/>
      <c r="X3" s="263"/>
      <c r="Y3" s="263"/>
    </row>
    <row r="4" spans="1:26" ht="17.25" customHeight="1" x14ac:dyDescent="0.25">
      <c r="A4" s="305"/>
      <c r="B4" s="305"/>
      <c r="C4" s="305"/>
      <c r="D4" s="305"/>
      <c r="E4" s="305"/>
      <c r="F4" s="305"/>
      <c r="G4" s="305"/>
      <c r="H4" s="305"/>
      <c r="I4" s="305"/>
      <c r="J4" s="305"/>
      <c r="K4" s="305"/>
      <c r="L4" s="306"/>
      <c r="M4" s="305"/>
      <c r="N4" s="306"/>
      <c r="O4" s="305"/>
      <c r="P4" s="305"/>
      <c r="Q4" s="305"/>
      <c r="R4" s="305"/>
      <c r="S4" s="305"/>
      <c r="T4" s="305"/>
      <c r="U4" s="305"/>
      <c r="V4" s="305"/>
      <c r="W4" s="305"/>
      <c r="X4" s="304" t="s">
        <v>23</v>
      </c>
      <c r="Z4" s="303"/>
    </row>
    <row r="5" spans="1:26" ht="25.5" customHeight="1" x14ac:dyDescent="0.25">
      <c r="A5" s="420" t="s">
        <v>325</v>
      </c>
      <c r="B5" s="420"/>
      <c r="C5" s="420"/>
      <c r="D5" s="420"/>
      <c r="E5" s="420"/>
      <c r="F5" s="420"/>
      <c r="G5" s="420"/>
      <c r="H5" s="420"/>
      <c r="I5" s="420"/>
      <c r="J5" s="420"/>
      <c r="K5" s="420"/>
      <c r="L5" s="420"/>
      <c r="M5" s="420"/>
      <c r="N5" s="420"/>
      <c r="O5" s="420"/>
      <c r="P5" s="420"/>
      <c r="Q5" s="420"/>
      <c r="R5" s="420"/>
      <c r="S5" s="420"/>
      <c r="T5" s="420"/>
      <c r="U5" s="420"/>
      <c r="V5" s="420"/>
      <c r="W5" s="420"/>
      <c r="X5" s="420"/>
      <c r="Y5" s="302"/>
    </row>
    <row r="6" spans="1:26" ht="25.5" customHeight="1" x14ac:dyDescent="0.25">
      <c r="A6" s="421" t="s">
        <v>15</v>
      </c>
      <c r="B6" s="421" t="s">
        <v>14</v>
      </c>
      <c r="C6" s="422" t="s">
        <v>12</v>
      </c>
      <c r="D6" s="422" t="s">
        <v>41</v>
      </c>
      <c r="E6" s="422" t="s">
        <v>280</v>
      </c>
      <c r="F6" s="422" t="s">
        <v>13</v>
      </c>
      <c r="G6" s="422" t="s">
        <v>10</v>
      </c>
      <c r="H6" s="416" t="s">
        <v>9</v>
      </c>
      <c r="I6" s="424" t="s">
        <v>8</v>
      </c>
      <c r="J6" s="416" t="s">
        <v>7</v>
      </c>
      <c r="K6" s="416" t="s">
        <v>6</v>
      </c>
      <c r="L6" s="416" t="s">
        <v>5</v>
      </c>
      <c r="M6" s="416" t="s">
        <v>4</v>
      </c>
      <c r="N6" s="416" t="s">
        <v>3</v>
      </c>
      <c r="O6" s="419" t="s">
        <v>74</v>
      </c>
      <c r="P6" s="423" t="s">
        <v>75</v>
      </c>
      <c r="Q6" s="423" t="s">
        <v>76</v>
      </c>
      <c r="R6" s="418" t="s">
        <v>77</v>
      </c>
      <c r="S6" s="418"/>
      <c r="T6" s="418"/>
      <c r="U6" s="423" t="s">
        <v>78</v>
      </c>
      <c r="V6" s="418" t="s">
        <v>77</v>
      </c>
      <c r="W6" s="418"/>
      <c r="X6" s="419" t="s">
        <v>79</v>
      </c>
      <c r="Y6" s="417" t="s">
        <v>2</v>
      </c>
    </row>
    <row r="7" spans="1:26" ht="70.5" customHeight="1" x14ac:dyDescent="0.25">
      <c r="A7" s="421"/>
      <c r="B7" s="421"/>
      <c r="C7" s="422"/>
      <c r="D7" s="422"/>
      <c r="E7" s="422"/>
      <c r="F7" s="422"/>
      <c r="G7" s="422"/>
      <c r="H7" s="416"/>
      <c r="I7" s="424"/>
      <c r="J7" s="416"/>
      <c r="K7" s="416"/>
      <c r="L7" s="416"/>
      <c r="M7" s="416"/>
      <c r="N7" s="416"/>
      <c r="O7" s="419"/>
      <c r="P7" s="423"/>
      <c r="Q7" s="423"/>
      <c r="R7" s="392" t="s">
        <v>72</v>
      </c>
      <c r="S7" s="392" t="s">
        <v>80</v>
      </c>
      <c r="T7" s="392" t="s">
        <v>81</v>
      </c>
      <c r="U7" s="423"/>
      <c r="V7" s="392" t="s">
        <v>82</v>
      </c>
      <c r="W7" s="392" t="s">
        <v>83</v>
      </c>
      <c r="X7" s="419"/>
      <c r="Y7" s="417"/>
    </row>
    <row r="8" spans="1:26" s="296" customFormat="1" ht="25.5" customHeight="1" x14ac:dyDescent="0.3">
      <c r="A8" s="344" t="s">
        <v>1</v>
      </c>
      <c r="B8" s="344"/>
      <c r="C8" s="344"/>
      <c r="D8" s="344"/>
      <c r="E8" s="344"/>
      <c r="F8" s="344"/>
      <c r="G8" s="344"/>
      <c r="H8" s="344"/>
      <c r="I8" s="344"/>
      <c r="J8" s="344"/>
      <c r="K8" s="25">
        <f>SUM(K9:K27)</f>
        <v>289259</v>
      </c>
      <c r="L8" s="25">
        <f>SUM(L9:L27)</f>
        <v>102823</v>
      </c>
      <c r="M8" s="25">
        <f>SUM(M9:M27)</f>
        <v>187818</v>
      </c>
      <c r="N8" s="25"/>
      <c r="O8" s="25">
        <f>SUM(O9:O27)</f>
        <v>33604</v>
      </c>
      <c r="P8" s="26">
        <f>SUM(P9:P27)</f>
        <v>114488</v>
      </c>
      <c r="Q8" s="26">
        <f>SUM(Q9:Q27)</f>
        <v>51611</v>
      </c>
      <c r="R8" s="26">
        <f t="shared" ref="R8" si="0">SUM(R9:R27)</f>
        <v>0</v>
      </c>
      <c r="S8" s="26">
        <f t="shared" ref="S8:X8" si="1">SUM(S9:S27)</f>
        <v>50031</v>
      </c>
      <c r="T8" s="26">
        <f t="shared" si="1"/>
        <v>1580</v>
      </c>
      <c r="U8" s="26">
        <f t="shared" si="1"/>
        <v>62877</v>
      </c>
      <c r="V8" s="26">
        <f t="shared" si="1"/>
        <v>26998</v>
      </c>
      <c r="W8" s="26">
        <f t="shared" si="1"/>
        <v>35879</v>
      </c>
      <c r="X8" s="25">
        <f t="shared" si="1"/>
        <v>141167</v>
      </c>
      <c r="Y8" s="24"/>
    </row>
    <row r="9" spans="1:26" s="287" customFormat="1" ht="47.25" x14ac:dyDescent="0.25">
      <c r="A9" s="295">
        <v>1</v>
      </c>
      <c r="B9" s="295" t="s">
        <v>18</v>
      </c>
      <c r="C9" s="396">
        <v>3122</v>
      </c>
      <c r="D9" s="295">
        <v>61</v>
      </c>
      <c r="E9" s="295">
        <v>6121</v>
      </c>
      <c r="F9" s="297">
        <v>60001100661</v>
      </c>
      <c r="G9" s="294" t="s">
        <v>84</v>
      </c>
      <c r="H9" s="399" t="s">
        <v>298</v>
      </c>
      <c r="I9" s="395"/>
      <c r="J9" s="353" t="s">
        <v>0</v>
      </c>
      <c r="K9" s="397">
        <v>45000</v>
      </c>
      <c r="L9" s="397">
        <v>10000</v>
      </c>
      <c r="M9" s="397">
        <f>K9-L9</f>
        <v>35000</v>
      </c>
      <c r="N9" s="384" t="s">
        <v>295</v>
      </c>
      <c r="O9" s="291">
        <v>854</v>
      </c>
      <c r="P9" s="298">
        <f>Q9+U9</f>
        <v>200</v>
      </c>
      <c r="Q9" s="299">
        <f t="shared" ref="Q9:Q27" si="2">SUM(R9:T9)</f>
        <v>0</v>
      </c>
      <c r="R9" s="291"/>
      <c r="S9" s="291">
        <v>0</v>
      </c>
      <c r="T9" s="291">
        <v>0</v>
      </c>
      <c r="U9" s="310">
        <f t="shared" ref="U9:U27" si="3">SUM(V9:W9)</f>
        <v>200</v>
      </c>
      <c r="V9" s="289">
        <v>0</v>
      </c>
      <c r="W9" s="289">
        <v>200</v>
      </c>
      <c r="X9" s="289">
        <f t="shared" ref="X9:X27" si="4">K9-O9-P9</f>
        <v>43946</v>
      </c>
      <c r="Y9" s="326" t="s">
        <v>85</v>
      </c>
    </row>
    <row r="10" spans="1:26" s="287" customFormat="1" ht="47.25" x14ac:dyDescent="0.25">
      <c r="A10" s="295">
        <v>2</v>
      </c>
      <c r="B10" s="295" t="s">
        <v>18</v>
      </c>
      <c r="C10" s="396">
        <v>3122</v>
      </c>
      <c r="D10" s="295">
        <v>61</v>
      </c>
      <c r="E10" s="295">
        <v>6121</v>
      </c>
      <c r="F10" s="354">
        <v>60001101450</v>
      </c>
      <c r="G10" s="294" t="s">
        <v>86</v>
      </c>
      <c r="H10" s="399" t="s">
        <v>298</v>
      </c>
      <c r="I10" s="395"/>
      <c r="J10" s="353" t="s">
        <v>0</v>
      </c>
      <c r="K10" s="397">
        <v>5000</v>
      </c>
      <c r="L10" s="397">
        <v>2500</v>
      </c>
      <c r="M10" s="397">
        <f>K10-L10</f>
        <v>2500</v>
      </c>
      <c r="N10" s="384" t="s">
        <v>295</v>
      </c>
      <c r="O10" s="291">
        <v>0</v>
      </c>
      <c r="P10" s="298">
        <f t="shared" ref="P10:P27" si="5">Q10+U10</f>
        <v>200</v>
      </c>
      <c r="Q10" s="299">
        <f t="shared" si="2"/>
        <v>0</v>
      </c>
      <c r="R10" s="291"/>
      <c r="S10" s="291">
        <v>0</v>
      </c>
      <c r="T10" s="291">
        <v>0</v>
      </c>
      <c r="U10" s="310">
        <f t="shared" si="3"/>
        <v>200</v>
      </c>
      <c r="V10" s="289">
        <v>0</v>
      </c>
      <c r="W10" s="289">
        <v>200</v>
      </c>
      <c r="X10" s="289">
        <f t="shared" si="4"/>
        <v>4800</v>
      </c>
      <c r="Y10" s="326" t="s">
        <v>85</v>
      </c>
    </row>
    <row r="11" spans="1:26" s="287" customFormat="1" ht="72" customHeight="1" x14ac:dyDescent="0.25">
      <c r="A11" s="295">
        <v>3</v>
      </c>
      <c r="B11" s="396" t="s">
        <v>20</v>
      </c>
      <c r="C11" s="295">
        <v>3122</v>
      </c>
      <c r="D11" s="295">
        <v>61</v>
      </c>
      <c r="E11" s="295">
        <v>6121</v>
      </c>
      <c r="F11" s="301">
        <v>60001101120</v>
      </c>
      <c r="G11" s="300" t="s">
        <v>21</v>
      </c>
      <c r="H11" s="399" t="s">
        <v>299</v>
      </c>
      <c r="I11" s="353"/>
      <c r="J11" s="353" t="s">
        <v>0</v>
      </c>
      <c r="K11" s="397">
        <f>19973</f>
        <v>19973</v>
      </c>
      <c r="L11" s="397">
        <v>4643</v>
      </c>
      <c r="M11" s="397">
        <f>K11-L11</f>
        <v>15330</v>
      </c>
      <c r="N11" s="385" t="s">
        <v>113</v>
      </c>
      <c r="O11" s="291">
        <f>17145+178</f>
        <v>17323</v>
      </c>
      <c r="P11" s="298">
        <f t="shared" si="5"/>
        <v>2650</v>
      </c>
      <c r="Q11" s="299">
        <f t="shared" si="2"/>
        <v>0</v>
      </c>
      <c r="R11" s="291"/>
      <c r="S11" s="291">
        <v>0</v>
      </c>
      <c r="T11" s="291">
        <v>0</v>
      </c>
      <c r="U11" s="310">
        <f t="shared" si="3"/>
        <v>2650</v>
      </c>
      <c r="V11" s="289">
        <v>0</v>
      </c>
      <c r="W11" s="289">
        <f>2828-178</f>
        <v>2650</v>
      </c>
      <c r="X11" s="289">
        <f>K11-O11-P11</f>
        <v>0</v>
      </c>
      <c r="Y11" s="326"/>
    </row>
    <row r="12" spans="1:26" s="287" customFormat="1" ht="87.75" customHeight="1" x14ac:dyDescent="0.25">
      <c r="A12" s="295">
        <v>4</v>
      </c>
      <c r="B12" s="396" t="s">
        <v>18</v>
      </c>
      <c r="C12" s="295">
        <v>3113</v>
      </c>
      <c r="D12" s="295">
        <v>61</v>
      </c>
      <c r="E12" s="295">
        <v>6121</v>
      </c>
      <c r="F12" s="301">
        <v>60001101218</v>
      </c>
      <c r="G12" s="300" t="s">
        <v>278</v>
      </c>
      <c r="H12" s="399" t="s">
        <v>300</v>
      </c>
      <c r="I12" s="353"/>
      <c r="J12" s="353" t="s">
        <v>0</v>
      </c>
      <c r="K12" s="397">
        <v>15496</v>
      </c>
      <c r="L12" s="397">
        <v>4382</v>
      </c>
      <c r="M12" s="397">
        <v>12496</v>
      </c>
      <c r="N12" s="385" t="s">
        <v>113</v>
      </c>
      <c r="O12" s="291">
        <v>12496</v>
      </c>
      <c r="P12" s="298">
        <f t="shared" si="5"/>
        <v>3000</v>
      </c>
      <c r="Q12" s="299">
        <f t="shared" si="2"/>
        <v>0</v>
      </c>
      <c r="R12" s="291"/>
      <c r="S12" s="291">
        <v>0</v>
      </c>
      <c r="T12" s="291">
        <v>0</v>
      </c>
      <c r="U12" s="310">
        <f t="shared" si="3"/>
        <v>3000</v>
      </c>
      <c r="V12" s="289">
        <v>0</v>
      </c>
      <c r="W12" s="289">
        <v>3000</v>
      </c>
      <c r="X12" s="289">
        <f t="shared" si="4"/>
        <v>0</v>
      </c>
      <c r="Y12" s="326"/>
    </row>
    <row r="13" spans="1:26" s="287" customFormat="1" ht="63" x14ac:dyDescent="0.25">
      <c r="A13" s="295">
        <v>5</v>
      </c>
      <c r="B13" s="396" t="s">
        <v>20</v>
      </c>
      <c r="C13" s="295">
        <v>3122</v>
      </c>
      <c r="D13" s="295">
        <v>61</v>
      </c>
      <c r="E13" s="295">
        <v>6121</v>
      </c>
      <c r="F13" s="301">
        <v>60001101113</v>
      </c>
      <c r="G13" s="300" t="s">
        <v>87</v>
      </c>
      <c r="H13" s="393" t="s">
        <v>54</v>
      </c>
      <c r="I13" s="353"/>
      <c r="J13" s="353" t="s">
        <v>0</v>
      </c>
      <c r="K13" s="397">
        <v>26651</v>
      </c>
      <c r="L13" s="397">
        <v>7223</v>
      </c>
      <c r="M13" s="397">
        <v>19428</v>
      </c>
      <c r="N13" s="385">
        <v>2020</v>
      </c>
      <c r="O13" s="291">
        <v>381</v>
      </c>
      <c r="P13" s="298">
        <f t="shared" si="5"/>
        <v>26270</v>
      </c>
      <c r="Q13" s="299">
        <f t="shared" si="2"/>
        <v>7202</v>
      </c>
      <c r="R13" s="291"/>
      <c r="S13" s="291">
        <v>7202</v>
      </c>
      <c r="T13" s="291">
        <v>0</v>
      </c>
      <c r="U13" s="310">
        <f t="shared" si="3"/>
        <v>19068</v>
      </c>
      <c r="V13" s="289">
        <v>14268</v>
      </c>
      <c r="W13" s="289">
        <v>4800</v>
      </c>
      <c r="X13" s="289">
        <f t="shared" si="4"/>
        <v>0</v>
      </c>
      <c r="Y13" s="326" t="s">
        <v>277</v>
      </c>
    </row>
    <row r="14" spans="1:26" s="287" customFormat="1" ht="78.75" x14ac:dyDescent="0.25">
      <c r="A14" s="295">
        <v>6</v>
      </c>
      <c r="B14" s="295" t="s">
        <v>20</v>
      </c>
      <c r="C14" s="396">
        <v>3122</v>
      </c>
      <c r="D14" s="396">
        <v>61</v>
      </c>
      <c r="E14" s="396">
        <v>6121</v>
      </c>
      <c r="F14" s="297">
        <v>60001101251</v>
      </c>
      <c r="G14" s="294" t="s">
        <v>88</v>
      </c>
      <c r="H14" s="393" t="s">
        <v>55</v>
      </c>
      <c r="I14" s="395"/>
      <c r="J14" s="353" t="s">
        <v>0</v>
      </c>
      <c r="K14" s="397">
        <f>SUM(L14:M14)</f>
        <v>14822</v>
      </c>
      <c r="L14" s="397">
        <v>8149</v>
      </c>
      <c r="M14" s="397">
        <v>6673</v>
      </c>
      <c r="N14" s="385">
        <v>2020</v>
      </c>
      <c r="O14" s="291">
        <v>21</v>
      </c>
      <c r="P14" s="298">
        <f t="shared" si="5"/>
        <v>14801</v>
      </c>
      <c r="Q14" s="299">
        <f t="shared" si="2"/>
        <v>8133</v>
      </c>
      <c r="R14" s="291"/>
      <c r="S14" s="291">
        <v>8133</v>
      </c>
      <c r="T14" s="291">
        <v>0</v>
      </c>
      <c r="U14" s="310">
        <f t="shared" si="3"/>
        <v>6668</v>
      </c>
      <c r="V14" s="289">
        <v>4032</v>
      </c>
      <c r="W14" s="289">
        <v>2636</v>
      </c>
      <c r="X14" s="289">
        <f t="shared" si="4"/>
        <v>0</v>
      </c>
      <c r="Y14" s="326" t="s">
        <v>277</v>
      </c>
    </row>
    <row r="15" spans="1:26" s="287" customFormat="1" ht="63" x14ac:dyDescent="0.25">
      <c r="A15" s="295">
        <v>7</v>
      </c>
      <c r="B15" s="295" t="s">
        <v>18</v>
      </c>
      <c r="C15" s="295">
        <v>3122</v>
      </c>
      <c r="D15" s="295">
        <v>61</v>
      </c>
      <c r="E15" s="295">
        <v>6121</v>
      </c>
      <c r="F15" s="301">
        <v>60001101283</v>
      </c>
      <c r="G15" s="294" t="s">
        <v>89</v>
      </c>
      <c r="H15" s="393" t="s">
        <v>65</v>
      </c>
      <c r="I15" s="353"/>
      <c r="J15" s="353" t="s">
        <v>0</v>
      </c>
      <c r="K15" s="397">
        <v>19555</v>
      </c>
      <c r="L15" s="397">
        <v>4634</v>
      </c>
      <c r="M15" s="397">
        <f>K15-L15</f>
        <v>14921</v>
      </c>
      <c r="N15" s="385">
        <v>2020</v>
      </c>
      <c r="O15" s="291">
        <v>385</v>
      </c>
      <c r="P15" s="298">
        <f t="shared" si="5"/>
        <v>19170</v>
      </c>
      <c r="Q15" s="299">
        <f t="shared" si="2"/>
        <v>4634</v>
      </c>
      <c r="R15" s="291"/>
      <c r="S15" s="291">
        <v>4634</v>
      </c>
      <c r="T15" s="291">
        <v>0</v>
      </c>
      <c r="U15" s="310">
        <f t="shared" si="3"/>
        <v>14536</v>
      </c>
      <c r="V15" s="289">
        <f>9267-S15</f>
        <v>4633</v>
      </c>
      <c r="W15" s="289">
        <v>9903</v>
      </c>
      <c r="X15" s="289">
        <f t="shared" si="4"/>
        <v>0</v>
      </c>
      <c r="Y15" s="326" t="s">
        <v>101</v>
      </c>
    </row>
    <row r="16" spans="1:26" s="287" customFormat="1" ht="63" x14ac:dyDescent="0.25">
      <c r="A16" s="295">
        <v>8</v>
      </c>
      <c r="B16" s="295" t="s">
        <v>18</v>
      </c>
      <c r="C16" s="295">
        <v>3122</v>
      </c>
      <c r="D16" s="295">
        <v>61</v>
      </c>
      <c r="E16" s="295">
        <v>6121</v>
      </c>
      <c r="F16" s="301">
        <v>60001101446</v>
      </c>
      <c r="G16" s="294" t="s">
        <v>90</v>
      </c>
      <c r="H16" s="393" t="s">
        <v>91</v>
      </c>
      <c r="I16" s="353"/>
      <c r="J16" s="353" t="s">
        <v>0</v>
      </c>
      <c r="K16" s="397">
        <v>2760</v>
      </c>
      <c r="L16" s="397">
        <v>1757</v>
      </c>
      <c r="M16" s="397">
        <f>K16-L16</f>
        <v>1003</v>
      </c>
      <c r="N16" s="385">
        <v>2020</v>
      </c>
      <c r="O16" s="291">
        <v>0</v>
      </c>
      <c r="P16" s="298">
        <f t="shared" si="5"/>
        <v>2760</v>
      </c>
      <c r="Q16" s="299">
        <f t="shared" si="2"/>
        <v>1757</v>
      </c>
      <c r="R16" s="291"/>
      <c r="S16" s="291">
        <v>1757</v>
      </c>
      <c r="T16" s="291">
        <v>0</v>
      </c>
      <c r="U16" s="310">
        <f t="shared" si="3"/>
        <v>1003</v>
      </c>
      <c r="V16" s="289">
        <v>753</v>
      </c>
      <c r="W16" s="289">
        <v>250</v>
      </c>
      <c r="X16" s="289">
        <f t="shared" si="4"/>
        <v>0</v>
      </c>
      <c r="Y16" s="326" t="s">
        <v>101</v>
      </c>
    </row>
    <row r="17" spans="1:26" s="287" customFormat="1" ht="51" x14ac:dyDescent="0.25">
      <c r="A17" s="295">
        <v>9</v>
      </c>
      <c r="B17" s="295" t="s">
        <v>20</v>
      </c>
      <c r="C17" s="396">
        <v>3122</v>
      </c>
      <c r="D17" s="295">
        <v>61</v>
      </c>
      <c r="E17" s="295">
        <v>6121</v>
      </c>
      <c r="F17" s="297">
        <v>60001101315</v>
      </c>
      <c r="G17" s="294" t="s">
        <v>92</v>
      </c>
      <c r="H17" s="399" t="s">
        <v>297</v>
      </c>
      <c r="I17" s="395"/>
      <c r="J17" s="353" t="s">
        <v>0</v>
      </c>
      <c r="K17" s="397">
        <v>62000</v>
      </c>
      <c r="L17" s="397">
        <v>15000</v>
      </c>
      <c r="M17" s="397">
        <f>K17-L17</f>
        <v>47000</v>
      </c>
      <c r="N17" s="384" t="s">
        <v>295</v>
      </c>
      <c r="O17" s="291">
        <v>479</v>
      </c>
      <c r="P17" s="298">
        <f t="shared" si="5"/>
        <v>200</v>
      </c>
      <c r="Q17" s="299">
        <f t="shared" si="2"/>
        <v>0</v>
      </c>
      <c r="R17" s="291"/>
      <c r="S17" s="291">
        <v>0</v>
      </c>
      <c r="T17" s="291">
        <v>0</v>
      </c>
      <c r="U17" s="310">
        <f t="shared" si="3"/>
        <v>200</v>
      </c>
      <c r="V17" s="289">
        <v>0</v>
      </c>
      <c r="W17" s="289">
        <v>200</v>
      </c>
      <c r="X17" s="289">
        <f t="shared" si="4"/>
        <v>61321</v>
      </c>
      <c r="Y17" s="326" t="s">
        <v>85</v>
      </c>
    </row>
    <row r="18" spans="1:26" s="287" customFormat="1" ht="51" x14ac:dyDescent="0.25">
      <c r="A18" s="295">
        <v>10</v>
      </c>
      <c r="B18" s="295" t="s">
        <v>20</v>
      </c>
      <c r="C18" s="295">
        <v>3122</v>
      </c>
      <c r="D18" s="295">
        <v>61</v>
      </c>
      <c r="E18" s="295">
        <v>6121</v>
      </c>
      <c r="F18" s="354">
        <v>60001101451</v>
      </c>
      <c r="G18" s="294" t="s">
        <v>93</v>
      </c>
      <c r="H18" s="399" t="s">
        <v>297</v>
      </c>
      <c r="I18" s="353"/>
      <c r="J18" s="353" t="s">
        <v>0</v>
      </c>
      <c r="K18" s="397">
        <v>7000</v>
      </c>
      <c r="L18" s="397">
        <v>2450</v>
      </c>
      <c r="M18" s="397">
        <f>K18-L18</f>
        <v>4550</v>
      </c>
      <c r="N18" s="384" t="s">
        <v>295</v>
      </c>
      <c r="O18" s="291">
        <v>0</v>
      </c>
      <c r="P18" s="298">
        <f t="shared" si="5"/>
        <v>200</v>
      </c>
      <c r="Q18" s="299">
        <f t="shared" si="2"/>
        <v>0</v>
      </c>
      <c r="R18" s="291"/>
      <c r="S18" s="291">
        <v>0</v>
      </c>
      <c r="T18" s="291">
        <v>0</v>
      </c>
      <c r="U18" s="310">
        <f t="shared" si="3"/>
        <v>200</v>
      </c>
      <c r="V18" s="289">
        <v>0</v>
      </c>
      <c r="W18" s="289">
        <v>200</v>
      </c>
      <c r="X18" s="289">
        <f t="shared" si="4"/>
        <v>6800</v>
      </c>
      <c r="Y18" s="326" t="s">
        <v>85</v>
      </c>
    </row>
    <row r="19" spans="1:26" s="287" customFormat="1" ht="47.25" x14ac:dyDescent="0.25">
      <c r="A19" s="295">
        <v>11</v>
      </c>
      <c r="B19" s="295" t="s">
        <v>22</v>
      </c>
      <c r="C19" s="295">
        <v>3114</v>
      </c>
      <c r="D19" s="295">
        <v>61</v>
      </c>
      <c r="E19" s="295">
        <v>6121</v>
      </c>
      <c r="F19" s="301">
        <v>60001101352</v>
      </c>
      <c r="G19" s="294" t="s">
        <v>68</v>
      </c>
      <c r="H19" s="393" t="s">
        <v>70</v>
      </c>
      <c r="I19" s="353"/>
      <c r="J19" s="353" t="s">
        <v>0</v>
      </c>
      <c r="K19" s="397">
        <f>SUM(L19:M19)</f>
        <v>16924</v>
      </c>
      <c r="L19" s="397">
        <v>6778</v>
      </c>
      <c r="M19" s="397">
        <v>10146</v>
      </c>
      <c r="N19" s="385">
        <v>2020</v>
      </c>
      <c r="O19" s="291">
        <v>474</v>
      </c>
      <c r="P19" s="298">
        <f t="shared" si="5"/>
        <v>16450</v>
      </c>
      <c r="Q19" s="299">
        <f t="shared" si="2"/>
        <v>6778</v>
      </c>
      <c r="R19" s="291"/>
      <c r="S19" s="291">
        <v>6439</v>
      </c>
      <c r="T19" s="291">
        <v>339</v>
      </c>
      <c r="U19" s="310">
        <f t="shared" si="3"/>
        <v>9672</v>
      </c>
      <c r="V19" s="289">
        <v>754</v>
      </c>
      <c r="W19" s="289">
        <v>8918</v>
      </c>
      <c r="X19" s="289">
        <f t="shared" si="4"/>
        <v>0</v>
      </c>
      <c r="Y19" s="326"/>
    </row>
    <row r="20" spans="1:26" s="287" customFormat="1" ht="51" x14ac:dyDescent="0.25">
      <c r="A20" s="295">
        <v>12</v>
      </c>
      <c r="B20" s="295" t="s">
        <v>19</v>
      </c>
      <c r="C20" s="396">
        <v>3114</v>
      </c>
      <c r="D20" s="396">
        <v>61</v>
      </c>
      <c r="E20" s="396">
        <v>6121</v>
      </c>
      <c r="F20" s="297">
        <v>60001101353</v>
      </c>
      <c r="G20" s="294" t="s">
        <v>69</v>
      </c>
      <c r="H20" s="393" t="s">
        <v>94</v>
      </c>
      <c r="I20" s="395"/>
      <c r="J20" s="353" t="s">
        <v>0</v>
      </c>
      <c r="K20" s="397">
        <v>2318</v>
      </c>
      <c r="L20" s="397">
        <v>1631</v>
      </c>
      <c r="M20" s="397">
        <f t="shared" ref="M20:M27" si="6">K20-L20</f>
        <v>687</v>
      </c>
      <c r="N20" s="385">
        <v>2020</v>
      </c>
      <c r="O20" s="291">
        <v>171</v>
      </c>
      <c r="P20" s="298">
        <f t="shared" si="5"/>
        <v>2147</v>
      </c>
      <c r="Q20" s="299">
        <f t="shared" si="2"/>
        <v>1631</v>
      </c>
      <c r="R20" s="291"/>
      <c r="S20" s="291">
        <v>1546</v>
      </c>
      <c r="T20" s="291">
        <v>85</v>
      </c>
      <c r="U20" s="310">
        <f t="shared" si="3"/>
        <v>516</v>
      </c>
      <c r="V20" s="289">
        <v>171</v>
      </c>
      <c r="W20" s="289">
        <v>345</v>
      </c>
      <c r="X20" s="289">
        <f t="shared" si="4"/>
        <v>0</v>
      </c>
      <c r="Y20" s="326"/>
    </row>
    <row r="21" spans="1:26" s="287" customFormat="1" ht="63.75" x14ac:dyDescent="0.25">
      <c r="A21" s="295">
        <v>13</v>
      </c>
      <c r="B21" s="295" t="s">
        <v>19</v>
      </c>
      <c r="C21" s="295">
        <v>3114</v>
      </c>
      <c r="D21" s="295">
        <v>61</v>
      </c>
      <c r="E21" s="295">
        <v>6121</v>
      </c>
      <c r="F21" s="301">
        <v>60001101363</v>
      </c>
      <c r="G21" s="294" t="s">
        <v>95</v>
      </c>
      <c r="H21" s="393" t="s">
        <v>96</v>
      </c>
      <c r="I21" s="353"/>
      <c r="J21" s="353" t="s">
        <v>0</v>
      </c>
      <c r="K21" s="397">
        <v>18483</v>
      </c>
      <c r="L21" s="397">
        <v>8000</v>
      </c>
      <c r="M21" s="397">
        <f t="shared" si="6"/>
        <v>10483</v>
      </c>
      <c r="N21" s="384">
        <v>2021</v>
      </c>
      <c r="O21" s="291">
        <v>483</v>
      </c>
      <c r="P21" s="298">
        <f t="shared" si="5"/>
        <v>100</v>
      </c>
      <c r="Q21" s="299">
        <f t="shared" si="2"/>
        <v>0</v>
      </c>
      <c r="R21" s="291"/>
      <c r="S21" s="291">
        <v>0</v>
      </c>
      <c r="T21" s="291">
        <v>0</v>
      </c>
      <c r="U21" s="310">
        <f t="shared" si="3"/>
        <v>100</v>
      </c>
      <c r="V21" s="289">
        <v>0</v>
      </c>
      <c r="W21" s="289">
        <v>100</v>
      </c>
      <c r="X21" s="289">
        <f t="shared" si="4"/>
        <v>17900</v>
      </c>
      <c r="Y21" s="326" t="s">
        <v>85</v>
      </c>
    </row>
    <row r="22" spans="1:26" s="287" customFormat="1" ht="63" x14ac:dyDescent="0.25">
      <c r="A22" s="295">
        <v>14</v>
      </c>
      <c r="B22" s="295" t="s">
        <v>19</v>
      </c>
      <c r="C22" s="396">
        <v>3114</v>
      </c>
      <c r="D22" s="295">
        <v>61</v>
      </c>
      <c r="E22" s="295">
        <v>6121</v>
      </c>
      <c r="F22" s="297">
        <v>60001101445</v>
      </c>
      <c r="G22" s="294" t="s">
        <v>97</v>
      </c>
      <c r="H22" s="393" t="s">
        <v>91</v>
      </c>
      <c r="I22" s="395"/>
      <c r="J22" s="353" t="s">
        <v>0</v>
      </c>
      <c r="K22" s="397">
        <v>6500</v>
      </c>
      <c r="L22" s="397">
        <v>4200</v>
      </c>
      <c r="M22" s="397">
        <f t="shared" si="6"/>
        <v>2300</v>
      </c>
      <c r="N22" s="384">
        <v>2021</v>
      </c>
      <c r="O22" s="291">
        <v>0</v>
      </c>
      <c r="P22" s="298">
        <f t="shared" si="5"/>
        <v>100</v>
      </c>
      <c r="Q22" s="299">
        <f t="shared" si="2"/>
        <v>0</v>
      </c>
      <c r="R22" s="291"/>
      <c r="S22" s="291">
        <v>0</v>
      </c>
      <c r="T22" s="291">
        <v>0</v>
      </c>
      <c r="U22" s="310">
        <f t="shared" si="3"/>
        <v>100</v>
      </c>
      <c r="V22" s="289">
        <v>0</v>
      </c>
      <c r="W22" s="289">
        <v>100</v>
      </c>
      <c r="X22" s="289">
        <f t="shared" si="4"/>
        <v>6400</v>
      </c>
      <c r="Y22" s="326" t="s">
        <v>85</v>
      </c>
    </row>
    <row r="23" spans="1:26" s="287" customFormat="1" ht="47.25" x14ac:dyDescent="0.25">
      <c r="A23" s="295">
        <v>15</v>
      </c>
      <c r="B23" s="295" t="s">
        <v>133</v>
      </c>
      <c r="C23" s="295">
        <v>3146</v>
      </c>
      <c r="D23" s="295">
        <v>61</v>
      </c>
      <c r="E23" s="295">
        <v>6121</v>
      </c>
      <c r="F23" s="301">
        <v>60001101351</v>
      </c>
      <c r="G23" s="294" t="s">
        <v>98</v>
      </c>
      <c r="H23" s="399" t="s">
        <v>301</v>
      </c>
      <c r="I23" s="353"/>
      <c r="J23" s="353" t="s">
        <v>99</v>
      </c>
      <c r="K23" s="397">
        <v>4771</v>
      </c>
      <c r="L23" s="397">
        <f>Q23</f>
        <v>3868</v>
      </c>
      <c r="M23" s="397">
        <f t="shared" si="6"/>
        <v>903</v>
      </c>
      <c r="N23" s="385">
        <v>2020</v>
      </c>
      <c r="O23" s="291">
        <v>170</v>
      </c>
      <c r="P23" s="290">
        <f t="shared" si="5"/>
        <v>4601</v>
      </c>
      <c r="Q23" s="292">
        <f t="shared" si="2"/>
        <v>3868</v>
      </c>
      <c r="R23" s="291"/>
      <c r="S23" s="291">
        <f>3526+135</f>
        <v>3661</v>
      </c>
      <c r="T23" s="291">
        <v>207</v>
      </c>
      <c r="U23" s="311">
        <f t="shared" si="3"/>
        <v>733</v>
      </c>
      <c r="V23" s="289">
        <v>415</v>
      </c>
      <c r="W23" s="289">
        <f>453-135</f>
        <v>318</v>
      </c>
      <c r="X23" s="289">
        <f t="shared" si="4"/>
        <v>0</v>
      </c>
      <c r="Y23" s="326" t="s">
        <v>101</v>
      </c>
    </row>
    <row r="24" spans="1:26" s="287" customFormat="1" ht="47.25" x14ac:dyDescent="0.25">
      <c r="A24" s="295">
        <v>16</v>
      </c>
      <c r="B24" s="295" t="s">
        <v>20</v>
      </c>
      <c r="C24" s="396">
        <v>3146</v>
      </c>
      <c r="D24" s="295">
        <v>61</v>
      </c>
      <c r="E24" s="295">
        <v>6121</v>
      </c>
      <c r="F24" s="297">
        <v>60001101419</v>
      </c>
      <c r="G24" s="294" t="s">
        <v>100</v>
      </c>
      <c r="H24" s="399" t="s">
        <v>301</v>
      </c>
      <c r="I24" s="395"/>
      <c r="J24" s="353" t="s">
        <v>0</v>
      </c>
      <c r="K24" s="397">
        <v>2167</v>
      </c>
      <c r="L24" s="397">
        <f>Q24</f>
        <v>1778</v>
      </c>
      <c r="M24" s="397">
        <f t="shared" si="6"/>
        <v>389</v>
      </c>
      <c r="N24" s="385">
        <v>2020</v>
      </c>
      <c r="O24" s="291">
        <v>41</v>
      </c>
      <c r="P24" s="290">
        <f t="shared" si="5"/>
        <v>2126</v>
      </c>
      <c r="Q24" s="292">
        <f t="shared" si="2"/>
        <v>1778</v>
      </c>
      <c r="R24" s="291"/>
      <c r="S24" s="291">
        <f>1551+135</f>
        <v>1686</v>
      </c>
      <c r="T24" s="291">
        <v>92</v>
      </c>
      <c r="U24" s="311">
        <f t="shared" si="3"/>
        <v>348</v>
      </c>
      <c r="V24" s="289">
        <v>183</v>
      </c>
      <c r="W24" s="289">
        <f>300-135</f>
        <v>165</v>
      </c>
      <c r="X24" s="289">
        <f t="shared" si="4"/>
        <v>0</v>
      </c>
      <c r="Y24" s="326" t="s">
        <v>101</v>
      </c>
    </row>
    <row r="25" spans="1:26" s="287" customFormat="1" ht="47.25" x14ac:dyDescent="0.25">
      <c r="A25" s="295">
        <v>17</v>
      </c>
      <c r="B25" s="295" t="s">
        <v>22</v>
      </c>
      <c r="C25" s="295">
        <v>3146</v>
      </c>
      <c r="D25" s="295">
        <v>61</v>
      </c>
      <c r="E25" s="295">
        <v>6121</v>
      </c>
      <c r="F25" s="301">
        <v>60001101420</v>
      </c>
      <c r="G25" s="294" t="s">
        <v>102</v>
      </c>
      <c r="H25" s="399" t="s">
        <v>301</v>
      </c>
      <c r="I25" s="353"/>
      <c r="J25" s="353" t="s">
        <v>0</v>
      </c>
      <c r="K25" s="397">
        <v>6793</v>
      </c>
      <c r="L25" s="397">
        <f>Q25</f>
        <v>5370</v>
      </c>
      <c r="M25" s="397">
        <f t="shared" si="6"/>
        <v>1423</v>
      </c>
      <c r="N25" s="385">
        <v>2020</v>
      </c>
      <c r="O25" s="291">
        <v>96</v>
      </c>
      <c r="P25" s="290">
        <f t="shared" si="5"/>
        <v>6697</v>
      </c>
      <c r="Q25" s="292">
        <f t="shared" si="2"/>
        <v>5370</v>
      </c>
      <c r="R25" s="291"/>
      <c r="S25" s="291">
        <f>4943+136</f>
        <v>5079</v>
      </c>
      <c r="T25" s="291">
        <v>291</v>
      </c>
      <c r="U25" s="311">
        <f t="shared" si="3"/>
        <v>1327</v>
      </c>
      <c r="V25" s="289">
        <v>657</v>
      </c>
      <c r="W25" s="289">
        <f>882-76-136</f>
        <v>670</v>
      </c>
      <c r="X25" s="289">
        <f t="shared" si="4"/>
        <v>0</v>
      </c>
      <c r="Y25" s="326" t="s">
        <v>101</v>
      </c>
    </row>
    <row r="26" spans="1:26" s="287" customFormat="1" ht="47.25" x14ac:dyDescent="0.25">
      <c r="A26" s="295">
        <v>18</v>
      </c>
      <c r="B26" s="295" t="s">
        <v>18</v>
      </c>
      <c r="C26" s="396">
        <v>3146</v>
      </c>
      <c r="D26" s="295">
        <v>61</v>
      </c>
      <c r="E26" s="295">
        <v>6121</v>
      </c>
      <c r="F26" s="297">
        <v>60001101422</v>
      </c>
      <c r="G26" s="294" t="s">
        <v>103</v>
      </c>
      <c r="H26" s="399" t="s">
        <v>301</v>
      </c>
      <c r="I26" s="395"/>
      <c r="J26" s="353" t="s">
        <v>0</v>
      </c>
      <c r="K26" s="397">
        <v>5433</v>
      </c>
      <c r="L26" s="397">
        <f>Q26</f>
        <v>4413</v>
      </c>
      <c r="M26" s="397">
        <f t="shared" si="6"/>
        <v>1020</v>
      </c>
      <c r="N26" s="385">
        <v>2020</v>
      </c>
      <c r="O26" s="291">
        <v>117</v>
      </c>
      <c r="P26" s="290">
        <f t="shared" si="5"/>
        <v>5316</v>
      </c>
      <c r="Q26" s="292">
        <f t="shared" si="2"/>
        <v>4413</v>
      </c>
      <c r="R26" s="291"/>
      <c r="S26" s="291">
        <f>4040+135</f>
        <v>4175</v>
      </c>
      <c r="T26" s="291">
        <v>238</v>
      </c>
      <c r="U26" s="311">
        <f t="shared" si="3"/>
        <v>903</v>
      </c>
      <c r="V26" s="289">
        <v>475</v>
      </c>
      <c r="W26" s="289">
        <f>563-135</f>
        <v>428</v>
      </c>
      <c r="X26" s="289">
        <f t="shared" si="4"/>
        <v>0</v>
      </c>
      <c r="Y26" s="326" t="s">
        <v>101</v>
      </c>
    </row>
    <row r="27" spans="1:26" s="287" customFormat="1" ht="47.25" x14ac:dyDescent="0.25">
      <c r="A27" s="295">
        <v>19</v>
      </c>
      <c r="B27" s="295" t="s">
        <v>20</v>
      </c>
      <c r="C27" s="396">
        <v>3146</v>
      </c>
      <c r="D27" s="295">
        <v>61</v>
      </c>
      <c r="E27" s="295">
        <v>6121</v>
      </c>
      <c r="F27" s="297">
        <v>60001101423</v>
      </c>
      <c r="G27" s="294" t="s">
        <v>104</v>
      </c>
      <c r="H27" s="399" t="s">
        <v>301</v>
      </c>
      <c r="I27" s="395"/>
      <c r="J27" s="353" t="s">
        <v>0</v>
      </c>
      <c r="K27" s="397">
        <v>7613</v>
      </c>
      <c r="L27" s="397">
        <f>Q27</f>
        <v>6047</v>
      </c>
      <c r="M27" s="397">
        <f t="shared" si="6"/>
        <v>1566</v>
      </c>
      <c r="N27" s="385">
        <v>2020</v>
      </c>
      <c r="O27" s="291">
        <v>113</v>
      </c>
      <c r="P27" s="290">
        <f t="shared" si="5"/>
        <v>7500</v>
      </c>
      <c r="Q27" s="292">
        <f t="shared" si="2"/>
        <v>6047</v>
      </c>
      <c r="R27" s="291"/>
      <c r="S27" s="291">
        <f>5583+136</f>
        <v>5719</v>
      </c>
      <c r="T27" s="291">
        <v>328</v>
      </c>
      <c r="U27" s="311">
        <f t="shared" si="3"/>
        <v>1453</v>
      </c>
      <c r="V27" s="289">
        <v>657</v>
      </c>
      <c r="W27" s="289">
        <f>932-136</f>
        <v>796</v>
      </c>
      <c r="X27" s="289">
        <f t="shared" si="4"/>
        <v>0</v>
      </c>
      <c r="Y27" s="326" t="s">
        <v>101</v>
      </c>
    </row>
    <row r="28" spans="1:26" s="296" customFormat="1" ht="25.5" hidden="1" customHeight="1" x14ac:dyDescent="0.3">
      <c r="A28" s="398" t="s">
        <v>40</v>
      </c>
      <c r="B28" s="398"/>
      <c r="C28" s="398"/>
      <c r="D28" s="398"/>
      <c r="E28" s="398"/>
      <c r="F28" s="398"/>
      <c r="G28" s="398"/>
      <c r="H28" s="398"/>
      <c r="I28" s="398"/>
      <c r="J28" s="398"/>
      <c r="K28" s="53">
        <f t="shared" ref="K28:X28" si="7">SUM(K29)</f>
        <v>0</v>
      </c>
      <c r="L28" s="53">
        <f t="shared" si="7"/>
        <v>0</v>
      </c>
      <c r="M28" s="53">
        <f t="shared" si="7"/>
        <v>0</v>
      </c>
      <c r="N28" s="90">
        <f t="shared" si="7"/>
        <v>0</v>
      </c>
      <c r="O28" s="53">
        <f t="shared" si="7"/>
        <v>0</v>
      </c>
      <c r="P28" s="355">
        <f t="shared" si="7"/>
        <v>0</v>
      </c>
      <c r="Q28" s="355">
        <f t="shared" si="7"/>
        <v>0</v>
      </c>
      <c r="R28" s="355">
        <f t="shared" si="7"/>
        <v>0</v>
      </c>
      <c r="S28" s="355">
        <f t="shared" si="7"/>
        <v>0</v>
      </c>
      <c r="T28" s="355">
        <f t="shared" si="7"/>
        <v>0</v>
      </c>
      <c r="U28" s="355">
        <f t="shared" si="7"/>
        <v>0</v>
      </c>
      <c r="V28" s="355">
        <f t="shared" si="7"/>
        <v>0</v>
      </c>
      <c r="W28" s="355">
        <f t="shared" si="7"/>
        <v>0</v>
      </c>
      <c r="X28" s="53">
        <f t="shared" si="7"/>
        <v>0</v>
      </c>
      <c r="Y28" s="33"/>
    </row>
    <row r="29" spans="1:26" s="287" customFormat="1" ht="15.75" hidden="1" x14ac:dyDescent="0.25">
      <c r="A29" s="295"/>
      <c r="B29" s="295"/>
      <c r="C29" s="295"/>
      <c r="D29" s="295"/>
      <c r="E29" s="295"/>
      <c r="F29" s="301"/>
      <c r="G29" s="294"/>
      <c r="H29" s="51"/>
      <c r="I29" s="353"/>
      <c r="J29" s="353"/>
      <c r="K29" s="397">
        <f>SUM(L29:M29)</f>
        <v>0</v>
      </c>
      <c r="L29" s="397"/>
      <c r="M29" s="397"/>
      <c r="N29" s="293"/>
      <c r="O29" s="291"/>
      <c r="P29" s="290">
        <f>Q29+U29</f>
        <v>0</v>
      </c>
      <c r="Q29" s="292">
        <f>SUM(R29:T29)</f>
        <v>0</v>
      </c>
      <c r="R29" s="291"/>
      <c r="S29" s="291"/>
      <c r="T29" s="291"/>
      <c r="U29" s="290">
        <f>SUM(V29:W29)</f>
        <v>0</v>
      </c>
      <c r="V29" s="289"/>
      <c r="W29" s="289"/>
      <c r="X29" s="289">
        <f>K29-O29-P29</f>
        <v>0</v>
      </c>
      <c r="Y29" s="288"/>
    </row>
    <row r="30" spans="1:26" ht="35.25" customHeight="1" x14ac:dyDescent="0.25">
      <c r="A30" s="346" t="s">
        <v>63</v>
      </c>
      <c r="B30" s="346"/>
      <c r="C30" s="346"/>
      <c r="D30" s="346"/>
      <c r="E30" s="346"/>
      <c r="F30" s="346"/>
      <c r="G30" s="346"/>
      <c r="H30" s="346"/>
      <c r="I30" s="346"/>
      <c r="J30" s="346"/>
      <c r="K30" s="23">
        <f>K8+K28</f>
        <v>289259</v>
      </c>
      <c r="L30" s="23">
        <f>L8+L28</f>
        <v>102823</v>
      </c>
      <c r="M30" s="23">
        <f>M8+M28</f>
        <v>187818</v>
      </c>
      <c r="N30" s="23"/>
      <c r="O30" s="23">
        <f t="shared" ref="O30:X30" si="8">O8+O28</f>
        <v>33604</v>
      </c>
      <c r="P30" s="23">
        <f t="shared" si="8"/>
        <v>114488</v>
      </c>
      <c r="Q30" s="23">
        <f t="shared" si="8"/>
        <v>51611</v>
      </c>
      <c r="R30" s="23">
        <f t="shared" si="8"/>
        <v>0</v>
      </c>
      <c r="S30" s="23">
        <f t="shared" si="8"/>
        <v>50031</v>
      </c>
      <c r="T30" s="23">
        <f t="shared" si="8"/>
        <v>1580</v>
      </c>
      <c r="U30" s="23">
        <f t="shared" si="8"/>
        <v>62877</v>
      </c>
      <c r="V30" s="23">
        <f t="shared" si="8"/>
        <v>26998</v>
      </c>
      <c r="W30" s="23">
        <f t="shared" si="8"/>
        <v>35879</v>
      </c>
      <c r="X30" s="22">
        <f t="shared" si="8"/>
        <v>141167</v>
      </c>
      <c r="Y30" s="21"/>
    </row>
    <row r="31" spans="1:26" s="265" customFormat="1" x14ac:dyDescent="0.25">
      <c r="A31" s="267"/>
      <c r="B31" s="267"/>
      <c r="C31" s="267"/>
      <c r="D31" s="267"/>
      <c r="E31" s="267"/>
      <c r="F31" s="267"/>
      <c r="G31" s="286"/>
      <c r="H31" s="267"/>
      <c r="I31" s="285"/>
      <c r="J31" s="284"/>
      <c r="K31" s="283"/>
      <c r="L31" s="283"/>
      <c r="M31" s="283"/>
      <c r="N31" s="282"/>
      <c r="O31" s="282"/>
      <c r="P31" s="266"/>
      <c r="Q31" s="266"/>
      <c r="U31" s="266"/>
      <c r="Y31" s="264"/>
      <c r="Z31" s="263"/>
    </row>
    <row r="32" spans="1:26" s="265" customFormat="1" x14ac:dyDescent="0.25">
      <c r="A32" s="267"/>
      <c r="B32" s="267"/>
      <c r="C32" s="267"/>
      <c r="D32" s="267"/>
      <c r="E32" s="267"/>
      <c r="F32" s="267"/>
      <c r="G32" s="267"/>
      <c r="H32" s="267"/>
      <c r="I32" s="281"/>
      <c r="J32" s="269"/>
      <c r="K32" s="268"/>
      <c r="L32" s="268"/>
      <c r="M32" s="268"/>
      <c r="P32" s="266"/>
      <c r="Q32" s="266"/>
      <c r="U32" s="266"/>
      <c r="Y32" s="264"/>
      <c r="Z32" s="263"/>
    </row>
    <row r="33" spans="1:26" s="265" customFormat="1" ht="18" x14ac:dyDescent="0.25">
      <c r="A33" s="280"/>
      <c r="B33" s="280"/>
      <c r="C33" s="280"/>
      <c r="D33" s="280"/>
      <c r="E33" s="280"/>
      <c r="F33" s="280"/>
      <c r="G33" s="280"/>
      <c r="H33" s="280"/>
      <c r="I33" s="280"/>
      <c r="J33" s="280"/>
      <c r="K33" s="280"/>
      <c r="L33" s="280"/>
      <c r="M33" s="280"/>
      <c r="N33" s="280"/>
      <c r="O33" s="280"/>
      <c r="P33" s="279"/>
      <c r="Q33" s="266"/>
      <c r="U33" s="266"/>
      <c r="Y33" s="264"/>
      <c r="Z33" s="263"/>
    </row>
    <row r="34" spans="1:26" s="270" customFormat="1" ht="15.75" x14ac:dyDescent="0.2">
      <c r="A34" s="278"/>
      <c r="B34" s="277"/>
      <c r="C34" s="278"/>
      <c r="D34" s="277"/>
      <c r="E34" s="277"/>
      <c r="F34" s="277"/>
      <c r="G34" s="277"/>
      <c r="H34" s="277"/>
      <c r="I34" s="276"/>
      <c r="J34" s="275"/>
      <c r="K34" s="274"/>
      <c r="L34" s="274"/>
      <c r="M34" s="274"/>
      <c r="P34" s="273"/>
      <c r="Q34" s="273"/>
      <c r="U34" s="273"/>
      <c r="Y34" s="272"/>
      <c r="Z34" s="271"/>
    </row>
    <row r="35" spans="1:26" s="265" customFormat="1" x14ac:dyDescent="0.25">
      <c r="A35" s="267"/>
      <c r="B35" s="267"/>
      <c r="C35" s="267"/>
      <c r="D35" s="267"/>
      <c r="E35" s="267"/>
      <c r="F35" s="267"/>
      <c r="G35" s="267"/>
      <c r="H35" s="267"/>
      <c r="I35" s="263"/>
      <c r="J35" s="269"/>
      <c r="K35" s="268"/>
      <c r="L35" s="268"/>
      <c r="M35" s="268"/>
      <c r="P35" s="266"/>
      <c r="Q35" s="266"/>
      <c r="U35" s="266"/>
      <c r="Y35" s="264"/>
      <c r="Z35" s="263"/>
    </row>
    <row r="36" spans="1:26" s="265" customFormat="1" x14ac:dyDescent="0.25">
      <c r="A36" s="267"/>
      <c r="B36" s="267"/>
      <c r="C36" s="267"/>
      <c r="D36" s="267"/>
      <c r="E36" s="267"/>
      <c r="F36" s="267"/>
      <c r="G36" s="267"/>
      <c r="H36" s="267"/>
      <c r="I36" s="263"/>
      <c r="J36" s="269"/>
      <c r="K36" s="268"/>
      <c r="L36" s="268"/>
      <c r="M36" s="268"/>
      <c r="P36" s="266"/>
      <c r="Q36" s="266"/>
      <c r="U36" s="266"/>
      <c r="Y36" s="264"/>
      <c r="Z36" s="263"/>
    </row>
    <row r="37" spans="1:26" s="265" customFormat="1" x14ac:dyDescent="0.25">
      <c r="A37" s="267"/>
      <c r="B37" s="267"/>
      <c r="C37" s="267"/>
      <c r="D37" s="267"/>
      <c r="E37" s="267"/>
      <c r="F37" s="267"/>
      <c r="G37" s="267"/>
      <c r="H37" s="267"/>
      <c r="I37" s="263"/>
      <c r="J37" s="269"/>
      <c r="K37" s="268"/>
      <c r="L37" s="268"/>
      <c r="M37" s="268"/>
      <c r="P37" s="266"/>
      <c r="Q37" s="266"/>
      <c r="U37" s="266"/>
      <c r="Y37" s="264"/>
      <c r="Z37" s="263"/>
    </row>
    <row r="38" spans="1:26" s="265" customFormat="1" x14ac:dyDescent="0.25">
      <c r="A38" s="267"/>
      <c r="B38" s="267"/>
      <c r="C38" s="267"/>
      <c r="D38" s="267"/>
      <c r="E38" s="267"/>
      <c r="F38" s="267"/>
      <c r="G38" s="267"/>
      <c r="H38" s="267"/>
      <c r="I38" s="263"/>
      <c r="J38" s="269"/>
      <c r="K38" s="268"/>
      <c r="L38" s="268"/>
      <c r="M38" s="268"/>
      <c r="P38" s="266"/>
      <c r="Q38" s="266"/>
      <c r="U38" s="266"/>
      <c r="Y38" s="264"/>
      <c r="Z38" s="263"/>
    </row>
    <row r="39" spans="1:26" s="265" customFormat="1" x14ac:dyDescent="0.25">
      <c r="A39" s="267"/>
      <c r="B39" s="267"/>
      <c r="C39" s="267"/>
      <c r="D39" s="267"/>
      <c r="E39" s="267"/>
      <c r="F39" s="267"/>
      <c r="G39" s="267"/>
      <c r="H39" s="267"/>
      <c r="I39" s="263"/>
      <c r="J39" s="269"/>
      <c r="K39" s="268"/>
      <c r="L39" s="268"/>
      <c r="M39" s="268"/>
      <c r="P39" s="266"/>
      <c r="Q39" s="266"/>
      <c r="U39" s="266"/>
      <c r="Y39" s="264"/>
      <c r="Z39" s="263"/>
    </row>
    <row r="40" spans="1:26" s="265" customFormat="1" x14ac:dyDescent="0.25">
      <c r="A40" s="267"/>
      <c r="B40" s="267"/>
      <c r="C40" s="267"/>
      <c r="D40" s="267"/>
      <c r="E40" s="267"/>
      <c r="F40" s="267"/>
      <c r="G40" s="267"/>
      <c r="H40" s="267"/>
      <c r="I40" s="263"/>
      <c r="J40" s="269"/>
      <c r="K40" s="268"/>
      <c r="L40" s="268"/>
      <c r="M40" s="268"/>
      <c r="P40" s="266"/>
      <c r="Q40" s="266"/>
      <c r="U40" s="266"/>
      <c r="Y40" s="264"/>
      <c r="Z40" s="263"/>
    </row>
    <row r="41" spans="1:26" s="265" customFormat="1" x14ac:dyDescent="0.25">
      <c r="A41" s="267"/>
      <c r="B41" s="267"/>
      <c r="C41" s="267"/>
      <c r="D41" s="267"/>
      <c r="E41" s="267"/>
      <c r="F41" s="267"/>
      <c r="G41" s="267"/>
      <c r="H41" s="267"/>
      <c r="I41" s="263"/>
      <c r="J41" s="269"/>
      <c r="K41" s="268"/>
      <c r="L41" s="268"/>
      <c r="M41" s="268"/>
      <c r="P41" s="266"/>
      <c r="Q41" s="266"/>
      <c r="U41" s="266"/>
      <c r="Y41" s="264"/>
      <c r="Z41" s="263"/>
    </row>
    <row r="42" spans="1:26" s="265" customFormat="1" x14ac:dyDescent="0.25">
      <c r="A42" s="267"/>
      <c r="B42" s="267"/>
      <c r="C42" s="267"/>
      <c r="D42" s="267"/>
      <c r="E42" s="267"/>
      <c r="F42" s="267"/>
      <c r="G42" s="267"/>
      <c r="H42" s="267"/>
      <c r="I42" s="263"/>
      <c r="J42" s="269"/>
      <c r="K42" s="268"/>
      <c r="L42" s="268"/>
      <c r="M42" s="268"/>
      <c r="P42" s="266"/>
      <c r="Q42" s="266"/>
      <c r="U42" s="266"/>
      <c r="Y42" s="264"/>
      <c r="Z42" s="263"/>
    </row>
    <row r="43" spans="1:26" s="265" customFormat="1" x14ac:dyDescent="0.25">
      <c r="A43" s="267"/>
      <c r="B43" s="267"/>
      <c r="C43" s="267"/>
      <c r="D43" s="267"/>
      <c r="E43" s="267"/>
      <c r="F43" s="267"/>
      <c r="G43" s="267"/>
      <c r="H43" s="267"/>
      <c r="I43" s="263"/>
      <c r="J43" s="269"/>
      <c r="K43" s="268"/>
      <c r="L43" s="268"/>
      <c r="M43" s="268"/>
      <c r="P43" s="266"/>
      <c r="Q43" s="266"/>
      <c r="U43" s="266"/>
      <c r="Y43" s="264"/>
      <c r="Z43" s="263"/>
    </row>
    <row r="44" spans="1:26" s="265" customFormat="1" x14ac:dyDescent="0.25">
      <c r="A44" s="267"/>
      <c r="B44" s="267"/>
      <c r="C44" s="267"/>
      <c r="D44" s="267"/>
      <c r="E44" s="267"/>
      <c r="F44" s="267"/>
      <c r="G44" s="267"/>
      <c r="H44" s="267"/>
      <c r="I44" s="263"/>
      <c r="J44" s="269"/>
      <c r="K44" s="268"/>
      <c r="L44" s="268"/>
      <c r="M44" s="268"/>
      <c r="P44" s="266"/>
      <c r="Q44" s="266"/>
      <c r="U44" s="266"/>
      <c r="Y44" s="264"/>
      <c r="Z44" s="263"/>
    </row>
    <row r="45" spans="1:26" s="265" customFormat="1" x14ac:dyDescent="0.25">
      <c r="A45" s="267"/>
      <c r="B45" s="267"/>
      <c r="C45" s="267"/>
      <c r="D45" s="267"/>
      <c r="E45" s="267"/>
      <c r="F45" s="267"/>
      <c r="G45" s="267"/>
      <c r="H45" s="267"/>
      <c r="I45" s="263"/>
      <c r="J45" s="269"/>
      <c r="K45" s="268"/>
      <c r="L45" s="268"/>
      <c r="M45" s="268"/>
      <c r="P45" s="266"/>
      <c r="Q45" s="266"/>
      <c r="U45" s="266"/>
      <c r="Y45" s="264"/>
      <c r="Z45" s="263"/>
    </row>
    <row r="46" spans="1:26" s="265" customFormat="1" x14ac:dyDescent="0.25">
      <c r="A46" s="267"/>
      <c r="B46" s="267"/>
      <c r="C46" s="267"/>
      <c r="D46" s="267"/>
      <c r="E46" s="267"/>
      <c r="F46" s="267"/>
      <c r="G46" s="267"/>
      <c r="H46" s="267"/>
      <c r="I46" s="263"/>
      <c r="J46" s="269"/>
      <c r="K46" s="268"/>
      <c r="L46" s="268"/>
      <c r="M46" s="268"/>
      <c r="P46" s="266"/>
      <c r="Q46" s="266"/>
      <c r="U46" s="266"/>
      <c r="Y46" s="264"/>
      <c r="Z46" s="263"/>
    </row>
    <row r="47" spans="1:26" s="265" customFormat="1" x14ac:dyDescent="0.25">
      <c r="A47" s="267"/>
      <c r="B47" s="267"/>
      <c r="C47" s="267"/>
      <c r="D47" s="267"/>
      <c r="E47" s="267"/>
      <c r="F47" s="267"/>
      <c r="G47" s="267"/>
      <c r="H47" s="267"/>
      <c r="I47" s="263"/>
      <c r="J47" s="269"/>
      <c r="K47" s="268"/>
      <c r="L47" s="268"/>
      <c r="M47" s="268"/>
      <c r="P47" s="266"/>
      <c r="Q47" s="266"/>
      <c r="U47" s="266"/>
      <c r="Y47" s="264"/>
      <c r="Z47" s="263"/>
    </row>
    <row r="48" spans="1:26" s="265" customFormat="1" x14ac:dyDescent="0.25">
      <c r="A48" s="267"/>
      <c r="B48" s="267"/>
      <c r="C48" s="267"/>
      <c r="D48" s="267"/>
      <c r="E48" s="267"/>
      <c r="F48" s="267"/>
      <c r="G48" s="267"/>
      <c r="H48" s="267"/>
      <c r="I48" s="263"/>
      <c r="J48" s="269"/>
      <c r="K48" s="268"/>
      <c r="L48" s="268"/>
      <c r="M48" s="268"/>
      <c r="P48" s="266"/>
      <c r="Q48" s="266"/>
      <c r="U48" s="266"/>
      <c r="Y48" s="264"/>
      <c r="Z48" s="263"/>
    </row>
    <row r="49" spans="1:26" s="265" customFormat="1" x14ac:dyDescent="0.25">
      <c r="A49" s="267"/>
      <c r="B49" s="267"/>
      <c r="C49" s="267"/>
      <c r="D49" s="267"/>
      <c r="E49" s="267"/>
      <c r="F49" s="267"/>
      <c r="G49" s="267"/>
      <c r="H49" s="267"/>
      <c r="I49" s="263"/>
      <c r="J49" s="269"/>
      <c r="K49" s="268"/>
      <c r="L49" s="268"/>
      <c r="M49" s="268"/>
      <c r="P49" s="266"/>
      <c r="Q49" s="266"/>
      <c r="U49" s="266"/>
      <c r="Y49" s="264"/>
      <c r="Z49" s="263"/>
    </row>
    <row r="50" spans="1:26" s="265" customFormat="1" x14ac:dyDescent="0.25">
      <c r="A50" s="267"/>
      <c r="B50" s="267"/>
      <c r="C50" s="267"/>
      <c r="D50" s="267"/>
      <c r="E50" s="267"/>
      <c r="F50" s="267"/>
      <c r="G50" s="267"/>
      <c r="H50" s="267"/>
      <c r="I50" s="263"/>
      <c r="J50" s="269"/>
      <c r="K50" s="268"/>
      <c r="L50" s="268"/>
      <c r="M50" s="268"/>
      <c r="P50" s="266"/>
      <c r="Q50" s="266"/>
      <c r="U50" s="266"/>
      <c r="Y50" s="264"/>
      <c r="Z50" s="263"/>
    </row>
    <row r="51" spans="1:26" s="265" customFormat="1" x14ac:dyDescent="0.25">
      <c r="A51" s="267"/>
      <c r="B51" s="267"/>
      <c r="C51" s="267"/>
      <c r="D51" s="267"/>
      <c r="E51" s="267"/>
      <c r="F51" s="267"/>
      <c r="G51" s="267"/>
      <c r="H51" s="267"/>
      <c r="I51" s="263"/>
      <c r="J51" s="269"/>
      <c r="K51" s="268"/>
      <c r="L51" s="268"/>
      <c r="M51" s="268"/>
      <c r="P51" s="266"/>
      <c r="Q51" s="266"/>
      <c r="U51" s="266"/>
      <c r="Y51" s="264"/>
      <c r="Z51" s="263"/>
    </row>
    <row r="52" spans="1:26" s="265" customFormat="1" x14ac:dyDescent="0.25">
      <c r="A52" s="267"/>
      <c r="B52" s="267"/>
      <c r="C52" s="267"/>
      <c r="D52" s="267"/>
      <c r="E52" s="267"/>
      <c r="F52" s="267"/>
      <c r="G52" s="267"/>
      <c r="H52" s="267"/>
      <c r="I52" s="263"/>
      <c r="J52" s="267"/>
      <c r="K52" s="268"/>
      <c r="L52" s="268"/>
      <c r="M52" s="268"/>
      <c r="P52" s="266"/>
      <c r="Q52" s="266"/>
      <c r="U52" s="266"/>
      <c r="Y52" s="264"/>
      <c r="Z52" s="263"/>
    </row>
    <row r="53" spans="1:26" s="265" customFormat="1" x14ac:dyDescent="0.25">
      <c r="A53" s="267"/>
      <c r="B53" s="267"/>
      <c r="C53" s="267"/>
      <c r="D53" s="267"/>
      <c r="E53" s="267"/>
      <c r="F53" s="267"/>
      <c r="G53" s="267"/>
      <c r="H53" s="267"/>
      <c r="I53" s="263"/>
      <c r="J53" s="267"/>
      <c r="K53" s="268"/>
      <c r="L53" s="268"/>
      <c r="M53" s="268"/>
      <c r="P53" s="266"/>
      <c r="Q53" s="266"/>
      <c r="U53" s="266"/>
      <c r="Y53" s="264"/>
      <c r="Z53" s="263"/>
    </row>
    <row r="54" spans="1:26" s="265" customFormat="1" x14ac:dyDescent="0.25">
      <c r="A54" s="267"/>
      <c r="B54" s="267"/>
      <c r="C54" s="267"/>
      <c r="D54" s="267"/>
      <c r="E54" s="267"/>
      <c r="F54" s="267"/>
      <c r="G54" s="267"/>
      <c r="H54" s="267"/>
      <c r="I54" s="263"/>
      <c r="J54" s="267"/>
      <c r="K54" s="268"/>
      <c r="L54" s="268"/>
      <c r="M54" s="268"/>
      <c r="P54" s="266"/>
      <c r="Q54" s="266"/>
      <c r="U54" s="266"/>
      <c r="Y54" s="264"/>
      <c r="Z54" s="263"/>
    </row>
    <row r="55" spans="1:26" s="265" customFormat="1" x14ac:dyDescent="0.25">
      <c r="A55" s="267"/>
      <c r="B55" s="267"/>
      <c r="C55" s="267"/>
      <c r="D55" s="267"/>
      <c r="E55" s="267"/>
      <c r="F55" s="267"/>
      <c r="G55" s="267"/>
      <c r="H55" s="267"/>
      <c r="I55" s="263"/>
      <c r="J55" s="267"/>
      <c r="K55" s="268"/>
      <c r="L55" s="268"/>
      <c r="M55" s="268"/>
      <c r="P55" s="266"/>
      <c r="Q55" s="266"/>
      <c r="U55" s="266"/>
      <c r="Y55" s="264"/>
      <c r="Z55" s="263"/>
    </row>
    <row r="56" spans="1:26" s="265" customFormat="1" x14ac:dyDescent="0.25">
      <c r="A56" s="267"/>
      <c r="B56" s="267"/>
      <c r="C56" s="267"/>
      <c r="D56" s="267"/>
      <c r="E56" s="267"/>
      <c r="F56" s="267"/>
      <c r="G56" s="267"/>
      <c r="H56" s="267"/>
      <c r="I56" s="263"/>
      <c r="J56" s="267"/>
      <c r="K56" s="268"/>
      <c r="L56" s="268"/>
      <c r="M56" s="268"/>
      <c r="P56" s="266"/>
      <c r="Q56" s="266"/>
      <c r="U56" s="266"/>
      <c r="Y56" s="264"/>
      <c r="Z56" s="263"/>
    </row>
    <row r="57" spans="1:26" s="265" customFormat="1" x14ac:dyDescent="0.25">
      <c r="A57" s="267"/>
      <c r="B57" s="267"/>
      <c r="C57" s="267"/>
      <c r="D57" s="267"/>
      <c r="E57" s="267"/>
      <c r="F57" s="267"/>
      <c r="G57" s="267"/>
      <c r="H57" s="267"/>
      <c r="I57" s="263"/>
      <c r="J57" s="267"/>
      <c r="K57" s="268"/>
      <c r="L57" s="268"/>
      <c r="M57" s="268"/>
      <c r="P57" s="266"/>
      <c r="Q57" s="266"/>
      <c r="U57" s="266"/>
      <c r="Y57" s="264"/>
      <c r="Z57" s="263"/>
    </row>
    <row r="58" spans="1:26" s="265" customFormat="1" x14ac:dyDescent="0.25">
      <c r="A58" s="267"/>
      <c r="B58" s="267"/>
      <c r="C58" s="267"/>
      <c r="D58" s="267"/>
      <c r="E58" s="267"/>
      <c r="F58" s="267"/>
      <c r="G58" s="267"/>
      <c r="H58" s="267"/>
      <c r="I58" s="263"/>
      <c r="J58" s="267"/>
      <c r="K58" s="268"/>
      <c r="L58" s="268"/>
      <c r="M58" s="268"/>
      <c r="P58" s="266"/>
      <c r="Q58" s="266"/>
      <c r="U58" s="266"/>
      <c r="Y58" s="264"/>
      <c r="Z58" s="263"/>
    </row>
    <row r="59" spans="1:26" s="265" customFormat="1" x14ac:dyDescent="0.25">
      <c r="A59" s="267"/>
      <c r="B59" s="267"/>
      <c r="C59" s="267"/>
      <c r="D59" s="267"/>
      <c r="E59" s="267"/>
      <c r="F59" s="267"/>
      <c r="G59" s="267"/>
      <c r="H59" s="267"/>
      <c r="I59" s="263"/>
      <c r="J59" s="267"/>
      <c r="K59" s="268"/>
      <c r="L59" s="268"/>
      <c r="M59" s="268"/>
      <c r="P59" s="266"/>
      <c r="Q59" s="266"/>
      <c r="U59" s="266"/>
      <c r="Y59" s="264"/>
      <c r="Z59" s="263"/>
    </row>
    <row r="60" spans="1:26" s="265" customFormat="1" x14ac:dyDescent="0.25">
      <c r="A60" s="267"/>
      <c r="B60" s="267"/>
      <c r="C60" s="267"/>
      <c r="D60" s="267"/>
      <c r="E60" s="267"/>
      <c r="F60" s="267"/>
      <c r="G60" s="267"/>
      <c r="H60" s="267"/>
      <c r="I60" s="263"/>
      <c r="J60" s="267"/>
      <c r="K60" s="268"/>
      <c r="L60" s="268"/>
      <c r="M60" s="268"/>
      <c r="P60" s="266"/>
      <c r="Q60" s="266"/>
      <c r="U60" s="266"/>
      <c r="Y60" s="264"/>
      <c r="Z60" s="263"/>
    </row>
    <row r="61" spans="1:26" s="265" customFormat="1" x14ac:dyDescent="0.25">
      <c r="A61" s="267"/>
      <c r="B61" s="267"/>
      <c r="C61" s="267"/>
      <c r="D61" s="267"/>
      <c r="E61" s="267"/>
      <c r="F61" s="267"/>
      <c r="G61" s="267"/>
      <c r="H61" s="267"/>
      <c r="I61" s="263"/>
      <c r="J61" s="267"/>
      <c r="K61" s="268"/>
      <c r="L61" s="268"/>
      <c r="M61" s="268"/>
      <c r="P61" s="266"/>
      <c r="Q61" s="266"/>
      <c r="U61" s="266"/>
      <c r="Y61" s="264"/>
      <c r="Z61" s="263"/>
    </row>
    <row r="62" spans="1:26" s="265" customFormat="1" x14ac:dyDescent="0.25">
      <c r="A62" s="267"/>
      <c r="B62" s="267"/>
      <c r="C62" s="267"/>
      <c r="D62" s="267"/>
      <c r="E62" s="267"/>
      <c r="F62" s="267"/>
      <c r="G62" s="267"/>
      <c r="H62" s="267"/>
      <c r="I62" s="263"/>
      <c r="J62" s="267"/>
      <c r="K62" s="268"/>
      <c r="L62" s="268"/>
      <c r="M62" s="268"/>
      <c r="P62" s="266"/>
      <c r="Q62" s="266"/>
      <c r="U62" s="266"/>
      <c r="Y62" s="264"/>
      <c r="Z62" s="263"/>
    </row>
    <row r="63" spans="1:26" s="265" customFormat="1" x14ac:dyDescent="0.25">
      <c r="A63" s="263"/>
      <c r="B63" s="263"/>
      <c r="C63" s="263"/>
      <c r="D63" s="263"/>
      <c r="E63" s="263"/>
      <c r="F63" s="263"/>
      <c r="G63" s="263"/>
      <c r="H63" s="263"/>
      <c r="I63" s="263"/>
      <c r="J63" s="267"/>
      <c r="K63" s="268"/>
      <c r="L63" s="268"/>
      <c r="M63" s="268"/>
      <c r="P63" s="266"/>
      <c r="Q63" s="266"/>
      <c r="U63" s="266"/>
      <c r="Y63" s="264"/>
      <c r="Z63" s="263"/>
    </row>
    <row r="64" spans="1:26" s="265" customFormat="1" x14ac:dyDescent="0.25">
      <c r="A64" s="263"/>
      <c r="B64" s="263"/>
      <c r="C64" s="263"/>
      <c r="D64" s="263"/>
      <c r="E64" s="263"/>
      <c r="F64" s="263"/>
      <c r="G64" s="263"/>
      <c r="H64" s="263"/>
      <c r="I64" s="263"/>
      <c r="J64" s="267"/>
      <c r="K64" s="268"/>
      <c r="L64" s="268"/>
      <c r="M64" s="268"/>
      <c r="P64" s="266"/>
      <c r="Q64" s="266"/>
      <c r="U64" s="266"/>
      <c r="Y64" s="264"/>
      <c r="Z64" s="263"/>
    </row>
    <row r="65" spans="1:26" s="265" customFormat="1" x14ac:dyDescent="0.25">
      <c r="A65" s="263"/>
      <c r="B65" s="263"/>
      <c r="C65" s="263"/>
      <c r="D65" s="263"/>
      <c r="E65" s="263"/>
      <c r="F65" s="263"/>
      <c r="G65" s="263"/>
      <c r="H65" s="263"/>
      <c r="I65" s="263"/>
      <c r="J65" s="267"/>
      <c r="K65" s="268"/>
      <c r="L65" s="268"/>
      <c r="M65" s="268"/>
      <c r="P65" s="266"/>
      <c r="Q65" s="266"/>
      <c r="U65" s="266"/>
      <c r="Y65" s="264"/>
      <c r="Z65" s="263"/>
    </row>
    <row r="66" spans="1:26" s="265" customFormat="1" x14ac:dyDescent="0.25">
      <c r="A66" s="263"/>
      <c r="B66" s="263"/>
      <c r="C66" s="263"/>
      <c r="D66" s="263"/>
      <c r="E66" s="263"/>
      <c r="F66" s="263"/>
      <c r="G66" s="263"/>
      <c r="H66" s="263"/>
      <c r="I66" s="263"/>
      <c r="J66" s="267"/>
      <c r="K66" s="268"/>
      <c r="L66" s="268"/>
      <c r="M66" s="268"/>
      <c r="P66" s="266"/>
      <c r="Q66" s="266"/>
      <c r="U66" s="266"/>
      <c r="Y66" s="264"/>
      <c r="Z66" s="263"/>
    </row>
    <row r="67" spans="1:26" s="265" customFormat="1" x14ac:dyDescent="0.25">
      <c r="A67" s="263"/>
      <c r="B67" s="263"/>
      <c r="C67" s="263"/>
      <c r="D67" s="263"/>
      <c r="E67" s="263"/>
      <c r="F67" s="263"/>
      <c r="G67" s="263"/>
      <c r="H67" s="263"/>
      <c r="I67" s="263"/>
      <c r="J67" s="267"/>
      <c r="K67" s="268"/>
      <c r="L67" s="268"/>
      <c r="M67" s="268"/>
      <c r="P67" s="266"/>
      <c r="Q67" s="266"/>
      <c r="U67" s="266"/>
      <c r="Y67" s="264"/>
      <c r="Z67" s="263"/>
    </row>
    <row r="68" spans="1:26" s="265" customFormat="1" x14ac:dyDescent="0.25">
      <c r="A68" s="263"/>
      <c r="B68" s="263"/>
      <c r="C68" s="263"/>
      <c r="D68" s="263"/>
      <c r="E68" s="263"/>
      <c r="F68" s="263"/>
      <c r="G68" s="263"/>
      <c r="H68" s="263"/>
      <c r="I68" s="263"/>
      <c r="J68" s="267"/>
      <c r="K68" s="268"/>
      <c r="L68" s="268"/>
      <c r="M68" s="268"/>
      <c r="P68" s="266"/>
      <c r="Q68" s="266"/>
      <c r="U68" s="266"/>
      <c r="Y68" s="264"/>
      <c r="Z68" s="263"/>
    </row>
    <row r="69" spans="1:26" s="265" customFormat="1" x14ac:dyDescent="0.25">
      <c r="A69" s="263"/>
      <c r="B69" s="263"/>
      <c r="C69" s="263"/>
      <c r="D69" s="263"/>
      <c r="E69" s="263"/>
      <c r="F69" s="263"/>
      <c r="G69" s="263"/>
      <c r="H69" s="263"/>
      <c r="I69" s="263"/>
      <c r="J69" s="267"/>
      <c r="K69" s="268"/>
      <c r="L69" s="268"/>
      <c r="M69" s="268"/>
      <c r="P69" s="266"/>
      <c r="Q69" s="266"/>
      <c r="U69" s="266"/>
      <c r="Y69" s="264"/>
      <c r="Z69" s="263"/>
    </row>
    <row r="70" spans="1:26" s="265" customFormat="1" x14ac:dyDescent="0.25">
      <c r="A70" s="263"/>
      <c r="B70" s="263"/>
      <c r="C70" s="263"/>
      <c r="D70" s="263"/>
      <c r="E70" s="263"/>
      <c r="F70" s="263"/>
      <c r="G70" s="263"/>
      <c r="H70" s="263"/>
      <c r="I70" s="263"/>
      <c r="J70" s="267"/>
      <c r="K70" s="268"/>
      <c r="L70" s="268"/>
      <c r="M70" s="268"/>
      <c r="P70" s="266"/>
      <c r="Q70" s="266"/>
      <c r="U70" s="266"/>
      <c r="Y70" s="264"/>
      <c r="Z70" s="263"/>
    </row>
    <row r="71" spans="1:26" s="265" customFormat="1" x14ac:dyDescent="0.25">
      <c r="A71" s="263"/>
      <c r="B71" s="263"/>
      <c r="C71" s="263"/>
      <c r="D71" s="263"/>
      <c r="E71" s="263"/>
      <c r="F71" s="263"/>
      <c r="G71" s="263"/>
      <c r="H71" s="263"/>
      <c r="I71" s="263"/>
      <c r="J71" s="267"/>
      <c r="K71" s="268"/>
      <c r="L71" s="268"/>
      <c r="M71" s="268"/>
      <c r="P71" s="266"/>
      <c r="Q71" s="266"/>
      <c r="U71" s="266"/>
      <c r="Y71" s="264"/>
      <c r="Z71" s="263"/>
    </row>
    <row r="72" spans="1:26" s="265" customFormat="1" x14ac:dyDescent="0.25">
      <c r="A72" s="263"/>
      <c r="B72" s="263"/>
      <c r="C72" s="263"/>
      <c r="D72" s="263"/>
      <c r="E72" s="263"/>
      <c r="F72" s="263"/>
      <c r="G72" s="263"/>
      <c r="H72" s="263"/>
      <c r="I72" s="263"/>
      <c r="J72" s="267"/>
      <c r="K72" s="268"/>
      <c r="L72" s="268"/>
      <c r="M72" s="268"/>
      <c r="P72" s="266"/>
      <c r="Q72" s="266"/>
      <c r="U72" s="266"/>
      <c r="Y72" s="264"/>
      <c r="Z72" s="263"/>
    </row>
    <row r="73" spans="1:26" s="265" customFormat="1" x14ac:dyDescent="0.25">
      <c r="A73" s="263"/>
      <c r="B73" s="263"/>
      <c r="C73" s="263"/>
      <c r="D73" s="263"/>
      <c r="E73" s="263"/>
      <c r="F73" s="263"/>
      <c r="G73" s="263"/>
      <c r="H73" s="263"/>
      <c r="I73" s="263"/>
      <c r="J73" s="267"/>
      <c r="K73" s="268"/>
      <c r="L73" s="268"/>
      <c r="M73" s="268"/>
      <c r="P73" s="266"/>
      <c r="Q73" s="266"/>
      <c r="U73" s="266"/>
      <c r="Y73" s="264"/>
      <c r="Z73" s="263"/>
    </row>
    <row r="74" spans="1:26" s="265" customFormat="1" x14ac:dyDescent="0.25">
      <c r="A74" s="263"/>
      <c r="B74" s="263"/>
      <c r="C74" s="263"/>
      <c r="D74" s="263"/>
      <c r="E74" s="263"/>
      <c r="F74" s="263"/>
      <c r="G74" s="263"/>
      <c r="H74" s="263"/>
      <c r="I74" s="263"/>
      <c r="J74" s="267"/>
      <c r="K74" s="268"/>
      <c r="L74" s="268"/>
      <c r="M74" s="268"/>
      <c r="P74" s="266"/>
      <c r="Q74" s="266"/>
      <c r="U74" s="266"/>
      <c r="Y74" s="264"/>
      <c r="Z74" s="263"/>
    </row>
    <row r="75" spans="1:26" s="265" customFormat="1" x14ac:dyDescent="0.25">
      <c r="A75" s="263"/>
      <c r="B75" s="263"/>
      <c r="C75" s="263"/>
      <c r="D75" s="263"/>
      <c r="E75" s="263"/>
      <c r="F75" s="263"/>
      <c r="G75" s="263"/>
      <c r="H75" s="263"/>
      <c r="I75" s="263"/>
      <c r="J75" s="267"/>
      <c r="K75" s="268"/>
      <c r="L75" s="268"/>
      <c r="M75" s="268"/>
      <c r="P75" s="266"/>
      <c r="Q75" s="266"/>
      <c r="U75" s="266"/>
      <c r="Y75" s="264"/>
      <c r="Z75" s="263"/>
    </row>
    <row r="76" spans="1:26" s="265" customFormat="1" x14ac:dyDescent="0.25">
      <c r="A76" s="263"/>
      <c r="B76" s="263"/>
      <c r="C76" s="263"/>
      <c r="D76" s="263"/>
      <c r="E76" s="263"/>
      <c r="F76" s="263"/>
      <c r="G76" s="263"/>
      <c r="H76" s="263"/>
      <c r="I76" s="263"/>
      <c r="J76" s="267"/>
      <c r="K76" s="268"/>
      <c r="L76" s="268"/>
      <c r="M76" s="268"/>
      <c r="P76" s="266"/>
      <c r="Q76" s="266"/>
      <c r="U76" s="266"/>
      <c r="Y76" s="264"/>
      <c r="Z76" s="263"/>
    </row>
    <row r="77" spans="1:26" s="265" customFormat="1" x14ac:dyDescent="0.25">
      <c r="A77" s="263"/>
      <c r="B77" s="263"/>
      <c r="C77" s="263"/>
      <c r="D77" s="263"/>
      <c r="E77" s="263"/>
      <c r="F77" s="263"/>
      <c r="G77" s="263"/>
      <c r="H77" s="263"/>
      <c r="I77" s="263"/>
      <c r="J77" s="267"/>
      <c r="K77" s="268"/>
      <c r="L77" s="268"/>
      <c r="M77" s="268"/>
      <c r="P77" s="266"/>
      <c r="Q77" s="266"/>
      <c r="U77" s="266"/>
      <c r="Y77" s="264"/>
      <c r="Z77" s="263"/>
    </row>
    <row r="78" spans="1:26" s="265" customFormat="1" x14ac:dyDescent="0.25">
      <c r="A78" s="263"/>
      <c r="B78" s="263"/>
      <c r="C78" s="263"/>
      <c r="D78" s="263"/>
      <c r="E78" s="263"/>
      <c r="F78" s="263"/>
      <c r="G78" s="263"/>
      <c r="H78" s="263"/>
      <c r="I78" s="263"/>
      <c r="J78" s="267"/>
      <c r="K78" s="268"/>
      <c r="L78" s="268"/>
      <c r="M78" s="268"/>
      <c r="P78" s="266"/>
      <c r="Q78" s="266"/>
      <c r="U78" s="266"/>
      <c r="Y78" s="264"/>
      <c r="Z78" s="263"/>
    </row>
    <row r="79" spans="1:26" s="265" customFormat="1" x14ac:dyDescent="0.25">
      <c r="A79" s="263"/>
      <c r="B79" s="263"/>
      <c r="C79" s="263"/>
      <c r="D79" s="263"/>
      <c r="E79" s="263"/>
      <c r="F79" s="263"/>
      <c r="G79" s="263"/>
      <c r="H79" s="263"/>
      <c r="I79" s="263"/>
      <c r="J79" s="267"/>
      <c r="K79" s="268"/>
      <c r="L79" s="268"/>
      <c r="M79" s="268"/>
      <c r="P79" s="266"/>
      <c r="Q79" s="266"/>
      <c r="U79" s="266"/>
      <c r="Y79" s="264"/>
      <c r="Z79" s="263"/>
    </row>
    <row r="80" spans="1:26" s="265" customFormat="1" x14ac:dyDescent="0.25">
      <c r="A80" s="263"/>
      <c r="B80" s="263"/>
      <c r="C80" s="263"/>
      <c r="D80" s="263"/>
      <c r="E80" s="263"/>
      <c r="F80" s="263"/>
      <c r="G80" s="263"/>
      <c r="H80" s="263"/>
      <c r="I80" s="263"/>
      <c r="J80" s="267"/>
      <c r="K80" s="268"/>
      <c r="L80" s="268"/>
      <c r="M80" s="268"/>
      <c r="P80" s="266"/>
      <c r="Q80" s="266"/>
      <c r="U80" s="266"/>
      <c r="Y80" s="264"/>
      <c r="Z80" s="263"/>
    </row>
    <row r="81" spans="1:26" s="265" customFormat="1" x14ac:dyDescent="0.25">
      <c r="A81" s="263"/>
      <c r="B81" s="263"/>
      <c r="C81" s="263"/>
      <c r="D81" s="263"/>
      <c r="E81" s="263"/>
      <c r="F81" s="263"/>
      <c r="G81" s="263"/>
      <c r="H81" s="263"/>
      <c r="I81" s="263"/>
      <c r="J81" s="267"/>
      <c r="K81" s="268"/>
      <c r="L81" s="268"/>
      <c r="M81" s="268"/>
      <c r="P81" s="266"/>
      <c r="Q81" s="266"/>
      <c r="U81" s="266"/>
      <c r="Y81" s="264"/>
      <c r="Z81" s="263"/>
    </row>
    <row r="82" spans="1:26" s="265" customFormat="1" x14ac:dyDescent="0.25">
      <c r="A82" s="263"/>
      <c r="B82" s="263"/>
      <c r="C82" s="263"/>
      <c r="D82" s="263"/>
      <c r="E82" s="263"/>
      <c r="F82" s="263"/>
      <c r="G82" s="263"/>
      <c r="H82" s="263"/>
      <c r="I82" s="263"/>
      <c r="J82" s="267"/>
      <c r="K82" s="268"/>
      <c r="L82" s="268"/>
      <c r="M82" s="268"/>
      <c r="P82" s="266"/>
      <c r="Q82" s="266"/>
      <c r="U82" s="266"/>
      <c r="Y82" s="264"/>
      <c r="Z82" s="263"/>
    </row>
    <row r="83" spans="1:26" s="265" customFormat="1" x14ac:dyDescent="0.25">
      <c r="A83" s="263"/>
      <c r="B83" s="263"/>
      <c r="C83" s="263"/>
      <c r="D83" s="263"/>
      <c r="E83" s="263"/>
      <c r="F83" s="263"/>
      <c r="G83" s="263"/>
      <c r="H83" s="263"/>
      <c r="I83" s="263"/>
      <c r="J83" s="267"/>
      <c r="K83" s="268"/>
      <c r="L83" s="268"/>
      <c r="M83" s="268"/>
      <c r="P83" s="266"/>
      <c r="Q83" s="266"/>
      <c r="U83" s="266"/>
      <c r="Y83" s="264"/>
      <c r="Z83" s="263"/>
    </row>
    <row r="84" spans="1:26" s="265" customFormat="1" x14ac:dyDescent="0.25">
      <c r="A84" s="263"/>
      <c r="B84" s="263"/>
      <c r="C84" s="263"/>
      <c r="D84" s="263"/>
      <c r="E84" s="263"/>
      <c r="F84" s="263"/>
      <c r="G84" s="263"/>
      <c r="H84" s="263"/>
      <c r="I84" s="263"/>
      <c r="J84" s="267"/>
      <c r="K84" s="268"/>
      <c r="L84" s="268"/>
      <c r="M84" s="268"/>
      <c r="P84" s="266"/>
      <c r="Q84" s="266"/>
      <c r="U84" s="266"/>
      <c r="Y84" s="264"/>
      <c r="Z84" s="263"/>
    </row>
    <row r="85" spans="1:26" s="265" customFormat="1" x14ac:dyDescent="0.25">
      <c r="A85" s="263"/>
      <c r="B85" s="263"/>
      <c r="C85" s="263"/>
      <c r="D85" s="263"/>
      <c r="E85" s="263"/>
      <c r="F85" s="263"/>
      <c r="G85" s="263"/>
      <c r="H85" s="263"/>
      <c r="I85" s="263"/>
      <c r="J85" s="267"/>
      <c r="K85" s="268"/>
      <c r="L85" s="268"/>
      <c r="M85" s="268"/>
      <c r="P85" s="266"/>
      <c r="Q85" s="266"/>
      <c r="U85" s="266"/>
      <c r="Y85" s="264"/>
      <c r="Z85" s="263"/>
    </row>
    <row r="86" spans="1:26" s="265" customFormat="1" x14ac:dyDescent="0.25">
      <c r="A86" s="263"/>
      <c r="B86" s="263"/>
      <c r="C86" s="263"/>
      <c r="D86" s="263"/>
      <c r="E86" s="263"/>
      <c r="F86" s="263"/>
      <c r="G86" s="263"/>
      <c r="H86" s="263"/>
      <c r="I86" s="263"/>
      <c r="J86" s="267"/>
      <c r="K86" s="268"/>
      <c r="L86" s="268"/>
      <c r="M86" s="268"/>
      <c r="P86" s="266"/>
      <c r="Q86" s="266"/>
      <c r="U86" s="266"/>
      <c r="Y86" s="264"/>
      <c r="Z86" s="263"/>
    </row>
    <row r="87" spans="1:26" s="265" customFormat="1" x14ac:dyDescent="0.25">
      <c r="A87" s="263"/>
      <c r="B87" s="263"/>
      <c r="C87" s="263"/>
      <c r="D87" s="263"/>
      <c r="E87" s="263"/>
      <c r="F87" s="263"/>
      <c r="G87" s="263"/>
      <c r="H87" s="263"/>
      <c r="I87" s="263"/>
      <c r="J87" s="267"/>
      <c r="K87" s="268"/>
      <c r="L87" s="268"/>
      <c r="M87" s="268"/>
      <c r="P87" s="266"/>
      <c r="Q87" s="266"/>
      <c r="U87" s="266"/>
      <c r="Y87" s="264"/>
      <c r="Z87" s="263"/>
    </row>
    <row r="88" spans="1:26" s="265" customFormat="1" x14ac:dyDescent="0.25">
      <c r="A88" s="263"/>
      <c r="B88" s="263"/>
      <c r="C88" s="263"/>
      <c r="D88" s="263"/>
      <c r="E88" s="263"/>
      <c r="F88" s="263"/>
      <c r="G88" s="263"/>
      <c r="H88" s="263"/>
      <c r="I88" s="263"/>
      <c r="J88" s="267"/>
      <c r="K88" s="268"/>
      <c r="L88" s="268"/>
      <c r="M88" s="268"/>
      <c r="P88" s="266"/>
      <c r="Q88" s="266"/>
      <c r="U88" s="266"/>
      <c r="Y88" s="264"/>
      <c r="Z88" s="263"/>
    </row>
    <row r="89" spans="1:26" s="265" customFormat="1" x14ac:dyDescent="0.25">
      <c r="A89" s="263"/>
      <c r="B89" s="263"/>
      <c r="C89" s="263"/>
      <c r="D89" s="263"/>
      <c r="E89" s="263"/>
      <c r="F89" s="263"/>
      <c r="G89" s="263"/>
      <c r="H89" s="263"/>
      <c r="I89" s="263"/>
      <c r="J89" s="267"/>
      <c r="K89" s="268"/>
      <c r="L89" s="268"/>
      <c r="M89" s="268"/>
      <c r="P89" s="266"/>
      <c r="Q89" s="266"/>
      <c r="U89" s="266"/>
      <c r="Y89" s="264"/>
      <c r="Z89" s="263"/>
    </row>
    <row r="90" spans="1:26" s="265" customFormat="1" x14ac:dyDescent="0.25">
      <c r="A90" s="263"/>
      <c r="B90" s="263"/>
      <c r="C90" s="263"/>
      <c r="D90" s="263"/>
      <c r="E90" s="263"/>
      <c r="F90" s="263"/>
      <c r="G90" s="263"/>
      <c r="H90" s="263"/>
      <c r="I90" s="263"/>
      <c r="J90" s="267"/>
      <c r="K90" s="268"/>
      <c r="L90" s="268"/>
      <c r="M90" s="268"/>
      <c r="P90" s="266"/>
      <c r="Q90" s="266"/>
      <c r="U90" s="266"/>
      <c r="Y90" s="264"/>
      <c r="Z90" s="263"/>
    </row>
    <row r="91" spans="1:26" s="265" customFormat="1" x14ac:dyDescent="0.25">
      <c r="A91" s="263"/>
      <c r="B91" s="263"/>
      <c r="C91" s="263"/>
      <c r="D91" s="263"/>
      <c r="E91" s="263"/>
      <c r="F91" s="263"/>
      <c r="G91" s="263"/>
      <c r="H91" s="263"/>
      <c r="I91" s="263"/>
      <c r="J91" s="267"/>
      <c r="K91" s="268"/>
      <c r="L91" s="268"/>
      <c r="M91" s="268"/>
      <c r="P91" s="266"/>
      <c r="Q91" s="266"/>
      <c r="U91" s="266"/>
      <c r="Y91" s="264"/>
      <c r="Z91" s="263"/>
    </row>
    <row r="92" spans="1:26" s="265" customFormat="1" x14ac:dyDescent="0.25">
      <c r="A92" s="263"/>
      <c r="B92" s="263"/>
      <c r="C92" s="263"/>
      <c r="D92" s="263"/>
      <c r="E92" s="263"/>
      <c r="F92" s="263"/>
      <c r="G92" s="263"/>
      <c r="H92" s="263"/>
      <c r="I92" s="263"/>
      <c r="J92" s="267"/>
      <c r="K92" s="268"/>
      <c r="L92" s="268"/>
      <c r="M92" s="268"/>
      <c r="P92" s="266"/>
      <c r="Q92" s="266"/>
      <c r="U92" s="266"/>
      <c r="Y92" s="264"/>
      <c r="Z92" s="263"/>
    </row>
    <row r="93" spans="1:26" s="265" customFormat="1" x14ac:dyDescent="0.25">
      <c r="A93" s="263"/>
      <c r="B93" s="263"/>
      <c r="C93" s="263"/>
      <c r="D93" s="263"/>
      <c r="E93" s="263"/>
      <c r="F93" s="263"/>
      <c r="G93" s="263"/>
      <c r="H93" s="263"/>
      <c r="I93" s="263"/>
      <c r="J93" s="267"/>
      <c r="K93" s="268"/>
      <c r="L93" s="268"/>
      <c r="M93" s="268"/>
      <c r="P93" s="266"/>
      <c r="Q93" s="266"/>
      <c r="U93" s="266"/>
      <c r="Y93" s="264"/>
      <c r="Z93" s="263"/>
    </row>
    <row r="94" spans="1:26" s="265" customFormat="1" x14ac:dyDescent="0.25">
      <c r="A94" s="263"/>
      <c r="B94" s="263"/>
      <c r="C94" s="263"/>
      <c r="D94" s="263"/>
      <c r="E94" s="263"/>
      <c r="F94" s="263"/>
      <c r="G94" s="263"/>
      <c r="H94" s="263"/>
      <c r="I94" s="263"/>
      <c r="J94" s="267"/>
      <c r="K94" s="268"/>
      <c r="L94" s="268"/>
      <c r="M94" s="268"/>
      <c r="P94" s="266"/>
      <c r="Q94" s="266"/>
      <c r="U94" s="266"/>
      <c r="Y94" s="264"/>
      <c r="Z94" s="263"/>
    </row>
    <row r="95" spans="1:26" s="265" customFormat="1" x14ac:dyDescent="0.25">
      <c r="A95" s="263"/>
      <c r="B95" s="263"/>
      <c r="C95" s="263"/>
      <c r="D95" s="263"/>
      <c r="E95" s="263"/>
      <c r="F95" s="263"/>
      <c r="G95" s="263"/>
      <c r="H95" s="263"/>
      <c r="I95" s="263"/>
      <c r="J95" s="267"/>
      <c r="K95" s="268"/>
      <c r="L95" s="268"/>
      <c r="M95" s="268"/>
      <c r="P95" s="266"/>
      <c r="Q95" s="266"/>
      <c r="U95" s="266"/>
      <c r="Y95" s="264"/>
      <c r="Z95" s="263"/>
    </row>
    <row r="96" spans="1:26" s="265" customFormat="1" x14ac:dyDescent="0.25">
      <c r="A96" s="263"/>
      <c r="B96" s="263"/>
      <c r="C96" s="263"/>
      <c r="D96" s="263"/>
      <c r="E96" s="263"/>
      <c r="F96" s="263"/>
      <c r="G96" s="263"/>
      <c r="H96" s="263"/>
      <c r="I96" s="263"/>
      <c r="J96" s="267"/>
      <c r="K96" s="268"/>
      <c r="L96" s="268"/>
      <c r="M96" s="268"/>
      <c r="P96" s="266"/>
      <c r="Q96" s="266"/>
      <c r="U96" s="266"/>
      <c r="Y96" s="264"/>
      <c r="Z96" s="263"/>
    </row>
    <row r="97" spans="1:26" s="265" customFormat="1" x14ac:dyDescent="0.25">
      <c r="A97" s="263"/>
      <c r="B97" s="263"/>
      <c r="C97" s="263"/>
      <c r="D97" s="263"/>
      <c r="E97" s="263"/>
      <c r="F97" s="263"/>
      <c r="G97" s="263"/>
      <c r="H97" s="263"/>
      <c r="I97" s="263"/>
      <c r="J97" s="267"/>
      <c r="K97" s="268"/>
      <c r="L97" s="268"/>
      <c r="M97" s="268"/>
      <c r="P97" s="266"/>
      <c r="Q97" s="266"/>
      <c r="U97" s="266"/>
      <c r="Y97" s="264"/>
      <c r="Z97" s="263"/>
    </row>
    <row r="98" spans="1:26" s="265" customFormat="1" x14ac:dyDescent="0.25">
      <c r="A98" s="263"/>
      <c r="B98" s="263"/>
      <c r="C98" s="263"/>
      <c r="D98" s="263"/>
      <c r="E98" s="263"/>
      <c r="F98" s="263"/>
      <c r="G98" s="263"/>
      <c r="H98" s="263"/>
      <c r="I98" s="263"/>
      <c r="J98" s="267"/>
      <c r="K98" s="268"/>
      <c r="L98" s="268"/>
      <c r="M98" s="268"/>
      <c r="P98" s="266"/>
      <c r="Q98" s="266"/>
      <c r="U98" s="266"/>
      <c r="Y98" s="264"/>
      <c r="Z98" s="263"/>
    </row>
    <row r="99" spans="1:26" s="265" customFormat="1" x14ac:dyDescent="0.25">
      <c r="A99" s="263"/>
      <c r="B99" s="263"/>
      <c r="C99" s="263"/>
      <c r="D99" s="263"/>
      <c r="E99" s="263"/>
      <c r="F99" s="263"/>
      <c r="G99" s="263"/>
      <c r="H99" s="263"/>
      <c r="I99" s="263"/>
      <c r="J99" s="267"/>
      <c r="K99" s="268"/>
      <c r="L99" s="268"/>
      <c r="M99" s="268"/>
      <c r="P99" s="266"/>
      <c r="Q99" s="266"/>
      <c r="U99" s="266"/>
      <c r="Y99" s="264"/>
      <c r="Z99" s="263"/>
    </row>
    <row r="100" spans="1:26" s="265" customFormat="1" x14ac:dyDescent="0.25">
      <c r="A100" s="263"/>
      <c r="B100" s="263"/>
      <c r="C100" s="263"/>
      <c r="D100" s="263"/>
      <c r="E100" s="263"/>
      <c r="F100" s="263"/>
      <c r="G100" s="263"/>
      <c r="H100" s="263"/>
      <c r="I100" s="263"/>
      <c r="J100" s="267"/>
      <c r="K100" s="268"/>
      <c r="L100" s="268"/>
      <c r="M100" s="268"/>
      <c r="P100" s="266"/>
      <c r="Q100" s="266"/>
      <c r="U100" s="266"/>
      <c r="Y100" s="264"/>
      <c r="Z100" s="263"/>
    </row>
    <row r="101" spans="1:26" s="265" customFormat="1" x14ac:dyDescent="0.25">
      <c r="A101" s="263"/>
      <c r="B101" s="263"/>
      <c r="C101" s="263"/>
      <c r="D101" s="263"/>
      <c r="E101" s="263"/>
      <c r="F101" s="263"/>
      <c r="G101" s="263"/>
      <c r="H101" s="263"/>
      <c r="I101" s="263"/>
      <c r="J101" s="267"/>
      <c r="K101" s="268"/>
      <c r="L101" s="268"/>
      <c r="M101" s="268"/>
      <c r="P101" s="266"/>
      <c r="Q101" s="266"/>
      <c r="U101" s="266"/>
      <c r="Y101" s="264"/>
      <c r="Z101" s="263"/>
    </row>
    <row r="102" spans="1:26" s="265" customFormat="1" x14ac:dyDescent="0.25">
      <c r="A102" s="263"/>
      <c r="B102" s="263"/>
      <c r="C102" s="263"/>
      <c r="D102" s="263"/>
      <c r="E102" s="263"/>
      <c r="F102" s="263"/>
      <c r="G102" s="263"/>
      <c r="H102" s="263"/>
      <c r="I102" s="263"/>
      <c r="J102" s="267"/>
      <c r="K102" s="268"/>
      <c r="L102" s="268"/>
      <c r="M102" s="268"/>
      <c r="P102" s="266"/>
      <c r="Q102" s="266"/>
      <c r="U102" s="266"/>
      <c r="Y102" s="264"/>
      <c r="Z102" s="263"/>
    </row>
    <row r="103" spans="1:26" s="265" customFormat="1" x14ac:dyDescent="0.25">
      <c r="A103" s="263"/>
      <c r="B103" s="263"/>
      <c r="C103" s="263"/>
      <c r="D103" s="263"/>
      <c r="E103" s="263"/>
      <c r="F103" s="263"/>
      <c r="G103" s="263"/>
      <c r="H103" s="263"/>
      <c r="I103" s="263"/>
      <c r="J103" s="267"/>
      <c r="K103" s="268"/>
      <c r="L103" s="268"/>
      <c r="M103" s="268"/>
      <c r="P103" s="266"/>
      <c r="Q103" s="266"/>
      <c r="U103" s="266"/>
      <c r="Y103" s="264"/>
      <c r="Z103" s="263"/>
    </row>
    <row r="104" spans="1:26" s="265" customFormat="1" x14ac:dyDescent="0.25">
      <c r="A104" s="263"/>
      <c r="B104" s="263"/>
      <c r="C104" s="263"/>
      <c r="D104" s="263"/>
      <c r="E104" s="263"/>
      <c r="F104" s="263"/>
      <c r="G104" s="263"/>
      <c r="H104" s="263"/>
      <c r="I104" s="263"/>
      <c r="J104" s="267"/>
      <c r="K104" s="268"/>
      <c r="L104" s="268"/>
      <c r="M104" s="268"/>
      <c r="P104" s="266"/>
      <c r="Q104" s="266"/>
      <c r="U104" s="266"/>
      <c r="Y104" s="264"/>
      <c r="Z104" s="263"/>
    </row>
    <row r="105" spans="1:26" s="265" customFormat="1" x14ac:dyDescent="0.25">
      <c r="A105" s="263"/>
      <c r="B105" s="263"/>
      <c r="C105" s="263"/>
      <c r="D105" s="263"/>
      <c r="E105" s="263"/>
      <c r="F105" s="263"/>
      <c r="G105" s="263"/>
      <c r="H105" s="263"/>
      <c r="I105" s="263"/>
      <c r="J105" s="267"/>
      <c r="K105" s="268"/>
      <c r="L105" s="268"/>
      <c r="M105" s="268"/>
      <c r="P105" s="266"/>
      <c r="Q105" s="266"/>
      <c r="U105" s="266"/>
      <c r="Y105" s="264"/>
      <c r="Z105" s="263"/>
    </row>
    <row r="106" spans="1:26" s="265" customFormat="1" x14ac:dyDescent="0.25">
      <c r="A106" s="263"/>
      <c r="B106" s="263"/>
      <c r="C106" s="263"/>
      <c r="D106" s="263"/>
      <c r="E106" s="263"/>
      <c r="F106" s="263"/>
      <c r="G106" s="263"/>
      <c r="H106" s="263"/>
      <c r="I106" s="263"/>
      <c r="J106" s="267"/>
      <c r="K106" s="268"/>
      <c r="L106" s="268"/>
      <c r="M106" s="268"/>
      <c r="P106" s="266"/>
      <c r="Q106" s="266"/>
      <c r="U106" s="266"/>
      <c r="Y106" s="264"/>
      <c r="Z106" s="263"/>
    </row>
    <row r="107" spans="1:26" s="265" customFormat="1" x14ac:dyDescent="0.25">
      <c r="A107" s="263"/>
      <c r="B107" s="263"/>
      <c r="C107" s="263"/>
      <c r="D107" s="263"/>
      <c r="E107" s="263"/>
      <c r="F107" s="263"/>
      <c r="G107" s="263"/>
      <c r="H107" s="263"/>
      <c r="I107" s="263"/>
      <c r="J107" s="267"/>
      <c r="K107" s="268"/>
      <c r="L107" s="268"/>
      <c r="M107" s="268"/>
      <c r="P107" s="266"/>
      <c r="Q107" s="266"/>
      <c r="U107" s="266"/>
      <c r="Y107" s="264"/>
      <c r="Z107" s="263"/>
    </row>
    <row r="108" spans="1:26" s="265" customFormat="1" x14ac:dyDescent="0.25">
      <c r="A108" s="263"/>
      <c r="B108" s="263"/>
      <c r="C108" s="263"/>
      <c r="D108" s="263"/>
      <c r="E108" s="263"/>
      <c r="F108" s="263"/>
      <c r="G108" s="263"/>
      <c r="H108" s="263"/>
      <c r="I108" s="263"/>
      <c r="J108" s="267"/>
      <c r="K108" s="268"/>
      <c r="L108" s="268"/>
      <c r="M108" s="268"/>
      <c r="P108" s="266"/>
      <c r="Q108" s="266"/>
      <c r="U108" s="266"/>
      <c r="Y108" s="264"/>
      <c r="Z108" s="263"/>
    </row>
    <row r="109" spans="1:26" s="265" customFormat="1" x14ac:dyDescent="0.25">
      <c r="A109" s="263"/>
      <c r="B109" s="263"/>
      <c r="C109" s="263"/>
      <c r="D109" s="263"/>
      <c r="E109" s="263"/>
      <c r="F109" s="263"/>
      <c r="G109" s="263"/>
      <c r="H109" s="263"/>
      <c r="I109" s="263"/>
      <c r="J109" s="267"/>
      <c r="K109" s="268"/>
      <c r="L109" s="268"/>
      <c r="M109" s="268"/>
      <c r="P109" s="266"/>
      <c r="Q109" s="266"/>
      <c r="U109" s="266"/>
      <c r="Y109" s="264"/>
      <c r="Z109" s="263"/>
    </row>
    <row r="110" spans="1:26" s="265" customFormat="1" x14ac:dyDescent="0.25">
      <c r="A110" s="263"/>
      <c r="B110" s="263"/>
      <c r="C110" s="263"/>
      <c r="D110" s="263"/>
      <c r="E110" s="263"/>
      <c r="F110" s="263"/>
      <c r="G110" s="263"/>
      <c r="H110" s="263"/>
      <c r="I110" s="263"/>
      <c r="J110" s="267"/>
      <c r="K110" s="268"/>
      <c r="L110" s="268"/>
      <c r="M110" s="268"/>
      <c r="P110" s="266"/>
      <c r="Q110" s="266"/>
      <c r="U110" s="266"/>
      <c r="Y110" s="264"/>
      <c r="Z110" s="263"/>
    </row>
    <row r="111" spans="1:26" s="265" customFormat="1" x14ac:dyDescent="0.25">
      <c r="A111" s="263"/>
      <c r="B111" s="263"/>
      <c r="C111" s="263"/>
      <c r="D111" s="263"/>
      <c r="E111" s="263"/>
      <c r="F111" s="263"/>
      <c r="G111" s="263"/>
      <c r="H111" s="263"/>
      <c r="I111" s="263"/>
      <c r="J111" s="267"/>
      <c r="K111" s="268"/>
      <c r="L111" s="268"/>
      <c r="M111" s="268"/>
      <c r="P111" s="266"/>
      <c r="Q111" s="266"/>
      <c r="U111" s="266"/>
      <c r="Y111" s="264"/>
      <c r="Z111" s="263"/>
    </row>
    <row r="112" spans="1:26" s="265" customFormat="1" x14ac:dyDescent="0.25">
      <c r="A112" s="263"/>
      <c r="B112" s="263"/>
      <c r="C112" s="263"/>
      <c r="D112" s="263"/>
      <c r="E112" s="263"/>
      <c r="F112" s="263"/>
      <c r="G112" s="263"/>
      <c r="H112" s="263"/>
      <c r="I112" s="263"/>
      <c r="J112" s="267"/>
      <c r="K112" s="268"/>
      <c r="L112" s="268"/>
      <c r="M112" s="268"/>
      <c r="P112" s="266"/>
      <c r="Q112" s="266"/>
      <c r="U112" s="266"/>
      <c r="Y112" s="264"/>
      <c r="Z112" s="263"/>
    </row>
    <row r="113" spans="1:26" s="265" customFormat="1" x14ac:dyDescent="0.25">
      <c r="A113" s="263"/>
      <c r="B113" s="263"/>
      <c r="C113" s="263"/>
      <c r="D113" s="263"/>
      <c r="E113" s="263"/>
      <c r="F113" s="263"/>
      <c r="G113" s="263"/>
      <c r="H113" s="263"/>
      <c r="I113" s="263"/>
      <c r="J113" s="267"/>
      <c r="K113" s="268"/>
      <c r="L113" s="268"/>
      <c r="M113" s="268"/>
      <c r="P113" s="266"/>
      <c r="Q113" s="266"/>
      <c r="U113" s="266"/>
      <c r="Y113" s="264"/>
      <c r="Z113" s="263"/>
    </row>
    <row r="114" spans="1:26" s="265" customFormat="1" x14ac:dyDescent="0.25">
      <c r="A114" s="263"/>
      <c r="B114" s="263"/>
      <c r="C114" s="263"/>
      <c r="D114" s="263"/>
      <c r="E114" s="263"/>
      <c r="F114" s="263"/>
      <c r="G114" s="263"/>
      <c r="H114" s="263"/>
      <c r="I114" s="263"/>
      <c r="J114" s="267"/>
      <c r="K114" s="268"/>
      <c r="L114" s="268"/>
      <c r="M114" s="268"/>
      <c r="P114" s="266"/>
      <c r="Q114" s="266"/>
      <c r="U114" s="266"/>
      <c r="Y114" s="264"/>
      <c r="Z114" s="263"/>
    </row>
  </sheetData>
  <mergeCells count="23">
    <mergeCell ref="A5:X5"/>
    <mergeCell ref="A6:A7"/>
    <mergeCell ref="B6:B7"/>
    <mergeCell ref="C6:C7"/>
    <mergeCell ref="D6:D7"/>
    <mergeCell ref="E6:E7"/>
    <mergeCell ref="F6:F7"/>
    <mergeCell ref="G6:G7"/>
    <mergeCell ref="H6:H7"/>
    <mergeCell ref="P6:P7"/>
    <mergeCell ref="Q6:Q7"/>
    <mergeCell ref="U6:U7"/>
    <mergeCell ref="X6:X7"/>
    <mergeCell ref="I6:I7"/>
    <mergeCell ref="J6:J7"/>
    <mergeCell ref="K6:K7"/>
    <mergeCell ref="L6:L7"/>
    <mergeCell ref="M6:M7"/>
    <mergeCell ref="Y6:Y7"/>
    <mergeCell ref="R6:T6"/>
    <mergeCell ref="V6:W6"/>
    <mergeCell ref="N6:N7"/>
    <mergeCell ref="O6:O7"/>
  </mergeCells>
  <pageMargins left="0.70866141732283472" right="0.70866141732283472" top="0.78740157480314965" bottom="0.78740157480314965" header="0.31496062992125984" footer="0.31496062992125984"/>
  <pageSetup paperSize="9" scale="43" firstPageNumber="112" fitToHeight="0" orientation="landscape" useFirstPageNumber="1" r:id="rId1"/>
  <headerFooter>
    <oddFooter xml:space="preserve">&amp;L&amp;"Arial,Kurzíva"Zastupitelstvo Olomouckého kraje 16-12-2019
7. - Rozpočet Olomouckého kraje 2020 - návrh rozpočtu
Příloha č. 5b): Projekty spolufinancované z evropských fondů a národních fondů&amp;R&amp;"Arial,Kurzíva"Strana &amp;P (Celkem 140) </oddFooter>
  </headerFooter>
  <rowBreaks count="1" manualBreakCount="1">
    <brk id="21" max="2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Y94"/>
  <sheetViews>
    <sheetView showGridLines="0" view="pageBreakPreview" zoomScale="80" zoomScaleNormal="70" zoomScaleSheetLayoutView="80" workbookViewId="0">
      <selection activeCell="A6" sqref="A6:A7"/>
    </sheetView>
  </sheetViews>
  <sheetFormatPr defaultColWidth="9.140625" defaultRowHeight="15" outlineLevelCol="1" x14ac:dyDescent="0.25"/>
  <cols>
    <col min="1" max="1" width="4.7109375" style="155" customWidth="1"/>
    <col min="2" max="2" width="5.7109375" style="155" hidden="1" customWidth="1"/>
    <col min="3" max="3" width="7.7109375" style="155" hidden="1" customWidth="1" outlineLevel="1"/>
    <col min="4" max="4" width="6.42578125" style="155" hidden="1" customWidth="1" outlineLevel="1"/>
    <col min="5" max="5" width="7.7109375" style="155" customWidth="1" outlineLevel="1"/>
    <col min="6" max="6" width="16.42578125" style="155" hidden="1" customWidth="1" outlineLevel="1"/>
    <col min="7" max="7" width="37.85546875" style="155" customWidth="1" collapsed="1"/>
    <col min="8" max="8" width="38.85546875" style="155" customWidth="1"/>
    <col min="9" max="9" width="7.140625" style="155" customWidth="1"/>
    <col min="10" max="10" width="12.140625" style="151" customWidth="1"/>
    <col min="11" max="12" width="14.85546875" style="153" customWidth="1"/>
    <col min="13" max="13" width="13.5703125" style="153" customWidth="1"/>
    <col min="14" max="14" width="16.5703125" style="153" customWidth="1"/>
    <col min="15" max="15" width="14.7109375" style="153" customWidth="1"/>
    <col min="16" max="16" width="15.85546875" style="153" customWidth="1"/>
    <col min="17" max="17" width="16.7109375" style="153" customWidth="1"/>
    <col min="18" max="18" width="17.140625" style="153" customWidth="1"/>
    <col min="19" max="19" width="16.7109375" style="153" customWidth="1"/>
    <col min="20" max="22" width="14.85546875" style="153" customWidth="1"/>
    <col min="23" max="23" width="14.42578125" style="153" customWidth="1"/>
    <col min="24" max="24" width="17.7109375" style="176" customWidth="1"/>
    <col min="25" max="16384" width="9.140625" style="155"/>
  </cols>
  <sheetData>
    <row r="1" spans="1:25" ht="18" x14ac:dyDescent="0.25">
      <c r="A1" s="59" t="s">
        <v>167</v>
      </c>
      <c r="B1" s="60"/>
      <c r="C1" s="60"/>
      <c r="D1" s="60"/>
      <c r="E1" s="60"/>
      <c r="F1" s="61"/>
      <c r="G1" s="62"/>
      <c r="H1" s="63"/>
      <c r="I1" s="60"/>
      <c r="K1" s="152"/>
      <c r="N1" s="64"/>
      <c r="O1" s="64"/>
      <c r="Q1" s="64"/>
      <c r="R1" s="64"/>
      <c r="S1" s="64"/>
      <c r="T1" s="31"/>
      <c r="U1" s="154"/>
      <c r="V1" s="155"/>
      <c r="W1" s="155"/>
      <c r="X1" s="155"/>
    </row>
    <row r="2" spans="1:25" ht="15.75" x14ac:dyDescent="0.25">
      <c r="A2" s="368" t="s">
        <v>194</v>
      </c>
      <c r="B2" s="65"/>
      <c r="C2" s="65"/>
      <c r="E2" s="367"/>
      <c r="F2" s="66"/>
      <c r="G2" s="74"/>
      <c r="H2" s="67" t="s">
        <v>195</v>
      </c>
      <c r="I2" s="69"/>
      <c r="K2" s="152"/>
      <c r="N2" s="30"/>
      <c r="O2" s="30"/>
      <c r="Q2" s="30"/>
      <c r="R2" s="30"/>
      <c r="S2" s="30"/>
      <c r="T2" s="29"/>
      <c r="U2" s="154"/>
      <c r="V2" s="155"/>
      <c r="W2" s="155"/>
      <c r="X2" s="155"/>
    </row>
    <row r="3" spans="1:25" ht="15.75" x14ac:dyDescent="0.25">
      <c r="A3" s="57"/>
      <c r="B3" s="65"/>
      <c r="C3" s="65"/>
      <c r="E3" s="70" t="s">
        <v>16</v>
      </c>
      <c r="F3" s="66"/>
      <c r="H3" s="68"/>
      <c r="I3" s="69"/>
      <c r="K3" s="152"/>
      <c r="N3" s="30"/>
      <c r="O3" s="30"/>
      <c r="Q3" s="30"/>
      <c r="R3" s="30"/>
      <c r="S3" s="30"/>
      <c r="T3" s="29"/>
      <c r="U3" s="154"/>
      <c r="V3" s="155"/>
      <c r="W3" s="155"/>
      <c r="X3" s="155"/>
    </row>
    <row r="4" spans="1:25" ht="17.45" customHeight="1" x14ac:dyDescent="0.25">
      <c r="A4" s="156"/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7"/>
      <c r="M4" s="156"/>
      <c r="N4" s="157"/>
      <c r="O4" s="156"/>
      <c r="P4" s="156"/>
      <c r="Q4" s="156"/>
      <c r="R4" s="156"/>
      <c r="S4" s="156"/>
      <c r="T4" s="156"/>
      <c r="U4" s="156"/>
      <c r="V4" s="156"/>
      <c r="W4" s="158" t="s">
        <v>23</v>
      </c>
      <c r="Y4" s="154"/>
    </row>
    <row r="5" spans="1:25" ht="25.5" customHeight="1" x14ac:dyDescent="0.25">
      <c r="A5" s="420" t="s">
        <v>326</v>
      </c>
      <c r="B5" s="420"/>
      <c r="C5" s="420"/>
      <c r="D5" s="420"/>
      <c r="E5" s="420"/>
      <c r="F5" s="420"/>
      <c r="G5" s="420"/>
      <c r="H5" s="420"/>
      <c r="I5" s="420"/>
      <c r="J5" s="420"/>
      <c r="K5" s="420"/>
      <c r="L5" s="420"/>
      <c r="M5" s="420"/>
      <c r="N5" s="420"/>
      <c r="O5" s="420"/>
      <c r="P5" s="420"/>
      <c r="Q5" s="420"/>
      <c r="R5" s="420"/>
      <c r="S5" s="420"/>
      <c r="T5" s="420"/>
      <c r="U5" s="420"/>
      <c r="V5" s="420"/>
      <c r="W5" s="420"/>
      <c r="X5" s="159"/>
    </row>
    <row r="6" spans="1:25" ht="25.5" customHeight="1" x14ac:dyDescent="0.25">
      <c r="A6" s="421" t="s">
        <v>15</v>
      </c>
      <c r="B6" s="421" t="s">
        <v>14</v>
      </c>
      <c r="C6" s="422" t="s">
        <v>12</v>
      </c>
      <c r="D6" s="422" t="s">
        <v>280</v>
      </c>
      <c r="E6" s="422" t="s">
        <v>41</v>
      </c>
      <c r="F6" s="422" t="s">
        <v>13</v>
      </c>
      <c r="G6" s="422" t="s">
        <v>10</v>
      </c>
      <c r="H6" s="416" t="s">
        <v>9</v>
      </c>
      <c r="I6" s="424" t="s">
        <v>8</v>
      </c>
      <c r="J6" s="416" t="s">
        <v>7</v>
      </c>
      <c r="K6" s="416" t="s">
        <v>6</v>
      </c>
      <c r="L6" s="416" t="s">
        <v>5</v>
      </c>
      <c r="M6" s="416" t="s">
        <v>4</v>
      </c>
      <c r="N6" s="416" t="s">
        <v>3</v>
      </c>
      <c r="O6" s="419" t="s">
        <v>74</v>
      </c>
      <c r="P6" s="423" t="s">
        <v>75</v>
      </c>
      <c r="Q6" s="423" t="s">
        <v>76</v>
      </c>
      <c r="R6" s="418" t="s">
        <v>77</v>
      </c>
      <c r="S6" s="418"/>
      <c r="T6" s="423" t="s">
        <v>78</v>
      </c>
      <c r="U6" s="418" t="s">
        <v>77</v>
      </c>
      <c r="V6" s="418"/>
      <c r="W6" s="419" t="s">
        <v>79</v>
      </c>
      <c r="X6" s="417" t="s">
        <v>2</v>
      </c>
    </row>
    <row r="7" spans="1:25" ht="81" customHeight="1" x14ac:dyDescent="0.25">
      <c r="A7" s="421"/>
      <c r="B7" s="421"/>
      <c r="C7" s="422"/>
      <c r="D7" s="422"/>
      <c r="E7" s="422"/>
      <c r="F7" s="422"/>
      <c r="G7" s="422"/>
      <c r="H7" s="416"/>
      <c r="I7" s="424"/>
      <c r="J7" s="416"/>
      <c r="K7" s="416"/>
      <c r="L7" s="416"/>
      <c r="M7" s="416"/>
      <c r="N7" s="416"/>
      <c r="O7" s="419"/>
      <c r="P7" s="423"/>
      <c r="Q7" s="423"/>
      <c r="R7" s="73" t="s">
        <v>72</v>
      </c>
      <c r="S7" s="73" t="s">
        <v>144</v>
      </c>
      <c r="T7" s="423"/>
      <c r="U7" s="73" t="s">
        <v>82</v>
      </c>
      <c r="V7" s="73" t="s">
        <v>83</v>
      </c>
      <c r="W7" s="419"/>
      <c r="X7" s="417"/>
    </row>
    <row r="8" spans="1:25" s="160" customFormat="1" ht="25.5" customHeight="1" x14ac:dyDescent="0.3">
      <c r="A8" s="344" t="s">
        <v>1</v>
      </c>
      <c r="B8" s="344"/>
      <c r="C8" s="344"/>
      <c r="D8" s="344"/>
      <c r="E8" s="344"/>
      <c r="F8" s="344"/>
      <c r="G8" s="344"/>
      <c r="H8" s="344"/>
      <c r="I8" s="344"/>
      <c r="J8" s="344"/>
      <c r="K8" s="25">
        <f>SUM(K9:K9)</f>
        <v>5300</v>
      </c>
      <c r="L8" s="25">
        <f>SUM(L9:L9)</f>
        <v>4770</v>
      </c>
      <c r="M8" s="25">
        <f>SUM(M9:M9)</f>
        <v>530</v>
      </c>
      <c r="N8" s="25"/>
      <c r="O8" s="25">
        <f t="shared" ref="O8:W8" si="0">SUM(O9:O9)</f>
        <v>219</v>
      </c>
      <c r="P8" s="26">
        <f t="shared" si="0"/>
        <v>720</v>
      </c>
      <c r="Q8" s="26">
        <f t="shared" si="0"/>
        <v>648</v>
      </c>
      <c r="R8" s="26">
        <f t="shared" si="0"/>
        <v>0</v>
      </c>
      <c r="S8" s="26">
        <f t="shared" si="0"/>
        <v>648</v>
      </c>
      <c r="T8" s="26">
        <f t="shared" si="0"/>
        <v>72</v>
      </c>
      <c r="U8" s="26">
        <f t="shared" si="0"/>
        <v>72</v>
      </c>
      <c r="V8" s="26">
        <f t="shared" si="0"/>
        <v>0</v>
      </c>
      <c r="W8" s="25">
        <f t="shared" si="0"/>
        <v>4361</v>
      </c>
      <c r="X8" s="24"/>
    </row>
    <row r="9" spans="1:25" s="168" customFormat="1" ht="82.5" customHeight="1" x14ac:dyDescent="0.25">
      <c r="A9" s="161">
        <v>1</v>
      </c>
      <c r="B9" s="55" t="s">
        <v>20</v>
      </c>
      <c r="C9" s="161">
        <v>3123</v>
      </c>
      <c r="D9" s="161">
        <v>6121</v>
      </c>
      <c r="E9" s="161">
        <v>61</v>
      </c>
      <c r="F9" s="189">
        <v>60001101355</v>
      </c>
      <c r="G9" s="163" t="s">
        <v>169</v>
      </c>
      <c r="H9" s="399" t="s">
        <v>302</v>
      </c>
      <c r="I9" s="345"/>
      <c r="J9" s="345" t="s">
        <v>0</v>
      </c>
      <c r="K9" s="320">
        <v>5300</v>
      </c>
      <c r="L9" s="320">
        <f>0.9*K9</f>
        <v>4770</v>
      </c>
      <c r="M9" s="320">
        <f>+K9-L9</f>
        <v>530</v>
      </c>
      <c r="N9" s="386" t="s">
        <v>67</v>
      </c>
      <c r="O9" s="164">
        <v>219</v>
      </c>
      <c r="P9" s="165">
        <f>Q9+T9</f>
        <v>720</v>
      </c>
      <c r="Q9" s="164">
        <f>SUM(R9:S9)</f>
        <v>648</v>
      </c>
      <c r="R9" s="164">
        <v>0</v>
      </c>
      <c r="S9" s="164">
        <f>0.9*720</f>
        <v>648</v>
      </c>
      <c r="T9" s="322">
        <f>SUM(U9:V9)</f>
        <v>72</v>
      </c>
      <c r="U9" s="166">
        <f>0.1*720</f>
        <v>72</v>
      </c>
      <c r="V9" s="166">
        <v>0</v>
      </c>
      <c r="W9" s="166">
        <f>K9-O9-P9</f>
        <v>4361</v>
      </c>
      <c r="X9" s="167"/>
    </row>
    <row r="10" spans="1:25" ht="35.450000000000003" customHeight="1" x14ac:dyDescent="0.25">
      <c r="A10" s="346" t="s">
        <v>168</v>
      </c>
      <c r="B10" s="346"/>
      <c r="C10" s="346"/>
      <c r="D10" s="346"/>
      <c r="E10" s="346"/>
      <c r="F10" s="346"/>
      <c r="G10" s="346"/>
      <c r="H10" s="346"/>
      <c r="I10" s="346"/>
      <c r="J10" s="346"/>
      <c r="K10" s="23">
        <f>K8</f>
        <v>5300</v>
      </c>
      <c r="L10" s="23">
        <f>L8</f>
        <v>4770</v>
      </c>
      <c r="M10" s="23">
        <f>M8</f>
        <v>530</v>
      </c>
      <c r="N10" s="23"/>
      <c r="O10" s="23">
        <f t="shared" ref="O10:W10" si="1">O8</f>
        <v>219</v>
      </c>
      <c r="P10" s="23">
        <f t="shared" si="1"/>
        <v>720</v>
      </c>
      <c r="Q10" s="23">
        <f t="shared" si="1"/>
        <v>648</v>
      </c>
      <c r="R10" s="23">
        <f t="shared" si="1"/>
        <v>0</v>
      </c>
      <c r="S10" s="23">
        <f t="shared" si="1"/>
        <v>648</v>
      </c>
      <c r="T10" s="23">
        <f t="shared" si="1"/>
        <v>72</v>
      </c>
      <c r="U10" s="23">
        <f t="shared" si="1"/>
        <v>72</v>
      </c>
      <c r="V10" s="23">
        <f t="shared" si="1"/>
        <v>0</v>
      </c>
      <c r="W10" s="23">
        <f t="shared" si="1"/>
        <v>4361</v>
      </c>
      <c r="X10" s="21"/>
    </row>
    <row r="11" spans="1:25" s="153" customFormat="1" x14ac:dyDescent="0.25">
      <c r="A11" s="151"/>
      <c r="B11" s="151"/>
      <c r="C11" s="151"/>
      <c r="D11" s="151"/>
      <c r="E11" s="151"/>
      <c r="F11" s="151"/>
      <c r="G11" s="171"/>
      <c r="H11" s="151"/>
      <c r="I11" s="172"/>
      <c r="J11" s="173"/>
      <c r="K11" s="174"/>
      <c r="L11" s="174"/>
      <c r="M11" s="174"/>
      <c r="N11" s="175"/>
      <c r="O11" s="175"/>
      <c r="X11" s="176"/>
      <c r="Y11" s="155"/>
    </row>
    <row r="12" spans="1:25" s="153" customFormat="1" x14ac:dyDescent="0.25">
      <c r="A12" s="151"/>
      <c r="B12" s="151"/>
      <c r="C12" s="151"/>
      <c r="D12" s="151"/>
      <c r="E12" s="151"/>
      <c r="F12" s="151"/>
      <c r="G12" s="151"/>
      <c r="H12" s="151"/>
      <c r="I12" s="177"/>
      <c r="J12" s="178"/>
      <c r="K12" s="179"/>
      <c r="L12" s="179"/>
      <c r="M12" s="179"/>
      <c r="X12" s="176"/>
      <c r="Y12" s="155"/>
    </row>
    <row r="13" spans="1:25" s="153" customFormat="1" ht="18" x14ac:dyDescent="0.25">
      <c r="A13" s="180"/>
      <c r="B13" s="180"/>
      <c r="C13" s="180"/>
      <c r="D13" s="180"/>
      <c r="E13" s="180"/>
      <c r="F13" s="180"/>
      <c r="G13" s="180"/>
      <c r="H13" s="180"/>
      <c r="I13" s="180"/>
      <c r="J13" s="180"/>
      <c r="K13" s="180"/>
      <c r="L13" s="180"/>
      <c r="M13" s="180"/>
      <c r="N13" s="180"/>
      <c r="O13" s="180"/>
      <c r="P13" s="180"/>
      <c r="X13" s="176"/>
      <c r="Y13" s="155"/>
    </row>
    <row r="14" spans="1:25" s="186" customFormat="1" x14ac:dyDescent="0.2">
      <c r="A14" s="181"/>
      <c r="B14" s="182"/>
      <c r="C14" s="181"/>
      <c r="D14" s="182"/>
      <c r="E14" s="182"/>
      <c r="F14" s="182"/>
      <c r="G14" s="182"/>
      <c r="H14" s="182"/>
      <c r="I14" s="183"/>
      <c r="J14" s="184"/>
      <c r="K14" s="185"/>
      <c r="L14" s="185"/>
      <c r="M14" s="185"/>
      <c r="X14" s="187"/>
      <c r="Y14" s="188"/>
    </row>
    <row r="15" spans="1:25" s="153" customFormat="1" x14ac:dyDescent="0.25">
      <c r="A15" s="151"/>
      <c r="B15" s="151"/>
      <c r="C15" s="151"/>
      <c r="D15" s="151"/>
      <c r="E15" s="151"/>
      <c r="F15" s="151"/>
      <c r="G15" s="151"/>
      <c r="H15" s="151"/>
      <c r="I15" s="155"/>
      <c r="J15" s="178"/>
      <c r="K15" s="179"/>
      <c r="L15" s="179"/>
      <c r="M15" s="179"/>
      <c r="X15" s="176"/>
      <c r="Y15" s="155"/>
    </row>
    <row r="16" spans="1:25" s="153" customFormat="1" x14ac:dyDescent="0.25">
      <c r="A16" s="151"/>
      <c r="B16" s="151"/>
      <c r="C16" s="151"/>
      <c r="D16" s="151"/>
      <c r="E16" s="151"/>
      <c r="F16" s="151"/>
      <c r="G16" s="151"/>
      <c r="H16" s="151"/>
      <c r="I16" s="155"/>
      <c r="J16" s="178"/>
      <c r="K16" s="179"/>
      <c r="L16" s="179"/>
      <c r="M16" s="179"/>
      <c r="X16" s="176"/>
      <c r="Y16" s="155"/>
    </row>
    <row r="17" spans="1:25" s="153" customFormat="1" x14ac:dyDescent="0.25">
      <c r="A17" s="151"/>
      <c r="B17" s="151"/>
      <c r="C17" s="151"/>
      <c r="D17" s="151"/>
      <c r="E17" s="151"/>
      <c r="F17" s="151"/>
      <c r="G17" s="151"/>
      <c r="H17" s="151"/>
      <c r="I17" s="155"/>
      <c r="J17" s="178"/>
      <c r="K17" s="179"/>
      <c r="L17" s="179"/>
      <c r="M17" s="179"/>
      <c r="X17" s="176"/>
      <c r="Y17" s="155"/>
    </row>
    <row r="18" spans="1:25" s="153" customFormat="1" x14ac:dyDescent="0.25">
      <c r="A18" s="151"/>
      <c r="B18" s="151"/>
      <c r="C18" s="151"/>
      <c r="D18" s="151"/>
      <c r="E18" s="151"/>
      <c r="F18" s="151"/>
      <c r="G18" s="151"/>
      <c r="H18" s="151"/>
      <c r="I18" s="155"/>
      <c r="J18" s="178"/>
      <c r="K18" s="179"/>
      <c r="L18" s="179"/>
      <c r="M18" s="179"/>
      <c r="X18" s="176"/>
      <c r="Y18" s="155"/>
    </row>
    <row r="19" spans="1:25" s="153" customFormat="1" x14ac:dyDescent="0.25">
      <c r="A19" s="151"/>
      <c r="B19" s="151"/>
      <c r="C19" s="151"/>
      <c r="D19" s="151"/>
      <c r="E19" s="151"/>
      <c r="F19" s="151"/>
      <c r="G19" s="151"/>
      <c r="H19" s="151"/>
      <c r="I19" s="155"/>
      <c r="J19" s="178"/>
      <c r="K19" s="179"/>
      <c r="L19" s="179"/>
      <c r="M19" s="179"/>
      <c r="X19" s="176"/>
      <c r="Y19" s="155"/>
    </row>
    <row r="20" spans="1:25" s="153" customFormat="1" x14ac:dyDescent="0.25">
      <c r="A20" s="151"/>
      <c r="B20" s="151"/>
      <c r="C20" s="151"/>
      <c r="D20" s="151"/>
      <c r="E20" s="151"/>
      <c r="F20" s="151"/>
      <c r="G20" s="151"/>
      <c r="H20" s="151"/>
      <c r="I20" s="155"/>
      <c r="J20" s="178"/>
      <c r="K20" s="179"/>
      <c r="L20" s="179"/>
      <c r="M20" s="179"/>
      <c r="X20" s="176"/>
      <c r="Y20" s="155"/>
    </row>
    <row r="21" spans="1:25" s="153" customFormat="1" x14ac:dyDescent="0.25">
      <c r="A21" s="151"/>
      <c r="B21" s="151"/>
      <c r="C21" s="151"/>
      <c r="D21" s="151"/>
      <c r="E21" s="151"/>
      <c r="F21" s="151"/>
      <c r="G21" s="151"/>
      <c r="H21" s="151"/>
      <c r="I21" s="155"/>
      <c r="J21" s="178"/>
      <c r="K21" s="179"/>
      <c r="L21" s="179"/>
      <c r="M21" s="179"/>
      <c r="X21" s="176"/>
      <c r="Y21" s="155"/>
    </row>
    <row r="22" spans="1:25" s="153" customFormat="1" x14ac:dyDescent="0.25">
      <c r="A22" s="151"/>
      <c r="B22" s="151"/>
      <c r="C22" s="151"/>
      <c r="D22" s="151"/>
      <c r="E22" s="151"/>
      <c r="F22" s="151"/>
      <c r="G22" s="151"/>
      <c r="H22" s="151"/>
      <c r="I22" s="155"/>
      <c r="J22" s="178"/>
      <c r="K22" s="179"/>
      <c r="L22" s="179"/>
      <c r="M22" s="179"/>
      <c r="X22" s="176"/>
      <c r="Y22" s="155"/>
    </row>
    <row r="23" spans="1:25" s="153" customFormat="1" x14ac:dyDescent="0.25">
      <c r="A23" s="151"/>
      <c r="B23" s="151"/>
      <c r="C23" s="151"/>
      <c r="D23" s="151"/>
      <c r="E23" s="151"/>
      <c r="F23" s="151"/>
      <c r="G23" s="151"/>
      <c r="H23" s="151"/>
      <c r="I23" s="155"/>
      <c r="J23" s="178"/>
      <c r="K23" s="179"/>
      <c r="L23" s="179"/>
      <c r="M23" s="179"/>
      <c r="X23" s="176"/>
      <c r="Y23" s="155"/>
    </row>
    <row r="24" spans="1:25" s="153" customFormat="1" x14ac:dyDescent="0.25">
      <c r="A24" s="151"/>
      <c r="B24" s="151"/>
      <c r="C24" s="151"/>
      <c r="D24" s="151"/>
      <c r="E24" s="151"/>
      <c r="F24" s="151"/>
      <c r="G24" s="151"/>
      <c r="H24" s="151"/>
      <c r="I24" s="155"/>
      <c r="J24" s="178"/>
      <c r="K24" s="179"/>
      <c r="L24" s="179"/>
      <c r="M24" s="179"/>
      <c r="X24" s="176"/>
      <c r="Y24" s="155"/>
    </row>
    <row r="25" spans="1:25" s="153" customFormat="1" x14ac:dyDescent="0.25">
      <c r="A25" s="151"/>
      <c r="B25" s="151"/>
      <c r="C25" s="151"/>
      <c r="D25" s="151"/>
      <c r="E25" s="151"/>
      <c r="F25" s="151"/>
      <c r="G25" s="151"/>
      <c r="H25" s="151"/>
      <c r="I25" s="155"/>
      <c r="J25" s="178"/>
      <c r="K25" s="179"/>
      <c r="L25" s="179"/>
      <c r="M25" s="179"/>
      <c r="X25" s="176"/>
      <c r="Y25" s="155"/>
    </row>
    <row r="26" spans="1:25" s="153" customFormat="1" x14ac:dyDescent="0.25">
      <c r="A26" s="151"/>
      <c r="B26" s="151"/>
      <c r="C26" s="151"/>
      <c r="D26" s="151"/>
      <c r="E26" s="151"/>
      <c r="F26" s="151"/>
      <c r="G26" s="151"/>
      <c r="H26" s="151"/>
      <c r="I26" s="155"/>
      <c r="J26" s="178"/>
      <c r="K26" s="179"/>
      <c r="L26" s="179"/>
      <c r="M26" s="179"/>
      <c r="X26" s="176"/>
      <c r="Y26" s="155"/>
    </row>
    <row r="27" spans="1:25" s="153" customFormat="1" x14ac:dyDescent="0.25">
      <c r="A27" s="151"/>
      <c r="B27" s="151"/>
      <c r="C27" s="151"/>
      <c r="D27" s="151"/>
      <c r="E27" s="151"/>
      <c r="F27" s="151"/>
      <c r="G27" s="151"/>
      <c r="H27" s="151"/>
      <c r="I27" s="155"/>
      <c r="J27" s="178"/>
      <c r="K27" s="179"/>
      <c r="L27" s="179"/>
      <c r="M27" s="179"/>
      <c r="X27" s="176"/>
      <c r="Y27" s="155"/>
    </row>
    <row r="28" spans="1:25" s="153" customFormat="1" x14ac:dyDescent="0.25">
      <c r="A28" s="151"/>
      <c r="B28" s="151"/>
      <c r="C28" s="151"/>
      <c r="D28" s="151"/>
      <c r="E28" s="151"/>
      <c r="F28" s="151"/>
      <c r="G28" s="151"/>
      <c r="H28" s="151"/>
      <c r="I28" s="155"/>
      <c r="J28" s="178"/>
      <c r="K28" s="179"/>
      <c r="L28" s="179"/>
      <c r="M28" s="179"/>
      <c r="X28" s="176"/>
      <c r="Y28" s="155"/>
    </row>
    <row r="29" spans="1:25" s="153" customFormat="1" x14ac:dyDescent="0.25">
      <c r="A29" s="151"/>
      <c r="B29" s="151"/>
      <c r="C29" s="151"/>
      <c r="D29" s="151"/>
      <c r="E29" s="151"/>
      <c r="F29" s="151"/>
      <c r="G29" s="151"/>
      <c r="H29" s="151"/>
      <c r="I29" s="155"/>
      <c r="J29" s="178"/>
      <c r="K29" s="179"/>
      <c r="L29" s="179"/>
      <c r="M29" s="179"/>
      <c r="X29" s="176"/>
      <c r="Y29" s="155"/>
    </row>
    <row r="30" spans="1:25" s="153" customFormat="1" x14ac:dyDescent="0.25">
      <c r="A30" s="151"/>
      <c r="B30" s="151"/>
      <c r="C30" s="151"/>
      <c r="D30" s="151"/>
      <c r="E30" s="151"/>
      <c r="F30" s="151"/>
      <c r="G30" s="151"/>
      <c r="H30" s="151"/>
      <c r="I30" s="155"/>
      <c r="J30" s="178"/>
      <c r="K30" s="179"/>
      <c r="L30" s="179"/>
      <c r="M30" s="179"/>
      <c r="X30" s="176"/>
      <c r="Y30" s="155"/>
    </row>
    <row r="31" spans="1:25" s="153" customFormat="1" x14ac:dyDescent="0.25">
      <c r="A31" s="151"/>
      <c r="B31" s="151"/>
      <c r="C31" s="151"/>
      <c r="D31" s="151"/>
      <c r="E31" s="151"/>
      <c r="F31" s="151"/>
      <c r="G31" s="151"/>
      <c r="H31" s="151"/>
      <c r="I31" s="155"/>
      <c r="J31" s="178"/>
      <c r="K31" s="179"/>
      <c r="L31" s="179"/>
      <c r="M31" s="179"/>
      <c r="X31" s="176"/>
      <c r="Y31" s="155"/>
    </row>
    <row r="32" spans="1:25" s="153" customFormat="1" x14ac:dyDescent="0.25">
      <c r="A32" s="151"/>
      <c r="B32" s="151"/>
      <c r="C32" s="151"/>
      <c r="D32" s="151"/>
      <c r="E32" s="151"/>
      <c r="F32" s="151"/>
      <c r="G32" s="151"/>
      <c r="H32" s="151"/>
      <c r="I32" s="155"/>
      <c r="J32" s="151"/>
      <c r="K32" s="179"/>
      <c r="L32" s="179"/>
      <c r="M32" s="179"/>
      <c r="X32" s="176"/>
      <c r="Y32" s="155"/>
    </row>
    <row r="33" spans="1:25" s="153" customFormat="1" x14ac:dyDescent="0.25">
      <c r="A33" s="151"/>
      <c r="B33" s="151"/>
      <c r="C33" s="151"/>
      <c r="D33" s="151"/>
      <c r="E33" s="151"/>
      <c r="F33" s="151"/>
      <c r="G33" s="151"/>
      <c r="H33" s="151"/>
      <c r="I33" s="155"/>
      <c r="J33" s="151"/>
      <c r="K33" s="179"/>
      <c r="L33" s="179"/>
      <c r="M33" s="179"/>
      <c r="X33" s="176"/>
      <c r="Y33" s="155"/>
    </row>
    <row r="34" spans="1:25" s="153" customFormat="1" x14ac:dyDescent="0.25">
      <c r="A34" s="151"/>
      <c r="B34" s="151"/>
      <c r="C34" s="151"/>
      <c r="D34" s="151"/>
      <c r="E34" s="151"/>
      <c r="F34" s="151"/>
      <c r="G34" s="151"/>
      <c r="H34" s="151"/>
      <c r="I34" s="155"/>
      <c r="J34" s="151"/>
      <c r="K34" s="179"/>
      <c r="L34" s="179"/>
      <c r="M34" s="179"/>
      <c r="X34" s="176"/>
      <c r="Y34" s="155"/>
    </row>
    <row r="35" spans="1:25" s="153" customFormat="1" x14ac:dyDescent="0.25">
      <c r="A35" s="151"/>
      <c r="B35" s="151"/>
      <c r="C35" s="151"/>
      <c r="D35" s="151"/>
      <c r="E35" s="151"/>
      <c r="F35" s="151"/>
      <c r="G35" s="151"/>
      <c r="H35" s="151"/>
      <c r="I35" s="155"/>
      <c r="J35" s="151"/>
      <c r="K35" s="179"/>
      <c r="L35" s="179"/>
      <c r="M35" s="179"/>
      <c r="X35" s="176"/>
      <c r="Y35" s="155"/>
    </row>
    <row r="36" spans="1:25" s="153" customFormat="1" x14ac:dyDescent="0.25">
      <c r="A36" s="151"/>
      <c r="B36" s="151"/>
      <c r="C36" s="151"/>
      <c r="D36" s="151"/>
      <c r="E36" s="151"/>
      <c r="F36" s="151"/>
      <c r="G36" s="151"/>
      <c r="H36" s="151"/>
      <c r="I36" s="155"/>
      <c r="J36" s="151"/>
      <c r="K36" s="179"/>
      <c r="L36" s="179"/>
      <c r="M36" s="179"/>
      <c r="X36" s="176"/>
      <c r="Y36" s="155"/>
    </row>
    <row r="37" spans="1:25" s="153" customFormat="1" x14ac:dyDescent="0.25">
      <c r="A37" s="151"/>
      <c r="B37" s="151"/>
      <c r="C37" s="151"/>
      <c r="D37" s="151"/>
      <c r="E37" s="151"/>
      <c r="F37" s="151"/>
      <c r="G37" s="151"/>
      <c r="H37" s="151"/>
      <c r="I37" s="155"/>
      <c r="J37" s="151"/>
      <c r="K37" s="179"/>
      <c r="L37" s="179"/>
      <c r="M37" s="179"/>
      <c r="X37" s="176"/>
      <c r="Y37" s="155"/>
    </row>
    <row r="38" spans="1:25" s="153" customFormat="1" x14ac:dyDescent="0.25">
      <c r="A38" s="151"/>
      <c r="B38" s="151"/>
      <c r="C38" s="151"/>
      <c r="D38" s="151"/>
      <c r="E38" s="151"/>
      <c r="F38" s="151"/>
      <c r="G38" s="151"/>
      <c r="H38" s="151"/>
      <c r="I38" s="155"/>
      <c r="J38" s="151"/>
      <c r="K38" s="179"/>
      <c r="L38" s="179"/>
      <c r="M38" s="179"/>
      <c r="X38" s="176"/>
      <c r="Y38" s="155"/>
    </row>
    <row r="39" spans="1:25" s="153" customFormat="1" x14ac:dyDescent="0.25">
      <c r="A39" s="151"/>
      <c r="B39" s="151"/>
      <c r="C39" s="151"/>
      <c r="D39" s="151"/>
      <c r="E39" s="151"/>
      <c r="F39" s="151"/>
      <c r="G39" s="151"/>
      <c r="H39" s="151"/>
      <c r="I39" s="155"/>
      <c r="J39" s="151"/>
      <c r="K39" s="179"/>
      <c r="L39" s="179"/>
      <c r="M39" s="179"/>
      <c r="X39" s="176"/>
      <c r="Y39" s="155"/>
    </row>
    <row r="40" spans="1:25" s="153" customFormat="1" x14ac:dyDescent="0.25">
      <c r="A40" s="151"/>
      <c r="B40" s="151"/>
      <c r="C40" s="151"/>
      <c r="D40" s="151"/>
      <c r="E40" s="151"/>
      <c r="F40" s="151"/>
      <c r="G40" s="151"/>
      <c r="H40" s="151"/>
      <c r="I40" s="155"/>
      <c r="J40" s="151"/>
      <c r="K40" s="179"/>
      <c r="L40" s="179"/>
      <c r="M40" s="179"/>
      <c r="X40" s="176"/>
      <c r="Y40" s="155"/>
    </row>
    <row r="41" spans="1:25" s="153" customFormat="1" x14ac:dyDescent="0.25">
      <c r="A41" s="151"/>
      <c r="B41" s="151"/>
      <c r="C41" s="151"/>
      <c r="D41" s="151"/>
      <c r="E41" s="151"/>
      <c r="F41" s="151"/>
      <c r="G41" s="151"/>
      <c r="H41" s="151"/>
      <c r="I41" s="155"/>
      <c r="J41" s="151"/>
      <c r="K41" s="179"/>
      <c r="L41" s="179"/>
      <c r="M41" s="179"/>
      <c r="X41" s="176"/>
      <c r="Y41" s="155"/>
    </row>
    <row r="42" spans="1:25" s="153" customFormat="1" x14ac:dyDescent="0.25">
      <c r="A42" s="151"/>
      <c r="B42" s="151"/>
      <c r="C42" s="151"/>
      <c r="D42" s="151"/>
      <c r="E42" s="151"/>
      <c r="F42" s="151"/>
      <c r="G42" s="151"/>
      <c r="H42" s="151"/>
      <c r="I42" s="155"/>
      <c r="J42" s="151"/>
      <c r="K42" s="179"/>
      <c r="L42" s="179"/>
      <c r="M42" s="179"/>
      <c r="X42" s="176"/>
      <c r="Y42" s="155"/>
    </row>
    <row r="43" spans="1:25" s="153" customFormat="1" x14ac:dyDescent="0.25">
      <c r="A43" s="155"/>
      <c r="B43" s="155"/>
      <c r="C43" s="155"/>
      <c r="D43" s="155"/>
      <c r="E43" s="155"/>
      <c r="F43" s="155"/>
      <c r="G43" s="155"/>
      <c r="H43" s="155"/>
      <c r="I43" s="155"/>
      <c r="J43" s="151"/>
      <c r="K43" s="179"/>
      <c r="L43" s="179"/>
      <c r="M43" s="179"/>
      <c r="X43" s="176"/>
      <c r="Y43" s="155"/>
    </row>
    <row r="44" spans="1:25" s="153" customFormat="1" x14ac:dyDescent="0.25">
      <c r="A44" s="155"/>
      <c r="B44" s="155"/>
      <c r="C44" s="155"/>
      <c r="D44" s="155"/>
      <c r="E44" s="155"/>
      <c r="F44" s="155"/>
      <c r="G44" s="155"/>
      <c r="H44" s="155"/>
      <c r="I44" s="155"/>
      <c r="J44" s="151"/>
      <c r="K44" s="179"/>
      <c r="L44" s="179"/>
      <c r="M44" s="179"/>
      <c r="X44" s="176"/>
      <c r="Y44" s="155"/>
    </row>
    <row r="45" spans="1:25" s="153" customFormat="1" x14ac:dyDescent="0.25">
      <c r="A45" s="155"/>
      <c r="B45" s="155"/>
      <c r="C45" s="155"/>
      <c r="D45" s="155"/>
      <c r="E45" s="155"/>
      <c r="F45" s="155"/>
      <c r="G45" s="155"/>
      <c r="H45" s="155"/>
      <c r="I45" s="155"/>
      <c r="J45" s="151"/>
      <c r="K45" s="179"/>
      <c r="L45" s="179"/>
      <c r="M45" s="179"/>
      <c r="X45" s="176"/>
      <c r="Y45" s="155"/>
    </row>
    <row r="46" spans="1:25" s="153" customFormat="1" x14ac:dyDescent="0.25">
      <c r="A46" s="155"/>
      <c r="B46" s="155"/>
      <c r="C46" s="155"/>
      <c r="D46" s="155"/>
      <c r="E46" s="155"/>
      <c r="F46" s="155"/>
      <c r="G46" s="155"/>
      <c r="H46" s="155"/>
      <c r="I46" s="155"/>
      <c r="J46" s="151"/>
      <c r="K46" s="179"/>
      <c r="L46" s="179"/>
      <c r="M46" s="179"/>
      <c r="X46" s="176"/>
      <c r="Y46" s="155"/>
    </row>
    <row r="47" spans="1:25" s="153" customFormat="1" x14ac:dyDescent="0.25">
      <c r="A47" s="155"/>
      <c r="B47" s="155"/>
      <c r="C47" s="155"/>
      <c r="D47" s="155"/>
      <c r="E47" s="155"/>
      <c r="F47" s="155"/>
      <c r="G47" s="155"/>
      <c r="H47" s="155"/>
      <c r="I47" s="155"/>
      <c r="J47" s="151"/>
      <c r="K47" s="179"/>
      <c r="L47" s="179"/>
      <c r="M47" s="179"/>
      <c r="X47" s="176"/>
      <c r="Y47" s="155"/>
    </row>
    <row r="48" spans="1:25" s="153" customFormat="1" x14ac:dyDescent="0.25">
      <c r="A48" s="155"/>
      <c r="B48" s="155"/>
      <c r="C48" s="155"/>
      <c r="D48" s="155"/>
      <c r="E48" s="155"/>
      <c r="F48" s="155"/>
      <c r="G48" s="155"/>
      <c r="H48" s="155"/>
      <c r="I48" s="155"/>
      <c r="J48" s="151"/>
      <c r="K48" s="179"/>
      <c r="L48" s="179"/>
      <c r="M48" s="179"/>
      <c r="X48" s="176"/>
      <c r="Y48" s="155"/>
    </row>
    <row r="49" spans="1:25" s="153" customFormat="1" x14ac:dyDescent="0.25">
      <c r="A49" s="155"/>
      <c r="B49" s="155"/>
      <c r="C49" s="155"/>
      <c r="D49" s="155"/>
      <c r="E49" s="155"/>
      <c r="F49" s="155"/>
      <c r="G49" s="155"/>
      <c r="H49" s="155"/>
      <c r="I49" s="155"/>
      <c r="J49" s="151"/>
      <c r="K49" s="179"/>
      <c r="L49" s="179"/>
      <c r="M49" s="179"/>
      <c r="X49" s="176"/>
      <c r="Y49" s="155"/>
    </row>
    <row r="50" spans="1:25" s="153" customFormat="1" x14ac:dyDescent="0.25">
      <c r="A50" s="155"/>
      <c r="B50" s="155"/>
      <c r="C50" s="155"/>
      <c r="D50" s="155"/>
      <c r="E50" s="155"/>
      <c r="F50" s="155"/>
      <c r="G50" s="155"/>
      <c r="H50" s="155"/>
      <c r="I50" s="155"/>
      <c r="J50" s="151"/>
      <c r="K50" s="179"/>
      <c r="L50" s="179"/>
      <c r="M50" s="179"/>
      <c r="X50" s="176"/>
      <c r="Y50" s="155"/>
    </row>
    <row r="51" spans="1:25" s="153" customFormat="1" x14ac:dyDescent="0.25">
      <c r="A51" s="155"/>
      <c r="B51" s="155"/>
      <c r="C51" s="155"/>
      <c r="D51" s="155"/>
      <c r="E51" s="155"/>
      <c r="F51" s="155"/>
      <c r="G51" s="155"/>
      <c r="H51" s="155"/>
      <c r="I51" s="155"/>
      <c r="J51" s="151"/>
      <c r="K51" s="179"/>
      <c r="L51" s="179"/>
      <c r="M51" s="179"/>
      <c r="X51" s="176"/>
      <c r="Y51" s="155"/>
    </row>
    <row r="52" spans="1:25" s="153" customFormat="1" x14ac:dyDescent="0.25">
      <c r="A52" s="155"/>
      <c r="B52" s="155"/>
      <c r="C52" s="155"/>
      <c r="D52" s="155"/>
      <c r="E52" s="155"/>
      <c r="F52" s="155"/>
      <c r="G52" s="155"/>
      <c r="H52" s="155"/>
      <c r="I52" s="155"/>
      <c r="J52" s="151"/>
      <c r="K52" s="179"/>
      <c r="L52" s="179"/>
      <c r="M52" s="179"/>
      <c r="X52" s="176"/>
      <c r="Y52" s="155"/>
    </row>
    <row r="53" spans="1:25" s="153" customFormat="1" x14ac:dyDescent="0.25">
      <c r="A53" s="155"/>
      <c r="B53" s="155"/>
      <c r="C53" s="155"/>
      <c r="D53" s="155"/>
      <c r="E53" s="155"/>
      <c r="F53" s="155"/>
      <c r="G53" s="155"/>
      <c r="H53" s="155"/>
      <c r="I53" s="155"/>
      <c r="J53" s="151"/>
      <c r="K53" s="179"/>
      <c r="L53" s="179"/>
      <c r="M53" s="179"/>
      <c r="X53" s="176"/>
      <c r="Y53" s="155"/>
    </row>
    <row r="54" spans="1:25" s="153" customFormat="1" x14ac:dyDescent="0.25">
      <c r="A54" s="155"/>
      <c r="B54" s="155"/>
      <c r="C54" s="155"/>
      <c r="D54" s="155"/>
      <c r="E54" s="155"/>
      <c r="F54" s="155"/>
      <c r="G54" s="155"/>
      <c r="H54" s="155"/>
      <c r="I54" s="155"/>
      <c r="J54" s="151"/>
      <c r="K54" s="179"/>
      <c r="L54" s="179"/>
      <c r="M54" s="179"/>
      <c r="X54" s="176"/>
      <c r="Y54" s="155"/>
    </row>
    <row r="55" spans="1:25" s="153" customFormat="1" x14ac:dyDescent="0.25">
      <c r="A55" s="155"/>
      <c r="B55" s="155"/>
      <c r="C55" s="155"/>
      <c r="D55" s="155"/>
      <c r="E55" s="155"/>
      <c r="F55" s="155"/>
      <c r="G55" s="155"/>
      <c r="H55" s="155"/>
      <c r="I55" s="155"/>
      <c r="J55" s="151"/>
      <c r="K55" s="179"/>
      <c r="L55" s="179"/>
      <c r="M55" s="179"/>
      <c r="X55" s="176"/>
      <c r="Y55" s="155"/>
    </row>
    <row r="56" spans="1:25" s="153" customFormat="1" x14ac:dyDescent="0.25">
      <c r="A56" s="155"/>
      <c r="B56" s="155"/>
      <c r="C56" s="155"/>
      <c r="D56" s="155"/>
      <c r="E56" s="155"/>
      <c r="F56" s="155"/>
      <c r="G56" s="155"/>
      <c r="H56" s="155"/>
      <c r="I56" s="155"/>
      <c r="J56" s="151"/>
      <c r="K56" s="179"/>
      <c r="L56" s="179"/>
      <c r="M56" s="179"/>
      <c r="X56" s="176"/>
      <c r="Y56" s="155"/>
    </row>
    <row r="57" spans="1:25" s="153" customFormat="1" x14ac:dyDescent="0.25">
      <c r="A57" s="155"/>
      <c r="B57" s="155"/>
      <c r="C57" s="155"/>
      <c r="D57" s="155"/>
      <c r="E57" s="155"/>
      <c r="F57" s="155"/>
      <c r="G57" s="155"/>
      <c r="H57" s="155"/>
      <c r="I57" s="155"/>
      <c r="J57" s="151"/>
      <c r="K57" s="179"/>
      <c r="L57" s="179"/>
      <c r="M57" s="179"/>
      <c r="X57" s="176"/>
      <c r="Y57" s="155"/>
    </row>
    <row r="58" spans="1:25" s="153" customFormat="1" x14ac:dyDescent="0.25">
      <c r="A58" s="155"/>
      <c r="B58" s="155"/>
      <c r="C58" s="155"/>
      <c r="D58" s="155"/>
      <c r="E58" s="155"/>
      <c r="F58" s="155"/>
      <c r="G58" s="155"/>
      <c r="H58" s="155"/>
      <c r="I58" s="155"/>
      <c r="J58" s="151"/>
      <c r="K58" s="179"/>
      <c r="L58" s="179"/>
      <c r="M58" s="179"/>
      <c r="X58" s="176"/>
      <c r="Y58" s="155"/>
    </row>
    <row r="59" spans="1:25" s="153" customFormat="1" x14ac:dyDescent="0.25">
      <c r="A59" s="155"/>
      <c r="B59" s="155"/>
      <c r="C59" s="155"/>
      <c r="D59" s="155"/>
      <c r="E59" s="155"/>
      <c r="F59" s="155"/>
      <c r="G59" s="155"/>
      <c r="H59" s="155"/>
      <c r="I59" s="155"/>
      <c r="J59" s="151"/>
      <c r="K59" s="179"/>
      <c r="L59" s="179"/>
      <c r="M59" s="179"/>
      <c r="X59" s="176"/>
      <c r="Y59" s="155"/>
    </row>
    <row r="60" spans="1:25" s="153" customFormat="1" x14ac:dyDescent="0.25">
      <c r="A60" s="155"/>
      <c r="B60" s="155"/>
      <c r="C60" s="155"/>
      <c r="D60" s="155"/>
      <c r="E60" s="155"/>
      <c r="F60" s="155"/>
      <c r="G60" s="155"/>
      <c r="H60" s="155"/>
      <c r="I60" s="155"/>
      <c r="J60" s="151"/>
      <c r="K60" s="179"/>
      <c r="L60" s="179"/>
      <c r="M60" s="179"/>
      <c r="X60" s="176"/>
      <c r="Y60" s="155"/>
    </row>
    <row r="61" spans="1:25" s="153" customFormat="1" x14ac:dyDescent="0.25">
      <c r="A61" s="155"/>
      <c r="B61" s="155"/>
      <c r="C61" s="155"/>
      <c r="D61" s="155"/>
      <c r="E61" s="155"/>
      <c r="F61" s="155"/>
      <c r="G61" s="155"/>
      <c r="H61" s="155"/>
      <c r="I61" s="155"/>
      <c r="J61" s="151"/>
      <c r="K61" s="179"/>
      <c r="L61" s="179"/>
      <c r="M61" s="179"/>
      <c r="X61" s="176"/>
      <c r="Y61" s="155"/>
    </row>
    <row r="62" spans="1:25" s="153" customFormat="1" x14ac:dyDescent="0.25">
      <c r="A62" s="155"/>
      <c r="B62" s="155"/>
      <c r="C62" s="155"/>
      <c r="D62" s="155"/>
      <c r="E62" s="155"/>
      <c r="F62" s="155"/>
      <c r="G62" s="155"/>
      <c r="H62" s="155"/>
      <c r="I62" s="155"/>
      <c r="J62" s="151"/>
      <c r="K62" s="179"/>
      <c r="L62" s="179"/>
      <c r="M62" s="179"/>
      <c r="X62" s="176"/>
      <c r="Y62" s="155"/>
    </row>
    <row r="63" spans="1:25" s="153" customFormat="1" x14ac:dyDescent="0.25">
      <c r="A63" s="155"/>
      <c r="B63" s="155"/>
      <c r="C63" s="155"/>
      <c r="D63" s="155"/>
      <c r="E63" s="155"/>
      <c r="F63" s="155"/>
      <c r="G63" s="155"/>
      <c r="H63" s="155"/>
      <c r="I63" s="155"/>
      <c r="J63" s="151"/>
      <c r="K63" s="179"/>
      <c r="L63" s="179"/>
      <c r="M63" s="179"/>
      <c r="X63" s="176"/>
      <c r="Y63" s="155"/>
    </row>
    <row r="64" spans="1:25" s="153" customFormat="1" x14ac:dyDescent="0.25">
      <c r="A64" s="155"/>
      <c r="B64" s="155"/>
      <c r="C64" s="155"/>
      <c r="D64" s="155"/>
      <c r="E64" s="155"/>
      <c r="F64" s="155"/>
      <c r="G64" s="155"/>
      <c r="H64" s="155"/>
      <c r="I64" s="155"/>
      <c r="J64" s="151"/>
      <c r="K64" s="179"/>
      <c r="L64" s="179"/>
      <c r="M64" s="179"/>
      <c r="X64" s="176"/>
      <c r="Y64" s="155"/>
    </row>
    <row r="65" spans="1:25" s="153" customFormat="1" x14ac:dyDescent="0.25">
      <c r="A65" s="155"/>
      <c r="B65" s="155"/>
      <c r="C65" s="155"/>
      <c r="D65" s="155"/>
      <c r="E65" s="155"/>
      <c r="F65" s="155"/>
      <c r="G65" s="155"/>
      <c r="H65" s="155"/>
      <c r="I65" s="155"/>
      <c r="J65" s="151"/>
      <c r="K65" s="179"/>
      <c r="L65" s="179"/>
      <c r="M65" s="179"/>
      <c r="X65" s="176"/>
      <c r="Y65" s="155"/>
    </row>
    <row r="66" spans="1:25" s="153" customFormat="1" x14ac:dyDescent="0.25">
      <c r="A66" s="155"/>
      <c r="B66" s="155"/>
      <c r="C66" s="155"/>
      <c r="D66" s="155"/>
      <c r="E66" s="155"/>
      <c r="F66" s="155"/>
      <c r="G66" s="155"/>
      <c r="H66" s="155"/>
      <c r="I66" s="155"/>
      <c r="J66" s="151"/>
      <c r="K66" s="179"/>
      <c r="L66" s="179"/>
      <c r="M66" s="179"/>
      <c r="X66" s="176"/>
      <c r="Y66" s="155"/>
    </row>
    <row r="67" spans="1:25" s="153" customFormat="1" x14ac:dyDescent="0.25">
      <c r="A67" s="155"/>
      <c r="B67" s="155"/>
      <c r="C67" s="155"/>
      <c r="D67" s="155"/>
      <c r="E67" s="155"/>
      <c r="F67" s="155"/>
      <c r="G67" s="155"/>
      <c r="H67" s="155"/>
      <c r="I67" s="155"/>
      <c r="J67" s="151"/>
      <c r="K67" s="179"/>
      <c r="L67" s="179"/>
      <c r="M67" s="179"/>
      <c r="X67" s="176"/>
      <c r="Y67" s="155"/>
    </row>
    <row r="68" spans="1:25" s="153" customFormat="1" x14ac:dyDescent="0.25">
      <c r="A68" s="155"/>
      <c r="B68" s="155"/>
      <c r="C68" s="155"/>
      <c r="D68" s="155"/>
      <c r="E68" s="155"/>
      <c r="F68" s="155"/>
      <c r="G68" s="155"/>
      <c r="H68" s="155"/>
      <c r="I68" s="155"/>
      <c r="J68" s="151"/>
      <c r="K68" s="179"/>
      <c r="L68" s="179"/>
      <c r="M68" s="179"/>
      <c r="X68" s="176"/>
      <c r="Y68" s="155"/>
    </row>
    <row r="69" spans="1:25" s="153" customFormat="1" x14ac:dyDescent="0.25">
      <c r="A69" s="155"/>
      <c r="B69" s="155"/>
      <c r="C69" s="155"/>
      <c r="D69" s="155"/>
      <c r="E69" s="155"/>
      <c r="F69" s="155"/>
      <c r="G69" s="155"/>
      <c r="H69" s="155"/>
      <c r="I69" s="155"/>
      <c r="J69" s="151"/>
      <c r="K69" s="179"/>
      <c r="L69" s="179"/>
      <c r="M69" s="179"/>
      <c r="X69" s="176"/>
      <c r="Y69" s="155"/>
    </row>
    <row r="70" spans="1:25" s="153" customFormat="1" x14ac:dyDescent="0.25">
      <c r="A70" s="155"/>
      <c r="B70" s="155"/>
      <c r="C70" s="155"/>
      <c r="D70" s="155"/>
      <c r="E70" s="155"/>
      <c r="F70" s="155"/>
      <c r="G70" s="155"/>
      <c r="H70" s="155"/>
      <c r="I70" s="155"/>
      <c r="J70" s="151"/>
      <c r="K70" s="179"/>
      <c r="L70" s="179"/>
      <c r="M70" s="179"/>
      <c r="X70" s="176"/>
      <c r="Y70" s="155"/>
    </row>
    <row r="71" spans="1:25" s="153" customFormat="1" x14ac:dyDescent="0.25">
      <c r="A71" s="155"/>
      <c r="B71" s="155"/>
      <c r="C71" s="155"/>
      <c r="D71" s="155"/>
      <c r="E71" s="155"/>
      <c r="F71" s="155"/>
      <c r="G71" s="155"/>
      <c r="H71" s="155"/>
      <c r="I71" s="155"/>
      <c r="J71" s="151"/>
      <c r="K71" s="179"/>
      <c r="L71" s="179"/>
      <c r="M71" s="179"/>
      <c r="X71" s="176"/>
      <c r="Y71" s="155"/>
    </row>
    <row r="72" spans="1:25" s="153" customFormat="1" x14ac:dyDescent="0.25">
      <c r="A72" s="155"/>
      <c r="B72" s="155"/>
      <c r="C72" s="155"/>
      <c r="D72" s="155"/>
      <c r="E72" s="155"/>
      <c r="F72" s="155"/>
      <c r="G72" s="155"/>
      <c r="H72" s="155"/>
      <c r="I72" s="155"/>
      <c r="J72" s="151"/>
      <c r="K72" s="179"/>
      <c r="L72" s="179"/>
      <c r="M72" s="179"/>
      <c r="X72" s="176"/>
      <c r="Y72" s="155"/>
    </row>
    <row r="73" spans="1:25" s="153" customFormat="1" x14ac:dyDescent="0.25">
      <c r="A73" s="155"/>
      <c r="B73" s="155"/>
      <c r="C73" s="155"/>
      <c r="D73" s="155"/>
      <c r="E73" s="155"/>
      <c r="F73" s="155"/>
      <c r="G73" s="155"/>
      <c r="H73" s="155"/>
      <c r="I73" s="155"/>
      <c r="J73" s="151"/>
      <c r="K73" s="179"/>
      <c r="L73" s="179"/>
      <c r="M73" s="179"/>
      <c r="X73" s="176"/>
      <c r="Y73" s="155"/>
    </row>
    <row r="74" spans="1:25" s="153" customFormat="1" x14ac:dyDescent="0.25">
      <c r="A74" s="155"/>
      <c r="B74" s="155"/>
      <c r="C74" s="155"/>
      <c r="D74" s="155"/>
      <c r="E74" s="155"/>
      <c r="F74" s="155"/>
      <c r="G74" s="155"/>
      <c r="H74" s="155"/>
      <c r="I74" s="155"/>
      <c r="J74" s="151"/>
      <c r="K74" s="179"/>
      <c r="L74" s="179"/>
      <c r="M74" s="179"/>
      <c r="X74" s="176"/>
      <c r="Y74" s="155"/>
    </row>
    <row r="75" spans="1:25" s="153" customFormat="1" x14ac:dyDescent="0.25">
      <c r="A75" s="155"/>
      <c r="B75" s="155"/>
      <c r="C75" s="155"/>
      <c r="D75" s="155"/>
      <c r="E75" s="155"/>
      <c r="F75" s="155"/>
      <c r="G75" s="155"/>
      <c r="H75" s="155"/>
      <c r="I75" s="155"/>
      <c r="J75" s="151"/>
      <c r="K75" s="179"/>
      <c r="L75" s="179"/>
      <c r="M75" s="179"/>
      <c r="X75" s="176"/>
      <c r="Y75" s="155"/>
    </row>
    <row r="76" spans="1:25" s="153" customFormat="1" x14ac:dyDescent="0.25">
      <c r="A76" s="155"/>
      <c r="B76" s="155"/>
      <c r="C76" s="155"/>
      <c r="D76" s="155"/>
      <c r="E76" s="155"/>
      <c r="F76" s="155"/>
      <c r="G76" s="155"/>
      <c r="H76" s="155"/>
      <c r="I76" s="155"/>
      <c r="J76" s="151"/>
      <c r="K76" s="179"/>
      <c r="L76" s="179"/>
      <c r="M76" s="179"/>
      <c r="X76" s="176"/>
      <c r="Y76" s="155"/>
    </row>
    <row r="77" spans="1:25" s="153" customFormat="1" x14ac:dyDescent="0.25">
      <c r="A77" s="155"/>
      <c r="B77" s="155"/>
      <c r="C77" s="155"/>
      <c r="D77" s="155"/>
      <c r="E77" s="155"/>
      <c r="F77" s="155"/>
      <c r="G77" s="155"/>
      <c r="H77" s="155"/>
      <c r="I77" s="155"/>
      <c r="J77" s="151"/>
      <c r="K77" s="179"/>
      <c r="L77" s="179"/>
      <c r="M77" s="179"/>
      <c r="X77" s="176"/>
      <c r="Y77" s="155"/>
    </row>
    <row r="78" spans="1:25" s="153" customFormat="1" x14ac:dyDescent="0.25">
      <c r="A78" s="155"/>
      <c r="B78" s="155"/>
      <c r="C78" s="155"/>
      <c r="D78" s="155"/>
      <c r="E78" s="155"/>
      <c r="F78" s="155"/>
      <c r="G78" s="155"/>
      <c r="H78" s="155"/>
      <c r="I78" s="155"/>
      <c r="J78" s="151"/>
      <c r="K78" s="179"/>
      <c r="L78" s="179"/>
      <c r="M78" s="179"/>
      <c r="X78" s="176"/>
      <c r="Y78" s="155"/>
    </row>
    <row r="79" spans="1:25" s="153" customFormat="1" x14ac:dyDescent="0.25">
      <c r="A79" s="155"/>
      <c r="B79" s="155"/>
      <c r="C79" s="155"/>
      <c r="D79" s="155"/>
      <c r="E79" s="155"/>
      <c r="F79" s="155"/>
      <c r="G79" s="155"/>
      <c r="H79" s="155"/>
      <c r="I79" s="155"/>
      <c r="J79" s="151"/>
      <c r="K79" s="179"/>
      <c r="L79" s="179"/>
      <c r="M79" s="179"/>
      <c r="X79" s="176"/>
      <c r="Y79" s="155"/>
    </row>
    <row r="80" spans="1:25" s="153" customFormat="1" x14ac:dyDescent="0.25">
      <c r="A80" s="155"/>
      <c r="B80" s="155"/>
      <c r="C80" s="155"/>
      <c r="D80" s="155"/>
      <c r="E80" s="155"/>
      <c r="F80" s="155"/>
      <c r="G80" s="155"/>
      <c r="H80" s="155"/>
      <c r="I80" s="155"/>
      <c r="J80" s="151"/>
      <c r="K80" s="179"/>
      <c r="L80" s="179"/>
      <c r="M80" s="179"/>
      <c r="X80" s="176"/>
      <c r="Y80" s="155"/>
    </row>
    <row r="81" spans="1:25" s="153" customFormat="1" x14ac:dyDescent="0.25">
      <c r="A81" s="155"/>
      <c r="B81" s="155"/>
      <c r="C81" s="155"/>
      <c r="D81" s="155"/>
      <c r="E81" s="155"/>
      <c r="F81" s="155"/>
      <c r="G81" s="155"/>
      <c r="H81" s="155"/>
      <c r="I81" s="155"/>
      <c r="J81" s="151"/>
      <c r="K81" s="179"/>
      <c r="L81" s="179"/>
      <c r="M81" s="179"/>
      <c r="X81" s="176"/>
      <c r="Y81" s="155"/>
    </row>
    <row r="82" spans="1:25" s="153" customFormat="1" x14ac:dyDescent="0.25">
      <c r="A82" s="155"/>
      <c r="B82" s="155"/>
      <c r="C82" s="155"/>
      <c r="D82" s="155"/>
      <c r="E82" s="155"/>
      <c r="F82" s="155"/>
      <c r="G82" s="155"/>
      <c r="H82" s="155"/>
      <c r="I82" s="155"/>
      <c r="J82" s="151"/>
      <c r="K82" s="179"/>
      <c r="L82" s="179"/>
      <c r="M82" s="179"/>
      <c r="X82" s="176"/>
      <c r="Y82" s="155"/>
    </row>
    <row r="83" spans="1:25" s="153" customFormat="1" x14ac:dyDescent="0.25">
      <c r="A83" s="155"/>
      <c r="B83" s="155"/>
      <c r="C83" s="155"/>
      <c r="D83" s="155"/>
      <c r="E83" s="155"/>
      <c r="F83" s="155"/>
      <c r="G83" s="155"/>
      <c r="H83" s="155"/>
      <c r="I83" s="155"/>
      <c r="J83" s="151"/>
      <c r="K83" s="179"/>
      <c r="L83" s="179"/>
      <c r="M83" s="179"/>
      <c r="X83" s="176"/>
      <c r="Y83" s="155"/>
    </row>
    <row r="84" spans="1:25" s="153" customFormat="1" x14ac:dyDescent="0.25">
      <c r="A84" s="155"/>
      <c r="B84" s="155"/>
      <c r="C84" s="155"/>
      <c r="D84" s="155"/>
      <c r="E84" s="155"/>
      <c r="F84" s="155"/>
      <c r="G84" s="155"/>
      <c r="H84" s="155"/>
      <c r="I84" s="155"/>
      <c r="J84" s="151"/>
      <c r="K84" s="179"/>
      <c r="L84" s="179"/>
      <c r="M84" s="179"/>
      <c r="X84" s="176"/>
      <c r="Y84" s="155"/>
    </row>
    <row r="85" spans="1:25" s="153" customFormat="1" x14ac:dyDescent="0.25">
      <c r="A85" s="155"/>
      <c r="B85" s="155"/>
      <c r="C85" s="155"/>
      <c r="D85" s="155"/>
      <c r="E85" s="155"/>
      <c r="F85" s="155"/>
      <c r="G85" s="155"/>
      <c r="H85" s="155"/>
      <c r="I85" s="155"/>
      <c r="J85" s="151"/>
      <c r="K85" s="179"/>
      <c r="L85" s="179"/>
      <c r="M85" s="179"/>
      <c r="X85" s="176"/>
      <c r="Y85" s="155"/>
    </row>
    <row r="86" spans="1:25" s="153" customFormat="1" x14ac:dyDescent="0.25">
      <c r="A86" s="155"/>
      <c r="B86" s="155"/>
      <c r="C86" s="155"/>
      <c r="D86" s="155"/>
      <c r="E86" s="155"/>
      <c r="F86" s="155"/>
      <c r="G86" s="155"/>
      <c r="H86" s="155"/>
      <c r="I86" s="155"/>
      <c r="J86" s="151"/>
      <c r="K86" s="179"/>
      <c r="L86" s="179"/>
      <c r="M86" s="179"/>
      <c r="X86" s="176"/>
      <c r="Y86" s="155"/>
    </row>
    <row r="87" spans="1:25" s="153" customFormat="1" x14ac:dyDescent="0.25">
      <c r="A87" s="155"/>
      <c r="B87" s="155"/>
      <c r="C87" s="155"/>
      <c r="D87" s="155"/>
      <c r="E87" s="155"/>
      <c r="F87" s="155"/>
      <c r="G87" s="155"/>
      <c r="H87" s="155"/>
      <c r="I87" s="155"/>
      <c r="J87" s="151"/>
      <c r="K87" s="179"/>
      <c r="L87" s="179"/>
      <c r="M87" s="179"/>
      <c r="X87" s="176"/>
      <c r="Y87" s="155"/>
    </row>
    <row r="88" spans="1:25" s="153" customFormat="1" x14ac:dyDescent="0.25">
      <c r="A88" s="155"/>
      <c r="B88" s="155"/>
      <c r="C88" s="155"/>
      <c r="D88" s="155"/>
      <c r="E88" s="155"/>
      <c r="F88" s="155"/>
      <c r="G88" s="155"/>
      <c r="H88" s="155"/>
      <c r="I88" s="155"/>
      <c r="J88" s="151"/>
      <c r="K88" s="179"/>
      <c r="L88" s="179"/>
      <c r="M88" s="179"/>
      <c r="X88" s="176"/>
      <c r="Y88" s="155"/>
    </row>
    <row r="89" spans="1:25" s="153" customFormat="1" x14ac:dyDescent="0.25">
      <c r="A89" s="155"/>
      <c r="B89" s="155"/>
      <c r="C89" s="155"/>
      <c r="D89" s="155"/>
      <c r="E89" s="155"/>
      <c r="F89" s="155"/>
      <c r="G89" s="155"/>
      <c r="H89" s="155"/>
      <c r="I89" s="155"/>
      <c r="J89" s="151"/>
      <c r="K89" s="179"/>
      <c r="L89" s="179"/>
      <c r="M89" s="179"/>
      <c r="X89" s="176"/>
      <c r="Y89" s="155"/>
    </row>
    <row r="90" spans="1:25" s="153" customFormat="1" x14ac:dyDescent="0.25">
      <c r="A90" s="155"/>
      <c r="B90" s="155"/>
      <c r="C90" s="155"/>
      <c r="D90" s="155"/>
      <c r="E90" s="155"/>
      <c r="F90" s="155"/>
      <c r="G90" s="155"/>
      <c r="H90" s="155"/>
      <c r="I90" s="155"/>
      <c r="J90" s="151"/>
      <c r="K90" s="179"/>
      <c r="L90" s="179"/>
      <c r="M90" s="179"/>
      <c r="X90" s="176"/>
      <c r="Y90" s="155"/>
    </row>
    <row r="91" spans="1:25" s="153" customFormat="1" x14ac:dyDescent="0.25">
      <c r="A91" s="155"/>
      <c r="B91" s="155"/>
      <c r="C91" s="155"/>
      <c r="D91" s="155"/>
      <c r="E91" s="155"/>
      <c r="F91" s="155"/>
      <c r="G91" s="155"/>
      <c r="H91" s="155"/>
      <c r="I91" s="155"/>
      <c r="J91" s="151"/>
      <c r="K91" s="179"/>
      <c r="L91" s="179"/>
      <c r="M91" s="179"/>
      <c r="X91" s="176"/>
      <c r="Y91" s="155"/>
    </row>
    <row r="92" spans="1:25" s="153" customFormat="1" x14ac:dyDescent="0.25">
      <c r="A92" s="155"/>
      <c r="B92" s="155"/>
      <c r="C92" s="155"/>
      <c r="D92" s="155"/>
      <c r="E92" s="155"/>
      <c r="F92" s="155"/>
      <c r="G92" s="155"/>
      <c r="H92" s="155"/>
      <c r="I92" s="155"/>
      <c r="J92" s="151"/>
      <c r="K92" s="179"/>
      <c r="L92" s="179"/>
      <c r="M92" s="179"/>
      <c r="X92" s="176"/>
      <c r="Y92" s="155"/>
    </row>
    <row r="93" spans="1:25" s="153" customFormat="1" x14ac:dyDescent="0.25">
      <c r="A93" s="155"/>
      <c r="B93" s="155"/>
      <c r="C93" s="155"/>
      <c r="D93" s="155"/>
      <c r="E93" s="155"/>
      <c r="F93" s="155"/>
      <c r="G93" s="155"/>
      <c r="H93" s="155"/>
      <c r="I93" s="155"/>
      <c r="J93" s="151"/>
      <c r="K93" s="179"/>
      <c r="L93" s="179"/>
      <c r="M93" s="179"/>
      <c r="X93" s="176"/>
      <c r="Y93" s="155"/>
    </row>
    <row r="94" spans="1:25" s="153" customFormat="1" x14ac:dyDescent="0.25">
      <c r="A94" s="155"/>
      <c r="B94" s="155"/>
      <c r="C94" s="155"/>
      <c r="D94" s="155"/>
      <c r="E94" s="155"/>
      <c r="F94" s="155"/>
      <c r="G94" s="155"/>
      <c r="H94" s="155"/>
      <c r="I94" s="155"/>
      <c r="J94" s="151"/>
      <c r="K94" s="179"/>
      <c r="L94" s="179"/>
      <c r="M94" s="179"/>
      <c r="X94" s="176"/>
      <c r="Y94" s="155"/>
    </row>
  </sheetData>
  <mergeCells count="23">
    <mergeCell ref="X6:X7"/>
    <mergeCell ref="P6:P7"/>
    <mergeCell ref="Q6:Q7"/>
    <mergeCell ref="R6:S6"/>
    <mergeCell ref="T6:T7"/>
    <mergeCell ref="U6:V6"/>
    <mergeCell ref="W6:W7"/>
    <mergeCell ref="N6:N7"/>
    <mergeCell ref="O6:O7"/>
    <mergeCell ref="A5:W5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</mergeCells>
  <pageMargins left="0.70866141732283472" right="0.70866141732283472" top="0.78740157480314965" bottom="0.78740157480314965" header="0.31496062992125984" footer="0.31496062992125984"/>
  <pageSetup paperSize="9" scale="43" firstPageNumber="114" orientation="landscape" useFirstPageNumber="1" r:id="rId1"/>
  <headerFooter>
    <oddFooter xml:space="preserve">&amp;L&amp;"Arial,Kurzíva"Zastupitelstvo Olomouckého kraje 16-12-2019
7. - Rozpočet Olomouckého kraje 2020 - návrh rozpočtu
Příloha č. 5b): Projekty spolufinancované z evropských fondů a národních fondů&amp;R&amp;"Arial,Kurzíva"Strana &amp;P (Celkem 140)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Y100"/>
  <sheetViews>
    <sheetView showGridLines="0" view="pageBreakPreview" zoomScale="80" zoomScaleNormal="70" zoomScaleSheetLayoutView="80" workbookViewId="0">
      <selection activeCell="A16" sqref="A16:H16"/>
    </sheetView>
  </sheetViews>
  <sheetFormatPr defaultColWidth="9.140625" defaultRowHeight="15" outlineLevelCol="1" x14ac:dyDescent="0.25"/>
  <cols>
    <col min="1" max="1" width="4.7109375" style="221" customWidth="1"/>
    <col min="2" max="2" width="5.7109375" style="221" hidden="1" customWidth="1"/>
    <col min="3" max="3" width="6.28515625" style="221" hidden="1" customWidth="1" outlineLevel="1"/>
    <col min="4" max="4" width="6.42578125" style="221" hidden="1" customWidth="1" outlineLevel="1"/>
    <col min="5" max="5" width="7.7109375" style="221" customWidth="1" outlineLevel="1"/>
    <col min="6" max="6" width="8" style="221" hidden="1" customWidth="1" outlineLevel="1"/>
    <col min="7" max="7" width="47.42578125" style="221" customWidth="1" collapsed="1"/>
    <col min="8" max="8" width="28.140625" style="221" customWidth="1"/>
    <col min="9" max="9" width="6.42578125" style="221" customWidth="1"/>
    <col min="10" max="10" width="12.85546875" style="217" customWidth="1"/>
    <col min="11" max="12" width="14.85546875" style="219" customWidth="1"/>
    <col min="13" max="13" width="13.5703125" style="219" customWidth="1"/>
    <col min="14" max="14" width="13.7109375" style="219" customWidth="1"/>
    <col min="15" max="15" width="14.7109375" style="219" customWidth="1"/>
    <col min="16" max="16" width="14.85546875" style="219" customWidth="1"/>
    <col min="17" max="17" width="16.7109375" style="219" customWidth="1"/>
    <col min="18" max="18" width="17.140625" style="219" customWidth="1"/>
    <col min="19" max="19" width="16.7109375" style="219" customWidth="1"/>
    <col min="20" max="22" width="14.85546875" style="219" customWidth="1"/>
    <col min="23" max="23" width="14.42578125" style="219" customWidth="1"/>
    <col min="24" max="24" width="17.7109375" style="242" customWidth="1"/>
    <col min="25" max="16384" width="9.140625" style="221"/>
  </cols>
  <sheetData>
    <row r="1" spans="1:25" ht="18" x14ac:dyDescent="0.25">
      <c r="A1" s="59" t="s">
        <v>51</v>
      </c>
      <c r="B1" s="60"/>
      <c r="C1" s="60"/>
      <c r="D1" s="60"/>
      <c r="E1" s="60"/>
      <c r="F1" s="61"/>
      <c r="G1" s="62"/>
      <c r="H1" s="63"/>
      <c r="I1" s="60"/>
      <c r="K1" s="218"/>
      <c r="N1" s="64"/>
      <c r="O1" s="64"/>
      <c r="Q1" s="64"/>
      <c r="R1" s="64"/>
      <c r="S1" s="64"/>
      <c r="T1" s="31"/>
      <c r="U1" s="220"/>
      <c r="V1" s="221"/>
      <c r="W1" s="221"/>
      <c r="X1" s="221"/>
    </row>
    <row r="2" spans="1:25" ht="15.75" x14ac:dyDescent="0.25">
      <c r="A2" s="75" t="s">
        <v>46</v>
      </c>
      <c r="B2" s="65"/>
      <c r="D2" s="65"/>
      <c r="E2" s="65"/>
      <c r="F2" s="66"/>
      <c r="G2" s="74" t="s">
        <v>47</v>
      </c>
      <c r="H2" s="67" t="s">
        <v>142</v>
      </c>
      <c r="I2" s="69">
        <v>19</v>
      </c>
      <c r="K2" s="218"/>
      <c r="N2" s="30"/>
      <c r="O2" s="30"/>
      <c r="Q2" s="30"/>
      <c r="R2" s="30"/>
      <c r="S2" s="30"/>
      <c r="T2" s="29"/>
      <c r="U2" s="220"/>
      <c r="V2" s="221"/>
      <c r="W2" s="221"/>
      <c r="X2" s="221"/>
    </row>
    <row r="3" spans="1:25" ht="15.75" x14ac:dyDescent="0.25">
      <c r="A3" s="57"/>
      <c r="B3" s="65"/>
      <c r="D3" s="65"/>
      <c r="E3" s="65"/>
      <c r="F3" s="66"/>
      <c r="G3" s="70" t="s">
        <v>16</v>
      </c>
      <c r="H3" s="68"/>
      <c r="I3" s="69"/>
      <c r="K3" s="218"/>
      <c r="N3" s="30"/>
      <c r="O3" s="30"/>
      <c r="Q3" s="30"/>
      <c r="R3" s="30"/>
      <c r="S3" s="30"/>
      <c r="T3" s="29"/>
      <c r="U3" s="220"/>
      <c r="V3" s="221"/>
      <c r="W3" s="221"/>
      <c r="X3" s="221"/>
    </row>
    <row r="4" spans="1:25" ht="17.25" customHeight="1" x14ac:dyDescent="0.25">
      <c r="A4" s="222"/>
      <c r="B4" s="222"/>
      <c r="C4" s="222"/>
      <c r="D4" s="222"/>
      <c r="E4" s="222"/>
      <c r="F4" s="222"/>
      <c r="G4" s="222"/>
      <c r="H4" s="222"/>
      <c r="I4" s="222"/>
      <c r="J4" s="222"/>
      <c r="K4" s="222"/>
      <c r="L4" s="223"/>
      <c r="M4" s="222"/>
      <c r="N4" s="223"/>
      <c r="O4" s="222"/>
      <c r="P4" s="222"/>
      <c r="Q4" s="222"/>
      <c r="R4" s="222"/>
      <c r="S4" s="222"/>
      <c r="T4" s="222"/>
      <c r="U4" s="222"/>
      <c r="V4" s="222"/>
      <c r="W4" s="224" t="s">
        <v>23</v>
      </c>
      <c r="Y4" s="220"/>
    </row>
    <row r="5" spans="1:25" ht="25.5" customHeight="1" x14ac:dyDescent="0.25">
      <c r="A5" s="420" t="s">
        <v>327</v>
      </c>
      <c r="B5" s="420"/>
      <c r="C5" s="420"/>
      <c r="D5" s="420"/>
      <c r="E5" s="420"/>
      <c r="F5" s="420"/>
      <c r="G5" s="420"/>
      <c r="H5" s="420"/>
      <c r="I5" s="420"/>
      <c r="J5" s="420"/>
      <c r="K5" s="420"/>
      <c r="L5" s="420"/>
      <c r="M5" s="420"/>
      <c r="N5" s="420"/>
      <c r="O5" s="420"/>
      <c r="P5" s="420"/>
      <c r="Q5" s="420"/>
      <c r="R5" s="420"/>
      <c r="S5" s="420"/>
      <c r="T5" s="420"/>
      <c r="U5" s="420"/>
      <c r="V5" s="420"/>
      <c r="W5" s="420"/>
      <c r="X5" s="225"/>
    </row>
    <row r="6" spans="1:25" ht="25.5" customHeight="1" x14ac:dyDescent="0.25">
      <c r="A6" s="421" t="s">
        <v>15</v>
      </c>
      <c r="B6" s="421" t="s">
        <v>14</v>
      </c>
      <c r="C6" s="422" t="s">
        <v>12</v>
      </c>
      <c r="D6" s="422" t="s">
        <v>11</v>
      </c>
      <c r="E6" s="422" t="s">
        <v>41</v>
      </c>
      <c r="F6" s="422" t="s">
        <v>13</v>
      </c>
      <c r="G6" s="422" t="s">
        <v>10</v>
      </c>
      <c r="H6" s="416" t="s">
        <v>9</v>
      </c>
      <c r="I6" s="424" t="s">
        <v>8</v>
      </c>
      <c r="J6" s="416" t="s">
        <v>7</v>
      </c>
      <c r="K6" s="416" t="s">
        <v>6</v>
      </c>
      <c r="L6" s="416" t="s">
        <v>5</v>
      </c>
      <c r="M6" s="416" t="s">
        <v>4</v>
      </c>
      <c r="N6" s="416" t="s">
        <v>3</v>
      </c>
      <c r="O6" s="419" t="s">
        <v>74</v>
      </c>
      <c r="P6" s="423" t="s">
        <v>75</v>
      </c>
      <c r="Q6" s="423" t="s">
        <v>76</v>
      </c>
      <c r="R6" s="418" t="s">
        <v>77</v>
      </c>
      <c r="S6" s="418"/>
      <c r="T6" s="423" t="s">
        <v>78</v>
      </c>
      <c r="U6" s="418" t="s">
        <v>77</v>
      </c>
      <c r="V6" s="418"/>
      <c r="W6" s="419" t="s">
        <v>79</v>
      </c>
      <c r="X6" s="417" t="s">
        <v>2</v>
      </c>
    </row>
    <row r="7" spans="1:25" ht="81" customHeight="1" x14ac:dyDescent="0.25">
      <c r="A7" s="421"/>
      <c r="B7" s="421"/>
      <c r="C7" s="422"/>
      <c r="D7" s="422"/>
      <c r="E7" s="422"/>
      <c r="F7" s="422"/>
      <c r="G7" s="422"/>
      <c r="H7" s="416"/>
      <c r="I7" s="424"/>
      <c r="J7" s="416"/>
      <c r="K7" s="416"/>
      <c r="L7" s="416"/>
      <c r="M7" s="416"/>
      <c r="N7" s="416"/>
      <c r="O7" s="419"/>
      <c r="P7" s="423"/>
      <c r="Q7" s="423"/>
      <c r="R7" s="73" t="s">
        <v>72</v>
      </c>
      <c r="S7" s="73" t="s">
        <v>144</v>
      </c>
      <c r="T7" s="423"/>
      <c r="U7" s="73" t="s">
        <v>82</v>
      </c>
      <c r="V7" s="73" t="s">
        <v>83</v>
      </c>
      <c r="W7" s="419"/>
      <c r="X7" s="417"/>
    </row>
    <row r="8" spans="1:25" s="226" customFormat="1" ht="25.5" customHeight="1" x14ac:dyDescent="0.3">
      <c r="A8" s="344" t="s">
        <v>237</v>
      </c>
      <c r="B8" s="344"/>
      <c r="C8" s="344"/>
      <c r="D8" s="344"/>
      <c r="E8" s="344"/>
      <c r="F8" s="344"/>
      <c r="G8" s="344"/>
      <c r="H8" s="344"/>
      <c r="I8" s="344"/>
      <c r="J8" s="344"/>
      <c r="K8" s="25">
        <f>SUM(K9:K12)</f>
        <v>7154</v>
      </c>
      <c r="L8" s="25">
        <f>SUM(L9:L12)</f>
        <v>6437</v>
      </c>
      <c r="M8" s="25">
        <f>SUM(M9:M12)</f>
        <v>717</v>
      </c>
      <c r="N8" s="25"/>
      <c r="O8" s="25">
        <f t="shared" ref="O8:W8" si="0">SUM(O9:O12)</f>
        <v>0</v>
      </c>
      <c r="P8" s="26">
        <f t="shared" si="0"/>
        <v>7154</v>
      </c>
      <c r="Q8" s="26">
        <f t="shared" si="0"/>
        <v>6437</v>
      </c>
      <c r="R8" s="26">
        <f t="shared" si="0"/>
        <v>6437</v>
      </c>
      <c r="S8" s="26">
        <f t="shared" si="0"/>
        <v>0</v>
      </c>
      <c r="T8" s="26">
        <f t="shared" si="0"/>
        <v>717</v>
      </c>
      <c r="U8" s="26">
        <f t="shared" si="0"/>
        <v>717</v>
      </c>
      <c r="V8" s="26">
        <f t="shared" si="0"/>
        <v>0</v>
      </c>
      <c r="W8" s="25">
        <f t="shared" si="0"/>
        <v>0</v>
      </c>
      <c r="X8" s="24"/>
    </row>
    <row r="9" spans="1:25" s="234" customFormat="1" ht="52.5" customHeight="1" x14ac:dyDescent="0.25">
      <c r="A9" s="227">
        <v>1</v>
      </c>
      <c r="B9" s="55" t="s">
        <v>19</v>
      </c>
      <c r="C9" s="227">
        <v>3127</v>
      </c>
      <c r="D9" s="227">
        <v>6351</v>
      </c>
      <c r="E9" s="227">
        <v>63</v>
      </c>
      <c r="F9" s="228">
        <v>1123</v>
      </c>
      <c r="G9" s="229" t="s">
        <v>238</v>
      </c>
      <c r="H9" s="364" t="s">
        <v>303</v>
      </c>
      <c r="I9" s="259"/>
      <c r="J9" s="259" t="s">
        <v>0</v>
      </c>
      <c r="K9" s="347">
        <f>SUM(L9:M9)</f>
        <v>1850</v>
      </c>
      <c r="L9" s="347">
        <v>1665</v>
      </c>
      <c r="M9" s="347">
        <v>185</v>
      </c>
      <c r="N9" s="387">
        <v>2020</v>
      </c>
      <c r="O9" s="230">
        <v>0</v>
      </c>
      <c r="P9" s="231">
        <f>Q9+T9</f>
        <v>1850</v>
      </c>
      <c r="Q9" s="230">
        <f>SUM(R9:S9)</f>
        <v>1665</v>
      </c>
      <c r="R9" s="323">
        <v>1665</v>
      </c>
      <c r="S9" s="230">
        <v>0</v>
      </c>
      <c r="T9" s="324">
        <f t="shared" ref="T9:T11" si="1">SUM(U9:V9)</f>
        <v>185</v>
      </c>
      <c r="U9" s="232">
        <v>185</v>
      </c>
      <c r="V9" s="232">
        <v>0</v>
      </c>
      <c r="W9" s="232">
        <f>K9-O9-P9</f>
        <v>0</v>
      </c>
      <c r="X9" s="233"/>
    </row>
    <row r="10" spans="1:25" s="234" customFormat="1" ht="52.5" customHeight="1" x14ac:dyDescent="0.25">
      <c r="A10" s="227">
        <v>2</v>
      </c>
      <c r="B10" s="227" t="s">
        <v>18</v>
      </c>
      <c r="C10" s="55">
        <v>3127</v>
      </c>
      <c r="D10" s="55">
        <v>6351</v>
      </c>
      <c r="E10" s="55">
        <v>63</v>
      </c>
      <c r="F10" s="235">
        <v>1132</v>
      </c>
      <c r="G10" s="229" t="s">
        <v>239</v>
      </c>
      <c r="H10" s="364" t="s">
        <v>303</v>
      </c>
      <c r="I10" s="32"/>
      <c r="J10" s="259" t="s">
        <v>0</v>
      </c>
      <c r="K10" s="347">
        <f>SUM(L10:M10)</f>
        <v>1600</v>
      </c>
      <c r="L10" s="347">
        <v>1440</v>
      </c>
      <c r="M10" s="347">
        <v>160</v>
      </c>
      <c r="N10" s="387">
        <v>2020</v>
      </c>
      <c r="O10" s="230">
        <v>0</v>
      </c>
      <c r="P10" s="231">
        <f t="shared" ref="P10:P15" si="2">Q10+T10</f>
        <v>1600</v>
      </c>
      <c r="Q10" s="230">
        <f t="shared" ref="Q10:Q12" si="3">SUM(R10:S10)</f>
        <v>1440</v>
      </c>
      <c r="R10" s="323">
        <v>1440</v>
      </c>
      <c r="S10" s="230">
        <v>0</v>
      </c>
      <c r="T10" s="324">
        <f t="shared" si="1"/>
        <v>160</v>
      </c>
      <c r="U10" s="232">
        <v>160</v>
      </c>
      <c r="V10" s="232">
        <v>0</v>
      </c>
      <c r="W10" s="232">
        <f>K10-O10-P10</f>
        <v>0</v>
      </c>
      <c r="X10" s="233"/>
    </row>
    <row r="11" spans="1:25" s="234" customFormat="1" ht="49.5" customHeight="1" x14ac:dyDescent="0.25">
      <c r="A11" s="227">
        <v>3</v>
      </c>
      <c r="B11" s="227" t="s">
        <v>133</v>
      </c>
      <c r="C11" s="227">
        <v>3127</v>
      </c>
      <c r="D11" s="227">
        <v>6351</v>
      </c>
      <c r="E11" s="227">
        <v>63</v>
      </c>
      <c r="F11" s="228">
        <v>1226</v>
      </c>
      <c r="G11" s="229" t="s">
        <v>240</v>
      </c>
      <c r="H11" s="364" t="s">
        <v>303</v>
      </c>
      <c r="I11" s="259"/>
      <c r="J11" s="259" t="s">
        <v>0</v>
      </c>
      <c r="K11" s="347">
        <f t="shared" ref="K11:K15" si="4">SUM(L11:M11)</f>
        <v>1852</v>
      </c>
      <c r="L11" s="347">
        <v>1666</v>
      </c>
      <c r="M11" s="347">
        <v>186</v>
      </c>
      <c r="N11" s="387">
        <v>2020</v>
      </c>
      <c r="O11" s="230">
        <v>0</v>
      </c>
      <c r="P11" s="231">
        <f t="shared" si="2"/>
        <v>1852</v>
      </c>
      <c r="Q11" s="230">
        <f t="shared" si="3"/>
        <v>1666</v>
      </c>
      <c r="R11" s="323">
        <v>1666</v>
      </c>
      <c r="S11" s="230">
        <v>0</v>
      </c>
      <c r="T11" s="324">
        <f t="shared" si="1"/>
        <v>186</v>
      </c>
      <c r="U11" s="232">
        <v>186</v>
      </c>
      <c r="V11" s="232">
        <v>0</v>
      </c>
      <c r="W11" s="232">
        <f t="shared" ref="W11:W15" si="5">K11-O11-P11</f>
        <v>0</v>
      </c>
      <c r="X11" s="233"/>
    </row>
    <row r="12" spans="1:25" s="234" customFormat="1" ht="46.5" customHeight="1" x14ac:dyDescent="0.25">
      <c r="A12" s="227">
        <v>4</v>
      </c>
      <c r="B12" s="227" t="s">
        <v>18</v>
      </c>
      <c r="C12" s="227">
        <v>3127</v>
      </c>
      <c r="D12" s="227">
        <v>6351</v>
      </c>
      <c r="E12" s="227">
        <v>63</v>
      </c>
      <c r="F12" s="228">
        <v>1134</v>
      </c>
      <c r="G12" s="229" t="s">
        <v>241</v>
      </c>
      <c r="H12" s="364" t="s">
        <v>303</v>
      </c>
      <c r="I12" s="259"/>
      <c r="J12" s="259" t="s">
        <v>0</v>
      </c>
      <c r="K12" s="347">
        <f t="shared" ref="K12" si="6">SUM(L12:M12)</f>
        <v>1852</v>
      </c>
      <c r="L12" s="347">
        <v>1666</v>
      </c>
      <c r="M12" s="347">
        <v>186</v>
      </c>
      <c r="N12" s="387">
        <v>2020</v>
      </c>
      <c r="O12" s="230">
        <v>0</v>
      </c>
      <c r="P12" s="231">
        <f t="shared" si="2"/>
        <v>1852</v>
      </c>
      <c r="Q12" s="230">
        <f t="shared" si="3"/>
        <v>1666</v>
      </c>
      <c r="R12" s="323">
        <v>1666</v>
      </c>
      <c r="S12" s="230">
        <v>0</v>
      </c>
      <c r="T12" s="324">
        <f t="shared" ref="T12" si="7">SUM(U12:V12)</f>
        <v>186</v>
      </c>
      <c r="U12" s="232">
        <v>186</v>
      </c>
      <c r="V12" s="232">
        <v>0</v>
      </c>
      <c r="W12" s="232">
        <f t="shared" si="5"/>
        <v>0</v>
      </c>
      <c r="X12" s="233"/>
    </row>
    <row r="13" spans="1:25" s="226" customFormat="1" ht="25.5" customHeight="1" x14ac:dyDescent="0.3">
      <c r="A13" s="349" t="s">
        <v>242</v>
      </c>
      <c r="B13" s="349"/>
      <c r="C13" s="349"/>
      <c r="D13" s="349"/>
      <c r="E13" s="349"/>
      <c r="F13" s="349"/>
      <c r="G13" s="349"/>
      <c r="H13" s="365"/>
      <c r="I13" s="349"/>
      <c r="J13" s="349"/>
      <c r="K13" s="25">
        <f>SUM(K14:K15)</f>
        <v>7566</v>
      </c>
      <c r="L13" s="25">
        <f>SUM(L14:L15)</f>
        <v>6809</v>
      </c>
      <c r="M13" s="25">
        <f>SUM(M14:M15)</f>
        <v>757</v>
      </c>
      <c r="N13" s="388"/>
      <c r="O13" s="25">
        <f t="shared" ref="O13:W13" si="8">SUM(O14:O15)</f>
        <v>5013</v>
      </c>
      <c r="P13" s="26">
        <f t="shared" si="8"/>
        <v>1625</v>
      </c>
      <c r="Q13" s="26">
        <f t="shared" si="8"/>
        <v>1462</v>
      </c>
      <c r="R13" s="26">
        <f t="shared" si="8"/>
        <v>0</v>
      </c>
      <c r="S13" s="26">
        <f t="shared" si="8"/>
        <v>1462</v>
      </c>
      <c r="T13" s="26">
        <f t="shared" si="8"/>
        <v>163</v>
      </c>
      <c r="U13" s="26">
        <f t="shared" si="8"/>
        <v>163</v>
      </c>
      <c r="V13" s="26">
        <f t="shared" si="8"/>
        <v>0</v>
      </c>
      <c r="W13" s="25">
        <f t="shared" si="8"/>
        <v>928</v>
      </c>
      <c r="X13" s="33"/>
    </row>
    <row r="14" spans="1:25" s="234" customFormat="1" ht="85.5" customHeight="1" x14ac:dyDescent="0.25">
      <c r="A14" s="227">
        <v>1</v>
      </c>
      <c r="B14" s="227" t="s">
        <v>133</v>
      </c>
      <c r="C14" s="55">
        <v>3122</v>
      </c>
      <c r="D14" s="55">
        <v>6351</v>
      </c>
      <c r="E14" s="55">
        <v>63</v>
      </c>
      <c r="F14" s="235">
        <v>1175</v>
      </c>
      <c r="G14" s="229" t="s">
        <v>243</v>
      </c>
      <c r="H14" s="364" t="s">
        <v>304</v>
      </c>
      <c r="I14" s="32"/>
      <c r="J14" s="352" t="s">
        <v>0</v>
      </c>
      <c r="K14" s="347">
        <f t="shared" si="4"/>
        <v>1546</v>
      </c>
      <c r="L14" s="347">
        <v>1391</v>
      </c>
      <c r="M14" s="347">
        <v>155</v>
      </c>
      <c r="N14" s="387" t="s">
        <v>244</v>
      </c>
      <c r="O14" s="230">
        <v>1546</v>
      </c>
      <c r="P14" s="231">
        <f t="shared" ref="P14" si="9">Q14+T14</f>
        <v>0</v>
      </c>
      <c r="Q14" s="230">
        <f t="shared" ref="Q14" si="10">SUM(R14:S14)</f>
        <v>0</v>
      </c>
      <c r="R14" s="323">
        <v>0</v>
      </c>
      <c r="S14" s="230">
        <v>0</v>
      </c>
      <c r="T14" s="324">
        <f t="shared" ref="T14:T15" si="11">SUM(U14:V14)</f>
        <v>0</v>
      </c>
      <c r="U14" s="232">
        <v>0</v>
      </c>
      <c r="V14" s="232">
        <v>0</v>
      </c>
      <c r="W14" s="232">
        <f t="shared" ref="W14" si="12">K14-O14-P14</f>
        <v>0</v>
      </c>
      <c r="X14" s="233"/>
    </row>
    <row r="15" spans="1:25" s="234" customFormat="1" ht="93.75" customHeight="1" x14ac:dyDescent="0.25">
      <c r="A15" s="227">
        <v>2</v>
      </c>
      <c r="B15" s="227" t="s">
        <v>133</v>
      </c>
      <c r="C15" s="55">
        <v>3122</v>
      </c>
      <c r="D15" s="55">
        <v>5331</v>
      </c>
      <c r="E15" s="55">
        <v>53</v>
      </c>
      <c r="F15" s="235">
        <v>1175</v>
      </c>
      <c r="G15" s="229" t="s">
        <v>243</v>
      </c>
      <c r="H15" s="364" t="s">
        <v>304</v>
      </c>
      <c r="I15" s="32"/>
      <c r="J15" s="352" t="s">
        <v>0</v>
      </c>
      <c r="K15" s="347">
        <f t="shared" si="4"/>
        <v>6020</v>
      </c>
      <c r="L15" s="347">
        <v>5418</v>
      </c>
      <c r="M15" s="347">
        <v>602</v>
      </c>
      <c r="N15" s="387" t="s">
        <v>244</v>
      </c>
      <c r="O15" s="230">
        <v>3467</v>
      </c>
      <c r="P15" s="231">
        <f t="shared" si="2"/>
        <v>1625</v>
      </c>
      <c r="Q15" s="230">
        <f>SUM(R15:S15)</f>
        <v>1462</v>
      </c>
      <c r="R15" s="323">
        <v>0</v>
      </c>
      <c r="S15" s="230">
        <v>1462</v>
      </c>
      <c r="T15" s="324">
        <f t="shared" si="11"/>
        <v>163</v>
      </c>
      <c r="U15" s="232">
        <v>163</v>
      </c>
      <c r="V15" s="232">
        <v>0</v>
      </c>
      <c r="W15" s="232">
        <f t="shared" si="5"/>
        <v>928</v>
      </c>
      <c r="X15" s="236" t="s">
        <v>245</v>
      </c>
    </row>
    <row r="16" spans="1:25" ht="35.25" customHeight="1" x14ac:dyDescent="0.25">
      <c r="A16" s="425" t="s">
        <v>49</v>
      </c>
      <c r="B16" s="426"/>
      <c r="C16" s="426"/>
      <c r="D16" s="426"/>
      <c r="E16" s="426"/>
      <c r="F16" s="426"/>
      <c r="G16" s="426"/>
      <c r="H16" s="427"/>
      <c r="I16" s="346"/>
      <c r="J16" s="346"/>
      <c r="K16" s="23">
        <f>K8+K13</f>
        <v>14720</v>
      </c>
      <c r="L16" s="23">
        <f>L8+L13</f>
        <v>13246</v>
      </c>
      <c r="M16" s="23">
        <f>M8+M13</f>
        <v>1474</v>
      </c>
      <c r="N16" s="23"/>
      <c r="O16" s="23">
        <f t="shared" ref="O16:W16" si="13">O8+O13</f>
        <v>5013</v>
      </c>
      <c r="P16" s="23">
        <f t="shared" si="13"/>
        <v>8779</v>
      </c>
      <c r="Q16" s="23">
        <f t="shared" si="13"/>
        <v>7899</v>
      </c>
      <c r="R16" s="23">
        <f t="shared" si="13"/>
        <v>6437</v>
      </c>
      <c r="S16" s="23">
        <f t="shared" si="13"/>
        <v>1462</v>
      </c>
      <c r="T16" s="23">
        <f t="shared" si="13"/>
        <v>880</v>
      </c>
      <c r="U16" s="23">
        <f t="shared" si="13"/>
        <v>880</v>
      </c>
      <c r="V16" s="23">
        <f t="shared" si="13"/>
        <v>0</v>
      </c>
      <c r="W16" s="22">
        <f t="shared" si="13"/>
        <v>928</v>
      </c>
      <c r="X16" s="21"/>
    </row>
    <row r="17" spans="1:25" s="219" customFormat="1" x14ac:dyDescent="0.25">
      <c r="A17" s="217"/>
      <c r="B17" s="217"/>
      <c r="C17" s="217"/>
      <c r="D17" s="217"/>
      <c r="E17" s="217"/>
      <c r="F17" s="237"/>
      <c r="G17" s="237"/>
      <c r="H17" s="217"/>
      <c r="I17" s="238"/>
      <c r="J17" s="239"/>
      <c r="K17" s="240"/>
      <c r="L17" s="240"/>
      <c r="M17" s="240"/>
      <c r="N17" s="241"/>
      <c r="O17" s="241"/>
      <c r="X17" s="242"/>
      <c r="Y17" s="221"/>
    </row>
    <row r="18" spans="1:25" s="219" customFormat="1" x14ac:dyDescent="0.25">
      <c r="A18" s="217"/>
      <c r="B18" s="217"/>
      <c r="C18" s="217"/>
      <c r="D18" s="217"/>
      <c r="E18" s="217"/>
      <c r="F18" s="237"/>
      <c r="G18" s="237"/>
      <c r="H18" s="217"/>
      <c r="I18" s="243"/>
      <c r="J18" s="244"/>
      <c r="K18" s="245"/>
      <c r="L18" s="245"/>
      <c r="M18" s="245"/>
      <c r="X18" s="242"/>
      <c r="Y18" s="221"/>
    </row>
    <row r="19" spans="1:25" s="219" customFormat="1" ht="18" x14ac:dyDescent="0.25">
      <c r="A19" s="246"/>
      <c r="B19" s="246"/>
      <c r="C19" s="246"/>
      <c r="D19" s="246"/>
      <c r="E19" s="246"/>
      <c r="F19" s="246"/>
      <c r="G19" s="246"/>
      <c r="H19" s="246"/>
      <c r="I19" s="246"/>
      <c r="J19" s="246"/>
      <c r="K19" s="246"/>
      <c r="L19" s="246"/>
      <c r="M19" s="246"/>
      <c r="N19" s="246"/>
      <c r="O19" s="246"/>
      <c r="P19" s="246"/>
      <c r="X19" s="242"/>
      <c r="Y19" s="221"/>
    </row>
    <row r="20" spans="1:25" s="252" customFormat="1" x14ac:dyDescent="0.2">
      <c r="A20" s="247"/>
      <c r="B20" s="248"/>
      <c r="C20" s="247"/>
      <c r="D20" s="248"/>
      <c r="E20" s="248"/>
      <c r="F20" s="248"/>
      <c r="G20" s="248"/>
      <c r="H20" s="248"/>
      <c r="I20" s="249"/>
      <c r="J20" s="250"/>
      <c r="K20" s="251"/>
      <c r="L20" s="251"/>
      <c r="M20" s="251"/>
      <c r="X20" s="253"/>
      <c r="Y20" s="254"/>
    </row>
    <row r="21" spans="1:25" s="219" customFormat="1" x14ac:dyDescent="0.25">
      <c r="A21" s="217"/>
      <c r="B21" s="217"/>
      <c r="C21" s="217"/>
      <c r="D21" s="217"/>
      <c r="E21" s="217"/>
      <c r="F21" s="217"/>
      <c r="G21" s="217"/>
      <c r="H21" s="217"/>
      <c r="I21" s="221"/>
      <c r="J21" s="244"/>
      <c r="K21" s="245"/>
      <c r="L21" s="245"/>
      <c r="M21" s="245"/>
      <c r="X21" s="242"/>
      <c r="Y21" s="221"/>
    </row>
    <row r="22" spans="1:25" s="219" customFormat="1" x14ac:dyDescent="0.25">
      <c r="A22" s="217"/>
      <c r="B22" s="217"/>
      <c r="C22" s="217"/>
      <c r="D22" s="217"/>
      <c r="E22" s="217"/>
      <c r="F22" s="217"/>
      <c r="G22" s="217"/>
      <c r="H22" s="217"/>
      <c r="I22" s="221"/>
      <c r="J22" s="244"/>
      <c r="K22" s="245"/>
      <c r="L22" s="245"/>
      <c r="M22" s="245"/>
      <c r="X22" s="242"/>
      <c r="Y22" s="221"/>
    </row>
    <row r="23" spans="1:25" s="219" customFormat="1" x14ac:dyDescent="0.25">
      <c r="A23" s="217"/>
      <c r="B23" s="217"/>
      <c r="C23" s="217"/>
      <c r="D23" s="217"/>
      <c r="E23" s="217"/>
      <c r="F23" s="217"/>
      <c r="G23" s="217"/>
      <c r="H23" s="217"/>
      <c r="I23" s="221"/>
      <c r="J23" s="244"/>
      <c r="K23" s="245"/>
      <c r="L23" s="245"/>
      <c r="M23" s="245"/>
      <c r="X23" s="242"/>
      <c r="Y23" s="221"/>
    </row>
    <row r="24" spans="1:25" s="219" customFormat="1" x14ac:dyDescent="0.25">
      <c r="A24" s="217"/>
      <c r="B24" s="217"/>
      <c r="C24" s="217"/>
      <c r="D24" s="217"/>
      <c r="E24" s="217"/>
      <c r="F24" s="217"/>
      <c r="G24" s="217"/>
      <c r="H24" s="217"/>
      <c r="I24" s="221"/>
      <c r="J24" s="244"/>
      <c r="K24" s="245"/>
      <c r="L24" s="245"/>
      <c r="M24" s="245"/>
      <c r="X24" s="242"/>
      <c r="Y24" s="221"/>
    </row>
    <row r="25" spans="1:25" s="219" customFormat="1" x14ac:dyDescent="0.25">
      <c r="A25" s="217"/>
      <c r="B25" s="217"/>
      <c r="C25" s="217"/>
      <c r="D25" s="217"/>
      <c r="E25" s="217"/>
      <c r="F25" s="217"/>
      <c r="G25" s="217"/>
      <c r="H25" s="217"/>
      <c r="I25" s="221"/>
      <c r="J25" s="244"/>
      <c r="K25" s="245"/>
      <c r="L25" s="245"/>
      <c r="M25" s="245"/>
      <c r="X25" s="242"/>
      <c r="Y25" s="221"/>
    </row>
    <row r="26" spans="1:25" s="219" customFormat="1" x14ac:dyDescent="0.25">
      <c r="A26" s="217"/>
      <c r="B26" s="217"/>
      <c r="C26" s="217"/>
      <c r="D26" s="217"/>
      <c r="E26" s="217"/>
      <c r="F26" s="217"/>
      <c r="G26" s="217"/>
      <c r="H26" s="217"/>
      <c r="I26" s="221"/>
      <c r="J26" s="244"/>
      <c r="K26" s="245"/>
      <c r="L26" s="245"/>
      <c r="M26" s="245"/>
      <c r="X26" s="242"/>
      <c r="Y26" s="221"/>
    </row>
    <row r="27" spans="1:25" s="219" customFormat="1" x14ac:dyDescent="0.25">
      <c r="A27" s="217"/>
      <c r="B27" s="217"/>
      <c r="C27" s="217"/>
      <c r="D27" s="217"/>
      <c r="E27" s="217"/>
      <c r="F27" s="217"/>
      <c r="G27" s="217"/>
      <c r="H27" s="217"/>
      <c r="I27" s="221"/>
      <c r="J27" s="244"/>
      <c r="K27" s="245"/>
      <c r="L27" s="245"/>
      <c r="M27" s="245"/>
      <c r="X27" s="242"/>
      <c r="Y27" s="221"/>
    </row>
    <row r="28" spans="1:25" s="219" customFormat="1" x14ac:dyDescent="0.25">
      <c r="A28" s="217"/>
      <c r="B28" s="217"/>
      <c r="C28" s="217"/>
      <c r="D28" s="217"/>
      <c r="E28" s="217"/>
      <c r="F28" s="217"/>
      <c r="G28" s="217"/>
      <c r="H28" s="217"/>
      <c r="I28" s="221"/>
      <c r="J28" s="244"/>
      <c r="K28" s="245"/>
      <c r="L28" s="245"/>
      <c r="M28" s="245"/>
      <c r="X28" s="242"/>
      <c r="Y28" s="221"/>
    </row>
    <row r="29" spans="1:25" s="219" customFormat="1" x14ac:dyDescent="0.25">
      <c r="A29" s="217"/>
      <c r="B29" s="217"/>
      <c r="C29" s="217"/>
      <c r="D29" s="217"/>
      <c r="E29" s="217"/>
      <c r="F29" s="217"/>
      <c r="G29" s="217"/>
      <c r="H29" s="217"/>
      <c r="I29" s="221"/>
      <c r="J29" s="244"/>
      <c r="K29" s="245"/>
      <c r="L29" s="245"/>
      <c r="M29" s="245"/>
      <c r="X29" s="242"/>
      <c r="Y29" s="221"/>
    </row>
    <row r="30" spans="1:25" s="219" customFormat="1" x14ac:dyDescent="0.25">
      <c r="A30" s="217"/>
      <c r="B30" s="217"/>
      <c r="C30" s="217"/>
      <c r="D30" s="217"/>
      <c r="E30" s="217"/>
      <c r="F30" s="217"/>
      <c r="G30" s="217"/>
      <c r="H30" s="217"/>
      <c r="I30" s="221"/>
      <c r="J30" s="244"/>
      <c r="K30" s="245"/>
      <c r="L30" s="245"/>
      <c r="M30" s="245"/>
      <c r="X30" s="242"/>
      <c r="Y30" s="221"/>
    </row>
    <row r="31" spans="1:25" s="219" customFormat="1" x14ac:dyDescent="0.25">
      <c r="A31" s="217"/>
      <c r="B31" s="217"/>
      <c r="C31" s="217"/>
      <c r="D31" s="217"/>
      <c r="E31" s="217"/>
      <c r="F31" s="217"/>
      <c r="G31" s="217"/>
      <c r="H31" s="217"/>
      <c r="I31" s="221"/>
      <c r="J31" s="244"/>
      <c r="K31" s="245"/>
      <c r="L31" s="245"/>
      <c r="M31" s="245"/>
      <c r="X31" s="242"/>
      <c r="Y31" s="221"/>
    </row>
    <row r="32" spans="1:25" s="219" customFormat="1" x14ac:dyDescent="0.25">
      <c r="A32" s="217"/>
      <c r="B32" s="217"/>
      <c r="C32" s="217"/>
      <c r="D32" s="217"/>
      <c r="E32" s="217"/>
      <c r="F32" s="217"/>
      <c r="G32" s="217"/>
      <c r="H32" s="217"/>
      <c r="I32" s="221"/>
      <c r="J32" s="244"/>
      <c r="K32" s="245"/>
      <c r="L32" s="245"/>
      <c r="M32" s="245"/>
      <c r="X32" s="242"/>
      <c r="Y32" s="221"/>
    </row>
    <row r="33" spans="1:25" s="219" customFormat="1" x14ac:dyDescent="0.25">
      <c r="A33" s="217"/>
      <c r="B33" s="217"/>
      <c r="C33" s="217"/>
      <c r="D33" s="217"/>
      <c r="E33" s="217"/>
      <c r="F33" s="217"/>
      <c r="G33" s="217"/>
      <c r="H33" s="217"/>
      <c r="I33" s="221"/>
      <c r="J33" s="244"/>
      <c r="K33" s="245"/>
      <c r="L33" s="245"/>
      <c r="M33" s="245"/>
      <c r="X33" s="242"/>
      <c r="Y33" s="221"/>
    </row>
    <row r="34" spans="1:25" s="219" customFormat="1" x14ac:dyDescent="0.25">
      <c r="A34" s="217"/>
      <c r="B34" s="217"/>
      <c r="C34" s="217"/>
      <c r="D34" s="217"/>
      <c r="E34" s="217"/>
      <c r="F34" s="217"/>
      <c r="G34" s="217"/>
      <c r="H34" s="217"/>
      <c r="I34" s="221"/>
      <c r="J34" s="244"/>
      <c r="K34" s="245"/>
      <c r="L34" s="245"/>
      <c r="M34" s="245"/>
      <c r="X34" s="242"/>
      <c r="Y34" s="221"/>
    </row>
    <row r="35" spans="1:25" s="219" customFormat="1" x14ac:dyDescent="0.25">
      <c r="A35" s="217"/>
      <c r="B35" s="217"/>
      <c r="C35" s="217"/>
      <c r="D35" s="217"/>
      <c r="E35" s="217"/>
      <c r="F35" s="217"/>
      <c r="G35" s="217"/>
      <c r="H35" s="217"/>
      <c r="I35" s="221"/>
      <c r="J35" s="244"/>
      <c r="K35" s="245"/>
      <c r="L35" s="245"/>
      <c r="M35" s="245"/>
      <c r="X35" s="242"/>
      <c r="Y35" s="221"/>
    </row>
    <row r="36" spans="1:25" s="219" customFormat="1" x14ac:dyDescent="0.25">
      <c r="A36" s="217"/>
      <c r="B36" s="217"/>
      <c r="C36" s="217"/>
      <c r="D36" s="217"/>
      <c r="E36" s="217"/>
      <c r="F36" s="217"/>
      <c r="G36" s="217"/>
      <c r="H36" s="217"/>
      <c r="I36" s="221"/>
      <c r="J36" s="244"/>
      <c r="K36" s="245"/>
      <c r="L36" s="245"/>
      <c r="M36" s="245"/>
      <c r="X36" s="242"/>
      <c r="Y36" s="221"/>
    </row>
    <row r="37" spans="1:25" s="219" customFormat="1" x14ac:dyDescent="0.25">
      <c r="A37" s="217"/>
      <c r="B37" s="217"/>
      <c r="C37" s="217"/>
      <c r="D37" s="217"/>
      <c r="E37" s="217"/>
      <c r="F37" s="217"/>
      <c r="G37" s="217"/>
      <c r="H37" s="217"/>
      <c r="I37" s="221"/>
      <c r="J37" s="244"/>
      <c r="K37" s="245"/>
      <c r="L37" s="245"/>
      <c r="M37" s="245"/>
      <c r="X37" s="242"/>
      <c r="Y37" s="221"/>
    </row>
    <row r="38" spans="1:25" s="219" customFormat="1" x14ac:dyDescent="0.25">
      <c r="A38" s="217"/>
      <c r="B38" s="217"/>
      <c r="C38" s="217"/>
      <c r="D38" s="217"/>
      <c r="E38" s="217"/>
      <c r="F38" s="217"/>
      <c r="G38" s="217"/>
      <c r="H38" s="217"/>
      <c r="I38" s="221"/>
      <c r="J38" s="217"/>
      <c r="K38" s="245"/>
      <c r="L38" s="245"/>
      <c r="M38" s="245"/>
      <c r="X38" s="242"/>
      <c r="Y38" s="221"/>
    </row>
    <row r="39" spans="1:25" s="219" customFormat="1" x14ac:dyDescent="0.25">
      <c r="A39" s="217"/>
      <c r="B39" s="217"/>
      <c r="C39" s="217"/>
      <c r="D39" s="217"/>
      <c r="E39" s="217"/>
      <c r="F39" s="217"/>
      <c r="G39" s="217"/>
      <c r="H39" s="217"/>
      <c r="I39" s="221"/>
      <c r="J39" s="217"/>
      <c r="K39" s="245"/>
      <c r="L39" s="245"/>
      <c r="M39" s="245"/>
      <c r="X39" s="242"/>
      <c r="Y39" s="221"/>
    </row>
    <row r="40" spans="1:25" s="219" customFormat="1" x14ac:dyDescent="0.25">
      <c r="A40" s="217"/>
      <c r="B40" s="217"/>
      <c r="C40" s="217"/>
      <c r="D40" s="217"/>
      <c r="E40" s="217"/>
      <c r="F40" s="217"/>
      <c r="G40" s="217"/>
      <c r="H40" s="217"/>
      <c r="I40" s="221"/>
      <c r="J40" s="217"/>
      <c r="K40" s="245"/>
      <c r="L40" s="245"/>
      <c r="M40" s="245"/>
      <c r="X40" s="242"/>
      <c r="Y40" s="221"/>
    </row>
    <row r="41" spans="1:25" s="219" customFormat="1" x14ac:dyDescent="0.25">
      <c r="A41" s="217"/>
      <c r="B41" s="217"/>
      <c r="C41" s="217"/>
      <c r="D41" s="217"/>
      <c r="E41" s="217"/>
      <c r="F41" s="217"/>
      <c r="G41" s="217"/>
      <c r="H41" s="217"/>
      <c r="I41" s="221"/>
      <c r="J41" s="217"/>
      <c r="K41" s="245"/>
      <c r="L41" s="245"/>
      <c r="M41" s="245"/>
      <c r="X41" s="242"/>
      <c r="Y41" s="221"/>
    </row>
    <row r="42" spans="1:25" s="219" customFormat="1" x14ac:dyDescent="0.25">
      <c r="A42" s="217"/>
      <c r="B42" s="217"/>
      <c r="C42" s="217"/>
      <c r="D42" s="217"/>
      <c r="E42" s="217"/>
      <c r="F42" s="217"/>
      <c r="G42" s="217"/>
      <c r="H42" s="217"/>
      <c r="I42" s="221"/>
      <c r="J42" s="217"/>
      <c r="K42" s="245"/>
      <c r="L42" s="245"/>
      <c r="M42" s="245"/>
      <c r="X42" s="242"/>
      <c r="Y42" s="221"/>
    </row>
    <row r="43" spans="1:25" s="219" customFormat="1" x14ac:dyDescent="0.25">
      <c r="A43" s="217"/>
      <c r="B43" s="217"/>
      <c r="C43" s="217"/>
      <c r="D43" s="217"/>
      <c r="E43" s="217"/>
      <c r="F43" s="217"/>
      <c r="G43" s="217"/>
      <c r="H43" s="217"/>
      <c r="I43" s="221"/>
      <c r="J43" s="217"/>
      <c r="K43" s="245"/>
      <c r="L43" s="245"/>
      <c r="M43" s="245"/>
      <c r="X43" s="242"/>
      <c r="Y43" s="221"/>
    </row>
    <row r="44" spans="1:25" s="219" customFormat="1" x14ac:dyDescent="0.25">
      <c r="A44" s="217"/>
      <c r="B44" s="217"/>
      <c r="C44" s="217"/>
      <c r="D44" s="217"/>
      <c r="E44" s="217"/>
      <c r="F44" s="217"/>
      <c r="G44" s="217"/>
      <c r="H44" s="217"/>
      <c r="I44" s="221"/>
      <c r="J44" s="217"/>
      <c r="K44" s="245"/>
      <c r="L44" s="245"/>
      <c r="M44" s="245"/>
      <c r="X44" s="242"/>
      <c r="Y44" s="221"/>
    </row>
    <row r="45" spans="1:25" s="219" customFormat="1" x14ac:dyDescent="0.25">
      <c r="A45" s="217"/>
      <c r="B45" s="217"/>
      <c r="C45" s="217"/>
      <c r="D45" s="217"/>
      <c r="E45" s="217"/>
      <c r="F45" s="217"/>
      <c r="G45" s="217"/>
      <c r="H45" s="217"/>
      <c r="I45" s="221"/>
      <c r="J45" s="217"/>
      <c r="K45" s="245"/>
      <c r="L45" s="245"/>
      <c r="M45" s="245"/>
      <c r="X45" s="242"/>
      <c r="Y45" s="221"/>
    </row>
    <row r="46" spans="1:25" s="219" customFormat="1" x14ac:dyDescent="0.25">
      <c r="A46" s="217"/>
      <c r="B46" s="217"/>
      <c r="C46" s="217"/>
      <c r="D46" s="217"/>
      <c r="E46" s="217"/>
      <c r="F46" s="217"/>
      <c r="G46" s="217"/>
      <c r="H46" s="217"/>
      <c r="I46" s="221"/>
      <c r="J46" s="217"/>
      <c r="K46" s="245"/>
      <c r="L46" s="245"/>
      <c r="M46" s="245"/>
      <c r="X46" s="242"/>
      <c r="Y46" s="221"/>
    </row>
    <row r="47" spans="1:25" s="219" customFormat="1" x14ac:dyDescent="0.25">
      <c r="A47" s="217"/>
      <c r="B47" s="217"/>
      <c r="C47" s="217"/>
      <c r="D47" s="217"/>
      <c r="E47" s="217"/>
      <c r="F47" s="217"/>
      <c r="G47" s="217"/>
      <c r="H47" s="217"/>
      <c r="I47" s="221"/>
      <c r="J47" s="217"/>
      <c r="K47" s="245"/>
      <c r="L47" s="245"/>
      <c r="M47" s="245"/>
      <c r="X47" s="242"/>
      <c r="Y47" s="221"/>
    </row>
    <row r="48" spans="1:25" s="219" customFormat="1" x14ac:dyDescent="0.25">
      <c r="A48" s="217"/>
      <c r="B48" s="217"/>
      <c r="C48" s="217"/>
      <c r="D48" s="217"/>
      <c r="E48" s="217"/>
      <c r="F48" s="217"/>
      <c r="G48" s="217"/>
      <c r="H48" s="217"/>
      <c r="I48" s="221"/>
      <c r="J48" s="217"/>
      <c r="K48" s="245"/>
      <c r="L48" s="245"/>
      <c r="M48" s="245"/>
      <c r="X48" s="242"/>
      <c r="Y48" s="221"/>
    </row>
    <row r="49" spans="1:25" s="219" customFormat="1" x14ac:dyDescent="0.25">
      <c r="A49" s="221"/>
      <c r="B49" s="221"/>
      <c r="C49" s="221"/>
      <c r="D49" s="221"/>
      <c r="E49" s="221"/>
      <c r="F49" s="221"/>
      <c r="G49" s="221"/>
      <c r="H49" s="221"/>
      <c r="I49" s="221"/>
      <c r="J49" s="217"/>
      <c r="K49" s="245"/>
      <c r="L49" s="245"/>
      <c r="M49" s="245"/>
      <c r="X49" s="242"/>
      <c r="Y49" s="221"/>
    </row>
    <row r="50" spans="1:25" s="219" customFormat="1" x14ac:dyDescent="0.25">
      <c r="A50" s="221"/>
      <c r="B50" s="221"/>
      <c r="C50" s="221"/>
      <c r="D50" s="221"/>
      <c r="E50" s="221"/>
      <c r="F50" s="221"/>
      <c r="G50" s="221"/>
      <c r="H50" s="221"/>
      <c r="I50" s="221"/>
      <c r="J50" s="217"/>
      <c r="K50" s="245"/>
      <c r="L50" s="245"/>
      <c r="M50" s="245"/>
      <c r="X50" s="242"/>
      <c r="Y50" s="221"/>
    </row>
    <row r="51" spans="1:25" s="219" customFormat="1" x14ac:dyDescent="0.25">
      <c r="A51" s="221"/>
      <c r="B51" s="221"/>
      <c r="C51" s="221"/>
      <c r="D51" s="221"/>
      <c r="E51" s="221"/>
      <c r="F51" s="221"/>
      <c r="G51" s="221"/>
      <c r="H51" s="221"/>
      <c r="I51" s="221"/>
      <c r="J51" s="217"/>
      <c r="K51" s="245"/>
      <c r="L51" s="245"/>
      <c r="M51" s="245"/>
      <c r="X51" s="242"/>
      <c r="Y51" s="221"/>
    </row>
    <row r="52" spans="1:25" s="219" customFormat="1" x14ac:dyDescent="0.25">
      <c r="A52" s="221"/>
      <c r="B52" s="221"/>
      <c r="C52" s="221"/>
      <c r="D52" s="221"/>
      <c r="E52" s="221"/>
      <c r="F52" s="221"/>
      <c r="G52" s="221"/>
      <c r="H52" s="221"/>
      <c r="I52" s="221"/>
      <c r="J52" s="217"/>
      <c r="K52" s="245"/>
      <c r="L52" s="245"/>
      <c r="M52" s="245"/>
      <c r="X52" s="242"/>
      <c r="Y52" s="221"/>
    </row>
    <row r="53" spans="1:25" s="219" customFormat="1" x14ac:dyDescent="0.25">
      <c r="A53" s="221"/>
      <c r="B53" s="221"/>
      <c r="C53" s="221"/>
      <c r="D53" s="221"/>
      <c r="E53" s="221"/>
      <c r="F53" s="221"/>
      <c r="G53" s="221"/>
      <c r="H53" s="221"/>
      <c r="I53" s="221"/>
      <c r="J53" s="217"/>
      <c r="K53" s="245"/>
      <c r="L53" s="245"/>
      <c r="M53" s="245"/>
      <c r="X53" s="242"/>
      <c r="Y53" s="221"/>
    </row>
    <row r="54" spans="1:25" s="219" customFormat="1" x14ac:dyDescent="0.25">
      <c r="A54" s="221"/>
      <c r="B54" s="221"/>
      <c r="C54" s="221"/>
      <c r="D54" s="221"/>
      <c r="E54" s="221"/>
      <c r="F54" s="221"/>
      <c r="G54" s="221"/>
      <c r="H54" s="221"/>
      <c r="I54" s="221"/>
      <c r="J54" s="217"/>
      <c r="K54" s="245"/>
      <c r="L54" s="245"/>
      <c r="M54" s="245"/>
      <c r="X54" s="242"/>
      <c r="Y54" s="221"/>
    </row>
    <row r="55" spans="1:25" s="219" customFormat="1" x14ac:dyDescent="0.25">
      <c r="A55" s="221"/>
      <c r="B55" s="221"/>
      <c r="C55" s="221"/>
      <c r="D55" s="221"/>
      <c r="E55" s="221"/>
      <c r="F55" s="221"/>
      <c r="G55" s="221"/>
      <c r="H55" s="221"/>
      <c r="I55" s="221"/>
      <c r="J55" s="217"/>
      <c r="K55" s="245"/>
      <c r="L55" s="245"/>
      <c r="M55" s="245"/>
      <c r="X55" s="242"/>
      <c r="Y55" s="221"/>
    </row>
    <row r="56" spans="1:25" s="219" customFormat="1" x14ac:dyDescent="0.25">
      <c r="A56" s="221"/>
      <c r="B56" s="221"/>
      <c r="C56" s="221"/>
      <c r="D56" s="221"/>
      <c r="E56" s="221"/>
      <c r="F56" s="221"/>
      <c r="G56" s="221"/>
      <c r="H56" s="221"/>
      <c r="I56" s="221"/>
      <c r="J56" s="217"/>
      <c r="K56" s="245"/>
      <c r="L56" s="245"/>
      <c r="M56" s="245"/>
      <c r="X56" s="242"/>
      <c r="Y56" s="221"/>
    </row>
    <row r="57" spans="1:25" s="219" customFormat="1" x14ac:dyDescent="0.25">
      <c r="A57" s="221"/>
      <c r="B57" s="221"/>
      <c r="C57" s="221"/>
      <c r="D57" s="221"/>
      <c r="E57" s="221"/>
      <c r="F57" s="221"/>
      <c r="G57" s="221"/>
      <c r="H57" s="221"/>
      <c r="I57" s="221"/>
      <c r="J57" s="217"/>
      <c r="K57" s="245"/>
      <c r="L57" s="245"/>
      <c r="M57" s="245"/>
      <c r="X57" s="242"/>
      <c r="Y57" s="221"/>
    </row>
    <row r="58" spans="1:25" s="219" customFormat="1" x14ac:dyDescent="0.25">
      <c r="A58" s="221"/>
      <c r="B58" s="221"/>
      <c r="C58" s="221"/>
      <c r="D58" s="221"/>
      <c r="E58" s="221"/>
      <c r="F58" s="221"/>
      <c r="G58" s="221"/>
      <c r="H58" s="221"/>
      <c r="I58" s="221"/>
      <c r="J58" s="217"/>
      <c r="K58" s="245"/>
      <c r="L58" s="245"/>
      <c r="M58" s="245"/>
      <c r="X58" s="242"/>
      <c r="Y58" s="221"/>
    </row>
    <row r="59" spans="1:25" s="219" customFormat="1" x14ac:dyDescent="0.25">
      <c r="A59" s="221"/>
      <c r="B59" s="221"/>
      <c r="C59" s="221"/>
      <c r="D59" s="221"/>
      <c r="E59" s="221"/>
      <c r="F59" s="221"/>
      <c r="G59" s="221"/>
      <c r="H59" s="221"/>
      <c r="I59" s="221"/>
      <c r="J59" s="217"/>
      <c r="K59" s="245"/>
      <c r="L59" s="245"/>
      <c r="M59" s="245"/>
      <c r="X59" s="242"/>
      <c r="Y59" s="221"/>
    </row>
    <row r="60" spans="1:25" s="219" customFormat="1" x14ac:dyDescent="0.25">
      <c r="A60" s="221"/>
      <c r="B60" s="221"/>
      <c r="C60" s="221"/>
      <c r="D60" s="221"/>
      <c r="E60" s="221"/>
      <c r="F60" s="221"/>
      <c r="G60" s="221"/>
      <c r="H60" s="221"/>
      <c r="I60" s="221"/>
      <c r="J60" s="217"/>
      <c r="K60" s="245"/>
      <c r="L60" s="245"/>
      <c r="M60" s="245"/>
      <c r="X60" s="242"/>
      <c r="Y60" s="221"/>
    </row>
    <row r="61" spans="1:25" s="219" customFormat="1" x14ac:dyDescent="0.25">
      <c r="A61" s="221"/>
      <c r="B61" s="221"/>
      <c r="C61" s="221"/>
      <c r="D61" s="221"/>
      <c r="E61" s="221"/>
      <c r="F61" s="221"/>
      <c r="G61" s="221"/>
      <c r="H61" s="221"/>
      <c r="I61" s="221"/>
      <c r="J61" s="217"/>
      <c r="K61" s="245"/>
      <c r="L61" s="245"/>
      <c r="M61" s="245"/>
      <c r="X61" s="242"/>
      <c r="Y61" s="221"/>
    </row>
    <row r="62" spans="1:25" s="219" customFormat="1" x14ac:dyDescent="0.25">
      <c r="A62" s="221"/>
      <c r="B62" s="221"/>
      <c r="C62" s="221"/>
      <c r="D62" s="221"/>
      <c r="E62" s="221"/>
      <c r="F62" s="221"/>
      <c r="G62" s="221"/>
      <c r="H62" s="221"/>
      <c r="I62" s="221"/>
      <c r="J62" s="217"/>
      <c r="K62" s="245"/>
      <c r="L62" s="245"/>
      <c r="M62" s="245"/>
      <c r="X62" s="242"/>
      <c r="Y62" s="221"/>
    </row>
    <row r="63" spans="1:25" s="219" customFormat="1" x14ac:dyDescent="0.25">
      <c r="A63" s="221"/>
      <c r="B63" s="221"/>
      <c r="C63" s="221"/>
      <c r="D63" s="221"/>
      <c r="E63" s="221"/>
      <c r="F63" s="221"/>
      <c r="G63" s="221"/>
      <c r="H63" s="221"/>
      <c r="I63" s="221"/>
      <c r="J63" s="217"/>
      <c r="K63" s="245"/>
      <c r="L63" s="245"/>
      <c r="M63" s="245"/>
      <c r="X63" s="242"/>
      <c r="Y63" s="221"/>
    </row>
    <row r="64" spans="1:25" s="219" customFormat="1" x14ac:dyDescent="0.25">
      <c r="A64" s="221"/>
      <c r="B64" s="221"/>
      <c r="C64" s="221"/>
      <c r="D64" s="221"/>
      <c r="E64" s="221"/>
      <c r="F64" s="221"/>
      <c r="G64" s="221"/>
      <c r="H64" s="221"/>
      <c r="I64" s="221"/>
      <c r="J64" s="217"/>
      <c r="K64" s="245"/>
      <c r="L64" s="245"/>
      <c r="M64" s="245"/>
      <c r="X64" s="242"/>
      <c r="Y64" s="221"/>
    </row>
    <row r="65" spans="1:25" s="219" customFormat="1" x14ac:dyDescent="0.25">
      <c r="A65" s="221"/>
      <c r="B65" s="221"/>
      <c r="C65" s="221"/>
      <c r="D65" s="221"/>
      <c r="E65" s="221"/>
      <c r="F65" s="221"/>
      <c r="G65" s="221"/>
      <c r="H65" s="221"/>
      <c r="I65" s="221"/>
      <c r="J65" s="217"/>
      <c r="K65" s="245"/>
      <c r="L65" s="245"/>
      <c r="M65" s="245"/>
      <c r="X65" s="242"/>
      <c r="Y65" s="221"/>
    </row>
    <row r="66" spans="1:25" s="219" customFormat="1" x14ac:dyDescent="0.25">
      <c r="A66" s="221"/>
      <c r="B66" s="221"/>
      <c r="C66" s="221"/>
      <c r="D66" s="221"/>
      <c r="E66" s="221"/>
      <c r="F66" s="221"/>
      <c r="G66" s="221"/>
      <c r="H66" s="221"/>
      <c r="I66" s="221"/>
      <c r="J66" s="217"/>
      <c r="K66" s="245"/>
      <c r="L66" s="245"/>
      <c r="M66" s="245"/>
      <c r="X66" s="242"/>
      <c r="Y66" s="221"/>
    </row>
    <row r="67" spans="1:25" s="219" customFormat="1" x14ac:dyDescent="0.25">
      <c r="A67" s="221"/>
      <c r="B67" s="221"/>
      <c r="C67" s="221"/>
      <c r="D67" s="221"/>
      <c r="E67" s="221"/>
      <c r="F67" s="221"/>
      <c r="G67" s="221"/>
      <c r="H67" s="221"/>
      <c r="I67" s="221"/>
      <c r="J67" s="217"/>
      <c r="K67" s="245"/>
      <c r="L67" s="245"/>
      <c r="M67" s="245"/>
      <c r="X67" s="242"/>
      <c r="Y67" s="221"/>
    </row>
    <row r="68" spans="1:25" s="219" customFormat="1" x14ac:dyDescent="0.25">
      <c r="A68" s="221"/>
      <c r="B68" s="221"/>
      <c r="C68" s="221"/>
      <c r="D68" s="221"/>
      <c r="E68" s="221"/>
      <c r="F68" s="221"/>
      <c r="G68" s="221"/>
      <c r="H68" s="221"/>
      <c r="I68" s="221"/>
      <c r="J68" s="217"/>
      <c r="K68" s="245"/>
      <c r="L68" s="245"/>
      <c r="M68" s="245"/>
      <c r="X68" s="242"/>
      <c r="Y68" s="221"/>
    </row>
    <row r="69" spans="1:25" s="219" customFormat="1" x14ac:dyDescent="0.25">
      <c r="A69" s="221"/>
      <c r="B69" s="221"/>
      <c r="C69" s="221"/>
      <c r="D69" s="221"/>
      <c r="E69" s="221"/>
      <c r="F69" s="221"/>
      <c r="G69" s="221"/>
      <c r="H69" s="221"/>
      <c r="I69" s="221"/>
      <c r="J69" s="217"/>
      <c r="K69" s="245"/>
      <c r="L69" s="245"/>
      <c r="M69" s="245"/>
      <c r="X69" s="242"/>
      <c r="Y69" s="221"/>
    </row>
    <row r="70" spans="1:25" s="219" customFormat="1" x14ac:dyDescent="0.25">
      <c r="A70" s="221"/>
      <c r="B70" s="221"/>
      <c r="C70" s="221"/>
      <c r="D70" s="221"/>
      <c r="E70" s="221"/>
      <c r="F70" s="221"/>
      <c r="G70" s="221"/>
      <c r="H70" s="221"/>
      <c r="I70" s="221"/>
      <c r="J70" s="217"/>
      <c r="K70" s="245"/>
      <c r="L70" s="245"/>
      <c r="M70" s="245"/>
      <c r="X70" s="242"/>
      <c r="Y70" s="221"/>
    </row>
    <row r="71" spans="1:25" s="219" customFormat="1" x14ac:dyDescent="0.25">
      <c r="A71" s="221"/>
      <c r="B71" s="221"/>
      <c r="C71" s="221"/>
      <c r="D71" s="221"/>
      <c r="E71" s="221"/>
      <c r="F71" s="221"/>
      <c r="G71" s="221"/>
      <c r="H71" s="221"/>
      <c r="I71" s="221"/>
      <c r="J71" s="217"/>
      <c r="K71" s="245"/>
      <c r="L71" s="245"/>
      <c r="M71" s="245"/>
      <c r="X71" s="242"/>
      <c r="Y71" s="221"/>
    </row>
    <row r="72" spans="1:25" s="219" customFormat="1" x14ac:dyDescent="0.25">
      <c r="A72" s="221"/>
      <c r="B72" s="221"/>
      <c r="C72" s="221"/>
      <c r="D72" s="221"/>
      <c r="E72" s="221"/>
      <c r="F72" s="221"/>
      <c r="G72" s="221"/>
      <c r="H72" s="221"/>
      <c r="I72" s="221"/>
      <c r="J72" s="217"/>
      <c r="K72" s="245"/>
      <c r="L72" s="245"/>
      <c r="M72" s="245"/>
      <c r="X72" s="242"/>
      <c r="Y72" s="221"/>
    </row>
    <row r="73" spans="1:25" s="219" customFormat="1" x14ac:dyDescent="0.25">
      <c r="A73" s="221"/>
      <c r="B73" s="221"/>
      <c r="C73" s="221"/>
      <c r="D73" s="221"/>
      <c r="E73" s="221"/>
      <c r="F73" s="221"/>
      <c r="G73" s="221"/>
      <c r="H73" s="221"/>
      <c r="I73" s="221"/>
      <c r="J73" s="217"/>
      <c r="K73" s="245"/>
      <c r="L73" s="245"/>
      <c r="M73" s="245"/>
      <c r="X73" s="242"/>
      <c r="Y73" s="221"/>
    </row>
    <row r="74" spans="1:25" s="219" customFormat="1" x14ac:dyDescent="0.25">
      <c r="A74" s="221"/>
      <c r="B74" s="221"/>
      <c r="C74" s="221"/>
      <c r="D74" s="221"/>
      <c r="E74" s="221"/>
      <c r="F74" s="221"/>
      <c r="G74" s="221"/>
      <c r="H74" s="221"/>
      <c r="I74" s="221"/>
      <c r="J74" s="217"/>
      <c r="K74" s="245"/>
      <c r="L74" s="245"/>
      <c r="M74" s="245"/>
      <c r="X74" s="242"/>
      <c r="Y74" s="221"/>
    </row>
    <row r="75" spans="1:25" s="219" customFormat="1" x14ac:dyDescent="0.25">
      <c r="A75" s="221"/>
      <c r="B75" s="221"/>
      <c r="C75" s="221"/>
      <c r="D75" s="221"/>
      <c r="E75" s="221"/>
      <c r="F75" s="221"/>
      <c r="G75" s="221"/>
      <c r="H75" s="221"/>
      <c r="I75" s="221"/>
      <c r="J75" s="217"/>
      <c r="K75" s="245"/>
      <c r="L75" s="245"/>
      <c r="M75" s="245"/>
      <c r="X75" s="242"/>
      <c r="Y75" s="221"/>
    </row>
    <row r="76" spans="1:25" s="219" customFormat="1" x14ac:dyDescent="0.25">
      <c r="A76" s="221"/>
      <c r="B76" s="221"/>
      <c r="C76" s="221"/>
      <c r="D76" s="221"/>
      <c r="E76" s="221"/>
      <c r="F76" s="221"/>
      <c r="G76" s="221"/>
      <c r="H76" s="221"/>
      <c r="I76" s="221"/>
      <c r="J76" s="217"/>
      <c r="K76" s="245"/>
      <c r="L76" s="245"/>
      <c r="M76" s="245"/>
      <c r="X76" s="242"/>
      <c r="Y76" s="221"/>
    </row>
    <row r="77" spans="1:25" s="219" customFormat="1" x14ac:dyDescent="0.25">
      <c r="A77" s="221"/>
      <c r="B77" s="221"/>
      <c r="C77" s="221"/>
      <c r="D77" s="221"/>
      <c r="E77" s="221"/>
      <c r="F77" s="221"/>
      <c r="G77" s="221"/>
      <c r="H77" s="221"/>
      <c r="I77" s="221"/>
      <c r="J77" s="217"/>
      <c r="K77" s="245"/>
      <c r="L77" s="245"/>
      <c r="M77" s="245"/>
      <c r="X77" s="242"/>
      <c r="Y77" s="221"/>
    </row>
    <row r="78" spans="1:25" s="219" customFormat="1" x14ac:dyDescent="0.25">
      <c r="A78" s="221"/>
      <c r="B78" s="221"/>
      <c r="C78" s="221"/>
      <c r="D78" s="221"/>
      <c r="E78" s="221"/>
      <c r="F78" s="221"/>
      <c r="G78" s="221"/>
      <c r="H78" s="221"/>
      <c r="I78" s="221"/>
      <c r="J78" s="217"/>
      <c r="K78" s="245"/>
      <c r="L78" s="245"/>
      <c r="M78" s="245"/>
      <c r="X78" s="242"/>
      <c r="Y78" s="221"/>
    </row>
    <row r="79" spans="1:25" s="219" customFormat="1" x14ac:dyDescent="0.25">
      <c r="A79" s="221"/>
      <c r="B79" s="221"/>
      <c r="C79" s="221"/>
      <c r="D79" s="221"/>
      <c r="E79" s="221"/>
      <c r="F79" s="221"/>
      <c r="G79" s="221"/>
      <c r="H79" s="221"/>
      <c r="I79" s="221"/>
      <c r="J79" s="217"/>
      <c r="K79" s="245"/>
      <c r="L79" s="245"/>
      <c r="M79" s="245"/>
      <c r="X79" s="242"/>
      <c r="Y79" s="221"/>
    </row>
    <row r="80" spans="1:25" s="219" customFormat="1" x14ac:dyDescent="0.25">
      <c r="A80" s="221"/>
      <c r="B80" s="221"/>
      <c r="C80" s="221"/>
      <c r="D80" s="221"/>
      <c r="E80" s="221"/>
      <c r="F80" s="221"/>
      <c r="G80" s="221"/>
      <c r="H80" s="221"/>
      <c r="I80" s="221"/>
      <c r="J80" s="217"/>
      <c r="K80" s="245"/>
      <c r="L80" s="245"/>
      <c r="M80" s="245"/>
      <c r="X80" s="242"/>
      <c r="Y80" s="221"/>
    </row>
    <row r="81" spans="1:25" s="219" customFormat="1" x14ac:dyDescent="0.25">
      <c r="A81" s="221"/>
      <c r="B81" s="221"/>
      <c r="C81" s="221"/>
      <c r="D81" s="221"/>
      <c r="E81" s="221"/>
      <c r="F81" s="221"/>
      <c r="G81" s="221"/>
      <c r="H81" s="221"/>
      <c r="I81" s="221"/>
      <c r="J81" s="217"/>
      <c r="K81" s="245"/>
      <c r="L81" s="245"/>
      <c r="M81" s="245"/>
      <c r="X81" s="242"/>
      <c r="Y81" s="221"/>
    </row>
    <row r="82" spans="1:25" s="219" customFormat="1" x14ac:dyDescent="0.25">
      <c r="A82" s="221"/>
      <c r="B82" s="221"/>
      <c r="C82" s="221"/>
      <c r="D82" s="221"/>
      <c r="E82" s="221"/>
      <c r="F82" s="221"/>
      <c r="G82" s="221"/>
      <c r="H82" s="221"/>
      <c r="I82" s="221"/>
      <c r="J82" s="217"/>
      <c r="K82" s="245"/>
      <c r="L82" s="245"/>
      <c r="M82" s="245"/>
      <c r="X82" s="242"/>
      <c r="Y82" s="221"/>
    </row>
    <row r="83" spans="1:25" s="219" customFormat="1" x14ac:dyDescent="0.25">
      <c r="A83" s="221"/>
      <c r="B83" s="221"/>
      <c r="C83" s="221"/>
      <c r="D83" s="221"/>
      <c r="E83" s="221"/>
      <c r="F83" s="221"/>
      <c r="G83" s="221"/>
      <c r="H83" s="221"/>
      <c r="I83" s="221"/>
      <c r="J83" s="217"/>
      <c r="K83" s="245"/>
      <c r="L83" s="245"/>
      <c r="M83" s="245"/>
      <c r="X83" s="242"/>
      <c r="Y83" s="221"/>
    </row>
    <row r="84" spans="1:25" s="219" customFormat="1" x14ac:dyDescent="0.25">
      <c r="A84" s="221"/>
      <c r="B84" s="221"/>
      <c r="C84" s="221"/>
      <c r="D84" s="221"/>
      <c r="E84" s="221"/>
      <c r="F84" s="221"/>
      <c r="G84" s="221"/>
      <c r="H84" s="221"/>
      <c r="I84" s="221"/>
      <c r="J84" s="217"/>
      <c r="K84" s="245"/>
      <c r="L84" s="245"/>
      <c r="M84" s="245"/>
      <c r="X84" s="242"/>
      <c r="Y84" s="221"/>
    </row>
    <row r="85" spans="1:25" s="219" customFormat="1" x14ac:dyDescent="0.25">
      <c r="A85" s="221"/>
      <c r="B85" s="221"/>
      <c r="C85" s="221"/>
      <c r="D85" s="221"/>
      <c r="E85" s="221"/>
      <c r="F85" s="221"/>
      <c r="G85" s="221"/>
      <c r="H85" s="221"/>
      <c r="I85" s="221"/>
      <c r="J85" s="217"/>
      <c r="K85" s="245"/>
      <c r="L85" s="245"/>
      <c r="M85" s="245"/>
      <c r="X85" s="242"/>
      <c r="Y85" s="221"/>
    </row>
    <row r="86" spans="1:25" s="219" customFormat="1" x14ac:dyDescent="0.25">
      <c r="A86" s="221"/>
      <c r="B86" s="221"/>
      <c r="C86" s="221"/>
      <c r="D86" s="221"/>
      <c r="E86" s="221"/>
      <c r="F86" s="221"/>
      <c r="G86" s="221"/>
      <c r="H86" s="221"/>
      <c r="I86" s="221"/>
      <c r="J86" s="217"/>
      <c r="K86" s="245"/>
      <c r="L86" s="245"/>
      <c r="M86" s="245"/>
      <c r="X86" s="242"/>
      <c r="Y86" s="221"/>
    </row>
    <row r="87" spans="1:25" s="219" customFormat="1" x14ac:dyDescent="0.25">
      <c r="A87" s="221"/>
      <c r="B87" s="221"/>
      <c r="C87" s="221"/>
      <c r="D87" s="221"/>
      <c r="E87" s="221"/>
      <c r="F87" s="221"/>
      <c r="G87" s="221"/>
      <c r="H87" s="221"/>
      <c r="I87" s="221"/>
      <c r="J87" s="217"/>
      <c r="K87" s="245"/>
      <c r="L87" s="245"/>
      <c r="M87" s="245"/>
      <c r="X87" s="242"/>
      <c r="Y87" s="221"/>
    </row>
    <row r="88" spans="1:25" s="219" customFormat="1" x14ac:dyDescent="0.25">
      <c r="A88" s="221"/>
      <c r="B88" s="221"/>
      <c r="C88" s="221"/>
      <c r="D88" s="221"/>
      <c r="E88" s="221"/>
      <c r="F88" s="221"/>
      <c r="G88" s="221"/>
      <c r="H88" s="221"/>
      <c r="I88" s="221"/>
      <c r="J88" s="217"/>
      <c r="K88" s="245"/>
      <c r="L88" s="245"/>
      <c r="M88" s="245"/>
      <c r="X88" s="242"/>
      <c r="Y88" s="221"/>
    </row>
    <row r="89" spans="1:25" s="219" customFormat="1" x14ac:dyDescent="0.25">
      <c r="A89" s="221"/>
      <c r="B89" s="221"/>
      <c r="C89" s="221"/>
      <c r="D89" s="221"/>
      <c r="E89" s="221"/>
      <c r="F89" s="221"/>
      <c r="G89" s="221"/>
      <c r="H89" s="221"/>
      <c r="I89" s="221"/>
      <c r="J89" s="217"/>
      <c r="K89" s="245"/>
      <c r="L89" s="245"/>
      <c r="M89" s="245"/>
      <c r="X89" s="242"/>
      <c r="Y89" s="221"/>
    </row>
    <row r="90" spans="1:25" s="219" customFormat="1" x14ac:dyDescent="0.25">
      <c r="A90" s="221"/>
      <c r="B90" s="221"/>
      <c r="C90" s="221"/>
      <c r="D90" s="221"/>
      <c r="E90" s="221"/>
      <c r="F90" s="221"/>
      <c r="G90" s="221"/>
      <c r="H90" s="221"/>
      <c r="I90" s="221"/>
      <c r="J90" s="217"/>
      <c r="K90" s="245"/>
      <c r="L90" s="245"/>
      <c r="M90" s="245"/>
      <c r="X90" s="242"/>
      <c r="Y90" s="221"/>
    </row>
    <row r="91" spans="1:25" s="219" customFormat="1" x14ac:dyDescent="0.25">
      <c r="A91" s="221"/>
      <c r="B91" s="221"/>
      <c r="C91" s="221"/>
      <c r="D91" s="221"/>
      <c r="E91" s="221"/>
      <c r="F91" s="221"/>
      <c r="G91" s="221"/>
      <c r="H91" s="221"/>
      <c r="I91" s="221"/>
      <c r="J91" s="217"/>
      <c r="K91" s="245"/>
      <c r="L91" s="245"/>
      <c r="M91" s="245"/>
      <c r="X91" s="242"/>
      <c r="Y91" s="221"/>
    </row>
    <row r="92" spans="1:25" s="219" customFormat="1" x14ac:dyDescent="0.25">
      <c r="A92" s="221"/>
      <c r="B92" s="221"/>
      <c r="C92" s="221"/>
      <c r="D92" s="221"/>
      <c r="E92" s="221"/>
      <c r="F92" s="221"/>
      <c r="G92" s="221"/>
      <c r="H92" s="221"/>
      <c r="I92" s="221"/>
      <c r="J92" s="217"/>
      <c r="K92" s="245"/>
      <c r="L92" s="245"/>
      <c r="M92" s="245"/>
      <c r="X92" s="242"/>
      <c r="Y92" s="221"/>
    </row>
    <row r="93" spans="1:25" s="219" customFormat="1" x14ac:dyDescent="0.25">
      <c r="A93" s="221"/>
      <c r="B93" s="221"/>
      <c r="C93" s="221"/>
      <c r="D93" s="221"/>
      <c r="E93" s="221"/>
      <c r="F93" s="221"/>
      <c r="G93" s="221"/>
      <c r="H93" s="221"/>
      <c r="I93" s="221"/>
      <c r="J93" s="217"/>
      <c r="K93" s="245"/>
      <c r="L93" s="245"/>
      <c r="M93" s="245"/>
      <c r="X93" s="242"/>
      <c r="Y93" s="221"/>
    </row>
    <row r="94" spans="1:25" s="219" customFormat="1" x14ac:dyDescent="0.25">
      <c r="A94" s="221"/>
      <c r="B94" s="221"/>
      <c r="C94" s="221"/>
      <c r="D94" s="221"/>
      <c r="E94" s="221"/>
      <c r="F94" s="221"/>
      <c r="G94" s="221"/>
      <c r="H94" s="221"/>
      <c r="I94" s="221"/>
      <c r="J94" s="217"/>
      <c r="K94" s="245"/>
      <c r="L94" s="245"/>
      <c r="M94" s="245"/>
      <c r="X94" s="242"/>
      <c r="Y94" s="221"/>
    </row>
    <row r="95" spans="1:25" s="219" customFormat="1" x14ac:dyDescent="0.25">
      <c r="A95" s="221"/>
      <c r="B95" s="221"/>
      <c r="C95" s="221"/>
      <c r="D95" s="221"/>
      <c r="E95" s="221"/>
      <c r="F95" s="221"/>
      <c r="G95" s="221"/>
      <c r="H95" s="221"/>
      <c r="I95" s="221"/>
      <c r="J95" s="217"/>
      <c r="K95" s="245"/>
      <c r="L95" s="245"/>
      <c r="M95" s="245"/>
      <c r="X95" s="242"/>
      <c r="Y95" s="221"/>
    </row>
    <row r="96" spans="1:25" s="219" customFormat="1" x14ac:dyDescent="0.25">
      <c r="A96" s="221"/>
      <c r="B96" s="221"/>
      <c r="C96" s="221"/>
      <c r="D96" s="221"/>
      <c r="E96" s="221"/>
      <c r="F96" s="221"/>
      <c r="G96" s="221"/>
      <c r="H96" s="221"/>
      <c r="I96" s="221"/>
      <c r="J96" s="217"/>
      <c r="K96" s="245"/>
      <c r="L96" s="245"/>
      <c r="M96" s="245"/>
      <c r="X96" s="242"/>
      <c r="Y96" s="221"/>
    </row>
    <row r="97" spans="1:25" s="219" customFormat="1" x14ac:dyDescent="0.25">
      <c r="A97" s="221"/>
      <c r="B97" s="221"/>
      <c r="C97" s="221"/>
      <c r="D97" s="221"/>
      <c r="E97" s="221"/>
      <c r="F97" s="221"/>
      <c r="G97" s="221"/>
      <c r="H97" s="221"/>
      <c r="I97" s="221"/>
      <c r="J97" s="217"/>
      <c r="K97" s="245"/>
      <c r="L97" s="245"/>
      <c r="M97" s="245"/>
      <c r="X97" s="242"/>
      <c r="Y97" s="221"/>
    </row>
    <row r="98" spans="1:25" s="219" customFormat="1" x14ac:dyDescent="0.25">
      <c r="A98" s="221"/>
      <c r="B98" s="221"/>
      <c r="C98" s="221"/>
      <c r="D98" s="221"/>
      <c r="E98" s="221"/>
      <c r="F98" s="221"/>
      <c r="G98" s="221"/>
      <c r="H98" s="221"/>
      <c r="I98" s="221"/>
      <c r="J98" s="217"/>
      <c r="K98" s="245"/>
      <c r="L98" s="245"/>
      <c r="M98" s="245"/>
      <c r="X98" s="242"/>
      <c r="Y98" s="221"/>
    </row>
    <row r="99" spans="1:25" s="219" customFormat="1" x14ac:dyDescent="0.25">
      <c r="A99" s="221"/>
      <c r="B99" s="221"/>
      <c r="C99" s="221"/>
      <c r="D99" s="221"/>
      <c r="E99" s="221"/>
      <c r="F99" s="221"/>
      <c r="G99" s="221"/>
      <c r="H99" s="221"/>
      <c r="I99" s="221"/>
      <c r="J99" s="217"/>
      <c r="K99" s="245"/>
      <c r="L99" s="245"/>
      <c r="M99" s="245"/>
      <c r="X99" s="242"/>
      <c r="Y99" s="221"/>
    </row>
    <row r="100" spans="1:25" s="219" customFormat="1" x14ac:dyDescent="0.25">
      <c r="A100" s="221"/>
      <c r="B100" s="221"/>
      <c r="C100" s="221"/>
      <c r="D100" s="221"/>
      <c r="E100" s="221"/>
      <c r="F100" s="221"/>
      <c r="G100" s="221"/>
      <c r="H100" s="221"/>
      <c r="I100" s="221"/>
      <c r="J100" s="217"/>
      <c r="K100" s="245"/>
      <c r="L100" s="245"/>
      <c r="M100" s="245"/>
      <c r="X100" s="242"/>
      <c r="Y100" s="221"/>
    </row>
  </sheetData>
  <mergeCells count="24">
    <mergeCell ref="A16:H16"/>
    <mergeCell ref="O6:O7"/>
    <mergeCell ref="A5:W5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X6:X7"/>
    <mergeCell ref="P6:P7"/>
    <mergeCell ref="Q6:Q7"/>
    <mergeCell ref="R6:S6"/>
    <mergeCell ref="T6:T7"/>
    <mergeCell ref="U6:V6"/>
    <mergeCell ref="W6:W7"/>
  </mergeCells>
  <pageMargins left="0.70866141732283472" right="0.70866141732283472" top="0.78740157480314965" bottom="0.78740157480314965" header="0.31496062992125984" footer="0.31496062992125984"/>
  <pageSetup paperSize="9" scale="44" firstPageNumber="115" fitToHeight="0" orientation="landscape" useFirstPageNumber="1" r:id="rId1"/>
  <headerFooter>
    <oddFooter xml:space="preserve">&amp;L&amp;"Arial,Kurzíva"Zastupitelstvo Olomouckého kraje 16-12-2019
7. - Rozpočet Olomouckého kraje 2020 - návrh rozpočtu
Příloha č. 5b): Projekty spolufinancované z evropských fondů a národních fondů&amp;R&amp;"Arial,Kurzíva"Strana &amp;P (Celkem 140)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Z109"/>
  <sheetViews>
    <sheetView showGridLines="0" view="pageBreakPreview" topLeftCell="A16" zoomScale="80" zoomScaleNormal="70" zoomScaleSheetLayoutView="80" workbookViewId="0">
      <selection activeCell="A5" sqref="A5:X5"/>
    </sheetView>
  </sheetViews>
  <sheetFormatPr defaultColWidth="9.140625" defaultRowHeight="15" outlineLevelCol="1" x14ac:dyDescent="0.25"/>
  <cols>
    <col min="1" max="1" width="4.7109375" style="107" customWidth="1"/>
    <col min="2" max="2" width="5.7109375" style="107" hidden="1" customWidth="1"/>
    <col min="3" max="3" width="7.7109375" style="107" hidden="1" customWidth="1" outlineLevel="1"/>
    <col min="4" max="4" width="6.42578125" style="107" hidden="1" customWidth="1" outlineLevel="1"/>
    <col min="5" max="5" width="7.7109375" style="107" customWidth="1" outlineLevel="1"/>
    <col min="6" max="6" width="15.5703125" style="107" hidden="1" customWidth="1" outlineLevel="1"/>
    <col min="7" max="7" width="37.85546875" style="107" customWidth="1" collapsed="1"/>
    <col min="8" max="8" width="38.85546875" style="107" customWidth="1"/>
    <col min="9" max="9" width="7.140625" style="107" customWidth="1"/>
    <col min="10" max="10" width="12" style="103" customWidth="1"/>
    <col min="11" max="12" width="14.85546875" style="105" customWidth="1"/>
    <col min="13" max="13" width="13.5703125" style="105" customWidth="1"/>
    <col min="14" max="14" width="12.85546875" style="105" customWidth="1"/>
    <col min="15" max="15" width="14.7109375" style="105" customWidth="1"/>
    <col min="16" max="16" width="14.85546875" style="105" customWidth="1"/>
    <col min="17" max="17" width="16.7109375" style="105" customWidth="1"/>
    <col min="18" max="18" width="16" style="105" hidden="1" customWidth="1"/>
    <col min="19" max="19" width="17.140625" style="105" customWidth="1"/>
    <col min="20" max="20" width="17.7109375" style="105" customWidth="1"/>
    <col min="21" max="21" width="14.85546875" style="105" customWidth="1"/>
    <col min="22" max="22" width="12.7109375" style="105" customWidth="1"/>
    <col min="23" max="23" width="14" style="105" customWidth="1"/>
    <col min="24" max="24" width="14.42578125" style="105" customWidth="1"/>
    <col min="25" max="25" width="17.7109375" style="130" customWidth="1"/>
    <col min="26" max="16384" width="9.140625" style="107"/>
  </cols>
  <sheetData>
    <row r="1" spans="1:26" ht="18" x14ac:dyDescent="0.25">
      <c r="A1" s="59" t="s">
        <v>73</v>
      </c>
      <c r="B1" s="60"/>
      <c r="C1" s="60"/>
      <c r="D1" s="60"/>
      <c r="E1" s="60"/>
      <c r="F1" s="61"/>
      <c r="G1" s="62"/>
      <c r="H1" s="63"/>
      <c r="I1" s="60"/>
      <c r="K1" s="104"/>
      <c r="N1" s="64"/>
      <c r="O1" s="64"/>
      <c r="Q1" s="64"/>
      <c r="R1" s="64"/>
      <c r="S1" s="64"/>
      <c r="T1" s="64"/>
      <c r="U1" s="31"/>
      <c r="V1" s="106"/>
      <c r="W1" s="107"/>
      <c r="X1" s="107"/>
      <c r="Y1" s="107"/>
    </row>
    <row r="2" spans="1:26" ht="15.75" x14ac:dyDescent="0.25">
      <c r="A2" s="75" t="s">
        <v>46</v>
      </c>
      <c r="B2" s="65"/>
      <c r="C2" s="65"/>
      <c r="F2" s="66"/>
      <c r="G2" s="74" t="s">
        <v>17</v>
      </c>
      <c r="H2" s="67" t="s">
        <v>50</v>
      </c>
      <c r="I2" s="69"/>
      <c r="K2" s="104"/>
      <c r="N2" s="30"/>
      <c r="O2" s="30"/>
      <c r="Q2" s="30"/>
      <c r="R2" s="30"/>
      <c r="S2" s="30"/>
      <c r="T2" s="30"/>
      <c r="U2" s="29"/>
      <c r="V2" s="106"/>
      <c r="W2" s="107"/>
      <c r="X2" s="107"/>
      <c r="Y2" s="107"/>
    </row>
    <row r="3" spans="1:26" ht="15.75" x14ac:dyDescent="0.25">
      <c r="A3" s="57"/>
      <c r="B3" s="65"/>
      <c r="C3" s="65"/>
      <c r="F3" s="66"/>
      <c r="G3" s="70" t="s">
        <v>16</v>
      </c>
      <c r="H3" s="68"/>
      <c r="I3" s="69"/>
      <c r="K3" s="104"/>
      <c r="N3" s="30"/>
      <c r="O3" s="30"/>
      <c r="Q3" s="30"/>
      <c r="R3" s="30"/>
      <c r="S3" s="30"/>
      <c r="T3" s="30"/>
      <c r="U3" s="29"/>
      <c r="V3" s="106"/>
      <c r="W3" s="107"/>
      <c r="X3" s="107"/>
      <c r="Y3" s="107"/>
    </row>
    <row r="4" spans="1:26" ht="17.25" customHeight="1" x14ac:dyDescent="0.25">
      <c r="A4" s="108"/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9"/>
      <c r="M4" s="108"/>
      <c r="N4" s="109"/>
      <c r="O4" s="108"/>
      <c r="P4" s="108"/>
      <c r="Q4" s="108"/>
      <c r="R4" s="108"/>
      <c r="S4" s="108"/>
      <c r="T4" s="108"/>
      <c r="U4" s="108"/>
      <c r="V4" s="108"/>
      <c r="W4" s="108"/>
      <c r="X4" s="110" t="s">
        <v>23</v>
      </c>
      <c r="Z4" s="106"/>
    </row>
    <row r="5" spans="1:26" ht="25.5" customHeight="1" x14ac:dyDescent="0.25">
      <c r="A5" s="420" t="s">
        <v>329</v>
      </c>
      <c r="B5" s="420"/>
      <c r="C5" s="420"/>
      <c r="D5" s="420"/>
      <c r="E5" s="420"/>
      <c r="F5" s="420"/>
      <c r="G5" s="420"/>
      <c r="H5" s="420"/>
      <c r="I5" s="420"/>
      <c r="J5" s="420"/>
      <c r="K5" s="420"/>
      <c r="L5" s="420"/>
      <c r="M5" s="420"/>
      <c r="N5" s="420"/>
      <c r="O5" s="420"/>
      <c r="P5" s="420"/>
      <c r="Q5" s="420"/>
      <c r="R5" s="420"/>
      <c r="S5" s="420"/>
      <c r="T5" s="420"/>
      <c r="U5" s="420"/>
      <c r="V5" s="420"/>
      <c r="W5" s="420"/>
      <c r="X5" s="420"/>
      <c r="Y5" s="111"/>
    </row>
    <row r="6" spans="1:26" ht="25.5" customHeight="1" x14ac:dyDescent="0.25">
      <c r="A6" s="421" t="s">
        <v>15</v>
      </c>
      <c r="B6" s="421" t="s">
        <v>14</v>
      </c>
      <c r="C6" s="422" t="s">
        <v>12</v>
      </c>
      <c r="D6" s="422" t="s">
        <v>11</v>
      </c>
      <c r="E6" s="422" t="s">
        <v>41</v>
      </c>
      <c r="F6" s="422" t="s">
        <v>13</v>
      </c>
      <c r="G6" s="422" t="s">
        <v>10</v>
      </c>
      <c r="H6" s="416" t="s">
        <v>9</v>
      </c>
      <c r="I6" s="424" t="s">
        <v>8</v>
      </c>
      <c r="J6" s="416" t="s">
        <v>7</v>
      </c>
      <c r="K6" s="416" t="s">
        <v>6</v>
      </c>
      <c r="L6" s="416" t="s">
        <v>5</v>
      </c>
      <c r="M6" s="416" t="s">
        <v>4</v>
      </c>
      <c r="N6" s="416" t="s">
        <v>3</v>
      </c>
      <c r="O6" s="419" t="s">
        <v>74</v>
      </c>
      <c r="P6" s="423" t="s">
        <v>75</v>
      </c>
      <c r="Q6" s="423" t="s">
        <v>76</v>
      </c>
      <c r="R6" s="418" t="s">
        <v>77</v>
      </c>
      <c r="S6" s="418"/>
      <c r="T6" s="418"/>
      <c r="U6" s="423" t="s">
        <v>78</v>
      </c>
      <c r="V6" s="418" t="s">
        <v>77</v>
      </c>
      <c r="W6" s="418"/>
      <c r="X6" s="419" t="s">
        <v>79</v>
      </c>
      <c r="Y6" s="417" t="s">
        <v>2</v>
      </c>
    </row>
    <row r="7" spans="1:26" ht="81" customHeight="1" x14ac:dyDescent="0.25">
      <c r="A7" s="421"/>
      <c r="B7" s="421"/>
      <c r="C7" s="422"/>
      <c r="D7" s="422"/>
      <c r="E7" s="422"/>
      <c r="F7" s="422"/>
      <c r="G7" s="422"/>
      <c r="H7" s="416"/>
      <c r="I7" s="424"/>
      <c r="J7" s="416"/>
      <c r="K7" s="416"/>
      <c r="L7" s="416"/>
      <c r="M7" s="416"/>
      <c r="N7" s="416"/>
      <c r="O7" s="419"/>
      <c r="P7" s="423"/>
      <c r="Q7" s="423"/>
      <c r="R7" s="73" t="s">
        <v>72</v>
      </c>
      <c r="S7" s="73" t="s">
        <v>328</v>
      </c>
      <c r="T7" s="73" t="s">
        <v>81</v>
      </c>
      <c r="U7" s="423"/>
      <c r="V7" s="73" t="s">
        <v>82</v>
      </c>
      <c r="W7" s="73" t="s">
        <v>83</v>
      </c>
      <c r="X7" s="419"/>
      <c r="Y7" s="417"/>
    </row>
    <row r="8" spans="1:26" s="112" customFormat="1" ht="25.5" customHeight="1" x14ac:dyDescent="0.3">
      <c r="A8" s="344" t="s">
        <v>1</v>
      </c>
      <c r="B8" s="344"/>
      <c r="C8" s="344"/>
      <c r="D8" s="344"/>
      <c r="E8" s="344"/>
      <c r="F8" s="344"/>
      <c r="G8" s="344"/>
      <c r="H8" s="344"/>
      <c r="I8" s="344"/>
      <c r="J8" s="344"/>
      <c r="K8" s="25">
        <f>SUM(K9:K19)</f>
        <v>226747</v>
      </c>
      <c r="L8" s="25">
        <f>SUM(L9:L19)</f>
        <v>146355</v>
      </c>
      <c r="M8" s="25">
        <f>SUM(M9:M19)</f>
        <v>80392</v>
      </c>
      <c r="N8" s="25"/>
      <c r="O8" s="25">
        <f t="shared" ref="O8:X8" si="0">SUM(O9:O19)</f>
        <v>51311</v>
      </c>
      <c r="P8" s="26">
        <f t="shared" si="0"/>
        <v>134800</v>
      </c>
      <c r="Q8" s="26">
        <f t="shared" si="0"/>
        <v>81020</v>
      </c>
      <c r="R8" s="26">
        <f t="shared" si="0"/>
        <v>0</v>
      </c>
      <c r="S8" s="26">
        <f t="shared" si="0"/>
        <v>76521</v>
      </c>
      <c r="T8" s="26">
        <f t="shared" si="0"/>
        <v>4499</v>
      </c>
      <c r="U8" s="26">
        <f t="shared" si="0"/>
        <v>53780</v>
      </c>
      <c r="V8" s="26">
        <f t="shared" si="0"/>
        <v>8079</v>
      </c>
      <c r="W8" s="26">
        <f t="shared" si="0"/>
        <v>45701</v>
      </c>
      <c r="X8" s="25">
        <f t="shared" si="0"/>
        <v>40636</v>
      </c>
      <c r="Y8" s="24"/>
    </row>
    <row r="9" spans="1:26" s="121" customFormat="1" ht="63" x14ac:dyDescent="0.25">
      <c r="A9" s="113">
        <v>1</v>
      </c>
      <c r="B9" s="55" t="s">
        <v>20</v>
      </c>
      <c r="C9" s="113">
        <v>4357</v>
      </c>
      <c r="D9" s="113">
        <v>6121</v>
      </c>
      <c r="E9" s="113">
        <v>61</v>
      </c>
      <c r="F9" s="114">
        <v>60002101137</v>
      </c>
      <c r="G9" s="115" t="s">
        <v>105</v>
      </c>
      <c r="H9" s="363" t="s">
        <v>106</v>
      </c>
      <c r="I9" s="348" t="s">
        <v>107</v>
      </c>
      <c r="J9" s="348" t="s">
        <v>0</v>
      </c>
      <c r="K9" s="320">
        <v>24301</v>
      </c>
      <c r="L9" s="320">
        <v>12413</v>
      </c>
      <c r="M9" s="320">
        <f>K9-L9</f>
        <v>11888</v>
      </c>
      <c r="N9" s="389">
        <v>2020</v>
      </c>
      <c r="O9" s="117">
        <v>1317</v>
      </c>
      <c r="P9" s="118">
        <f>Q9+U9</f>
        <v>22984</v>
      </c>
      <c r="Q9" s="117">
        <f>SUM(R9:T9)</f>
        <v>12413</v>
      </c>
      <c r="R9" s="117"/>
      <c r="S9" s="117">
        <v>11723</v>
      </c>
      <c r="T9" s="117">
        <v>690</v>
      </c>
      <c r="U9" s="325">
        <f>SUM(V9:W9)</f>
        <v>10571</v>
      </c>
      <c r="V9" s="119">
        <v>1380</v>
      </c>
      <c r="W9" s="119">
        <v>9191</v>
      </c>
      <c r="X9" s="119">
        <f t="shared" ref="X9:X24" si="1">K9-O9-P9</f>
        <v>0</v>
      </c>
      <c r="Y9" s="120"/>
    </row>
    <row r="10" spans="1:26" s="121" customFormat="1" ht="76.5" x14ac:dyDescent="0.25">
      <c r="A10" s="113">
        <v>2</v>
      </c>
      <c r="B10" s="113" t="s">
        <v>19</v>
      </c>
      <c r="C10" s="113">
        <v>4357</v>
      </c>
      <c r="D10" s="113">
        <v>6121</v>
      </c>
      <c r="E10" s="113">
        <v>61</v>
      </c>
      <c r="F10" s="114">
        <v>60002101247</v>
      </c>
      <c r="G10" s="123" t="s">
        <v>109</v>
      </c>
      <c r="H10" s="363" t="s">
        <v>110</v>
      </c>
      <c r="I10" s="348"/>
      <c r="J10" s="348" t="s">
        <v>0</v>
      </c>
      <c r="K10" s="320">
        <f>47187-1880</f>
        <v>45307</v>
      </c>
      <c r="L10" s="320">
        <v>28073</v>
      </c>
      <c r="M10" s="320">
        <f>K10-L10</f>
        <v>17234</v>
      </c>
      <c r="N10" s="389" t="s">
        <v>111</v>
      </c>
      <c r="O10" s="117">
        <v>9122</v>
      </c>
      <c r="P10" s="118">
        <f>Q10+U10</f>
        <v>36185</v>
      </c>
      <c r="Q10" s="117">
        <f>SUM(R10:T10)</f>
        <v>16136</v>
      </c>
      <c r="R10" s="117"/>
      <c r="S10" s="117">
        <v>15240</v>
      </c>
      <c r="T10" s="117">
        <v>896</v>
      </c>
      <c r="U10" s="325">
        <f>SUM(V10:W10)</f>
        <v>20049</v>
      </c>
      <c r="V10" s="119">
        <v>1328</v>
      </c>
      <c r="W10" s="119">
        <v>18721</v>
      </c>
      <c r="X10" s="119">
        <f>K10-O10-P10</f>
        <v>0</v>
      </c>
      <c r="Y10" s="120"/>
    </row>
    <row r="11" spans="1:26" s="121" customFormat="1" ht="78.75" x14ac:dyDescent="0.25">
      <c r="A11" s="113">
        <v>3</v>
      </c>
      <c r="B11" s="113" t="s">
        <v>19</v>
      </c>
      <c r="C11" s="55">
        <v>4357</v>
      </c>
      <c r="D11" s="55">
        <v>6121</v>
      </c>
      <c r="E11" s="55">
        <v>61</v>
      </c>
      <c r="F11" s="122">
        <v>60002101178</v>
      </c>
      <c r="G11" s="123" t="s">
        <v>108</v>
      </c>
      <c r="H11" s="399" t="s">
        <v>305</v>
      </c>
      <c r="I11" s="32"/>
      <c r="J11" s="124" t="s">
        <v>0</v>
      </c>
      <c r="K11" s="320">
        <v>12032</v>
      </c>
      <c r="L11" s="320">
        <v>8066</v>
      </c>
      <c r="M11" s="320">
        <f>K11-L11</f>
        <v>3966</v>
      </c>
      <c r="N11" s="389" t="s">
        <v>67</v>
      </c>
      <c r="O11" s="117">
        <v>7893</v>
      </c>
      <c r="P11" s="118">
        <f t="shared" ref="P11:P24" si="2">Q11+U11</f>
        <v>4139</v>
      </c>
      <c r="Q11" s="117">
        <f t="shared" ref="Q11:Q15" si="3">SUM(R11:T11)</f>
        <v>2821</v>
      </c>
      <c r="R11" s="117"/>
      <c r="S11" s="117">
        <v>2664</v>
      </c>
      <c r="T11" s="117">
        <v>157</v>
      </c>
      <c r="U11" s="325">
        <f t="shared" ref="U11:U15" si="4">SUM(V11:W11)</f>
        <v>1318</v>
      </c>
      <c r="V11" s="119">
        <v>273</v>
      </c>
      <c r="W11" s="119">
        <v>1045</v>
      </c>
      <c r="X11" s="119">
        <f t="shared" si="1"/>
        <v>0</v>
      </c>
      <c r="Y11" s="120"/>
    </row>
    <row r="12" spans="1:26" s="121" customFormat="1" ht="78.75" x14ac:dyDescent="0.25">
      <c r="A12" s="113">
        <v>4</v>
      </c>
      <c r="B12" s="113" t="s">
        <v>19</v>
      </c>
      <c r="C12" s="113">
        <v>4357</v>
      </c>
      <c r="D12" s="113">
        <v>6121</v>
      </c>
      <c r="E12" s="113">
        <v>61</v>
      </c>
      <c r="F12" s="114">
        <v>60002101338</v>
      </c>
      <c r="G12" s="123" t="s">
        <v>112</v>
      </c>
      <c r="H12" s="399" t="s">
        <v>305</v>
      </c>
      <c r="I12" s="348"/>
      <c r="J12" s="348" t="s">
        <v>0</v>
      </c>
      <c r="K12" s="320">
        <v>13845</v>
      </c>
      <c r="L12" s="320">
        <v>10002</v>
      </c>
      <c r="M12" s="320">
        <f t="shared" ref="M12:M15" si="5">K12-L12</f>
        <v>3843</v>
      </c>
      <c r="N12" s="389" t="s">
        <v>113</v>
      </c>
      <c r="O12" s="117">
        <v>8159</v>
      </c>
      <c r="P12" s="118">
        <f t="shared" si="2"/>
        <v>5686</v>
      </c>
      <c r="Q12" s="117">
        <f t="shared" si="3"/>
        <v>3582</v>
      </c>
      <c r="R12" s="117"/>
      <c r="S12" s="117">
        <v>3382</v>
      </c>
      <c r="T12" s="117">
        <v>200</v>
      </c>
      <c r="U12" s="325">
        <f t="shared" si="4"/>
        <v>2104</v>
      </c>
      <c r="V12" s="119">
        <v>350</v>
      </c>
      <c r="W12" s="119">
        <v>1754</v>
      </c>
      <c r="X12" s="119">
        <f t="shared" si="1"/>
        <v>0</v>
      </c>
      <c r="Y12" s="120"/>
    </row>
    <row r="13" spans="1:26" s="121" customFormat="1" ht="63" x14ac:dyDescent="0.25">
      <c r="A13" s="113">
        <v>5</v>
      </c>
      <c r="B13" s="113" t="s">
        <v>19</v>
      </c>
      <c r="C13" s="55">
        <v>4357</v>
      </c>
      <c r="D13" s="55">
        <v>6121</v>
      </c>
      <c r="E13" s="55">
        <v>61</v>
      </c>
      <c r="F13" s="122">
        <v>60002101339</v>
      </c>
      <c r="G13" s="123" t="s">
        <v>114</v>
      </c>
      <c r="H13" s="399" t="s">
        <v>305</v>
      </c>
      <c r="I13" s="32"/>
      <c r="J13" s="32" t="s">
        <v>0</v>
      </c>
      <c r="K13" s="320">
        <v>13728</v>
      </c>
      <c r="L13" s="320">
        <v>9980</v>
      </c>
      <c r="M13" s="320">
        <f t="shared" si="5"/>
        <v>3748</v>
      </c>
      <c r="N13" s="389" t="s">
        <v>113</v>
      </c>
      <c r="O13" s="117">
        <v>8487</v>
      </c>
      <c r="P13" s="118">
        <f t="shared" si="2"/>
        <v>5241</v>
      </c>
      <c r="Q13" s="117">
        <f t="shared" si="3"/>
        <v>3358</v>
      </c>
      <c r="R13" s="117"/>
      <c r="S13" s="117">
        <v>3171</v>
      </c>
      <c r="T13" s="117">
        <v>187</v>
      </c>
      <c r="U13" s="325">
        <f t="shared" si="4"/>
        <v>1883</v>
      </c>
      <c r="V13" s="119">
        <v>422</v>
      </c>
      <c r="W13" s="119">
        <v>1461</v>
      </c>
      <c r="X13" s="119">
        <f t="shared" si="1"/>
        <v>0</v>
      </c>
      <c r="Y13" s="120"/>
    </row>
    <row r="14" spans="1:26" s="121" customFormat="1" ht="63" x14ac:dyDescent="0.25">
      <c r="A14" s="113">
        <v>6</v>
      </c>
      <c r="B14" s="113" t="s">
        <v>19</v>
      </c>
      <c r="C14" s="113">
        <v>4357</v>
      </c>
      <c r="D14" s="113">
        <v>6121</v>
      </c>
      <c r="E14" s="113">
        <v>61</v>
      </c>
      <c r="F14" s="114">
        <v>60002101340</v>
      </c>
      <c r="G14" s="123" t="s">
        <v>115</v>
      </c>
      <c r="H14" s="399" t="s">
        <v>305</v>
      </c>
      <c r="I14" s="348"/>
      <c r="J14" s="348" t="s">
        <v>0</v>
      </c>
      <c r="K14" s="320">
        <v>13712</v>
      </c>
      <c r="L14" s="320">
        <v>10182</v>
      </c>
      <c r="M14" s="320">
        <f t="shared" si="5"/>
        <v>3530</v>
      </c>
      <c r="N14" s="389" t="s">
        <v>113</v>
      </c>
      <c r="O14" s="117">
        <v>8810</v>
      </c>
      <c r="P14" s="118">
        <f t="shared" si="2"/>
        <v>4902</v>
      </c>
      <c r="Q14" s="117">
        <f t="shared" si="3"/>
        <v>3257</v>
      </c>
      <c r="R14" s="117"/>
      <c r="S14" s="117">
        <f>2662+414</f>
        <v>3076</v>
      </c>
      <c r="T14" s="117">
        <f>157+24</f>
        <v>181</v>
      </c>
      <c r="U14" s="325">
        <f t="shared" si="4"/>
        <v>1645</v>
      </c>
      <c r="V14" s="119">
        <f>314+47</f>
        <v>361</v>
      </c>
      <c r="W14" s="119">
        <f>1070+214</f>
        <v>1284</v>
      </c>
      <c r="X14" s="119">
        <f t="shared" si="1"/>
        <v>0</v>
      </c>
      <c r="Y14" s="120"/>
    </row>
    <row r="15" spans="1:26" s="121" customFormat="1" ht="63" x14ac:dyDescent="0.25">
      <c r="A15" s="113">
        <v>7</v>
      </c>
      <c r="B15" s="113" t="s">
        <v>19</v>
      </c>
      <c r="C15" s="55">
        <v>4357</v>
      </c>
      <c r="D15" s="55">
        <v>6121</v>
      </c>
      <c r="E15" s="55">
        <v>61</v>
      </c>
      <c r="F15" s="122">
        <v>60002101341</v>
      </c>
      <c r="G15" s="123" t="s">
        <v>116</v>
      </c>
      <c r="H15" s="399" t="s">
        <v>306</v>
      </c>
      <c r="I15" s="32"/>
      <c r="J15" s="32" t="s">
        <v>0</v>
      </c>
      <c r="K15" s="320">
        <v>1463</v>
      </c>
      <c r="L15" s="320">
        <v>808</v>
      </c>
      <c r="M15" s="320">
        <f t="shared" si="5"/>
        <v>655</v>
      </c>
      <c r="N15" s="389">
        <v>2020</v>
      </c>
      <c r="O15" s="117">
        <v>228</v>
      </c>
      <c r="P15" s="118">
        <f t="shared" si="2"/>
        <v>1235</v>
      </c>
      <c r="Q15" s="117">
        <f t="shared" si="3"/>
        <v>808</v>
      </c>
      <c r="R15" s="117"/>
      <c r="S15" s="117">
        <v>767</v>
      </c>
      <c r="T15" s="117">
        <v>41</v>
      </c>
      <c r="U15" s="325">
        <f t="shared" si="4"/>
        <v>427</v>
      </c>
      <c r="V15" s="119">
        <v>82</v>
      </c>
      <c r="W15" s="119">
        <v>345</v>
      </c>
      <c r="X15" s="119">
        <f t="shared" si="1"/>
        <v>0</v>
      </c>
      <c r="Y15" s="120"/>
    </row>
    <row r="16" spans="1:26" s="121" customFormat="1" ht="63" x14ac:dyDescent="0.25">
      <c r="A16" s="113">
        <v>8</v>
      </c>
      <c r="B16" s="113" t="s">
        <v>19</v>
      </c>
      <c r="C16" s="113">
        <v>4357</v>
      </c>
      <c r="D16" s="113">
        <v>6121</v>
      </c>
      <c r="E16" s="113">
        <v>61</v>
      </c>
      <c r="F16" s="114">
        <v>60002101342</v>
      </c>
      <c r="G16" s="123" t="s">
        <v>117</v>
      </c>
      <c r="H16" s="399" t="s">
        <v>307</v>
      </c>
      <c r="I16" s="348"/>
      <c r="J16" s="348" t="s">
        <v>0</v>
      </c>
      <c r="K16" s="320">
        <v>28730</v>
      </c>
      <c r="L16" s="320">
        <v>23340</v>
      </c>
      <c r="M16" s="320">
        <f>K16-L16</f>
        <v>5390</v>
      </c>
      <c r="N16" s="389">
        <v>2020</v>
      </c>
      <c r="O16" s="117">
        <v>397</v>
      </c>
      <c r="P16" s="118">
        <f>Q16+U16</f>
        <v>28333</v>
      </c>
      <c r="Q16" s="117">
        <f>SUM(R16:T16)</f>
        <v>23340</v>
      </c>
      <c r="R16" s="117"/>
      <c r="S16" s="117">
        <v>22043</v>
      </c>
      <c r="T16" s="117">
        <v>1297</v>
      </c>
      <c r="U16" s="325">
        <f>SUM(V16:W16)</f>
        <v>4993</v>
      </c>
      <c r="V16" s="119">
        <v>2593</v>
      </c>
      <c r="W16" s="119">
        <v>2400</v>
      </c>
      <c r="X16" s="119">
        <f>K16-O16-P16</f>
        <v>0</v>
      </c>
      <c r="Y16" s="120"/>
    </row>
    <row r="17" spans="1:26" s="121" customFormat="1" ht="78.75" x14ac:dyDescent="0.25">
      <c r="A17" s="113">
        <v>9</v>
      </c>
      <c r="B17" s="113" t="s">
        <v>19</v>
      </c>
      <c r="C17" s="55">
        <v>4357</v>
      </c>
      <c r="D17" s="55">
        <v>6121</v>
      </c>
      <c r="E17" s="55">
        <v>61</v>
      </c>
      <c r="F17" s="122">
        <v>60002101181</v>
      </c>
      <c r="G17" s="123" t="s">
        <v>118</v>
      </c>
      <c r="H17" s="399" t="s">
        <v>308</v>
      </c>
      <c r="I17" s="32"/>
      <c r="J17" s="394" t="s">
        <v>99</v>
      </c>
      <c r="K17" s="320">
        <v>28844</v>
      </c>
      <c r="L17" s="320">
        <v>17760</v>
      </c>
      <c r="M17" s="320">
        <f>K17-L17</f>
        <v>11084</v>
      </c>
      <c r="N17" s="389" t="s">
        <v>67</v>
      </c>
      <c r="O17" s="117">
        <v>5747</v>
      </c>
      <c r="P17" s="118">
        <f>Q17+U17</f>
        <v>8466</v>
      </c>
      <c r="Q17" s="117">
        <f>SUM(R17:T17)</f>
        <v>5821</v>
      </c>
      <c r="R17" s="117"/>
      <c r="S17" s="117">
        <v>5498</v>
      </c>
      <c r="T17" s="117">
        <v>323</v>
      </c>
      <c r="U17" s="325">
        <f>SUM(V17:W17)</f>
        <v>2645</v>
      </c>
      <c r="V17" s="119">
        <v>645</v>
      </c>
      <c r="W17" s="119">
        <v>2000</v>
      </c>
      <c r="X17" s="119">
        <f>K17-O17-P17</f>
        <v>14631</v>
      </c>
      <c r="Y17" s="120" t="s">
        <v>119</v>
      </c>
    </row>
    <row r="18" spans="1:26" s="121" customFormat="1" ht="53.25" customHeight="1" x14ac:dyDescent="0.25">
      <c r="A18" s="428">
        <v>10</v>
      </c>
      <c r="B18" s="113" t="s">
        <v>19</v>
      </c>
      <c r="C18" s="428">
        <v>4357</v>
      </c>
      <c r="D18" s="113">
        <v>6121</v>
      </c>
      <c r="E18" s="113">
        <v>61</v>
      </c>
      <c r="F18" s="433">
        <v>60002101343</v>
      </c>
      <c r="G18" s="429" t="s">
        <v>120</v>
      </c>
      <c r="H18" s="430" t="s">
        <v>309</v>
      </c>
      <c r="I18" s="432"/>
      <c r="J18" s="432" t="s">
        <v>99</v>
      </c>
      <c r="K18" s="434">
        <v>44785</v>
      </c>
      <c r="L18" s="434">
        <v>25731</v>
      </c>
      <c r="M18" s="434">
        <f>K18-L18</f>
        <v>19054</v>
      </c>
      <c r="N18" s="435" t="s">
        <v>67</v>
      </c>
      <c r="O18" s="436">
        <v>1151</v>
      </c>
      <c r="P18" s="439">
        <f>Q18+U18</f>
        <v>17629</v>
      </c>
      <c r="Q18" s="440">
        <f>SUM(R18:T19)</f>
        <v>9484</v>
      </c>
      <c r="R18" s="117"/>
      <c r="S18" s="117">
        <v>8957</v>
      </c>
      <c r="T18" s="117">
        <v>527</v>
      </c>
      <c r="U18" s="441">
        <f>SUM(V18:W19)</f>
        <v>8145</v>
      </c>
      <c r="V18" s="119">
        <v>645</v>
      </c>
      <c r="W18" s="119">
        <v>2500</v>
      </c>
      <c r="X18" s="442">
        <f>K18-O18-P18</f>
        <v>26005</v>
      </c>
      <c r="Y18" s="437" t="s">
        <v>119</v>
      </c>
    </row>
    <row r="19" spans="1:26" s="121" customFormat="1" ht="48.75" customHeight="1" x14ac:dyDescent="0.25">
      <c r="A19" s="428"/>
      <c r="B19" s="113"/>
      <c r="C19" s="428"/>
      <c r="D19" s="55">
        <v>6341</v>
      </c>
      <c r="E19" s="55">
        <v>63</v>
      </c>
      <c r="F19" s="433"/>
      <c r="G19" s="429"/>
      <c r="H19" s="431"/>
      <c r="I19" s="432"/>
      <c r="J19" s="432"/>
      <c r="K19" s="434"/>
      <c r="L19" s="434"/>
      <c r="M19" s="434"/>
      <c r="N19" s="435"/>
      <c r="O19" s="436"/>
      <c r="P19" s="439"/>
      <c r="Q19" s="440"/>
      <c r="R19" s="117"/>
      <c r="S19" s="117">
        <v>0</v>
      </c>
      <c r="T19" s="117">
        <v>0</v>
      </c>
      <c r="U19" s="441"/>
      <c r="V19" s="119">
        <v>0</v>
      </c>
      <c r="W19" s="119">
        <v>5000</v>
      </c>
      <c r="X19" s="442"/>
      <c r="Y19" s="438"/>
    </row>
    <row r="20" spans="1:26" s="112" customFormat="1" ht="25.5" hidden="1" customHeight="1" x14ac:dyDescent="0.3">
      <c r="A20" s="349" t="s">
        <v>40</v>
      </c>
      <c r="B20" s="349"/>
      <c r="C20" s="349"/>
      <c r="D20" s="349"/>
      <c r="E20" s="349"/>
      <c r="F20" s="349"/>
      <c r="G20" s="349"/>
      <c r="H20" s="349"/>
      <c r="I20" s="349"/>
      <c r="J20" s="349"/>
      <c r="K20" s="53">
        <f>SUM(K21:K24)</f>
        <v>0</v>
      </c>
      <c r="L20" s="53">
        <f t="shared" ref="L20:X20" si="6">SUM(L21:L24)</f>
        <v>0</v>
      </c>
      <c r="M20" s="53">
        <f t="shared" si="6"/>
        <v>0</v>
      </c>
      <c r="N20" s="53">
        <f t="shared" si="6"/>
        <v>0</v>
      </c>
      <c r="O20" s="53">
        <f t="shared" si="6"/>
        <v>0</v>
      </c>
      <c r="P20" s="53">
        <f t="shared" si="6"/>
        <v>0</v>
      </c>
      <c r="Q20" s="53">
        <f t="shared" si="6"/>
        <v>0</v>
      </c>
      <c r="R20" s="53">
        <f t="shared" si="6"/>
        <v>0</v>
      </c>
      <c r="S20" s="53">
        <f t="shared" si="6"/>
        <v>0</v>
      </c>
      <c r="T20" s="53">
        <f t="shared" si="6"/>
        <v>0</v>
      </c>
      <c r="U20" s="53">
        <f t="shared" si="6"/>
        <v>0</v>
      </c>
      <c r="V20" s="53">
        <f t="shared" si="6"/>
        <v>0</v>
      </c>
      <c r="W20" s="53">
        <f t="shared" si="6"/>
        <v>0</v>
      </c>
      <c r="X20" s="53">
        <f t="shared" si="6"/>
        <v>0</v>
      </c>
      <c r="Y20" s="33"/>
    </row>
    <row r="21" spans="1:26" s="121" customFormat="1" ht="15.75" hidden="1" x14ac:dyDescent="0.25">
      <c r="A21" s="113"/>
      <c r="B21" s="113"/>
      <c r="C21" s="55"/>
      <c r="D21" s="55"/>
      <c r="E21" s="55"/>
      <c r="F21" s="122"/>
      <c r="G21" s="123"/>
      <c r="H21" s="51"/>
      <c r="I21" s="32"/>
      <c r="J21" s="32"/>
      <c r="K21" s="320">
        <f>SUM(L21:M21)</f>
        <v>0</v>
      </c>
      <c r="L21" s="320"/>
      <c r="M21" s="320"/>
      <c r="N21" s="116"/>
      <c r="O21" s="117"/>
      <c r="P21" s="118">
        <f t="shared" si="2"/>
        <v>0</v>
      </c>
      <c r="Q21" s="117">
        <f t="shared" ref="Q21:Q24" si="7">SUM(R21:T21)</f>
        <v>0</v>
      </c>
      <c r="R21" s="117"/>
      <c r="S21" s="117"/>
      <c r="T21" s="117"/>
      <c r="U21" s="119">
        <f t="shared" ref="U21:U24" si="8">SUM(V21:W21)</f>
        <v>0</v>
      </c>
      <c r="V21" s="119"/>
      <c r="W21" s="119"/>
      <c r="X21" s="119">
        <f t="shared" si="1"/>
        <v>0</v>
      </c>
      <c r="Y21" s="120"/>
    </row>
    <row r="22" spans="1:26" s="121" customFormat="1" ht="15.75" hidden="1" x14ac:dyDescent="0.25">
      <c r="A22" s="113"/>
      <c r="B22" s="113"/>
      <c r="C22" s="113"/>
      <c r="D22" s="113"/>
      <c r="E22" s="113"/>
      <c r="F22" s="114"/>
      <c r="G22" s="123"/>
      <c r="H22" s="51"/>
      <c r="I22" s="348"/>
      <c r="J22" s="348"/>
      <c r="K22" s="320">
        <f t="shared" ref="K22" si="9">SUM(L22:M22)</f>
        <v>0</v>
      </c>
      <c r="L22" s="320"/>
      <c r="M22" s="320"/>
      <c r="N22" s="116"/>
      <c r="O22" s="117"/>
      <c r="P22" s="118">
        <f t="shared" si="2"/>
        <v>0</v>
      </c>
      <c r="Q22" s="117">
        <f t="shared" si="7"/>
        <v>0</v>
      </c>
      <c r="R22" s="117"/>
      <c r="S22" s="117"/>
      <c r="T22" s="117"/>
      <c r="U22" s="119">
        <f t="shared" si="8"/>
        <v>0</v>
      </c>
      <c r="V22" s="119"/>
      <c r="W22" s="119"/>
      <c r="X22" s="119">
        <f t="shared" si="1"/>
        <v>0</v>
      </c>
      <c r="Y22" s="120"/>
    </row>
    <row r="23" spans="1:26" s="121" customFormat="1" ht="15.75" hidden="1" x14ac:dyDescent="0.25">
      <c r="A23" s="113"/>
      <c r="B23" s="113"/>
      <c r="C23" s="55"/>
      <c r="D23" s="55"/>
      <c r="E23" s="55"/>
      <c r="F23" s="122"/>
      <c r="G23" s="123"/>
      <c r="H23" s="51"/>
      <c r="I23" s="32"/>
      <c r="J23" s="32"/>
      <c r="K23" s="320">
        <f>SUM(L23:M23)</f>
        <v>0</v>
      </c>
      <c r="L23" s="320"/>
      <c r="M23" s="320"/>
      <c r="N23" s="116"/>
      <c r="O23" s="117"/>
      <c r="P23" s="118">
        <f t="shared" si="2"/>
        <v>0</v>
      </c>
      <c r="Q23" s="117">
        <f t="shared" si="7"/>
        <v>0</v>
      </c>
      <c r="R23" s="117"/>
      <c r="S23" s="117"/>
      <c r="T23" s="117"/>
      <c r="U23" s="119">
        <f t="shared" si="8"/>
        <v>0</v>
      </c>
      <c r="V23" s="119"/>
      <c r="W23" s="119"/>
      <c r="X23" s="119">
        <f t="shared" si="1"/>
        <v>0</v>
      </c>
      <c r="Y23" s="120"/>
    </row>
    <row r="24" spans="1:26" s="121" customFormat="1" ht="15.75" hidden="1" x14ac:dyDescent="0.25">
      <c r="A24" s="113"/>
      <c r="B24" s="113"/>
      <c r="C24" s="113"/>
      <c r="D24" s="113"/>
      <c r="E24" s="113"/>
      <c r="F24" s="114"/>
      <c r="G24" s="123"/>
      <c r="H24" s="51"/>
      <c r="I24" s="348"/>
      <c r="J24" s="348"/>
      <c r="K24" s="320">
        <f t="shared" ref="K24" si="10">SUM(L24:M24)</f>
        <v>0</v>
      </c>
      <c r="L24" s="320"/>
      <c r="M24" s="320"/>
      <c r="N24" s="116"/>
      <c r="O24" s="117"/>
      <c r="P24" s="118">
        <f t="shared" si="2"/>
        <v>0</v>
      </c>
      <c r="Q24" s="117">
        <f t="shared" si="7"/>
        <v>0</v>
      </c>
      <c r="R24" s="117"/>
      <c r="S24" s="117"/>
      <c r="T24" s="117"/>
      <c r="U24" s="119">
        <f t="shared" si="8"/>
        <v>0</v>
      </c>
      <c r="V24" s="119"/>
      <c r="W24" s="119"/>
      <c r="X24" s="119">
        <f t="shared" si="1"/>
        <v>0</v>
      </c>
      <c r="Y24" s="120"/>
    </row>
    <row r="25" spans="1:26" ht="35.25" customHeight="1" x14ac:dyDescent="0.25">
      <c r="A25" s="346" t="s">
        <v>121</v>
      </c>
      <c r="B25" s="346"/>
      <c r="C25" s="346"/>
      <c r="D25" s="346"/>
      <c r="E25" s="346"/>
      <c r="F25" s="346"/>
      <c r="G25" s="346"/>
      <c r="H25" s="346"/>
      <c r="I25" s="346"/>
      <c r="J25" s="346"/>
      <c r="K25" s="23">
        <f>K8+K20</f>
        <v>226747</v>
      </c>
      <c r="L25" s="23">
        <f>L8+L20</f>
        <v>146355</v>
      </c>
      <c r="M25" s="23">
        <f>M8+M20</f>
        <v>80392</v>
      </c>
      <c r="N25" s="23"/>
      <c r="O25" s="23">
        <f t="shared" ref="O25:X25" si="11">O8+O20</f>
        <v>51311</v>
      </c>
      <c r="P25" s="23">
        <f t="shared" si="11"/>
        <v>134800</v>
      </c>
      <c r="Q25" s="23">
        <f t="shared" si="11"/>
        <v>81020</v>
      </c>
      <c r="R25" s="23">
        <f t="shared" si="11"/>
        <v>0</v>
      </c>
      <c r="S25" s="23">
        <f t="shared" si="11"/>
        <v>76521</v>
      </c>
      <c r="T25" s="23">
        <f t="shared" si="11"/>
        <v>4499</v>
      </c>
      <c r="U25" s="23">
        <f t="shared" si="11"/>
        <v>53780</v>
      </c>
      <c r="V25" s="23">
        <f t="shared" si="11"/>
        <v>8079</v>
      </c>
      <c r="W25" s="23">
        <f t="shared" si="11"/>
        <v>45701</v>
      </c>
      <c r="X25" s="22">
        <f t="shared" si="11"/>
        <v>40636</v>
      </c>
      <c r="Y25" s="21"/>
    </row>
    <row r="26" spans="1:26" s="105" customFormat="1" x14ac:dyDescent="0.25">
      <c r="A26" s="103"/>
      <c r="B26" s="103"/>
      <c r="C26" s="103"/>
      <c r="D26" s="103"/>
      <c r="E26" s="103"/>
      <c r="F26" s="103"/>
      <c r="G26" s="125"/>
      <c r="H26" s="103"/>
      <c r="I26" s="126"/>
      <c r="J26" s="127"/>
      <c r="K26" s="128"/>
      <c r="L26" s="128"/>
      <c r="M26" s="128"/>
      <c r="N26" s="129"/>
      <c r="O26" s="129"/>
      <c r="Y26" s="130"/>
      <c r="Z26" s="107"/>
    </row>
    <row r="27" spans="1:26" s="105" customFormat="1" x14ac:dyDescent="0.25">
      <c r="A27" s="103"/>
      <c r="B27" s="103"/>
      <c r="C27" s="103"/>
      <c r="D27" s="103"/>
      <c r="E27" s="103"/>
      <c r="F27" s="103"/>
      <c r="G27" s="103"/>
      <c r="H27" s="103"/>
      <c r="I27" s="131"/>
      <c r="J27" s="132"/>
      <c r="K27" s="133"/>
      <c r="L27" s="133"/>
      <c r="M27" s="133"/>
      <c r="Y27" s="130"/>
      <c r="Z27" s="107"/>
    </row>
    <row r="28" spans="1:26" s="105" customFormat="1" ht="18" x14ac:dyDescent="0.25">
      <c r="A28" s="134"/>
      <c r="B28" s="134"/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Y28" s="130"/>
      <c r="Z28" s="107"/>
    </row>
    <row r="29" spans="1:26" s="140" customFormat="1" x14ac:dyDescent="0.2">
      <c r="A29" s="135"/>
      <c r="B29" s="136"/>
      <c r="C29" s="135"/>
      <c r="D29" s="136"/>
      <c r="E29" s="136"/>
      <c r="F29" s="136"/>
      <c r="G29" s="136"/>
      <c r="H29" s="136"/>
      <c r="I29" s="137"/>
      <c r="J29" s="138"/>
      <c r="K29" s="139"/>
      <c r="L29" s="139"/>
      <c r="M29" s="139"/>
      <c r="Y29" s="141"/>
      <c r="Z29" s="142"/>
    </row>
    <row r="30" spans="1:26" s="105" customFormat="1" x14ac:dyDescent="0.25">
      <c r="A30" s="103"/>
      <c r="B30" s="103"/>
      <c r="C30" s="103"/>
      <c r="D30" s="103"/>
      <c r="E30" s="103"/>
      <c r="F30" s="103"/>
      <c r="G30" s="103"/>
      <c r="H30" s="103"/>
      <c r="I30" s="107"/>
      <c r="J30" s="132"/>
      <c r="K30" s="133"/>
      <c r="L30" s="133"/>
      <c r="M30" s="133"/>
      <c r="Y30" s="130"/>
      <c r="Z30" s="107"/>
    </row>
    <row r="31" spans="1:26" s="105" customFormat="1" x14ac:dyDescent="0.25">
      <c r="A31" s="103"/>
      <c r="B31" s="103"/>
      <c r="C31" s="103"/>
      <c r="D31" s="103"/>
      <c r="E31" s="103"/>
      <c r="F31" s="103"/>
      <c r="G31" s="103"/>
      <c r="H31" s="103"/>
      <c r="I31" s="107"/>
      <c r="J31" s="132"/>
      <c r="K31" s="133"/>
      <c r="L31" s="133"/>
      <c r="M31" s="133"/>
      <c r="Y31" s="130"/>
      <c r="Z31" s="107"/>
    </row>
    <row r="32" spans="1:26" s="105" customFormat="1" x14ac:dyDescent="0.25">
      <c r="A32" s="103"/>
      <c r="B32" s="103"/>
      <c r="C32" s="103"/>
      <c r="D32" s="103"/>
      <c r="E32" s="103"/>
      <c r="F32" s="103"/>
      <c r="G32" s="103"/>
      <c r="H32" s="103"/>
      <c r="I32" s="107"/>
      <c r="J32" s="132"/>
      <c r="K32" s="133"/>
      <c r="L32" s="133"/>
      <c r="M32" s="133"/>
      <c r="Y32" s="130"/>
      <c r="Z32" s="107"/>
    </row>
    <row r="33" spans="1:26" s="105" customFormat="1" x14ac:dyDescent="0.25">
      <c r="A33" s="103"/>
      <c r="B33" s="103"/>
      <c r="C33" s="103"/>
      <c r="D33" s="103"/>
      <c r="E33" s="103"/>
      <c r="F33" s="103"/>
      <c r="G33" s="103"/>
      <c r="H33" s="103"/>
      <c r="I33" s="107"/>
      <c r="J33" s="132"/>
      <c r="K33" s="133"/>
      <c r="L33" s="133"/>
      <c r="M33" s="133"/>
      <c r="Y33" s="130"/>
      <c r="Z33" s="107"/>
    </row>
    <row r="34" spans="1:26" s="105" customFormat="1" x14ac:dyDescent="0.25">
      <c r="A34" s="103"/>
      <c r="B34" s="103"/>
      <c r="C34" s="103"/>
      <c r="D34" s="103"/>
      <c r="E34" s="103"/>
      <c r="F34" s="103"/>
      <c r="G34" s="103"/>
      <c r="H34" s="103"/>
      <c r="I34" s="107"/>
      <c r="J34" s="132"/>
      <c r="K34" s="133"/>
      <c r="L34" s="133"/>
      <c r="M34" s="133"/>
      <c r="Y34" s="130"/>
      <c r="Z34" s="107"/>
    </row>
    <row r="35" spans="1:26" s="105" customFormat="1" x14ac:dyDescent="0.25">
      <c r="A35" s="103"/>
      <c r="B35" s="103"/>
      <c r="C35" s="103"/>
      <c r="D35" s="103"/>
      <c r="E35" s="103"/>
      <c r="F35" s="103"/>
      <c r="G35" s="103"/>
      <c r="H35" s="103"/>
      <c r="I35" s="107"/>
      <c r="J35" s="132"/>
      <c r="K35" s="133"/>
      <c r="L35" s="133"/>
      <c r="M35" s="133"/>
      <c r="Y35" s="130"/>
      <c r="Z35" s="107"/>
    </row>
    <row r="36" spans="1:26" s="105" customFormat="1" x14ac:dyDescent="0.25">
      <c r="A36" s="103"/>
      <c r="B36" s="103"/>
      <c r="C36" s="103"/>
      <c r="D36" s="103"/>
      <c r="E36" s="103"/>
      <c r="F36" s="103"/>
      <c r="G36" s="103"/>
      <c r="H36" s="103"/>
      <c r="I36" s="107"/>
      <c r="J36" s="132"/>
      <c r="K36" s="133"/>
      <c r="L36" s="133"/>
      <c r="M36" s="133"/>
      <c r="Y36" s="130"/>
      <c r="Z36" s="107"/>
    </row>
    <row r="37" spans="1:26" s="105" customFormat="1" x14ac:dyDescent="0.25">
      <c r="A37" s="103"/>
      <c r="B37" s="103"/>
      <c r="C37" s="103"/>
      <c r="D37" s="103"/>
      <c r="E37" s="103"/>
      <c r="F37" s="103"/>
      <c r="G37" s="103"/>
      <c r="H37" s="103"/>
      <c r="I37" s="107"/>
      <c r="J37" s="132"/>
      <c r="K37" s="133"/>
      <c r="L37" s="133"/>
      <c r="M37" s="133"/>
      <c r="Y37" s="130"/>
      <c r="Z37" s="107"/>
    </row>
    <row r="38" spans="1:26" s="105" customFormat="1" x14ac:dyDescent="0.25">
      <c r="A38" s="103"/>
      <c r="B38" s="103"/>
      <c r="C38" s="103"/>
      <c r="D38" s="103"/>
      <c r="E38" s="103"/>
      <c r="F38" s="103"/>
      <c r="G38" s="103"/>
      <c r="H38" s="103"/>
      <c r="I38" s="107"/>
      <c r="J38" s="132"/>
      <c r="K38" s="133"/>
      <c r="L38" s="133"/>
      <c r="M38" s="133"/>
      <c r="Y38" s="130"/>
      <c r="Z38" s="107"/>
    </row>
    <row r="39" spans="1:26" s="105" customFormat="1" x14ac:dyDescent="0.25">
      <c r="A39" s="103"/>
      <c r="B39" s="103"/>
      <c r="C39" s="103"/>
      <c r="D39" s="103"/>
      <c r="E39" s="103"/>
      <c r="F39" s="103"/>
      <c r="G39" s="103"/>
      <c r="H39" s="103"/>
      <c r="I39" s="107"/>
      <c r="J39" s="132"/>
      <c r="K39" s="133"/>
      <c r="L39" s="133"/>
      <c r="M39" s="133"/>
      <c r="Y39" s="130"/>
      <c r="Z39" s="107"/>
    </row>
    <row r="40" spans="1:26" s="105" customFormat="1" x14ac:dyDescent="0.25">
      <c r="A40" s="103"/>
      <c r="B40" s="103"/>
      <c r="C40" s="103"/>
      <c r="D40" s="103"/>
      <c r="E40" s="103"/>
      <c r="F40" s="103"/>
      <c r="G40" s="103"/>
      <c r="H40" s="103"/>
      <c r="I40" s="107"/>
      <c r="J40" s="132"/>
      <c r="K40" s="133"/>
      <c r="L40" s="133"/>
      <c r="M40" s="133"/>
      <c r="Y40" s="130"/>
      <c r="Z40" s="107"/>
    </row>
    <row r="41" spans="1:26" s="105" customFormat="1" x14ac:dyDescent="0.25">
      <c r="A41" s="103"/>
      <c r="B41" s="103"/>
      <c r="C41" s="103"/>
      <c r="D41" s="103"/>
      <c r="E41" s="103"/>
      <c r="F41" s="103"/>
      <c r="G41" s="103"/>
      <c r="H41" s="103"/>
      <c r="I41" s="107"/>
      <c r="J41" s="132"/>
      <c r="K41" s="133"/>
      <c r="L41" s="133"/>
      <c r="M41" s="133"/>
      <c r="Y41" s="130"/>
      <c r="Z41" s="107"/>
    </row>
    <row r="42" spans="1:26" s="105" customFormat="1" x14ac:dyDescent="0.25">
      <c r="A42" s="103"/>
      <c r="B42" s="103"/>
      <c r="C42" s="103"/>
      <c r="D42" s="103"/>
      <c r="E42" s="103"/>
      <c r="F42" s="103"/>
      <c r="G42" s="103"/>
      <c r="H42" s="103"/>
      <c r="I42" s="107"/>
      <c r="J42" s="132"/>
      <c r="K42" s="133"/>
      <c r="L42" s="133"/>
      <c r="M42" s="133"/>
      <c r="Y42" s="130"/>
      <c r="Z42" s="107"/>
    </row>
    <row r="43" spans="1:26" s="105" customFormat="1" x14ac:dyDescent="0.25">
      <c r="A43" s="103"/>
      <c r="B43" s="103"/>
      <c r="C43" s="103"/>
      <c r="D43" s="103"/>
      <c r="E43" s="103"/>
      <c r="F43" s="103"/>
      <c r="G43" s="103"/>
      <c r="H43" s="103"/>
      <c r="I43" s="107"/>
      <c r="J43" s="132"/>
      <c r="K43" s="133"/>
      <c r="L43" s="133"/>
      <c r="M43" s="133"/>
      <c r="Y43" s="130"/>
      <c r="Z43" s="107"/>
    </row>
    <row r="44" spans="1:26" s="105" customFormat="1" x14ac:dyDescent="0.25">
      <c r="A44" s="103"/>
      <c r="B44" s="103"/>
      <c r="C44" s="103"/>
      <c r="D44" s="103"/>
      <c r="E44" s="103"/>
      <c r="F44" s="103"/>
      <c r="G44" s="103"/>
      <c r="H44" s="103"/>
      <c r="I44" s="107"/>
      <c r="J44" s="132"/>
      <c r="K44" s="133"/>
      <c r="L44" s="133"/>
      <c r="M44" s="133"/>
      <c r="Y44" s="130"/>
      <c r="Z44" s="107"/>
    </row>
    <row r="45" spans="1:26" s="105" customFormat="1" x14ac:dyDescent="0.25">
      <c r="A45" s="103"/>
      <c r="B45" s="103"/>
      <c r="C45" s="103"/>
      <c r="D45" s="103"/>
      <c r="E45" s="103"/>
      <c r="F45" s="103"/>
      <c r="G45" s="103"/>
      <c r="H45" s="103"/>
      <c r="I45" s="107"/>
      <c r="J45" s="132"/>
      <c r="K45" s="133"/>
      <c r="L45" s="133"/>
      <c r="M45" s="133"/>
      <c r="Y45" s="130"/>
      <c r="Z45" s="107"/>
    </row>
    <row r="46" spans="1:26" s="105" customFormat="1" x14ac:dyDescent="0.25">
      <c r="A46" s="103"/>
      <c r="B46" s="103"/>
      <c r="C46" s="103"/>
      <c r="D46" s="103"/>
      <c r="E46" s="103"/>
      <c r="F46" s="103"/>
      <c r="G46" s="103"/>
      <c r="H46" s="103"/>
      <c r="I46" s="107"/>
      <c r="J46" s="132"/>
      <c r="K46" s="133"/>
      <c r="L46" s="133"/>
      <c r="M46" s="133"/>
      <c r="Y46" s="130"/>
      <c r="Z46" s="107"/>
    </row>
    <row r="47" spans="1:26" s="105" customFormat="1" x14ac:dyDescent="0.25">
      <c r="A47" s="103"/>
      <c r="B47" s="103"/>
      <c r="C47" s="103"/>
      <c r="D47" s="103"/>
      <c r="E47" s="103"/>
      <c r="F47" s="103"/>
      <c r="G47" s="103"/>
      <c r="H47" s="103"/>
      <c r="I47" s="107"/>
      <c r="J47" s="103"/>
      <c r="K47" s="133"/>
      <c r="L47" s="133"/>
      <c r="M47" s="133"/>
      <c r="Y47" s="130"/>
      <c r="Z47" s="107"/>
    </row>
    <row r="48" spans="1:26" s="105" customFormat="1" x14ac:dyDescent="0.25">
      <c r="A48" s="103"/>
      <c r="B48" s="103"/>
      <c r="C48" s="103"/>
      <c r="D48" s="103"/>
      <c r="E48" s="103"/>
      <c r="F48" s="103"/>
      <c r="G48" s="103"/>
      <c r="H48" s="103"/>
      <c r="I48" s="107"/>
      <c r="J48" s="103"/>
      <c r="K48" s="133"/>
      <c r="L48" s="133"/>
      <c r="M48" s="133"/>
      <c r="Y48" s="130"/>
      <c r="Z48" s="107"/>
    </row>
    <row r="49" spans="1:26" s="105" customFormat="1" x14ac:dyDescent="0.25">
      <c r="A49" s="103"/>
      <c r="B49" s="103"/>
      <c r="C49" s="103"/>
      <c r="D49" s="103"/>
      <c r="E49" s="103"/>
      <c r="F49" s="103"/>
      <c r="G49" s="103"/>
      <c r="H49" s="103"/>
      <c r="I49" s="107"/>
      <c r="J49" s="103"/>
      <c r="K49" s="133"/>
      <c r="L49" s="133"/>
      <c r="M49" s="133"/>
      <c r="Y49" s="130"/>
      <c r="Z49" s="107"/>
    </row>
    <row r="50" spans="1:26" s="105" customFormat="1" x14ac:dyDescent="0.25">
      <c r="A50" s="103"/>
      <c r="B50" s="103"/>
      <c r="C50" s="103"/>
      <c r="D50" s="103"/>
      <c r="E50" s="103"/>
      <c r="F50" s="103"/>
      <c r="G50" s="103"/>
      <c r="H50" s="103"/>
      <c r="I50" s="107"/>
      <c r="J50" s="103"/>
      <c r="K50" s="133"/>
      <c r="L50" s="133"/>
      <c r="M50" s="133"/>
      <c r="Y50" s="130"/>
      <c r="Z50" s="107"/>
    </row>
    <row r="51" spans="1:26" s="105" customFormat="1" x14ac:dyDescent="0.25">
      <c r="A51" s="103"/>
      <c r="B51" s="103"/>
      <c r="C51" s="103"/>
      <c r="D51" s="103"/>
      <c r="E51" s="103"/>
      <c r="F51" s="103"/>
      <c r="G51" s="103"/>
      <c r="H51" s="103"/>
      <c r="I51" s="107"/>
      <c r="J51" s="103"/>
      <c r="K51" s="133"/>
      <c r="L51" s="133"/>
      <c r="M51" s="133"/>
      <c r="Y51" s="130"/>
      <c r="Z51" s="107"/>
    </row>
    <row r="52" spans="1:26" s="105" customFormat="1" x14ac:dyDescent="0.25">
      <c r="A52" s="103"/>
      <c r="B52" s="103"/>
      <c r="C52" s="103"/>
      <c r="D52" s="103"/>
      <c r="E52" s="103"/>
      <c r="F52" s="103"/>
      <c r="G52" s="103"/>
      <c r="H52" s="103"/>
      <c r="I52" s="107"/>
      <c r="J52" s="103"/>
      <c r="K52" s="133"/>
      <c r="L52" s="133"/>
      <c r="M52" s="133"/>
      <c r="Y52" s="130"/>
      <c r="Z52" s="107"/>
    </row>
    <row r="53" spans="1:26" s="105" customFormat="1" x14ac:dyDescent="0.25">
      <c r="A53" s="103"/>
      <c r="B53" s="103"/>
      <c r="C53" s="103"/>
      <c r="D53" s="103"/>
      <c r="E53" s="103"/>
      <c r="F53" s="103"/>
      <c r="G53" s="103"/>
      <c r="H53" s="103"/>
      <c r="I53" s="107"/>
      <c r="J53" s="103"/>
      <c r="K53" s="133"/>
      <c r="L53" s="133"/>
      <c r="M53" s="133"/>
      <c r="Y53" s="130"/>
      <c r="Z53" s="107"/>
    </row>
    <row r="54" spans="1:26" s="105" customFormat="1" x14ac:dyDescent="0.25">
      <c r="A54" s="103"/>
      <c r="B54" s="103"/>
      <c r="C54" s="103"/>
      <c r="D54" s="103"/>
      <c r="E54" s="103"/>
      <c r="F54" s="103"/>
      <c r="G54" s="103"/>
      <c r="H54" s="103"/>
      <c r="I54" s="107"/>
      <c r="J54" s="103"/>
      <c r="K54" s="133"/>
      <c r="L54" s="133"/>
      <c r="M54" s="133"/>
      <c r="Y54" s="130"/>
      <c r="Z54" s="107"/>
    </row>
    <row r="55" spans="1:26" s="105" customFormat="1" x14ac:dyDescent="0.25">
      <c r="A55" s="103"/>
      <c r="B55" s="103"/>
      <c r="C55" s="103"/>
      <c r="D55" s="103"/>
      <c r="E55" s="103"/>
      <c r="F55" s="103"/>
      <c r="G55" s="103"/>
      <c r="H55" s="103"/>
      <c r="I55" s="107"/>
      <c r="J55" s="103"/>
      <c r="K55" s="133"/>
      <c r="L55" s="133"/>
      <c r="M55" s="133"/>
      <c r="Y55" s="130"/>
      <c r="Z55" s="107"/>
    </row>
    <row r="56" spans="1:26" s="105" customFormat="1" x14ac:dyDescent="0.25">
      <c r="A56" s="103"/>
      <c r="B56" s="103"/>
      <c r="C56" s="103"/>
      <c r="D56" s="103"/>
      <c r="E56" s="103"/>
      <c r="F56" s="103"/>
      <c r="G56" s="103"/>
      <c r="H56" s="103"/>
      <c r="I56" s="107"/>
      <c r="J56" s="103"/>
      <c r="K56" s="133"/>
      <c r="L56" s="133"/>
      <c r="M56" s="133"/>
      <c r="Y56" s="130"/>
      <c r="Z56" s="107"/>
    </row>
    <row r="57" spans="1:26" s="105" customFormat="1" x14ac:dyDescent="0.25">
      <c r="A57" s="103"/>
      <c r="B57" s="103"/>
      <c r="C57" s="103"/>
      <c r="D57" s="103"/>
      <c r="E57" s="103"/>
      <c r="F57" s="103"/>
      <c r="G57" s="103"/>
      <c r="H57" s="103"/>
      <c r="I57" s="107"/>
      <c r="J57" s="103"/>
      <c r="K57" s="133"/>
      <c r="L57" s="133"/>
      <c r="M57" s="133"/>
      <c r="Y57" s="130"/>
      <c r="Z57" s="107"/>
    </row>
    <row r="58" spans="1:26" s="105" customFormat="1" x14ac:dyDescent="0.25">
      <c r="A58" s="107"/>
      <c r="B58" s="107"/>
      <c r="C58" s="107"/>
      <c r="D58" s="107"/>
      <c r="E58" s="107"/>
      <c r="F58" s="107"/>
      <c r="G58" s="107"/>
      <c r="H58" s="107"/>
      <c r="I58" s="107"/>
      <c r="J58" s="103"/>
      <c r="K58" s="133"/>
      <c r="L58" s="133"/>
      <c r="M58" s="133"/>
      <c r="Y58" s="130"/>
      <c r="Z58" s="107"/>
    </row>
    <row r="59" spans="1:26" s="105" customFormat="1" x14ac:dyDescent="0.25">
      <c r="A59" s="107"/>
      <c r="B59" s="107"/>
      <c r="C59" s="107"/>
      <c r="D59" s="107"/>
      <c r="E59" s="107"/>
      <c r="F59" s="107"/>
      <c r="G59" s="107"/>
      <c r="H59" s="107"/>
      <c r="I59" s="107"/>
      <c r="J59" s="103"/>
      <c r="K59" s="133"/>
      <c r="L59" s="133"/>
      <c r="M59" s="133"/>
      <c r="Y59" s="130"/>
      <c r="Z59" s="107"/>
    </row>
    <row r="60" spans="1:26" s="105" customFormat="1" x14ac:dyDescent="0.25">
      <c r="A60" s="107"/>
      <c r="B60" s="107"/>
      <c r="C60" s="107"/>
      <c r="D60" s="107"/>
      <c r="E60" s="107"/>
      <c r="F60" s="107"/>
      <c r="G60" s="107"/>
      <c r="H60" s="107"/>
      <c r="I60" s="107"/>
      <c r="J60" s="103"/>
      <c r="K60" s="133"/>
      <c r="L60" s="133"/>
      <c r="M60" s="133"/>
      <c r="Y60" s="130"/>
      <c r="Z60" s="107"/>
    </row>
    <row r="61" spans="1:26" s="105" customFormat="1" x14ac:dyDescent="0.25">
      <c r="A61" s="107"/>
      <c r="B61" s="107"/>
      <c r="C61" s="107"/>
      <c r="D61" s="107"/>
      <c r="E61" s="107"/>
      <c r="F61" s="107"/>
      <c r="G61" s="107"/>
      <c r="H61" s="107"/>
      <c r="I61" s="107"/>
      <c r="J61" s="103"/>
      <c r="K61" s="133"/>
      <c r="L61" s="133"/>
      <c r="M61" s="133"/>
      <c r="Y61" s="130"/>
      <c r="Z61" s="107"/>
    </row>
    <row r="62" spans="1:26" s="105" customFormat="1" x14ac:dyDescent="0.25">
      <c r="A62" s="107"/>
      <c r="B62" s="107"/>
      <c r="C62" s="107"/>
      <c r="D62" s="107"/>
      <c r="E62" s="107"/>
      <c r="F62" s="107"/>
      <c r="G62" s="107"/>
      <c r="H62" s="107"/>
      <c r="I62" s="107"/>
      <c r="J62" s="103"/>
      <c r="K62" s="133"/>
      <c r="L62" s="133"/>
      <c r="M62" s="133"/>
      <c r="Y62" s="130"/>
      <c r="Z62" s="107"/>
    </row>
    <row r="63" spans="1:26" s="105" customFormat="1" x14ac:dyDescent="0.25">
      <c r="A63" s="107"/>
      <c r="B63" s="107"/>
      <c r="C63" s="107"/>
      <c r="D63" s="107"/>
      <c r="E63" s="107"/>
      <c r="F63" s="107"/>
      <c r="G63" s="107"/>
      <c r="H63" s="107"/>
      <c r="I63" s="107"/>
      <c r="J63" s="103"/>
      <c r="K63" s="133"/>
      <c r="L63" s="133"/>
      <c r="M63" s="133"/>
      <c r="Y63" s="130"/>
      <c r="Z63" s="107"/>
    </row>
    <row r="64" spans="1:26" s="105" customFormat="1" x14ac:dyDescent="0.25">
      <c r="A64" s="107"/>
      <c r="B64" s="107"/>
      <c r="C64" s="107"/>
      <c r="D64" s="107"/>
      <c r="E64" s="107"/>
      <c r="F64" s="107"/>
      <c r="G64" s="107"/>
      <c r="H64" s="107"/>
      <c r="I64" s="107"/>
      <c r="J64" s="103"/>
      <c r="K64" s="133"/>
      <c r="L64" s="133"/>
      <c r="M64" s="133"/>
      <c r="Y64" s="130"/>
      <c r="Z64" s="107"/>
    </row>
    <row r="65" spans="1:26" s="105" customFormat="1" x14ac:dyDescent="0.25">
      <c r="A65" s="107"/>
      <c r="B65" s="107"/>
      <c r="C65" s="107"/>
      <c r="D65" s="107"/>
      <c r="E65" s="107"/>
      <c r="F65" s="107"/>
      <c r="G65" s="107"/>
      <c r="H65" s="107"/>
      <c r="I65" s="107"/>
      <c r="J65" s="103"/>
      <c r="K65" s="133"/>
      <c r="L65" s="133"/>
      <c r="M65" s="133"/>
      <c r="Y65" s="130"/>
      <c r="Z65" s="107"/>
    </row>
    <row r="66" spans="1:26" s="105" customFormat="1" x14ac:dyDescent="0.25">
      <c r="A66" s="107"/>
      <c r="B66" s="107"/>
      <c r="C66" s="107"/>
      <c r="D66" s="107"/>
      <c r="E66" s="107"/>
      <c r="F66" s="107"/>
      <c r="G66" s="107"/>
      <c r="H66" s="107"/>
      <c r="I66" s="107"/>
      <c r="J66" s="103"/>
      <c r="K66" s="133"/>
      <c r="L66" s="133"/>
      <c r="M66" s="133"/>
      <c r="Y66" s="130"/>
      <c r="Z66" s="107"/>
    </row>
    <row r="67" spans="1:26" s="105" customFormat="1" x14ac:dyDescent="0.25">
      <c r="A67" s="107"/>
      <c r="B67" s="107"/>
      <c r="C67" s="107"/>
      <c r="D67" s="107"/>
      <c r="E67" s="107"/>
      <c r="F67" s="107"/>
      <c r="G67" s="107"/>
      <c r="H67" s="107"/>
      <c r="I67" s="107"/>
      <c r="J67" s="103"/>
      <c r="K67" s="133"/>
      <c r="L67" s="133"/>
      <c r="M67" s="133"/>
      <c r="Y67" s="130"/>
      <c r="Z67" s="107"/>
    </row>
    <row r="68" spans="1:26" s="105" customFormat="1" x14ac:dyDescent="0.25">
      <c r="A68" s="107"/>
      <c r="B68" s="107"/>
      <c r="C68" s="107"/>
      <c r="D68" s="107"/>
      <c r="E68" s="107"/>
      <c r="F68" s="107"/>
      <c r="G68" s="107"/>
      <c r="H68" s="107"/>
      <c r="I68" s="107"/>
      <c r="J68" s="103"/>
      <c r="K68" s="133"/>
      <c r="L68" s="133"/>
      <c r="M68" s="133"/>
      <c r="Y68" s="130"/>
      <c r="Z68" s="107"/>
    </row>
    <row r="69" spans="1:26" s="105" customFormat="1" x14ac:dyDescent="0.25">
      <c r="A69" s="107"/>
      <c r="B69" s="107"/>
      <c r="C69" s="107"/>
      <c r="D69" s="107"/>
      <c r="E69" s="107"/>
      <c r="F69" s="107"/>
      <c r="G69" s="107"/>
      <c r="H69" s="107"/>
      <c r="I69" s="107"/>
      <c r="J69" s="103"/>
      <c r="K69" s="133"/>
      <c r="L69" s="133"/>
      <c r="M69" s="133"/>
      <c r="Y69" s="130"/>
      <c r="Z69" s="107"/>
    </row>
    <row r="70" spans="1:26" s="105" customFormat="1" x14ac:dyDescent="0.25">
      <c r="A70" s="107"/>
      <c r="B70" s="107"/>
      <c r="C70" s="107"/>
      <c r="D70" s="107"/>
      <c r="E70" s="107"/>
      <c r="F70" s="107"/>
      <c r="G70" s="107"/>
      <c r="H70" s="107"/>
      <c r="I70" s="107"/>
      <c r="J70" s="103"/>
      <c r="K70" s="133"/>
      <c r="L70" s="133"/>
      <c r="M70" s="133"/>
      <c r="Y70" s="130"/>
      <c r="Z70" s="107"/>
    </row>
    <row r="71" spans="1:26" s="105" customFormat="1" x14ac:dyDescent="0.25">
      <c r="A71" s="107"/>
      <c r="B71" s="107"/>
      <c r="C71" s="107"/>
      <c r="D71" s="107"/>
      <c r="E71" s="107"/>
      <c r="F71" s="107"/>
      <c r="G71" s="107"/>
      <c r="H71" s="107"/>
      <c r="I71" s="107"/>
      <c r="J71" s="103"/>
      <c r="K71" s="133"/>
      <c r="L71" s="133"/>
      <c r="M71" s="133"/>
      <c r="Y71" s="130"/>
      <c r="Z71" s="107"/>
    </row>
    <row r="72" spans="1:26" s="105" customFormat="1" x14ac:dyDescent="0.25">
      <c r="A72" s="107"/>
      <c r="B72" s="107"/>
      <c r="C72" s="107"/>
      <c r="D72" s="107"/>
      <c r="E72" s="107"/>
      <c r="F72" s="107"/>
      <c r="G72" s="107"/>
      <c r="H72" s="107"/>
      <c r="I72" s="107"/>
      <c r="J72" s="103"/>
      <c r="K72" s="133"/>
      <c r="L72" s="133"/>
      <c r="M72" s="133"/>
      <c r="Y72" s="130"/>
      <c r="Z72" s="107"/>
    </row>
    <row r="73" spans="1:26" s="105" customFormat="1" x14ac:dyDescent="0.25">
      <c r="A73" s="107"/>
      <c r="B73" s="107"/>
      <c r="C73" s="107"/>
      <c r="D73" s="107"/>
      <c r="E73" s="107"/>
      <c r="F73" s="107"/>
      <c r="G73" s="107"/>
      <c r="H73" s="107"/>
      <c r="I73" s="107"/>
      <c r="J73" s="103"/>
      <c r="K73" s="133"/>
      <c r="L73" s="133"/>
      <c r="M73" s="133"/>
      <c r="Y73" s="130"/>
      <c r="Z73" s="107"/>
    </row>
    <row r="74" spans="1:26" s="105" customFormat="1" x14ac:dyDescent="0.25">
      <c r="A74" s="107"/>
      <c r="B74" s="107"/>
      <c r="C74" s="107"/>
      <c r="D74" s="107"/>
      <c r="E74" s="107"/>
      <c r="F74" s="107"/>
      <c r="G74" s="107"/>
      <c r="H74" s="107"/>
      <c r="I74" s="107"/>
      <c r="J74" s="103"/>
      <c r="K74" s="133"/>
      <c r="L74" s="133"/>
      <c r="M74" s="133"/>
      <c r="Y74" s="130"/>
      <c r="Z74" s="107"/>
    </row>
    <row r="75" spans="1:26" s="105" customFormat="1" x14ac:dyDescent="0.25">
      <c r="A75" s="107"/>
      <c r="B75" s="107"/>
      <c r="C75" s="107"/>
      <c r="D75" s="107"/>
      <c r="E75" s="107"/>
      <c r="F75" s="107"/>
      <c r="G75" s="107"/>
      <c r="H75" s="107"/>
      <c r="I75" s="107"/>
      <c r="J75" s="103"/>
      <c r="K75" s="133"/>
      <c r="L75" s="133"/>
      <c r="M75" s="133"/>
      <c r="Y75" s="130"/>
      <c r="Z75" s="107"/>
    </row>
    <row r="76" spans="1:26" s="105" customFormat="1" x14ac:dyDescent="0.25">
      <c r="A76" s="107"/>
      <c r="B76" s="107"/>
      <c r="C76" s="107"/>
      <c r="D76" s="107"/>
      <c r="E76" s="107"/>
      <c r="F76" s="107"/>
      <c r="G76" s="107"/>
      <c r="H76" s="107"/>
      <c r="I76" s="107"/>
      <c r="J76" s="103"/>
      <c r="K76" s="133"/>
      <c r="L76" s="133"/>
      <c r="M76" s="133"/>
      <c r="Y76" s="130"/>
      <c r="Z76" s="107"/>
    </row>
    <row r="77" spans="1:26" s="105" customFormat="1" x14ac:dyDescent="0.25">
      <c r="A77" s="107"/>
      <c r="B77" s="107"/>
      <c r="C77" s="107"/>
      <c r="D77" s="107"/>
      <c r="E77" s="107"/>
      <c r="F77" s="107"/>
      <c r="G77" s="107"/>
      <c r="H77" s="107"/>
      <c r="I77" s="107"/>
      <c r="J77" s="103"/>
      <c r="K77" s="133"/>
      <c r="L77" s="133"/>
      <c r="M77" s="133"/>
      <c r="Y77" s="130"/>
      <c r="Z77" s="107"/>
    </row>
    <row r="78" spans="1:26" s="105" customFormat="1" x14ac:dyDescent="0.25">
      <c r="A78" s="107"/>
      <c r="B78" s="107"/>
      <c r="C78" s="107"/>
      <c r="D78" s="107"/>
      <c r="E78" s="107"/>
      <c r="F78" s="107"/>
      <c r="G78" s="107"/>
      <c r="H78" s="107"/>
      <c r="I78" s="107"/>
      <c r="J78" s="103"/>
      <c r="K78" s="133"/>
      <c r="L78" s="133"/>
      <c r="M78" s="133"/>
      <c r="Y78" s="130"/>
      <c r="Z78" s="107"/>
    </row>
    <row r="79" spans="1:26" s="105" customFormat="1" x14ac:dyDescent="0.25">
      <c r="A79" s="107"/>
      <c r="B79" s="107"/>
      <c r="C79" s="107"/>
      <c r="D79" s="107"/>
      <c r="E79" s="107"/>
      <c r="F79" s="107"/>
      <c r="G79" s="107"/>
      <c r="H79" s="107"/>
      <c r="I79" s="107"/>
      <c r="J79" s="103"/>
      <c r="K79" s="133"/>
      <c r="L79" s="133"/>
      <c r="M79" s="133"/>
      <c r="Y79" s="130"/>
      <c r="Z79" s="107"/>
    </row>
    <row r="80" spans="1:26" s="105" customFormat="1" x14ac:dyDescent="0.25">
      <c r="A80" s="107"/>
      <c r="B80" s="107"/>
      <c r="C80" s="107"/>
      <c r="D80" s="107"/>
      <c r="E80" s="107"/>
      <c r="F80" s="107"/>
      <c r="G80" s="107"/>
      <c r="H80" s="107"/>
      <c r="I80" s="107"/>
      <c r="J80" s="103"/>
      <c r="K80" s="133"/>
      <c r="L80" s="133"/>
      <c r="M80" s="133"/>
      <c r="Y80" s="130"/>
      <c r="Z80" s="107"/>
    </row>
    <row r="81" spans="1:26" s="105" customFormat="1" x14ac:dyDescent="0.25">
      <c r="A81" s="107"/>
      <c r="B81" s="107"/>
      <c r="C81" s="107"/>
      <c r="D81" s="107"/>
      <c r="E81" s="107"/>
      <c r="F81" s="107"/>
      <c r="G81" s="107"/>
      <c r="H81" s="107"/>
      <c r="I81" s="107"/>
      <c r="J81" s="103"/>
      <c r="K81" s="133"/>
      <c r="L81" s="133"/>
      <c r="M81" s="133"/>
      <c r="Y81" s="130"/>
      <c r="Z81" s="107"/>
    </row>
    <row r="82" spans="1:26" s="105" customFormat="1" x14ac:dyDescent="0.25">
      <c r="A82" s="107"/>
      <c r="B82" s="107"/>
      <c r="C82" s="107"/>
      <c r="D82" s="107"/>
      <c r="E82" s="107"/>
      <c r="F82" s="107"/>
      <c r="G82" s="107"/>
      <c r="H82" s="107"/>
      <c r="I82" s="107"/>
      <c r="J82" s="103"/>
      <c r="K82" s="133"/>
      <c r="L82" s="133"/>
      <c r="M82" s="133"/>
      <c r="Y82" s="130"/>
      <c r="Z82" s="107"/>
    </row>
    <row r="83" spans="1:26" s="105" customFormat="1" x14ac:dyDescent="0.25">
      <c r="A83" s="107"/>
      <c r="B83" s="107"/>
      <c r="C83" s="107"/>
      <c r="D83" s="107"/>
      <c r="E83" s="107"/>
      <c r="F83" s="107"/>
      <c r="G83" s="107"/>
      <c r="H83" s="107"/>
      <c r="I83" s="107"/>
      <c r="J83" s="103"/>
      <c r="K83" s="133"/>
      <c r="L83" s="133"/>
      <c r="M83" s="133"/>
      <c r="Y83" s="130"/>
      <c r="Z83" s="107"/>
    </row>
    <row r="84" spans="1:26" s="105" customFormat="1" x14ac:dyDescent="0.25">
      <c r="A84" s="107"/>
      <c r="B84" s="107"/>
      <c r="C84" s="107"/>
      <c r="D84" s="107"/>
      <c r="E84" s="107"/>
      <c r="F84" s="107"/>
      <c r="G84" s="107"/>
      <c r="H84" s="107"/>
      <c r="I84" s="107"/>
      <c r="J84" s="103"/>
      <c r="K84" s="133"/>
      <c r="L84" s="133"/>
      <c r="M84" s="133"/>
      <c r="Y84" s="130"/>
      <c r="Z84" s="107"/>
    </row>
    <row r="85" spans="1:26" s="105" customFormat="1" x14ac:dyDescent="0.25">
      <c r="A85" s="107"/>
      <c r="B85" s="107"/>
      <c r="C85" s="107"/>
      <c r="D85" s="107"/>
      <c r="E85" s="107"/>
      <c r="F85" s="107"/>
      <c r="G85" s="107"/>
      <c r="H85" s="107"/>
      <c r="I85" s="107"/>
      <c r="J85" s="103"/>
      <c r="K85" s="133"/>
      <c r="L85" s="133"/>
      <c r="M85" s="133"/>
      <c r="Y85" s="130"/>
      <c r="Z85" s="107"/>
    </row>
    <row r="86" spans="1:26" s="105" customFormat="1" x14ac:dyDescent="0.25">
      <c r="A86" s="107"/>
      <c r="B86" s="107"/>
      <c r="C86" s="107"/>
      <c r="D86" s="107"/>
      <c r="E86" s="107"/>
      <c r="F86" s="107"/>
      <c r="G86" s="107"/>
      <c r="H86" s="107"/>
      <c r="I86" s="107"/>
      <c r="J86" s="103"/>
      <c r="K86" s="133"/>
      <c r="L86" s="133"/>
      <c r="M86" s="133"/>
      <c r="Y86" s="130"/>
      <c r="Z86" s="107"/>
    </row>
    <row r="87" spans="1:26" s="105" customFormat="1" x14ac:dyDescent="0.25">
      <c r="A87" s="107"/>
      <c r="B87" s="107"/>
      <c r="C87" s="107"/>
      <c r="D87" s="107"/>
      <c r="E87" s="107"/>
      <c r="F87" s="107"/>
      <c r="G87" s="107"/>
      <c r="H87" s="107"/>
      <c r="I87" s="107"/>
      <c r="J87" s="103"/>
      <c r="K87" s="133"/>
      <c r="L87" s="133"/>
      <c r="M87" s="133"/>
      <c r="Y87" s="130"/>
      <c r="Z87" s="107"/>
    </row>
    <row r="88" spans="1:26" s="105" customFormat="1" x14ac:dyDescent="0.25">
      <c r="A88" s="107"/>
      <c r="B88" s="107"/>
      <c r="C88" s="107"/>
      <c r="D88" s="107"/>
      <c r="E88" s="107"/>
      <c r="F88" s="107"/>
      <c r="G88" s="107"/>
      <c r="H88" s="107"/>
      <c r="I88" s="107"/>
      <c r="J88" s="103"/>
      <c r="K88" s="133"/>
      <c r="L88" s="133"/>
      <c r="M88" s="133"/>
      <c r="Y88" s="130"/>
      <c r="Z88" s="107"/>
    </row>
    <row r="89" spans="1:26" s="105" customFormat="1" x14ac:dyDescent="0.25">
      <c r="A89" s="107"/>
      <c r="B89" s="107"/>
      <c r="C89" s="107"/>
      <c r="D89" s="107"/>
      <c r="E89" s="107"/>
      <c r="F89" s="107"/>
      <c r="G89" s="107"/>
      <c r="H89" s="107"/>
      <c r="I89" s="107"/>
      <c r="J89" s="103"/>
      <c r="K89" s="133"/>
      <c r="L89" s="133"/>
      <c r="M89" s="133"/>
      <c r="Y89" s="130"/>
      <c r="Z89" s="107"/>
    </row>
    <row r="90" spans="1:26" s="105" customFormat="1" x14ac:dyDescent="0.25">
      <c r="A90" s="107"/>
      <c r="B90" s="107"/>
      <c r="C90" s="107"/>
      <c r="D90" s="107"/>
      <c r="E90" s="107"/>
      <c r="F90" s="107"/>
      <c r="G90" s="107"/>
      <c r="H90" s="107"/>
      <c r="I90" s="107"/>
      <c r="J90" s="103"/>
      <c r="K90" s="133"/>
      <c r="L90" s="133"/>
      <c r="M90" s="133"/>
      <c r="Y90" s="130"/>
      <c r="Z90" s="107"/>
    </row>
    <row r="91" spans="1:26" s="105" customFormat="1" x14ac:dyDescent="0.25">
      <c r="A91" s="107"/>
      <c r="B91" s="107"/>
      <c r="C91" s="107"/>
      <c r="D91" s="107"/>
      <c r="E91" s="107"/>
      <c r="F91" s="107"/>
      <c r="G91" s="107"/>
      <c r="H91" s="107"/>
      <c r="I91" s="107"/>
      <c r="J91" s="103"/>
      <c r="K91" s="133"/>
      <c r="L91" s="133"/>
      <c r="M91" s="133"/>
      <c r="Y91" s="130"/>
      <c r="Z91" s="107"/>
    </row>
    <row r="92" spans="1:26" s="105" customFormat="1" x14ac:dyDescent="0.25">
      <c r="A92" s="107"/>
      <c r="B92" s="107"/>
      <c r="C92" s="107"/>
      <c r="D92" s="107"/>
      <c r="E92" s="107"/>
      <c r="F92" s="107"/>
      <c r="G92" s="107"/>
      <c r="H92" s="107"/>
      <c r="I92" s="107"/>
      <c r="J92" s="103"/>
      <c r="K92" s="133"/>
      <c r="L92" s="133"/>
      <c r="M92" s="133"/>
      <c r="Y92" s="130"/>
      <c r="Z92" s="107"/>
    </row>
    <row r="93" spans="1:26" s="105" customFormat="1" x14ac:dyDescent="0.25">
      <c r="A93" s="107"/>
      <c r="B93" s="107"/>
      <c r="C93" s="107"/>
      <c r="D93" s="107"/>
      <c r="E93" s="107"/>
      <c r="F93" s="107"/>
      <c r="G93" s="107"/>
      <c r="H93" s="107"/>
      <c r="I93" s="107"/>
      <c r="J93" s="103"/>
      <c r="K93" s="133"/>
      <c r="L93" s="133"/>
      <c r="M93" s="133"/>
      <c r="Y93" s="130"/>
      <c r="Z93" s="107"/>
    </row>
    <row r="94" spans="1:26" s="105" customFormat="1" x14ac:dyDescent="0.25">
      <c r="A94" s="107"/>
      <c r="B94" s="107"/>
      <c r="C94" s="107"/>
      <c r="D94" s="107"/>
      <c r="E94" s="107"/>
      <c r="F94" s="107"/>
      <c r="G94" s="107"/>
      <c r="H94" s="107"/>
      <c r="I94" s="107"/>
      <c r="J94" s="103"/>
      <c r="K94" s="133"/>
      <c r="L94" s="133"/>
      <c r="M94" s="133"/>
      <c r="Y94" s="130"/>
      <c r="Z94" s="107"/>
    </row>
    <row r="95" spans="1:26" s="105" customFormat="1" x14ac:dyDescent="0.25">
      <c r="A95" s="107"/>
      <c r="B95" s="107"/>
      <c r="C95" s="107"/>
      <c r="D95" s="107"/>
      <c r="E95" s="107"/>
      <c r="F95" s="107"/>
      <c r="G95" s="107"/>
      <c r="H95" s="107"/>
      <c r="I95" s="107"/>
      <c r="J95" s="103"/>
      <c r="K95" s="133"/>
      <c r="L95" s="133"/>
      <c r="M95" s="133"/>
      <c r="Y95" s="130"/>
      <c r="Z95" s="107"/>
    </row>
    <row r="96" spans="1:26" s="105" customFormat="1" x14ac:dyDescent="0.25">
      <c r="A96" s="107"/>
      <c r="B96" s="107"/>
      <c r="C96" s="107"/>
      <c r="D96" s="107"/>
      <c r="E96" s="107"/>
      <c r="F96" s="107"/>
      <c r="G96" s="107"/>
      <c r="H96" s="107"/>
      <c r="I96" s="107"/>
      <c r="J96" s="103"/>
      <c r="K96" s="133"/>
      <c r="L96" s="133"/>
      <c r="M96" s="133"/>
      <c r="Y96" s="130"/>
      <c r="Z96" s="107"/>
    </row>
    <row r="97" spans="1:26" s="105" customFormat="1" x14ac:dyDescent="0.25">
      <c r="A97" s="107"/>
      <c r="B97" s="107"/>
      <c r="C97" s="107"/>
      <c r="D97" s="107"/>
      <c r="E97" s="107"/>
      <c r="F97" s="107"/>
      <c r="G97" s="107"/>
      <c r="H97" s="107"/>
      <c r="I97" s="107"/>
      <c r="J97" s="103"/>
      <c r="K97" s="133"/>
      <c r="L97" s="133"/>
      <c r="M97" s="133"/>
      <c r="Y97" s="130"/>
      <c r="Z97" s="107"/>
    </row>
    <row r="98" spans="1:26" s="105" customFormat="1" x14ac:dyDescent="0.25">
      <c r="A98" s="107"/>
      <c r="B98" s="107"/>
      <c r="C98" s="107"/>
      <c r="D98" s="107"/>
      <c r="E98" s="107"/>
      <c r="F98" s="107"/>
      <c r="G98" s="107"/>
      <c r="H98" s="107"/>
      <c r="I98" s="107"/>
      <c r="J98" s="103"/>
      <c r="K98" s="133"/>
      <c r="L98" s="133"/>
      <c r="M98" s="133"/>
      <c r="Y98" s="130"/>
      <c r="Z98" s="107"/>
    </row>
    <row r="99" spans="1:26" s="105" customFormat="1" x14ac:dyDescent="0.25">
      <c r="A99" s="107"/>
      <c r="B99" s="107"/>
      <c r="C99" s="107"/>
      <c r="D99" s="107"/>
      <c r="E99" s="107"/>
      <c r="F99" s="107"/>
      <c r="G99" s="107"/>
      <c r="H99" s="107"/>
      <c r="I99" s="107"/>
      <c r="J99" s="103"/>
      <c r="K99" s="133"/>
      <c r="L99" s="133"/>
      <c r="M99" s="133"/>
      <c r="Y99" s="130"/>
      <c r="Z99" s="107"/>
    </row>
    <row r="100" spans="1:26" s="105" customFormat="1" x14ac:dyDescent="0.25">
      <c r="A100" s="107"/>
      <c r="B100" s="107"/>
      <c r="C100" s="107"/>
      <c r="D100" s="107"/>
      <c r="E100" s="107"/>
      <c r="F100" s="107"/>
      <c r="G100" s="107"/>
      <c r="H100" s="107"/>
      <c r="I100" s="107"/>
      <c r="J100" s="103"/>
      <c r="K100" s="133"/>
      <c r="L100" s="133"/>
      <c r="M100" s="133"/>
      <c r="Y100" s="130"/>
      <c r="Z100" s="107"/>
    </row>
    <row r="101" spans="1:26" s="105" customFormat="1" x14ac:dyDescent="0.25">
      <c r="A101" s="107"/>
      <c r="B101" s="107"/>
      <c r="C101" s="107"/>
      <c r="D101" s="107"/>
      <c r="E101" s="107"/>
      <c r="F101" s="107"/>
      <c r="G101" s="107"/>
      <c r="H101" s="107"/>
      <c r="I101" s="107"/>
      <c r="J101" s="103"/>
      <c r="K101" s="133"/>
      <c r="L101" s="133"/>
      <c r="M101" s="133"/>
      <c r="Y101" s="130"/>
      <c r="Z101" s="107"/>
    </row>
    <row r="102" spans="1:26" s="105" customFormat="1" x14ac:dyDescent="0.25">
      <c r="A102" s="107"/>
      <c r="B102" s="107"/>
      <c r="C102" s="107"/>
      <c r="D102" s="107"/>
      <c r="E102" s="107"/>
      <c r="F102" s="107"/>
      <c r="G102" s="107"/>
      <c r="H102" s="107"/>
      <c r="I102" s="107"/>
      <c r="J102" s="103"/>
      <c r="K102" s="133"/>
      <c r="L102" s="133"/>
      <c r="M102" s="133"/>
      <c r="Y102" s="130"/>
      <c r="Z102" s="107"/>
    </row>
    <row r="103" spans="1:26" s="105" customFormat="1" x14ac:dyDescent="0.25">
      <c r="A103" s="107"/>
      <c r="B103" s="107"/>
      <c r="C103" s="107"/>
      <c r="D103" s="107"/>
      <c r="E103" s="107"/>
      <c r="F103" s="107"/>
      <c r="G103" s="107"/>
      <c r="H103" s="107"/>
      <c r="I103" s="107"/>
      <c r="J103" s="103"/>
      <c r="K103" s="133"/>
      <c r="L103" s="133"/>
      <c r="M103" s="133"/>
      <c r="Y103" s="130"/>
      <c r="Z103" s="107"/>
    </row>
    <row r="104" spans="1:26" s="105" customFormat="1" x14ac:dyDescent="0.25">
      <c r="A104" s="107"/>
      <c r="B104" s="107"/>
      <c r="C104" s="107"/>
      <c r="D104" s="107"/>
      <c r="E104" s="107"/>
      <c r="F104" s="107"/>
      <c r="G104" s="107"/>
      <c r="H104" s="107"/>
      <c r="I104" s="107"/>
      <c r="J104" s="103"/>
      <c r="K104" s="133"/>
      <c r="L104" s="133"/>
      <c r="M104" s="133"/>
      <c r="Y104" s="130"/>
      <c r="Z104" s="107"/>
    </row>
    <row r="105" spans="1:26" s="105" customFormat="1" x14ac:dyDescent="0.25">
      <c r="A105" s="107"/>
      <c r="B105" s="107"/>
      <c r="C105" s="107"/>
      <c r="D105" s="107"/>
      <c r="E105" s="107"/>
      <c r="F105" s="107"/>
      <c r="G105" s="107"/>
      <c r="H105" s="107"/>
      <c r="I105" s="107"/>
      <c r="J105" s="103"/>
      <c r="K105" s="133"/>
      <c r="L105" s="133"/>
      <c r="M105" s="133"/>
      <c r="Y105" s="130"/>
      <c r="Z105" s="107"/>
    </row>
    <row r="106" spans="1:26" s="105" customFormat="1" x14ac:dyDescent="0.25">
      <c r="A106" s="107"/>
      <c r="B106" s="107"/>
      <c r="C106" s="107"/>
      <c r="D106" s="107"/>
      <c r="E106" s="107"/>
      <c r="F106" s="107"/>
      <c r="G106" s="107"/>
      <c r="H106" s="107"/>
      <c r="I106" s="107"/>
      <c r="J106" s="103"/>
      <c r="K106" s="133"/>
      <c r="L106" s="133"/>
      <c r="M106" s="133"/>
      <c r="Y106" s="130"/>
      <c r="Z106" s="107"/>
    </row>
    <row r="107" spans="1:26" s="105" customFormat="1" x14ac:dyDescent="0.25">
      <c r="A107" s="107"/>
      <c r="B107" s="107"/>
      <c r="C107" s="107"/>
      <c r="D107" s="107"/>
      <c r="E107" s="107"/>
      <c r="F107" s="107"/>
      <c r="G107" s="107"/>
      <c r="H107" s="107"/>
      <c r="I107" s="107"/>
      <c r="J107" s="103"/>
      <c r="K107" s="133"/>
      <c r="L107" s="133"/>
      <c r="M107" s="133"/>
      <c r="Y107" s="130"/>
      <c r="Z107" s="107"/>
    </row>
    <row r="108" spans="1:26" s="105" customFormat="1" x14ac:dyDescent="0.25">
      <c r="A108" s="107"/>
      <c r="B108" s="107"/>
      <c r="C108" s="107"/>
      <c r="D108" s="107"/>
      <c r="E108" s="107"/>
      <c r="F108" s="107"/>
      <c r="G108" s="107"/>
      <c r="H108" s="107"/>
      <c r="I108" s="107"/>
      <c r="J108" s="103"/>
      <c r="K108" s="133"/>
      <c r="L108" s="133"/>
      <c r="M108" s="133"/>
      <c r="Y108" s="130"/>
      <c r="Z108" s="107"/>
    </row>
    <row r="109" spans="1:26" s="105" customFormat="1" x14ac:dyDescent="0.25">
      <c r="A109" s="107"/>
      <c r="B109" s="107"/>
      <c r="C109" s="107"/>
      <c r="D109" s="107"/>
      <c r="E109" s="107"/>
      <c r="F109" s="107"/>
      <c r="G109" s="107"/>
      <c r="H109" s="107"/>
      <c r="I109" s="107"/>
      <c r="J109" s="103"/>
      <c r="K109" s="133"/>
      <c r="L109" s="133"/>
      <c r="M109" s="133"/>
      <c r="Y109" s="130"/>
      <c r="Z109" s="107"/>
    </row>
  </sheetData>
  <mergeCells count="40">
    <mergeCell ref="Y18:Y19"/>
    <mergeCell ref="P18:P19"/>
    <mergeCell ref="Q18:Q19"/>
    <mergeCell ref="U18:U19"/>
    <mergeCell ref="X18:X19"/>
    <mergeCell ref="K18:K19"/>
    <mergeCell ref="L18:L19"/>
    <mergeCell ref="M18:M19"/>
    <mergeCell ref="N18:N19"/>
    <mergeCell ref="O18:O19"/>
    <mergeCell ref="A18:A19"/>
    <mergeCell ref="G18:G19"/>
    <mergeCell ref="H18:H19"/>
    <mergeCell ref="I18:I19"/>
    <mergeCell ref="J18:J19"/>
    <mergeCell ref="C18:C19"/>
    <mergeCell ref="F18:F19"/>
    <mergeCell ref="O6:O7"/>
    <mergeCell ref="A5:X5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Y6:Y7"/>
    <mergeCell ref="P6:P7"/>
    <mergeCell ref="Q6:Q7"/>
    <mergeCell ref="R6:T6"/>
    <mergeCell ref="U6:U7"/>
    <mergeCell ref="V6:W6"/>
    <mergeCell ref="X6:X7"/>
  </mergeCells>
  <pageMargins left="0.70866141732283472" right="0.70866141732283472" top="0.78740157480314965" bottom="0.78740157480314965" header="0.31496062992125984" footer="0.31496062992125984"/>
  <pageSetup paperSize="9" scale="44" firstPageNumber="116" fitToHeight="0" orientation="landscape" useFirstPageNumber="1" r:id="rId1"/>
  <headerFooter>
    <oddFooter xml:space="preserve">&amp;L&amp;"Arial,Kurzíva"Zastupitelstvo Olomouckého kraje 16-12-2019
7. - Rozpočet Olomouckého kraje 2020 - návrh rozpočtu
Příloha č. 5b): Projekty spolufinancované z evropských fondů a národních fondů&amp;R&amp;"Arial,Kurzíva"Strana &amp;P (Celkem 140) 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A22"/>
  <sheetViews>
    <sheetView showGridLines="0" view="pageBreakPreview" topLeftCell="A10" zoomScale="80" zoomScaleNormal="80" zoomScaleSheetLayoutView="80" workbookViewId="0">
      <selection activeCell="A18" sqref="A18:H18"/>
    </sheetView>
  </sheetViews>
  <sheetFormatPr defaultColWidth="9.140625" defaultRowHeight="15" x14ac:dyDescent="0.25"/>
  <cols>
    <col min="1" max="1" width="4.7109375" style="237" customWidth="1"/>
    <col min="2" max="2" width="5.7109375" style="237" hidden="1" customWidth="1"/>
    <col min="3" max="3" width="7.7109375" style="237" hidden="1" customWidth="1"/>
    <col min="4" max="4" width="8.140625" style="237" hidden="1" customWidth="1"/>
    <col min="5" max="5" width="7.7109375" style="237" customWidth="1"/>
    <col min="6" max="6" width="9.140625" style="237" hidden="1" customWidth="1"/>
    <col min="7" max="7" width="52" style="237" customWidth="1"/>
    <col min="8" max="8" width="30" style="237" customWidth="1"/>
    <col min="9" max="9" width="6.42578125" style="237" customWidth="1"/>
    <col min="10" max="10" width="12.42578125" style="237" customWidth="1"/>
    <col min="11" max="11" width="13.7109375" style="237" customWidth="1"/>
    <col min="12" max="12" width="12.7109375" style="237" customWidth="1"/>
    <col min="13" max="13" width="12.140625" style="237" customWidth="1"/>
    <col min="14" max="14" width="13.7109375" style="237" customWidth="1"/>
    <col min="15" max="15" width="14.7109375" style="237" customWidth="1"/>
    <col min="16" max="16" width="14.85546875" style="237" customWidth="1"/>
    <col min="17" max="17" width="16.7109375" style="237" customWidth="1"/>
    <col min="18" max="18" width="17.28515625" style="237" customWidth="1"/>
    <col min="19" max="19" width="17.140625" style="237" customWidth="1"/>
    <col min="20" max="20" width="13.28515625" style="237" customWidth="1"/>
    <col min="21" max="21" width="11.7109375" style="237" customWidth="1"/>
    <col min="22" max="23" width="14.42578125" style="237" customWidth="1"/>
    <col min="24" max="24" width="36" style="237" customWidth="1"/>
    <col min="25" max="16384" width="9.140625" style="237"/>
  </cols>
  <sheetData>
    <row r="1" spans="1:27" s="221" customFormat="1" ht="18" x14ac:dyDescent="0.25">
      <c r="A1" s="59" t="s">
        <v>51</v>
      </c>
      <c r="B1" s="60"/>
      <c r="C1" s="60"/>
      <c r="D1" s="60"/>
      <c r="E1" s="60"/>
      <c r="F1" s="61"/>
      <c r="G1" s="62"/>
      <c r="H1" s="63"/>
      <c r="I1" s="60"/>
      <c r="J1" s="217"/>
      <c r="K1" s="218"/>
      <c r="L1" s="219"/>
      <c r="M1" s="219"/>
      <c r="N1" s="64"/>
      <c r="O1" s="64"/>
      <c r="P1" s="219"/>
      <c r="Q1" s="64"/>
      <c r="R1" s="64"/>
      <c r="S1" s="64"/>
      <c r="T1" s="31"/>
      <c r="U1" s="220"/>
    </row>
    <row r="2" spans="1:27" s="221" customFormat="1" ht="15.75" x14ac:dyDescent="0.25">
      <c r="A2" s="75" t="s">
        <v>46</v>
      </c>
      <c r="B2" s="65"/>
      <c r="D2" s="65"/>
      <c r="E2" s="65"/>
      <c r="F2" s="66"/>
      <c r="G2" s="74" t="s">
        <v>47</v>
      </c>
      <c r="H2" s="67" t="s">
        <v>142</v>
      </c>
      <c r="I2" s="69">
        <v>19</v>
      </c>
      <c r="J2" s="217"/>
      <c r="K2" s="218"/>
      <c r="L2" s="219"/>
      <c r="M2" s="219"/>
      <c r="N2" s="30"/>
      <c r="O2" s="30"/>
      <c r="P2" s="219"/>
      <c r="Q2" s="30"/>
      <c r="R2" s="30"/>
      <c r="S2" s="30"/>
      <c r="T2" s="29"/>
      <c r="U2" s="220"/>
    </row>
    <row r="3" spans="1:27" s="221" customFormat="1" ht="15.75" x14ac:dyDescent="0.25">
      <c r="A3" s="57"/>
      <c r="B3" s="65"/>
      <c r="D3" s="65"/>
      <c r="E3" s="65"/>
      <c r="F3" s="66"/>
      <c r="G3" s="70" t="s">
        <v>16</v>
      </c>
      <c r="H3" s="68"/>
      <c r="I3" s="69"/>
      <c r="J3" s="217"/>
      <c r="K3" s="218"/>
      <c r="L3" s="219"/>
      <c r="M3" s="219"/>
      <c r="N3" s="30"/>
      <c r="O3" s="30"/>
      <c r="P3" s="219"/>
      <c r="Q3" s="30"/>
      <c r="R3" s="30"/>
      <c r="S3" s="30"/>
      <c r="T3" s="29"/>
      <c r="U3" s="220"/>
    </row>
    <row r="4" spans="1:27" s="221" customFormat="1" ht="17.25" customHeight="1" x14ac:dyDescent="0.25">
      <c r="A4" s="222"/>
      <c r="B4" s="222"/>
      <c r="C4" s="222"/>
      <c r="D4" s="222"/>
      <c r="E4" s="222"/>
      <c r="F4" s="222"/>
      <c r="G4" s="222"/>
      <c r="H4" s="222"/>
      <c r="I4" s="222"/>
      <c r="J4" s="222"/>
      <c r="K4" s="222"/>
      <c r="L4" s="223"/>
      <c r="M4" s="222"/>
      <c r="N4" s="223"/>
      <c r="O4" s="222"/>
      <c r="P4" s="222"/>
      <c r="Q4" s="222"/>
      <c r="R4" s="222"/>
      <c r="S4" s="222"/>
      <c r="T4" s="222"/>
      <c r="U4" s="222"/>
      <c r="V4" s="222"/>
      <c r="W4" s="224" t="s">
        <v>23</v>
      </c>
      <c r="Y4" s="220"/>
    </row>
    <row r="5" spans="1:27" s="221" customFormat="1" ht="25.5" customHeight="1" x14ac:dyDescent="0.25">
      <c r="A5" s="420" t="s">
        <v>330</v>
      </c>
      <c r="B5" s="420"/>
      <c r="C5" s="420"/>
      <c r="D5" s="420"/>
      <c r="E5" s="420"/>
      <c r="F5" s="420"/>
      <c r="G5" s="420"/>
      <c r="H5" s="420"/>
      <c r="I5" s="420"/>
      <c r="J5" s="420"/>
      <c r="K5" s="420"/>
      <c r="L5" s="420"/>
      <c r="M5" s="420"/>
      <c r="N5" s="420"/>
      <c r="O5" s="420"/>
      <c r="P5" s="420"/>
      <c r="Q5" s="420"/>
      <c r="R5" s="420"/>
      <c r="S5" s="420"/>
      <c r="T5" s="420"/>
      <c r="U5" s="420"/>
      <c r="V5" s="420"/>
      <c r="W5" s="420"/>
      <c r="X5" s="225"/>
    </row>
    <row r="6" spans="1:27" s="221" customFormat="1" ht="25.5" customHeight="1" x14ac:dyDescent="0.25">
      <c r="A6" s="421"/>
      <c r="B6" s="421" t="s">
        <v>14</v>
      </c>
      <c r="C6" s="422" t="s">
        <v>12</v>
      </c>
      <c r="D6" s="422" t="s">
        <v>11</v>
      </c>
      <c r="E6" s="422" t="s">
        <v>41</v>
      </c>
      <c r="F6" s="422" t="s">
        <v>13</v>
      </c>
      <c r="G6" s="422" t="s">
        <v>10</v>
      </c>
      <c r="H6" s="416" t="s">
        <v>9</v>
      </c>
      <c r="I6" s="424" t="s">
        <v>8</v>
      </c>
      <c r="J6" s="416" t="s">
        <v>7</v>
      </c>
      <c r="K6" s="416" t="s">
        <v>6</v>
      </c>
      <c r="L6" s="416" t="s">
        <v>5</v>
      </c>
      <c r="M6" s="416" t="s">
        <v>4</v>
      </c>
      <c r="N6" s="416" t="s">
        <v>3</v>
      </c>
      <c r="O6" s="419" t="s">
        <v>74</v>
      </c>
      <c r="P6" s="423" t="s">
        <v>75</v>
      </c>
      <c r="Q6" s="423" t="s">
        <v>76</v>
      </c>
      <c r="R6" s="418" t="s">
        <v>77</v>
      </c>
      <c r="S6" s="418"/>
      <c r="T6" s="423" t="s">
        <v>78</v>
      </c>
      <c r="U6" s="418" t="s">
        <v>77</v>
      </c>
      <c r="V6" s="418"/>
      <c r="W6" s="419" t="s">
        <v>79</v>
      </c>
      <c r="X6" s="417" t="s">
        <v>2</v>
      </c>
    </row>
    <row r="7" spans="1:27" s="221" customFormat="1" ht="81" customHeight="1" x14ac:dyDescent="0.25">
      <c r="A7" s="421"/>
      <c r="B7" s="421"/>
      <c r="C7" s="422"/>
      <c r="D7" s="422"/>
      <c r="E7" s="422"/>
      <c r="F7" s="422"/>
      <c r="G7" s="422"/>
      <c r="H7" s="416"/>
      <c r="I7" s="424"/>
      <c r="J7" s="416"/>
      <c r="K7" s="416"/>
      <c r="L7" s="416"/>
      <c r="M7" s="416"/>
      <c r="N7" s="416"/>
      <c r="O7" s="419"/>
      <c r="P7" s="423"/>
      <c r="Q7" s="423"/>
      <c r="R7" s="73" t="s">
        <v>72</v>
      </c>
      <c r="S7" s="73" t="s">
        <v>144</v>
      </c>
      <c r="T7" s="423"/>
      <c r="U7" s="73" t="s">
        <v>82</v>
      </c>
      <c r="V7" s="73" t="s">
        <v>83</v>
      </c>
      <c r="W7" s="419"/>
      <c r="X7" s="417"/>
    </row>
    <row r="8" spans="1:27" s="226" customFormat="1" ht="25.5" customHeight="1" x14ac:dyDescent="0.3">
      <c r="A8" s="344" t="s">
        <v>246</v>
      </c>
      <c r="B8" s="344"/>
      <c r="C8" s="344"/>
      <c r="D8" s="344"/>
      <c r="E8" s="344"/>
      <c r="F8" s="344"/>
      <c r="G8" s="344"/>
      <c r="H8" s="344"/>
      <c r="I8" s="344"/>
      <c r="J8" s="344"/>
      <c r="K8" s="25">
        <f>SUM(K9:K10)</f>
        <v>2748</v>
      </c>
      <c r="L8" s="25">
        <f>SUM(L9:L10)</f>
        <v>2611</v>
      </c>
      <c r="M8" s="25">
        <f>SUM(M9:M10)</f>
        <v>137</v>
      </c>
      <c r="N8" s="25"/>
      <c r="O8" s="25">
        <f t="shared" ref="O8:W8" si="0">SUM(O9:O10)</f>
        <v>2587</v>
      </c>
      <c r="P8" s="26">
        <f t="shared" si="0"/>
        <v>7</v>
      </c>
      <c r="Q8" s="26">
        <f t="shared" si="0"/>
        <v>0</v>
      </c>
      <c r="R8" s="26">
        <f t="shared" si="0"/>
        <v>0</v>
      </c>
      <c r="S8" s="26">
        <f t="shared" si="0"/>
        <v>0</v>
      </c>
      <c r="T8" s="26">
        <f t="shared" si="0"/>
        <v>7</v>
      </c>
      <c r="U8" s="26">
        <f t="shared" si="0"/>
        <v>7</v>
      </c>
      <c r="V8" s="26">
        <f t="shared" si="0"/>
        <v>0</v>
      </c>
      <c r="W8" s="25">
        <f t="shared" si="0"/>
        <v>154</v>
      </c>
      <c r="X8" s="24"/>
    </row>
    <row r="9" spans="1:27" s="234" customFormat="1" ht="47.25" x14ac:dyDescent="0.25">
      <c r="A9" s="227">
        <v>1</v>
      </c>
      <c r="B9" s="55" t="s">
        <v>19</v>
      </c>
      <c r="C9" s="227">
        <v>4350</v>
      </c>
      <c r="D9" s="227">
        <v>5331</v>
      </c>
      <c r="E9" s="227">
        <v>53</v>
      </c>
      <c r="F9" s="228">
        <v>1637</v>
      </c>
      <c r="G9" s="229" t="s">
        <v>247</v>
      </c>
      <c r="H9" s="399" t="s">
        <v>310</v>
      </c>
      <c r="I9" s="259"/>
      <c r="J9" s="259" t="s">
        <v>0</v>
      </c>
      <c r="K9" s="347">
        <f>SUM(L9:M9)</f>
        <v>1122</v>
      </c>
      <c r="L9" s="347">
        <v>1066</v>
      </c>
      <c r="M9" s="347">
        <v>56</v>
      </c>
      <c r="N9" s="387" t="s">
        <v>226</v>
      </c>
      <c r="O9" s="230">
        <v>990</v>
      </c>
      <c r="P9" s="231">
        <f>Q9+T9</f>
        <v>7</v>
      </c>
      <c r="Q9" s="230">
        <f>SUM(R9:S9)</f>
        <v>0</v>
      </c>
      <c r="R9" s="230">
        <v>0</v>
      </c>
      <c r="S9" s="230">
        <v>0</v>
      </c>
      <c r="T9" s="324">
        <f t="shared" ref="T9:T10" si="1">SUM(U9:V9)</f>
        <v>7</v>
      </c>
      <c r="U9" s="232">
        <v>7</v>
      </c>
      <c r="V9" s="232">
        <v>0</v>
      </c>
      <c r="W9" s="232">
        <f t="shared" ref="W9:W10" si="2">K9-O9-P9</f>
        <v>125</v>
      </c>
      <c r="X9" s="255" t="s">
        <v>248</v>
      </c>
    </row>
    <row r="10" spans="1:27" s="234" customFormat="1" ht="47.25" x14ac:dyDescent="0.25">
      <c r="A10" s="227">
        <v>2</v>
      </c>
      <c r="B10" s="227" t="s">
        <v>19</v>
      </c>
      <c r="C10" s="55">
        <v>4357</v>
      </c>
      <c r="D10" s="55">
        <v>5331</v>
      </c>
      <c r="E10" s="55">
        <v>53</v>
      </c>
      <c r="F10" s="235">
        <v>1641</v>
      </c>
      <c r="G10" s="229" t="s">
        <v>249</v>
      </c>
      <c r="H10" s="399" t="s">
        <v>310</v>
      </c>
      <c r="I10" s="32"/>
      <c r="J10" s="259" t="s">
        <v>0</v>
      </c>
      <c r="K10" s="347">
        <f>SUM(L10:M10)</f>
        <v>1626</v>
      </c>
      <c r="L10" s="347">
        <v>1545</v>
      </c>
      <c r="M10" s="347">
        <v>81</v>
      </c>
      <c r="N10" s="387" t="s">
        <v>226</v>
      </c>
      <c r="O10" s="230">
        <v>1597</v>
      </c>
      <c r="P10" s="231">
        <f t="shared" ref="P10:P17" si="3">Q10+T10</f>
        <v>0</v>
      </c>
      <c r="Q10" s="230">
        <f>SUM(R10:S10)</f>
        <v>0</v>
      </c>
      <c r="R10" s="230">
        <v>0</v>
      </c>
      <c r="S10" s="230">
        <v>0</v>
      </c>
      <c r="T10" s="324">
        <f t="shared" si="1"/>
        <v>0</v>
      </c>
      <c r="U10" s="232">
        <v>0</v>
      </c>
      <c r="V10" s="232">
        <v>0</v>
      </c>
      <c r="W10" s="232">
        <f t="shared" si="2"/>
        <v>29</v>
      </c>
      <c r="X10" s="255" t="s">
        <v>248</v>
      </c>
    </row>
    <row r="11" spans="1:27" s="226" customFormat="1" ht="25.5" customHeight="1" x14ac:dyDescent="0.3">
      <c r="A11" s="349" t="s">
        <v>250</v>
      </c>
      <c r="B11" s="349"/>
      <c r="C11" s="349"/>
      <c r="D11" s="349"/>
      <c r="E11" s="349"/>
      <c r="F11" s="349"/>
      <c r="G11" s="349"/>
      <c r="H11" s="365"/>
      <c r="I11" s="349"/>
      <c r="J11" s="349"/>
      <c r="K11" s="25">
        <f>SUM(K12:K17)</f>
        <v>9115</v>
      </c>
      <c r="L11" s="25">
        <f>SUM(L12:L17)</f>
        <v>8658</v>
      </c>
      <c r="M11" s="25">
        <f>SUM(M12:M17)</f>
        <v>457</v>
      </c>
      <c r="N11" s="388"/>
      <c r="O11" s="25">
        <f t="shared" ref="O11:W11" si="4">SUM(O12:O17)</f>
        <v>0</v>
      </c>
      <c r="P11" s="26">
        <f t="shared" si="4"/>
        <v>168</v>
      </c>
      <c r="Q11" s="26">
        <f t="shared" si="4"/>
        <v>0</v>
      </c>
      <c r="R11" s="26">
        <f t="shared" si="4"/>
        <v>0</v>
      </c>
      <c r="S11" s="26">
        <f t="shared" si="4"/>
        <v>0</v>
      </c>
      <c r="T11" s="26">
        <f t="shared" si="4"/>
        <v>168</v>
      </c>
      <c r="U11" s="26">
        <f t="shared" si="4"/>
        <v>168</v>
      </c>
      <c r="V11" s="26">
        <f t="shared" si="4"/>
        <v>0</v>
      </c>
      <c r="W11" s="25">
        <f t="shared" si="4"/>
        <v>8947</v>
      </c>
      <c r="X11" s="256"/>
    </row>
    <row r="12" spans="1:27" s="234" customFormat="1" ht="76.5" x14ac:dyDescent="0.25">
      <c r="A12" s="227">
        <v>1</v>
      </c>
      <c r="B12" s="227" t="s">
        <v>20</v>
      </c>
      <c r="C12" s="55">
        <v>4350</v>
      </c>
      <c r="D12" s="55">
        <v>5331</v>
      </c>
      <c r="E12" s="55">
        <v>53</v>
      </c>
      <c r="F12" s="235">
        <v>1647</v>
      </c>
      <c r="G12" s="229" t="s">
        <v>251</v>
      </c>
      <c r="H12" s="399" t="s">
        <v>310</v>
      </c>
      <c r="I12" s="32"/>
      <c r="J12" s="352" t="s">
        <v>252</v>
      </c>
      <c r="K12" s="347">
        <f t="shared" ref="K12:K17" si="5">SUM(L12:M12)</f>
        <v>1500</v>
      </c>
      <c r="L12" s="347">
        <v>1425</v>
      </c>
      <c r="M12" s="347">
        <v>75</v>
      </c>
      <c r="N12" s="387" t="s">
        <v>228</v>
      </c>
      <c r="O12" s="230">
        <v>0</v>
      </c>
      <c r="P12" s="231">
        <f t="shared" ref="P12:P16" si="6">Q12+T12</f>
        <v>19</v>
      </c>
      <c r="Q12" s="230">
        <f>SUM(R12:S12)</f>
        <v>0</v>
      </c>
      <c r="R12" s="230">
        <v>0</v>
      </c>
      <c r="S12" s="230">
        <v>0</v>
      </c>
      <c r="T12" s="324">
        <f t="shared" ref="T12:T17" si="7">SUM(U12:V12)</f>
        <v>19</v>
      </c>
      <c r="U12" s="232">
        <v>19</v>
      </c>
      <c r="V12" s="232">
        <v>0</v>
      </c>
      <c r="W12" s="232">
        <f t="shared" ref="W12:W16" si="8">K12-O12-P12</f>
        <v>1481</v>
      </c>
      <c r="X12" s="255" t="s">
        <v>253</v>
      </c>
      <c r="Z12" s="257"/>
      <c r="AA12" s="257"/>
    </row>
    <row r="13" spans="1:27" s="234" customFormat="1" ht="76.5" x14ac:dyDescent="0.25">
      <c r="A13" s="227">
        <v>2</v>
      </c>
      <c r="B13" s="227" t="s">
        <v>19</v>
      </c>
      <c r="C13" s="55">
        <v>4357</v>
      </c>
      <c r="D13" s="55">
        <v>5331</v>
      </c>
      <c r="E13" s="55">
        <v>53</v>
      </c>
      <c r="F13" s="235">
        <v>1641</v>
      </c>
      <c r="G13" s="229" t="s">
        <v>254</v>
      </c>
      <c r="H13" s="399" t="s">
        <v>310</v>
      </c>
      <c r="I13" s="32"/>
      <c r="J13" s="352" t="s">
        <v>252</v>
      </c>
      <c r="K13" s="347">
        <f t="shared" si="5"/>
        <v>1950</v>
      </c>
      <c r="L13" s="347">
        <v>1852</v>
      </c>
      <c r="M13" s="347">
        <v>98</v>
      </c>
      <c r="N13" s="387" t="s">
        <v>228</v>
      </c>
      <c r="O13" s="230">
        <v>0</v>
      </c>
      <c r="P13" s="231">
        <f t="shared" si="6"/>
        <v>25</v>
      </c>
      <c r="Q13" s="230">
        <f t="shared" ref="Q13:Q17" si="9">SUM(R13:S13)</f>
        <v>0</v>
      </c>
      <c r="R13" s="230">
        <v>0</v>
      </c>
      <c r="S13" s="230">
        <v>0</v>
      </c>
      <c r="T13" s="324">
        <f t="shared" si="7"/>
        <v>25</v>
      </c>
      <c r="U13" s="232">
        <v>25</v>
      </c>
      <c r="V13" s="232">
        <v>0</v>
      </c>
      <c r="W13" s="232">
        <f t="shared" si="8"/>
        <v>1925</v>
      </c>
      <c r="X13" s="255" t="s">
        <v>255</v>
      </c>
      <c r="Z13" s="257"/>
      <c r="AA13" s="257"/>
    </row>
    <row r="14" spans="1:27" s="234" customFormat="1" ht="76.5" x14ac:dyDescent="0.25">
      <c r="A14" s="227">
        <v>3</v>
      </c>
      <c r="B14" s="227" t="s">
        <v>19</v>
      </c>
      <c r="C14" s="55">
        <v>4357</v>
      </c>
      <c r="D14" s="55">
        <v>5331</v>
      </c>
      <c r="E14" s="55">
        <v>53</v>
      </c>
      <c r="F14" s="235">
        <v>1641</v>
      </c>
      <c r="G14" s="229" t="s">
        <v>256</v>
      </c>
      <c r="H14" s="399" t="s">
        <v>310</v>
      </c>
      <c r="I14" s="32"/>
      <c r="J14" s="352" t="s">
        <v>252</v>
      </c>
      <c r="K14" s="347">
        <f t="shared" si="5"/>
        <v>1750</v>
      </c>
      <c r="L14" s="347">
        <v>1662</v>
      </c>
      <c r="M14" s="347">
        <v>88</v>
      </c>
      <c r="N14" s="387" t="s">
        <v>224</v>
      </c>
      <c r="O14" s="230">
        <v>0</v>
      </c>
      <c r="P14" s="231">
        <f t="shared" si="6"/>
        <v>44</v>
      </c>
      <c r="Q14" s="230">
        <f t="shared" si="9"/>
        <v>0</v>
      </c>
      <c r="R14" s="230">
        <v>0</v>
      </c>
      <c r="S14" s="230">
        <v>0</v>
      </c>
      <c r="T14" s="324">
        <f t="shared" si="7"/>
        <v>44</v>
      </c>
      <c r="U14" s="232">
        <v>44</v>
      </c>
      <c r="V14" s="232">
        <v>0</v>
      </c>
      <c r="W14" s="232">
        <f t="shared" si="8"/>
        <v>1706</v>
      </c>
      <c r="X14" s="255" t="s">
        <v>257</v>
      </c>
      <c r="Z14" s="257"/>
      <c r="AA14" s="257"/>
    </row>
    <row r="15" spans="1:27" s="234" customFormat="1" ht="76.5" x14ac:dyDescent="0.25">
      <c r="A15" s="227">
        <v>4</v>
      </c>
      <c r="B15" s="227" t="s">
        <v>19</v>
      </c>
      <c r="C15" s="55">
        <v>4357</v>
      </c>
      <c r="D15" s="55">
        <v>5331</v>
      </c>
      <c r="E15" s="55">
        <v>53</v>
      </c>
      <c r="F15" s="235">
        <v>1641</v>
      </c>
      <c r="G15" s="229" t="s">
        <v>258</v>
      </c>
      <c r="H15" s="399" t="s">
        <v>310</v>
      </c>
      <c r="I15" s="32"/>
      <c r="J15" s="352" t="s">
        <v>252</v>
      </c>
      <c r="K15" s="347">
        <f t="shared" si="5"/>
        <v>1820</v>
      </c>
      <c r="L15" s="347">
        <v>1729</v>
      </c>
      <c r="M15" s="347">
        <v>91</v>
      </c>
      <c r="N15" s="387" t="s">
        <v>228</v>
      </c>
      <c r="O15" s="230">
        <v>0</v>
      </c>
      <c r="P15" s="231">
        <f t="shared" si="6"/>
        <v>38</v>
      </c>
      <c r="Q15" s="230">
        <f t="shared" si="9"/>
        <v>0</v>
      </c>
      <c r="R15" s="230">
        <v>0</v>
      </c>
      <c r="S15" s="230">
        <v>0</v>
      </c>
      <c r="T15" s="324">
        <f t="shared" si="7"/>
        <v>38</v>
      </c>
      <c r="U15" s="232">
        <v>38</v>
      </c>
      <c r="V15" s="232">
        <v>0</v>
      </c>
      <c r="W15" s="232">
        <f t="shared" si="8"/>
        <v>1782</v>
      </c>
      <c r="X15" s="255" t="s">
        <v>259</v>
      </c>
      <c r="Z15" s="257"/>
      <c r="AA15" s="257"/>
    </row>
    <row r="16" spans="1:27" s="234" customFormat="1" ht="47.25" x14ac:dyDescent="0.25">
      <c r="A16" s="227">
        <v>5</v>
      </c>
      <c r="B16" s="227" t="s">
        <v>22</v>
      </c>
      <c r="C16" s="55">
        <v>4350</v>
      </c>
      <c r="D16" s="55">
        <v>6351</v>
      </c>
      <c r="E16" s="55">
        <v>63</v>
      </c>
      <c r="F16" s="235">
        <v>1652</v>
      </c>
      <c r="G16" s="229" t="s">
        <v>260</v>
      </c>
      <c r="H16" s="399" t="s">
        <v>310</v>
      </c>
      <c r="I16" s="32"/>
      <c r="J16" s="352" t="s">
        <v>252</v>
      </c>
      <c r="K16" s="347">
        <f t="shared" si="5"/>
        <v>691</v>
      </c>
      <c r="L16" s="347">
        <v>656</v>
      </c>
      <c r="M16" s="347">
        <v>35</v>
      </c>
      <c r="N16" s="387" t="s">
        <v>228</v>
      </c>
      <c r="O16" s="230">
        <v>0</v>
      </c>
      <c r="P16" s="231">
        <f t="shared" si="6"/>
        <v>35</v>
      </c>
      <c r="Q16" s="230">
        <f t="shared" si="9"/>
        <v>0</v>
      </c>
      <c r="R16" s="230">
        <v>0</v>
      </c>
      <c r="S16" s="230">
        <v>0</v>
      </c>
      <c r="T16" s="324">
        <f t="shared" si="7"/>
        <v>35</v>
      </c>
      <c r="U16" s="232">
        <v>35</v>
      </c>
      <c r="V16" s="232">
        <v>0</v>
      </c>
      <c r="W16" s="232">
        <f t="shared" si="8"/>
        <v>656</v>
      </c>
      <c r="X16" s="255" t="s">
        <v>261</v>
      </c>
      <c r="Z16" s="257"/>
      <c r="AA16" s="257"/>
    </row>
    <row r="17" spans="1:27" s="234" customFormat="1" ht="76.5" x14ac:dyDescent="0.25">
      <c r="A17" s="227">
        <v>6</v>
      </c>
      <c r="B17" s="227" t="s">
        <v>22</v>
      </c>
      <c r="C17" s="55">
        <v>4350</v>
      </c>
      <c r="D17" s="55">
        <v>5331</v>
      </c>
      <c r="E17" s="55">
        <v>53</v>
      </c>
      <c r="F17" s="235">
        <v>1652</v>
      </c>
      <c r="G17" s="229" t="s">
        <v>260</v>
      </c>
      <c r="H17" s="399" t="s">
        <v>310</v>
      </c>
      <c r="I17" s="32"/>
      <c r="J17" s="352" t="s">
        <v>252</v>
      </c>
      <c r="K17" s="347">
        <f t="shared" si="5"/>
        <v>1404</v>
      </c>
      <c r="L17" s="347">
        <v>1334</v>
      </c>
      <c r="M17" s="347">
        <v>70</v>
      </c>
      <c r="N17" s="387" t="s">
        <v>228</v>
      </c>
      <c r="O17" s="230">
        <v>0</v>
      </c>
      <c r="P17" s="231">
        <f t="shared" si="3"/>
        <v>7</v>
      </c>
      <c r="Q17" s="230">
        <f t="shared" si="9"/>
        <v>0</v>
      </c>
      <c r="R17" s="230">
        <v>0</v>
      </c>
      <c r="S17" s="230">
        <v>0</v>
      </c>
      <c r="T17" s="324">
        <f t="shared" si="7"/>
        <v>7</v>
      </c>
      <c r="U17" s="232">
        <v>7</v>
      </c>
      <c r="V17" s="232">
        <v>0</v>
      </c>
      <c r="W17" s="232">
        <f>K17-O17-P17</f>
        <v>1397</v>
      </c>
      <c r="X17" s="255" t="s">
        <v>262</v>
      </c>
      <c r="Z17" s="257"/>
      <c r="AA17" s="257"/>
    </row>
    <row r="18" spans="1:27" s="221" customFormat="1" ht="35.25" customHeight="1" x14ac:dyDescent="0.25">
      <c r="A18" s="425" t="s">
        <v>48</v>
      </c>
      <c r="B18" s="426"/>
      <c r="C18" s="426"/>
      <c r="D18" s="426"/>
      <c r="E18" s="426"/>
      <c r="F18" s="426"/>
      <c r="G18" s="426"/>
      <c r="H18" s="427"/>
      <c r="I18" s="346"/>
      <c r="J18" s="346"/>
      <c r="K18" s="23">
        <f>K8+K11</f>
        <v>11863</v>
      </c>
      <c r="L18" s="23">
        <f>L8+L11</f>
        <v>11269</v>
      </c>
      <c r="M18" s="23">
        <f>M8+M11</f>
        <v>594</v>
      </c>
      <c r="N18" s="23"/>
      <c r="O18" s="23">
        <f t="shared" ref="O18:W18" si="10">O8+O11</f>
        <v>2587</v>
      </c>
      <c r="P18" s="23">
        <f t="shared" si="10"/>
        <v>175</v>
      </c>
      <c r="Q18" s="23">
        <f t="shared" si="10"/>
        <v>0</v>
      </c>
      <c r="R18" s="23">
        <f t="shared" si="10"/>
        <v>0</v>
      </c>
      <c r="S18" s="23">
        <f t="shared" si="10"/>
        <v>0</v>
      </c>
      <c r="T18" s="23">
        <f t="shared" si="10"/>
        <v>175</v>
      </c>
      <c r="U18" s="23">
        <f t="shared" si="10"/>
        <v>175</v>
      </c>
      <c r="V18" s="23">
        <f t="shared" si="10"/>
        <v>0</v>
      </c>
      <c r="W18" s="22">
        <f t="shared" si="10"/>
        <v>9101</v>
      </c>
      <c r="X18" s="21"/>
    </row>
    <row r="22" spans="1:27" x14ac:dyDescent="0.25">
      <c r="L22" s="258"/>
      <c r="M22" s="258"/>
    </row>
  </sheetData>
  <mergeCells count="24">
    <mergeCell ref="A18:H18"/>
    <mergeCell ref="O6:O7"/>
    <mergeCell ref="A5:W5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X6:X7"/>
    <mergeCell ref="P6:P7"/>
    <mergeCell ref="Q6:Q7"/>
    <mergeCell ref="R6:S6"/>
    <mergeCell ref="T6:T7"/>
    <mergeCell ref="U6:V6"/>
    <mergeCell ref="W6:W7"/>
  </mergeCells>
  <pageMargins left="0.70866141732283472" right="0.70866141732283472" top="0.78740157480314965" bottom="0.78740157480314965" header="0.31496062992125984" footer="0.31496062992125984"/>
  <pageSetup paperSize="9" scale="44" firstPageNumber="117" fitToHeight="0" orientation="landscape" useFirstPageNumber="1" r:id="rId1"/>
  <headerFooter>
    <oddFooter xml:space="preserve">&amp;L&amp;"Arial,Kurzíva"Zastupitelstvo Olomouckého kraje 16-12-2019
7. - Rozpočet Olomouckého kraje 2020 - návrh rozpočtu
Příloha č. 5b): Projekty spolufinancované z evropských fondů a národních fondů&amp;R&amp;"Arial,Kurzíva"Strana &amp;P (Celkem 140)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Z109"/>
  <sheetViews>
    <sheetView showGridLines="0" view="pageBreakPreview" topLeftCell="A13" zoomScale="80" zoomScaleNormal="70" zoomScaleSheetLayoutView="80" workbookViewId="0">
      <selection activeCell="S8" sqref="S8"/>
    </sheetView>
  </sheetViews>
  <sheetFormatPr defaultColWidth="9.140625" defaultRowHeight="15" outlineLevelCol="1" x14ac:dyDescent="0.25"/>
  <cols>
    <col min="1" max="1" width="4.7109375" style="107" customWidth="1"/>
    <col min="2" max="2" width="5.7109375" style="107" hidden="1" customWidth="1"/>
    <col min="3" max="3" width="7.7109375" style="107" hidden="1" customWidth="1" outlineLevel="1"/>
    <col min="4" max="4" width="6.42578125" style="107" hidden="1" customWidth="1" outlineLevel="1"/>
    <col min="5" max="5" width="7.7109375" style="107" customWidth="1" outlineLevel="1"/>
    <col min="6" max="6" width="15.5703125" style="107" hidden="1" customWidth="1" outlineLevel="1"/>
    <col min="7" max="7" width="43.140625" style="107" customWidth="1" collapsed="1"/>
    <col min="8" max="8" width="64.28515625" style="107" customWidth="1"/>
    <col min="9" max="9" width="7.140625" style="107" customWidth="1"/>
    <col min="10" max="10" width="12" style="103" customWidth="1"/>
    <col min="11" max="11" width="17.28515625" style="105" customWidth="1"/>
    <col min="12" max="12" width="17" style="105" customWidth="1"/>
    <col min="13" max="13" width="14.42578125" style="105" customWidth="1"/>
    <col min="14" max="14" width="11.5703125" style="105" customWidth="1"/>
    <col min="15" max="15" width="14" style="105" customWidth="1"/>
    <col min="16" max="16" width="14.85546875" style="105" customWidth="1"/>
    <col min="17" max="17" width="16.7109375" style="105" customWidth="1"/>
    <col min="18" max="18" width="16" style="105" hidden="1" customWidth="1"/>
    <col min="19" max="19" width="16.5703125" style="105" customWidth="1"/>
    <col min="20" max="20" width="17" style="105" customWidth="1"/>
    <col min="21" max="21" width="14.28515625" style="105" customWidth="1"/>
    <col min="22" max="22" width="12.85546875" style="105" customWidth="1"/>
    <col min="23" max="23" width="14.85546875" style="105" customWidth="1"/>
    <col min="24" max="24" width="13.85546875" style="105" customWidth="1"/>
    <col min="25" max="25" width="17.7109375" style="130" customWidth="1"/>
    <col min="26" max="16384" width="9.140625" style="107"/>
  </cols>
  <sheetData>
    <row r="1" spans="1:26" ht="18" x14ac:dyDescent="0.25">
      <c r="A1" s="59" t="s">
        <v>73</v>
      </c>
      <c r="B1" s="60"/>
      <c r="C1" s="60"/>
      <c r="D1" s="60"/>
      <c r="E1" s="60"/>
      <c r="F1" s="61"/>
      <c r="G1" s="62"/>
      <c r="H1" s="63"/>
      <c r="I1" s="60"/>
      <c r="K1" s="104"/>
      <c r="N1" s="64"/>
      <c r="O1" s="64"/>
      <c r="Q1" s="64"/>
      <c r="R1" s="64"/>
      <c r="S1" s="64"/>
      <c r="T1" s="64"/>
      <c r="U1" s="31"/>
      <c r="V1" s="106"/>
      <c r="W1" s="107"/>
      <c r="X1" s="107"/>
      <c r="Y1" s="107"/>
    </row>
    <row r="2" spans="1:26" ht="15.75" x14ac:dyDescent="0.25">
      <c r="A2" s="75" t="s">
        <v>46</v>
      </c>
      <c r="B2" s="65"/>
      <c r="C2" s="65"/>
      <c r="F2" s="66"/>
      <c r="G2" s="74" t="s">
        <v>17</v>
      </c>
      <c r="H2" s="67" t="s">
        <v>122</v>
      </c>
      <c r="I2" s="69"/>
      <c r="K2" s="104"/>
      <c r="N2" s="30"/>
      <c r="O2" s="30"/>
      <c r="Q2" s="30"/>
      <c r="R2" s="30"/>
      <c r="S2" s="30"/>
      <c r="T2" s="30"/>
      <c r="U2" s="29"/>
      <c r="V2" s="106"/>
      <c r="W2" s="107"/>
      <c r="X2" s="107"/>
      <c r="Y2" s="107"/>
    </row>
    <row r="3" spans="1:26" ht="15.75" x14ac:dyDescent="0.25">
      <c r="A3" s="57"/>
      <c r="B3" s="65"/>
      <c r="C3" s="65"/>
      <c r="F3" s="66"/>
      <c r="G3" s="70" t="s">
        <v>16</v>
      </c>
      <c r="H3" s="68"/>
      <c r="I3" s="69"/>
      <c r="K3" s="104"/>
      <c r="N3" s="30"/>
      <c r="O3" s="30"/>
      <c r="Q3" s="30"/>
      <c r="R3" s="30"/>
      <c r="S3" s="30"/>
      <c r="T3" s="30"/>
      <c r="U3" s="29"/>
      <c r="V3" s="106"/>
      <c r="W3" s="107"/>
      <c r="X3" s="107"/>
      <c r="Y3" s="107"/>
    </row>
    <row r="4" spans="1:26" ht="17.25" customHeight="1" x14ac:dyDescent="0.25">
      <c r="A4" s="108"/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9"/>
      <c r="M4" s="108"/>
      <c r="N4" s="109"/>
      <c r="O4" s="108"/>
      <c r="P4" s="108"/>
      <c r="Q4" s="108"/>
      <c r="R4" s="108"/>
      <c r="S4" s="108"/>
      <c r="T4" s="108"/>
      <c r="U4" s="108"/>
      <c r="V4" s="108"/>
      <c r="W4" s="108"/>
      <c r="X4" s="110" t="s">
        <v>23</v>
      </c>
      <c r="Z4" s="106"/>
    </row>
    <row r="5" spans="1:26" ht="25.5" customHeight="1" x14ac:dyDescent="0.25">
      <c r="A5" s="420" t="s">
        <v>331</v>
      </c>
      <c r="B5" s="420"/>
      <c r="C5" s="420"/>
      <c r="D5" s="420"/>
      <c r="E5" s="420"/>
      <c r="F5" s="420"/>
      <c r="G5" s="420"/>
      <c r="H5" s="420"/>
      <c r="I5" s="420"/>
      <c r="J5" s="420"/>
      <c r="K5" s="420"/>
      <c r="L5" s="420"/>
      <c r="M5" s="420"/>
      <c r="N5" s="420"/>
      <c r="O5" s="420"/>
      <c r="P5" s="420"/>
      <c r="Q5" s="420"/>
      <c r="R5" s="420"/>
      <c r="S5" s="420"/>
      <c r="T5" s="420"/>
      <c r="U5" s="420"/>
      <c r="V5" s="420"/>
      <c r="W5" s="420"/>
      <c r="X5" s="420"/>
      <c r="Y5" s="111"/>
    </row>
    <row r="6" spans="1:26" ht="25.5" customHeight="1" x14ac:dyDescent="0.25">
      <c r="A6" s="421" t="s">
        <v>15</v>
      </c>
      <c r="B6" s="421" t="s">
        <v>14</v>
      </c>
      <c r="C6" s="422" t="s">
        <v>12</v>
      </c>
      <c r="D6" s="422" t="s">
        <v>11</v>
      </c>
      <c r="E6" s="422" t="s">
        <v>41</v>
      </c>
      <c r="F6" s="422" t="s">
        <v>13</v>
      </c>
      <c r="G6" s="422" t="s">
        <v>10</v>
      </c>
      <c r="H6" s="416" t="s">
        <v>9</v>
      </c>
      <c r="I6" s="424" t="s">
        <v>8</v>
      </c>
      <c r="J6" s="416" t="s">
        <v>7</v>
      </c>
      <c r="K6" s="416" t="s">
        <v>6</v>
      </c>
      <c r="L6" s="416" t="s">
        <v>5</v>
      </c>
      <c r="M6" s="416" t="s">
        <v>4</v>
      </c>
      <c r="N6" s="416" t="s">
        <v>3</v>
      </c>
      <c r="O6" s="419" t="s">
        <v>74</v>
      </c>
      <c r="P6" s="423" t="s">
        <v>75</v>
      </c>
      <c r="Q6" s="423" t="s">
        <v>76</v>
      </c>
      <c r="R6" s="418" t="s">
        <v>77</v>
      </c>
      <c r="S6" s="418"/>
      <c r="T6" s="418"/>
      <c r="U6" s="423" t="s">
        <v>78</v>
      </c>
      <c r="V6" s="418" t="s">
        <v>77</v>
      </c>
      <c r="W6" s="418"/>
      <c r="X6" s="419" t="s">
        <v>79</v>
      </c>
      <c r="Y6" s="417" t="s">
        <v>2</v>
      </c>
    </row>
    <row r="7" spans="1:26" ht="66" customHeight="1" x14ac:dyDescent="0.25">
      <c r="A7" s="421"/>
      <c r="B7" s="421"/>
      <c r="C7" s="422"/>
      <c r="D7" s="422"/>
      <c r="E7" s="422"/>
      <c r="F7" s="422"/>
      <c r="G7" s="422"/>
      <c r="H7" s="416"/>
      <c r="I7" s="424"/>
      <c r="J7" s="416"/>
      <c r="K7" s="416"/>
      <c r="L7" s="416"/>
      <c r="M7" s="416"/>
      <c r="N7" s="416"/>
      <c r="O7" s="419"/>
      <c r="P7" s="423"/>
      <c r="Q7" s="423"/>
      <c r="R7" s="73" t="s">
        <v>72</v>
      </c>
      <c r="S7" s="73" t="s">
        <v>328</v>
      </c>
      <c r="T7" s="73" t="s">
        <v>81</v>
      </c>
      <c r="U7" s="423"/>
      <c r="V7" s="73" t="s">
        <v>82</v>
      </c>
      <c r="W7" s="73" t="s">
        <v>83</v>
      </c>
      <c r="X7" s="419"/>
      <c r="Y7" s="417"/>
    </row>
    <row r="8" spans="1:26" s="112" customFormat="1" ht="25.5" customHeight="1" x14ac:dyDescent="0.3">
      <c r="A8" s="344" t="s">
        <v>1</v>
      </c>
      <c r="B8" s="344"/>
      <c r="C8" s="344"/>
      <c r="D8" s="344"/>
      <c r="E8" s="344"/>
      <c r="F8" s="344"/>
      <c r="G8" s="344"/>
      <c r="H8" s="344"/>
      <c r="I8" s="344"/>
      <c r="J8" s="344"/>
      <c r="K8" s="25">
        <f>SUM(K9:K16)</f>
        <v>1448924</v>
      </c>
      <c r="L8" s="25">
        <f>SUM(L9:L16)</f>
        <v>1045766</v>
      </c>
      <c r="M8" s="25">
        <f>SUM(M9:M16)</f>
        <v>403158</v>
      </c>
      <c r="N8" s="25"/>
      <c r="O8" s="25">
        <f t="shared" ref="O8:X8" si="0">SUM(O9:O16)</f>
        <v>320453</v>
      </c>
      <c r="P8" s="26">
        <f t="shared" si="0"/>
        <v>478303</v>
      </c>
      <c r="Q8" s="26">
        <f t="shared" si="0"/>
        <v>322501</v>
      </c>
      <c r="R8" s="26">
        <f t="shared" si="0"/>
        <v>0</v>
      </c>
      <c r="S8" s="26">
        <f t="shared" si="0"/>
        <v>304729</v>
      </c>
      <c r="T8" s="26">
        <f t="shared" si="0"/>
        <v>17772</v>
      </c>
      <c r="U8" s="26">
        <f t="shared" si="0"/>
        <v>155802</v>
      </c>
      <c r="V8" s="26">
        <f t="shared" si="0"/>
        <v>42407</v>
      </c>
      <c r="W8" s="26">
        <f t="shared" si="0"/>
        <v>113395</v>
      </c>
      <c r="X8" s="25">
        <f t="shared" si="0"/>
        <v>650168</v>
      </c>
      <c r="Y8" s="24"/>
    </row>
    <row r="9" spans="1:26" s="121" customFormat="1" ht="101.25" customHeight="1" x14ac:dyDescent="0.25">
      <c r="A9" s="113">
        <v>1</v>
      </c>
      <c r="B9" s="55" t="s">
        <v>22</v>
      </c>
      <c r="C9" s="113">
        <v>2212</v>
      </c>
      <c r="D9" s="113">
        <v>6121</v>
      </c>
      <c r="E9" s="113">
        <v>61</v>
      </c>
      <c r="F9" s="114">
        <v>60004100040</v>
      </c>
      <c r="G9" s="115" t="s">
        <v>123</v>
      </c>
      <c r="H9" s="363" t="s">
        <v>124</v>
      </c>
      <c r="I9" s="348" t="s">
        <v>107</v>
      </c>
      <c r="J9" s="348" t="s">
        <v>0</v>
      </c>
      <c r="K9" s="320">
        <v>405078</v>
      </c>
      <c r="L9" s="320">
        <v>269183</v>
      </c>
      <c r="M9" s="320">
        <f t="shared" ref="M9:M16" si="1">K9-L9</f>
        <v>135895</v>
      </c>
      <c r="N9" s="389" t="s">
        <v>111</v>
      </c>
      <c r="O9" s="117">
        <v>44938</v>
      </c>
      <c r="P9" s="118">
        <f>Q9+U9</f>
        <v>156669</v>
      </c>
      <c r="Q9" s="117">
        <f t="shared" ref="Q9:Q16" si="2">SUM(R9:T9)</f>
        <v>113752</v>
      </c>
      <c r="R9" s="117"/>
      <c r="S9" s="117">
        <v>107432</v>
      </c>
      <c r="T9" s="117">
        <v>6320</v>
      </c>
      <c r="U9" s="325">
        <f>SUM(V9:W9)</f>
        <v>42917</v>
      </c>
      <c r="V9" s="119">
        <v>12639</v>
      </c>
      <c r="W9" s="119">
        <v>30278</v>
      </c>
      <c r="X9" s="119">
        <f t="shared" ref="X9:X16" si="3">K9-O9-P9</f>
        <v>203471</v>
      </c>
      <c r="Y9" s="120"/>
    </row>
    <row r="10" spans="1:26" s="121" customFormat="1" ht="82.5" customHeight="1" x14ac:dyDescent="0.25">
      <c r="A10" s="113">
        <v>2</v>
      </c>
      <c r="B10" s="113" t="s">
        <v>19</v>
      </c>
      <c r="C10" s="113">
        <v>2212</v>
      </c>
      <c r="D10" s="113">
        <v>6121</v>
      </c>
      <c r="E10" s="113">
        <v>61</v>
      </c>
      <c r="F10" s="114">
        <v>60004100914</v>
      </c>
      <c r="G10" s="123" t="s">
        <v>286</v>
      </c>
      <c r="H10" s="363" t="s">
        <v>288</v>
      </c>
      <c r="I10" s="348" t="s">
        <v>125</v>
      </c>
      <c r="J10" s="348" t="s">
        <v>126</v>
      </c>
      <c r="K10" s="320">
        <v>96831</v>
      </c>
      <c r="L10" s="320">
        <v>48464</v>
      </c>
      <c r="M10" s="320">
        <f t="shared" si="1"/>
        <v>48367</v>
      </c>
      <c r="N10" s="389" t="s">
        <v>67</v>
      </c>
      <c r="O10" s="117">
        <v>5744</v>
      </c>
      <c r="P10" s="118">
        <f t="shared" ref="P10:P16" si="4">Q10+U10</f>
        <v>48725</v>
      </c>
      <c r="Q10" s="117">
        <f t="shared" si="2"/>
        <v>24232</v>
      </c>
      <c r="R10" s="117"/>
      <c r="S10" s="117">
        <v>23020</v>
      </c>
      <c r="T10" s="117">
        <v>1212</v>
      </c>
      <c r="U10" s="325">
        <f t="shared" ref="U10:U16" si="5">SUM(V10:W10)</f>
        <v>24493</v>
      </c>
      <c r="V10" s="119">
        <v>2693</v>
      </c>
      <c r="W10" s="119">
        <f>22000-200</f>
        <v>21800</v>
      </c>
      <c r="X10" s="119">
        <f t="shared" si="3"/>
        <v>42362</v>
      </c>
      <c r="Y10" s="120"/>
    </row>
    <row r="11" spans="1:26" s="121" customFormat="1" ht="109.5" customHeight="1" x14ac:dyDescent="0.25">
      <c r="A11" s="113">
        <v>3</v>
      </c>
      <c r="B11" s="113"/>
      <c r="C11" s="113">
        <v>2212</v>
      </c>
      <c r="D11" s="113">
        <v>6121</v>
      </c>
      <c r="E11" s="113">
        <v>61</v>
      </c>
      <c r="F11" s="114">
        <v>60004101449</v>
      </c>
      <c r="G11" s="123" t="s">
        <v>287</v>
      </c>
      <c r="H11" s="363" t="s">
        <v>289</v>
      </c>
      <c r="I11" s="348"/>
      <c r="J11" s="348" t="s">
        <v>0</v>
      </c>
      <c r="K11" s="320">
        <v>152500</v>
      </c>
      <c r="L11" s="320">
        <v>119000</v>
      </c>
      <c r="M11" s="320">
        <f t="shared" si="1"/>
        <v>33500</v>
      </c>
      <c r="N11" s="389" t="s">
        <v>295</v>
      </c>
      <c r="O11" s="117">
        <v>0</v>
      </c>
      <c r="P11" s="118">
        <f t="shared" si="4"/>
        <v>200</v>
      </c>
      <c r="Q11" s="117">
        <f t="shared" si="2"/>
        <v>0</v>
      </c>
      <c r="R11" s="117"/>
      <c r="S11" s="117">
        <v>0</v>
      </c>
      <c r="T11" s="117">
        <v>0</v>
      </c>
      <c r="U11" s="325">
        <f t="shared" si="5"/>
        <v>200</v>
      </c>
      <c r="V11" s="119">
        <v>200</v>
      </c>
      <c r="W11" s="119">
        <v>0</v>
      </c>
      <c r="X11" s="119">
        <f t="shared" si="3"/>
        <v>152300</v>
      </c>
      <c r="Y11" s="120"/>
    </row>
    <row r="12" spans="1:26" s="121" customFormat="1" ht="159.75" customHeight="1" x14ac:dyDescent="0.25">
      <c r="A12" s="113">
        <v>4</v>
      </c>
      <c r="B12" s="113" t="s">
        <v>22</v>
      </c>
      <c r="C12" s="55">
        <v>2212</v>
      </c>
      <c r="D12" s="55">
        <v>6121</v>
      </c>
      <c r="E12" s="55">
        <v>61</v>
      </c>
      <c r="F12" s="122">
        <v>60004100917</v>
      </c>
      <c r="G12" s="123" t="s">
        <v>127</v>
      </c>
      <c r="H12" s="363" t="s">
        <v>128</v>
      </c>
      <c r="I12" s="32"/>
      <c r="J12" s="32" t="s">
        <v>129</v>
      </c>
      <c r="K12" s="320">
        <v>142727</v>
      </c>
      <c r="L12" s="320">
        <v>100132</v>
      </c>
      <c r="M12" s="320">
        <f t="shared" si="1"/>
        <v>42595</v>
      </c>
      <c r="N12" s="389" t="s">
        <v>67</v>
      </c>
      <c r="O12" s="117">
        <v>4519</v>
      </c>
      <c r="P12" s="118">
        <f t="shared" si="4"/>
        <v>67330</v>
      </c>
      <c r="Q12" s="117">
        <f t="shared" si="2"/>
        <v>50267</v>
      </c>
      <c r="R12" s="117"/>
      <c r="S12" s="117">
        <v>47485</v>
      </c>
      <c r="T12" s="117">
        <v>2782</v>
      </c>
      <c r="U12" s="325">
        <f t="shared" si="5"/>
        <v>17063</v>
      </c>
      <c r="V12" s="119">
        <v>5563</v>
      </c>
      <c r="W12" s="119">
        <v>11500</v>
      </c>
      <c r="X12" s="119">
        <f t="shared" si="3"/>
        <v>70878</v>
      </c>
      <c r="Y12" s="120"/>
    </row>
    <row r="13" spans="1:26" s="121" customFormat="1" ht="156" customHeight="1" x14ac:dyDescent="0.25">
      <c r="A13" s="113">
        <v>5</v>
      </c>
      <c r="B13" s="113" t="s">
        <v>19</v>
      </c>
      <c r="C13" s="113">
        <v>2212</v>
      </c>
      <c r="D13" s="113">
        <v>6121</v>
      </c>
      <c r="E13" s="113">
        <v>61</v>
      </c>
      <c r="F13" s="114">
        <v>60004100918</v>
      </c>
      <c r="G13" s="123" t="s">
        <v>130</v>
      </c>
      <c r="H13" s="363" t="s">
        <v>131</v>
      </c>
      <c r="I13" s="348"/>
      <c r="J13" s="348" t="s">
        <v>129</v>
      </c>
      <c r="K13" s="320">
        <v>179135</v>
      </c>
      <c r="L13" s="320">
        <v>159300</v>
      </c>
      <c r="M13" s="320">
        <f t="shared" si="1"/>
        <v>19835</v>
      </c>
      <c r="N13" s="389" t="s">
        <v>295</v>
      </c>
      <c r="O13" s="117">
        <v>450</v>
      </c>
      <c r="P13" s="118">
        <f t="shared" si="4"/>
        <v>3000</v>
      </c>
      <c r="Q13" s="117">
        <f>SUM(R13:T13)</f>
        <v>0</v>
      </c>
      <c r="R13" s="117"/>
      <c r="S13" s="117">
        <v>0</v>
      </c>
      <c r="T13" s="117">
        <v>0</v>
      </c>
      <c r="U13" s="325">
        <f t="shared" si="5"/>
        <v>3000</v>
      </c>
      <c r="V13" s="119">
        <v>0</v>
      </c>
      <c r="W13" s="119">
        <v>3000</v>
      </c>
      <c r="X13" s="119">
        <f t="shared" si="3"/>
        <v>175685</v>
      </c>
      <c r="Y13" s="120"/>
    </row>
    <row r="14" spans="1:26" s="121" customFormat="1" ht="29.25" customHeight="1" x14ac:dyDescent="0.25">
      <c r="A14" s="113">
        <v>6</v>
      </c>
      <c r="B14" s="113" t="s">
        <v>19</v>
      </c>
      <c r="C14" s="55">
        <v>2212</v>
      </c>
      <c r="D14" s="55">
        <v>6121</v>
      </c>
      <c r="E14" s="55">
        <v>61</v>
      </c>
      <c r="F14" s="122">
        <v>60004100919</v>
      </c>
      <c r="G14" s="123" t="s">
        <v>132</v>
      </c>
      <c r="H14" s="399" t="s">
        <v>311</v>
      </c>
      <c r="I14" s="32"/>
      <c r="J14" s="348" t="s">
        <v>0</v>
      </c>
      <c r="K14" s="320">
        <v>234357</v>
      </c>
      <c r="L14" s="320">
        <v>196324</v>
      </c>
      <c r="M14" s="320">
        <f t="shared" si="1"/>
        <v>38033</v>
      </c>
      <c r="N14" s="389" t="s">
        <v>113</v>
      </c>
      <c r="O14" s="117">
        <v>186357</v>
      </c>
      <c r="P14" s="118">
        <f t="shared" si="4"/>
        <v>48000</v>
      </c>
      <c r="Q14" s="117">
        <f t="shared" si="2"/>
        <v>36000</v>
      </c>
      <c r="R14" s="117"/>
      <c r="S14" s="117">
        <v>34000</v>
      </c>
      <c r="T14" s="117">
        <v>2000</v>
      </c>
      <c r="U14" s="325">
        <f>SUM(V14:W14)</f>
        <v>12000</v>
      </c>
      <c r="V14" s="119">
        <v>4000</v>
      </c>
      <c r="W14" s="119">
        <v>8000</v>
      </c>
      <c r="X14" s="119">
        <f t="shared" si="3"/>
        <v>0</v>
      </c>
      <c r="Y14" s="120"/>
    </row>
    <row r="15" spans="1:26" s="121" customFormat="1" ht="51" x14ac:dyDescent="0.25">
      <c r="A15" s="113">
        <v>7</v>
      </c>
      <c r="B15" s="113" t="s">
        <v>133</v>
      </c>
      <c r="C15" s="55">
        <v>2212</v>
      </c>
      <c r="D15" s="55">
        <v>6121</v>
      </c>
      <c r="E15" s="55">
        <v>61</v>
      </c>
      <c r="F15" s="122">
        <v>60004100930</v>
      </c>
      <c r="G15" s="123" t="s">
        <v>134</v>
      </c>
      <c r="H15" s="363" t="s">
        <v>135</v>
      </c>
      <c r="I15" s="32" t="s">
        <v>107</v>
      </c>
      <c r="J15" s="32" t="s">
        <v>136</v>
      </c>
      <c r="K15" s="320">
        <v>138540</v>
      </c>
      <c r="L15" s="320">
        <v>96363</v>
      </c>
      <c r="M15" s="320">
        <f t="shared" si="1"/>
        <v>42177</v>
      </c>
      <c r="N15" s="389" t="s">
        <v>113</v>
      </c>
      <c r="O15" s="117">
        <v>48445</v>
      </c>
      <c r="P15" s="118">
        <f t="shared" si="4"/>
        <v>90095</v>
      </c>
      <c r="Q15" s="117">
        <f t="shared" si="2"/>
        <v>60300</v>
      </c>
      <c r="R15" s="117"/>
      <c r="S15" s="117">
        <v>56950</v>
      </c>
      <c r="T15" s="117">
        <v>3350</v>
      </c>
      <c r="U15" s="325">
        <f t="shared" si="5"/>
        <v>29795</v>
      </c>
      <c r="V15" s="119">
        <v>13095</v>
      </c>
      <c r="W15" s="119">
        <v>16700</v>
      </c>
      <c r="X15" s="119">
        <f t="shared" si="3"/>
        <v>0</v>
      </c>
      <c r="Y15" s="120"/>
    </row>
    <row r="16" spans="1:26" s="121" customFormat="1" ht="120.75" customHeight="1" x14ac:dyDescent="0.25">
      <c r="A16" s="113">
        <v>8</v>
      </c>
      <c r="B16" s="113" t="s">
        <v>19</v>
      </c>
      <c r="C16" s="113">
        <v>2212</v>
      </c>
      <c r="D16" s="113">
        <v>6121</v>
      </c>
      <c r="E16" s="113">
        <v>61</v>
      </c>
      <c r="F16" s="114">
        <v>60004100956</v>
      </c>
      <c r="G16" s="123" t="s">
        <v>137</v>
      </c>
      <c r="H16" s="363" t="s">
        <v>138</v>
      </c>
      <c r="I16" s="348" t="s">
        <v>107</v>
      </c>
      <c r="J16" s="348" t="s">
        <v>0</v>
      </c>
      <c r="K16" s="320">
        <v>99756</v>
      </c>
      <c r="L16" s="320">
        <v>57000</v>
      </c>
      <c r="M16" s="320">
        <f t="shared" si="1"/>
        <v>42756</v>
      </c>
      <c r="N16" s="389" t="s">
        <v>113</v>
      </c>
      <c r="O16" s="117">
        <v>30000</v>
      </c>
      <c r="P16" s="118">
        <f t="shared" si="4"/>
        <v>64284</v>
      </c>
      <c r="Q16" s="117">
        <f t="shared" si="2"/>
        <v>37950</v>
      </c>
      <c r="R16" s="117"/>
      <c r="S16" s="117">
        <v>35842</v>
      </c>
      <c r="T16" s="117">
        <v>2108</v>
      </c>
      <c r="U16" s="325">
        <f t="shared" si="5"/>
        <v>26334</v>
      </c>
      <c r="V16" s="119">
        <v>4217</v>
      </c>
      <c r="W16" s="119">
        <v>22117</v>
      </c>
      <c r="X16" s="119">
        <f t="shared" si="3"/>
        <v>5472</v>
      </c>
      <c r="Y16" s="120"/>
    </row>
    <row r="17" spans="1:26" s="112" customFormat="1" ht="25.5" hidden="1" customHeight="1" x14ac:dyDescent="0.3">
      <c r="A17" s="349" t="s">
        <v>40</v>
      </c>
      <c r="B17" s="349"/>
      <c r="C17" s="349"/>
      <c r="D17" s="349"/>
      <c r="E17" s="349"/>
      <c r="F17" s="349"/>
      <c r="G17" s="349"/>
      <c r="H17" s="349"/>
      <c r="I17" s="349"/>
      <c r="J17" s="349"/>
      <c r="K17" s="53">
        <f>SUM(K18:K24)</f>
        <v>0</v>
      </c>
      <c r="L17" s="53">
        <f t="shared" ref="L17:X17" si="6">SUM(L18:L24)</f>
        <v>0</v>
      </c>
      <c r="M17" s="53">
        <f t="shared" si="6"/>
        <v>0</v>
      </c>
      <c r="N17" s="53">
        <f t="shared" si="6"/>
        <v>0</v>
      </c>
      <c r="O17" s="53">
        <f t="shared" si="6"/>
        <v>0</v>
      </c>
      <c r="P17" s="53">
        <f t="shared" si="6"/>
        <v>0</v>
      </c>
      <c r="Q17" s="53">
        <f t="shared" si="6"/>
        <v>0</v>
      </c>
      <c r="R17" s="53">
        <f t="shared" si="6"/>
        <v>0</v>
      </c>
      <c r="S17" s="53">
        <f t="shared" si="6"/>
        <v>0</v>
      </c>
      <c r="T17" s="53">
        <f t="shared" si="6"/>
        <v>0</v>
      </c>
      <c r="U17" s="53">
        <f t="shared" si="6"/>
        <v>0</v>
      </c>
      <c r="V17" s="53">
        <f t="shared" si="6"/>
        <v>0</v>
      </c>
      <c r="W17" s="53">
        <f t="shared" si="6"/>
        <v>0</v>
      </c>
      <c r="X17" s="53">
        <f t="shared" si="6"/>
        <v>0</v>
      </c>
      <c r="Y17" s="33"/>
    </row>
    <row r="18" spans="1:26" s="121" customFormat="1" ht="15.75" hidden="1" x14ac:dyDescent="0.25">
      <c r="A18" s="113">
        <v>1</v>
      </c>
      <c r="B18" s="113"/>
      <c r="C18" s="55"/>
      <c r="D18" s="55"/>
      <c r="E18" s="55"/>
      <c r="F18" s="122"/>
      <c r="G18" s="123"/>
      <c r="H18" s="51"/>
      <c r="I18" s="32"/>
      <c r="J18" s="348"/>
      <c r="K18" s="320"/>
      <c r="L18" s="320"/>
      <c r="M18" s="320"/>
      <c r="N18" s="116"/>
      <c r="O18" s="117"/>
      <c r="P18" s="118"/>
      <c r="Q18" s="117"/>
      <c r="R18" s="117"/>
      <c r="S18" s="117"/>
      <c r="T18" s="117"/>
      <c r="U18" s="119"/>
      <c r="V18" s="119"/>
      <c r="W18" s="119"/>
      <c r="X18" s="119"/>
      <c r="Y18" s="120"/>
    </row>
    <row r="19" spans="1:26" s="121" customFormat="1" ht="15.75" hidden="1" x14ac:dyDescent="0.25">
      <c r="A19" s="113"/>
      <c r="B19" s="113"/>
      <c r="C19" s="55"/>
      <c r="D19" s="55"/>
      <c r="E19" s="55"/>
      <c r="F19" s="122"/>
      <c r="G19" s="123"/>
      <c r="H19" s="51"/>
      <c r="I19" s="32"/>
      <c r="J19" s="32"/>
      <c r="K19" s="320"/>
      <c r="L19" s="320"/>
      <c r="M19" s="320"/>
      <c r="N19" s="116"/>
      <c r="O19" s="117"/>
      <c r="P19" s="118"/>
      <c r="Q19" s="117"/>
      <c r="R19" s="117"/>
      <c r="S19" s="117"/>
      <c r="T19" s="117"/>
      <c r="U19" s="119"/>
      <c r="V19" s="119"/>
      <c r="W19" s="119"/>
      <c r="X19" s="119"/>
      <c r="Y19" s="120"/>
    </row>
    <row r="20" spans="1:26" s="121" customFormat="1" ht="15.75" hidden="1" x14ac:dyDescent="0.25">
      <c r="A20" s="113"/>
      <c r="B20" s="113"/>
      <c r="C20" s="113"/>
      <c r="D20" s="113"/>
      <c r="E20" s="113"/>
      <c r="F20" s="114"/>
      <c r="G20" s="123"/>
      <c r="H20" s="51"/>
      <c r="I20" s="348"/>
      <c r="J20" s="348"/>
      <c r="K20" s="320"/>
      <c r="L20" s="320"/>
      <c r="M20" s="320"/>
      <c r="N20" s="116"/>
      <c r="O20" s="117"/>
      <c r="P20" s="118"/>
      <c r="Q20" s="117"/>
      <c r="R20" s="117"/>
      <c r="S20" s="117"/>
      <c r="T20" s="117"/>
      <c r="U20" s="119"/>
      <c r="V20" s="119"/>
      <c r="W20" s="119"/>
      <c r="X20" s="119"/>
      <c r="Y20" s="120"/>
    </row>
    <row r="21" spans="1:26" s="121" customFormat="1" ht="15.75" hidden="1" x14ac:dyDescent="0.25">
      <c r="A21" s="113"/>
      <c r="B21" s="113"/>
      <c r="C21" s="55"/>
      <c r="D21" s="55"/>
      <c r="E21" s="55"/>
      <c r="F21" s="122"/>
      <c r="G21" s="123"/>
      <c r="H21" s="51"/>
      <c r="I21" s="32"/>
      <c r="J21" s="32"/>
      <c r="K21" s="320"/>
      <c r="L21" s="320"/>
      <c r="M21" s="320"/>
      <c r="N21" s="116"/>
      <c r="O21" s="117"/>
      <c r="P21" s="118"/>
      <c r="Q21" s="117"/>
      <c r="R21" s="117"/>
      <c r="S21" s="117"/>
      <c r="T21" s="117"/>
      <c r="U21" s="119"/>
      <c r="V21" s="119"/>
      <c r="W21" s="119"/>
      <c r="X21" s="119"/>
      <c r="Y21" s="120"/>
    </row>
    <row r="22" spans="1:26" s="121" customFormat="1" ht="15.75" hidden="1" x14ac:dyDescent="0.25">
      <c r="A22" s="113"/>
      <c r="B22" s="113"/>
      <c r="C22" s="113"/>
      <c r="D22" s="113"/>
      <c r="E22" s="113"/>
      <c r="F22" s="114"/>
      <c r="G22" s="123"/>
      <c r="H22" s="51"/>
      <c r="I22" s="348"/>
      <c r="J22" s="348"/>
      <c r="K22" s="320"/>
      <c r="L22" s="320"/>
      <c r="M22" s="320"/>
      <c r="N22" s="116"/>
      <c r="O22" s="117"/>
      <c r="P22" s="118"/>
      <c r="Q22" s="117"/>
      <c r="R22" s="117"/>
      <c r="S22" s="117"/>
      <c r="T22" s="117"/>
      <c r="U22" s="119"/>
      <c r="V22" s="119"/>
      <c r="W22" s="119"/>
      <c r="X22" s="119"/>
      <c r="Y22" s="120"/>
    </row>
    <row r="23" spans="1:26" s="121" customFormat="1" ht="15.75" hidden="1" x14ac:dyDescent="0.25">
      <c r="A23" s="113"/>
      <c r="B23" s="113"/>
      <c r="C23" s="55"/>
      <c r="D23" s="55"/>
      <c r="E23" s="55"/>
      <c r="F23" s="122"/>
      <c r="G23" s="123"/>
      <c r="H23" s="51"/>
      <c r="I23" s="32"/>
      <c r="J23" s="32"/>
      <c r="K23" s="320"/>
      <c r="L23" s="320"/>
      <c r="M23" s="320"/>
      <c r="N23" s="116"/>
      <c r="O23" s="117"/>
      <c r="P23" s="118"/>
      <c r="Q23" s="117"/>
      <c r="R23" s="117"/>
      <c r="S23" s="117"/>
      <c r="T23" s="117"/>
      <c r="U23" s="119"/>
      <c r="V23" s="119"/>
      <c r="W23" s="119"/>
      <c r="X23" s="119"/>
      <c r="Y23" s="120"/>
    </row>
    <row r="24" spans="1:26" s="121" customFormat="1" ht="15.75" hidden="1" x14ac:dyDescent="0.25">
      <c r="A24" s="113"/>
      <c r="B24" s="113"/>
      <c r="C24" s="113"/>
      <c r="D24" s="113"/>
      <c r="E24" s="113"/>
      <c r="F24" s="114"/>
      <c r="G24" s="123"/>
      <c r="H24" s="51"/>
      <c r="I24" s="348"/>
      <c r="J24" s="348"/>
      <c r="K24" s="320"/>
      <c r="L24" s="320"/>
      <c r="M24" s="320"/>
      <c r="N24" s="116"/>
      <c r="O24" s="117"/>
      <c r="P24" s="118"/>
      <c r="Q24" s="117"/>
      <c r="R24" s="117"/>
      <c r="S24" s="117"/>
      <c r="T24" s="117"/>
      <c r="U24" s="119"/>
      <c r="V24" s="119"/>
      <c r="W24" s="119"/>
      <c r="X24" s="119"/>
      <c r="Y24" s="120"/>
    </row>
    <row r="25" spans="1:26" ht="35.25" customHeight="1" x14ac:dyDescent="0.25">
      <c r="A25" s="346" t="s">
        <v>139</v>
      </c>
      <c r="B25" s="346"/>
      <c r="C25" s="346"/>
      <c r="D25" s="346"/>
      <c r="E25" s="346"/>
      <c r="F25" s="346"/>
      <c r="G25" s="346"/>
      <c r="H25" s="346"/>
      <c r="I25" s="346"/>
      <c r="J25" s="346"/>
      <c r="K25" s="23">
        <f>K8+K17</f>
        <v>1448924</v>
      </c>
      <c r="L25" s="23">
        <f>L8+L17</f>
        <v>1045766</v>
      </c>
      <c r="M25" s="23">
        <f>M8+M17</f>
        <v>403158</v>
      </c>
      <c r="N25" s="23"/>
      <c r="O25" s="23">
        <f>O8+O17</f>
        <v>320453</v>
      </c>
      <c r="P25" s="23">
        <f>P8+P17</f>
        <v>478303</v>
      </c>
      <c r="Q25" s="23">
        <f>Q8+Q17</f>
        <v>322501</v>
      </c>
      <c r="R25" s="23">
        <f t="shared" ref="R25:S25" si="7">R8+R17</f>
        <v>0</v>
      </c>
      <c r="S25" s="23">
        <f t="shared" si="7"/>
        <v>304729</v>
      </c>
      <c r="T25" s="23">
        <f>T8+T17</f>
        <v>17772</v>
      </c>
      <c r="U25" s="23">
        <f>U8+U17</f>
        <v>155802</v>
      </c>
      <c r="V25" s="23">
        <f>V8+V17</f>
        <v>42407</v>
      </c>
      <c r="W25" s="23">
        <f>W8+W17</f>
        <v>113395</v>
      </c>
      <c r="X25" s="22">
        <f>X8+X17</f>
        <v>650168</v>
      </c>
      <c r="Y25" s="21"/>
    </row>
    <row r="26" spans="1:26" s="105" customFormat="1" x14ac:dyDescent="0.25">
      <c r="A26" s="103"/>
      <c r="B26" s="103"/>
      <c r="C26" s="103"/>
      <c r="D26" s="103"/>
      <c r="E26" s="103"/>
      <c r="F26" s="103"/>
      <c r="G26" s="125"/>
      <c r="H26" s="103"/>
      <c r="I26" s="126"/>
      <c r="J26" s="127"/>
      <c r="K26" s="128"/>
      <c r="L26" s="128"/>
      <c r="M26" s="128"/>
      <c r="N26" s="129"/>
      <c r="O26" s="129"/>
      <c r="Y26" s="130"/>
      <c r="Z26" s="107"/>
    </row>
    <row r="27" spans="1:26" s="105" customFormat="1" x14ac:dyDescent="0.25">
      <c r="A27" s="103"/>
      <c r="B27" s="103"/>
      <c r="C27" s="103"/>
      <c r="D27" s="103"/>
      <c r="E27" s="103"/>
      <c r="F27" s="103"/>
      <c r="G27" s="103"/>
      <c r="H27" s="103"/>
      <c r="I27" s="131"/>
      <c r="J27" s="132"/>
      <c r="K27" s="133"/>
      <c r="L27" s="133"/>
      <c r="M27" s="133"/>
      <c r="Y27" s="130"/>
      <c r="Z27" s="107"/>
    </row>
    <row r="28" spans="1:26" s="105" customFormat="1" ht="18" x14ac:dyDescent="0.25">
      <c r="A28" s="134"/>
      <c r="B28" s="134"/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Y28" s="130"/>
      <c r="Z28" s="107"/>
    </row>
    <row r="29" spans="1:26" s="140" customFormat="1" x14ac:dyDescent="0.2">
      <c r="A29" s="135"/>
      <c r="B29" s="136"/>
      <c r="C29" s="135"/>
      <c r="D29" s="136"/>
      <c r="E29" s="136"/>
      <c r="F29" s="136"/>
      <c r="G29" s="136"/>
      <c r="H29" s="136"/>
      <c r="I29" s="137"/>
      <c r="J29" s="138"/>
      <c r="K29" s="139"/>
      <c r="L29" s="139"/>
      <c r="M29" s="139"/>
      <c r="Y29" s="141"/>
      <c r="Z29" s="142"/>
    </row>
    <row r="30" spans="1:26" s="105" customFormat="1" x14ac:dyDescent="0.25">
      <c r="A30" s="103"/>
      <c r="B30" s="103"/>
      <c r="C30" s="103"/>
      <c r="D30" s="103"/>
      <c r="E30" s="103"/>
      <c r="F30" s="103"/>
      <c r="G30" s="103"/>
      <c r="H30" s="103"/>
      <c r="I30" s="107"/>
      <c r="J30" s="132"/>
      <c r="K30" s="133"/>
      <c r="L30" s="133"/>
      <c r="M30" s="133"/>
      <c r="Y30" s="130"/>
      <c r="Z30" s="107"/>
    </row>
    <row r="31" spans="1:26" s="105" customFormat="1" x14ac:dyDescent="0.25">
      <c r="A31" s="103"/>
      <c r="B31" s="103"/>
      <c r="C31" s="103"/>
      <c r="D31" s="103"/>
      <c r="E31" s="103"/>
      <c r="F31" s="103"/>
      <c r="G31" s="103"/>
      <c r="H31" s="103"/>
      <c r="I31" s="107"/>
      <c r="J31" s="132"/>
      <c r="K31" s="133"/>
      <c r="L31" s="133"/>
      <c r="M31" s="133"/>
      <c r="Y31" s="130"/>
      <c r="Z31" s="107"/>
    </row>
    <row r="32" spans="1:26" s="105" customFormat="1" x14ac:dyDescent="0.25">
      <c r="A32" s="103"/>
      <c r="B32" s="103"/>
      <c r="C32" s="103"/>
      <c r="D32" s="103"/>
      <c r="E32" s="103"/>
      <c r="F32" s="103"/>
      <c r="G32" s="103"/>
      <c r="H32" s="103"/>
      <c r="I32" s="107"/>
      <c r="J32" s="132"/>
      <c r="K32" s="133"/>
      <c r="L32" s="133"/>
      <c r="M32" s="133"/>
      <c r="Y32" s="130"/>
      <c r="Z32" s="107"/>
    </row>
    <row r="33" spans="1:26" s="105" customFormat="1" x14ac:dyDescent="0.25">
      <c r="A33" s="103"/>
      <c r="B33" s="103"/>
      <c r="C33" s="103"/>
      <c r="D33" s="103"/>
      <c r="E33" s="103"/>
      <c r="F33" s="103"/>
      <c r="G33" s="103"/>
      <c r="H33" s="103"/>
      <c r="I33" s="107"/>
      <c r="J33" s="132"/>
      <c r="K33" s="133"/>
      <c r="L33" s="133"/>
      <c r="M33" s="133"/>
      <c r="Y33" s="130"/>
      <c r="Z33" s="107"/>
    </row>
    <row r="34" spans="1:26" s="105" customFormat="1" x14ac:dyDescent="0.25">
      <c r="A34" s="103"/>
      <c r="B34" s="103"/>
      <c r="C34" s="103"/>
      <c r="D34" s="103"/>
      <c r="E34" s="103"/>
      <c r="F34" s="103"/>
      <c r="G34" s="103"/>
      <c r="H34" s="103"/>
      <c r="I34" s="107"/>
      <c r="J34" s="132"/>
      <c r="K34" s="133"/>
      <c r="L34" s="133"/>
      <c r="M34" s="133"/>
      <c r="Y34" s="130"/>
      <c r="Z34" s="107"/>
    </row>
    <row r="35" spans="1:26" s="105" customFormat="1" x14ac:dyDescent="0.25">
      <c r="A35" s="103"/>
      <c r="B35" s="103"/>
      <c r="C35" s="103"/>
      <c r="D35" s="103"/>
      <c r="E35" s="103"/>
      <c r="F35" s="103"/>
      <c r="G35" s="103"/>
      <c r="H35" s="103"/>
      <c r="I35" s="107"/>
      <c r="J35" s="132"/>
      <c r="K35" s="133"/>
      <c r="L35" s="133"/>
      <c r="M35" s="133"/>
      <c r="Y35" s="130"/>
      <c r="Z35" s="107"/>
    </row>
    <row r="36" spans="1:26" s="105" customFormat="1" x14ac:dyDescent="0.25">
      <c r="A36" s="103"/>
      <c r="B36" s="103"/>
      <c r="C36" s="103"/>
      <c r="D36" s="103"/>
      <c r="E36" s="103"/>
      <c r="F36" s="103"/>
      <c r="G36" s="103"/>
      <c r="H36" s="103"/>
      <c r="I36" s="107"/>
      <c r="J36" s="132"/>
      <c r="K36" s="133"/>
      <c r="L36" s="133"/>
      <c r="M36" s="133"/>
      <c r="Y36" s="130"/>
      <c r="Z36" s="107"/>
    </row>
    <row r="37" spans="1:26" s="105" customFormat="1" x14ac:dyDescent="0.25">
      <c r="A37" s="103"/>
      <c r="B37" s="103"/>
      <c r="C37" s="103"/>
      <c r="D37" s="103"/>
      <c r="E37" s="103"/>
      <c r="F37" s="103"/>
      <c r="G37" s="103"/>
      <c r="H37" s="103"/>
      <c r="I37" s="107"/>
      <c r="J37" s="132"/>
      <c r="K37" s="133"/>
      <c r="L37" s="133"/>
      <c r="M37" s="133"/>
      <c r="Y37" s="130"/>
      <c r="Z37" s="107"/>
    </row>
    <row r="38" spans="1:26" s="105" customFormat="1" x14ac:dyDescent="0.25">
      <c r="A38" s="103"/>
      <c r="B38" s="103"/>
      <c r="C38" s="103"/>
      <c r="D38" s="103"/>
      <c r="E38" s="103"/>
      <c r="F38" s="103"/>
      <c r="G38" s="103"/>
      <c r="H38" s="103"/>
      <c r="I38" s="107"/>
      <c r="J38" s="132"/>
      <c r="K38" s="133"/>
      <c r="L38" s="133"/>
      <c r="M38" s="133"/>
      <c r="Y38" s="130"/>
      <c r="Z38" s="107"/>
    </row>
    <row r="39" spans="1:26" s="105" customFormat="1" x14ac:dyDescent="0.25">
      <c r="A39" s="103"/>
      <c r="B39" s="103"/>
      <c r="C39" s="103"/>
      <c r="D39" s="103"/>
      <c r="E39" s="103"/>
      <c r="F39" s="103"/>
      <c r="G39" s="103"/>
      <c r="H39" s="103"/>
      <c r="I39" s="107"/>
      <c r="J39" s="132"/>
      <c r="K39" s="133"/>
      <c r="L39" s="133"/>
      <c r="M39" s="133"/>
      <c r="Y39" s="130"/>
      <c r="Z39" s="107"/>
    </row>
    <row r="40" spans="1:26" s="105" customFormat="1" x14ac:dyDescent="0.25">
      <c r="A40" s="103"/>
      <c r="B40" s="103"/>
      <c r="C40" s="103"/>
      <c r="D40" s="103"/>
      <c r="E40" s="103"/>
      <c r="F40" s="103"/>
      <c r="G40" s="103"/>
      <c r="H40" s="103"/>
      <c r="I40" s="107"/>
      <c r="J40" s="132"/>
      <c r="K40" s="133"/>
      <c r="L40" s="133"/>
      <c r="M40" s="133"/>
      <c r="Y40" s="130"/>
      <c r="Z40" s="107"/>
    </row>
    <row r="41" spans="1:26" s="105" customFormat="1" x14ac:dyDescent="0.25">
      <c r="A41" s="103"/>
      <c r="B41" s="103"/>
      <c r="C41" s="103"/>
      <c r="D41" s="103"/>
      <c r="E41" s="103"/>
      <c r="F41" s="103"/>
      <c r="G41" s="103"/>
      <c r="H41" s="103"/>
      <c r="I41" s="107"/>
      <c r="J41" s="132"/>
      <c r="K41" s="133"/>
      <c r="L41" s="133"/>
      <c r="M41" s="133"/>
      <c r="Y41" s="130"/>
      <c r="Z41" s="107"/>
    </row>
    <row r="42" spans="1:26" s="105" customFormat="1" x14ac:dyDescent="0.25">
      <c r="A42" s="103"/>
      <c r="B42" s="103"/>
      <c r="C42" s="103"/>
      <c r="D42" s="103"/>
      <c r="E42" s="103"/>
      <c r="F42" s="103"/>
      <c r="G42" s="103"/>
      <c r="H42" s="103"/>
      <c r="I42" s="107"/>
      <c r="J42" s="132"/>
      <c r="K42" s="133"/>
      <c r="L42" s="133"/>
      <c r="M42" s="133"/>
      <c r="Y42" s="130"/>
      <c r="Z42" s="107"/>
    </row>
    <row r="43" spans="1:26" s="105" customFormat="1" x14ac:dyDescent="0.25">
      <c r="A43" s="103"/>
      <c r="B43" s="103"/>
      <c r="C43" s="103"/>
      <c r="D43" s="103"/>
      <c r="E43" s="103"/>
      <c r="F43" s="103"/>
      <c r="G43" s="103"/>
      <c r="H43" s="103"/>
      <c r="I43" s="107"/>
      <c r="J43" s="132"/>
      <c r="K43" s="133"/>
      <c r="L43" s="133"/>
      <c r="M43" s="133"/>
      <c r="Y43" s="130"/>
      <c r="Z43" s="107"/>
    </row>
    <row r="44" spans="1:26" s="105" customFormat="1" x14ac:dyDescent="0.25">
      <c r="A44" s="103"/>
      <c r="B44" s="103"/>
      <c r="C44" s="103"/>
      <c r="D44" s="103"/>
      <c r="E44" s="103"/>
      <c r="F44" s="103"/>
      <c r="G44" s="103"/>
      <c r="H44" s="103"/>
      <c r="I44" s="107"/>
      <c r="J44" s="132"/>
      <c r="K44" s="133"/>
      <c r="L44" s="133"/>
      <c r="M44" s="133"/>
      <c r="Y44" s="130"/>
      <c r="Z44" s="107"/>
    </row>
    <row r="45" spans="1:26" s="105" customFormat="1" x14ac:dyDescent="0.25">
      <c r="A45" s="103"/>
      <c r="B45" s="103"/>
      <c r="C45" s="103"/>
      <c r="D45" s="103"/>
      <c r="E45" s="103"/>
      <c r="F45" s="103"/>
      <c r="G45" s="103"/>
      <c r="H45" s="103"/>
      <c r="I45" s="107"/>
      <c r="J45" s="132"/>
      <c r="K45" s="133"/>
      <c r="L45" s="133"/>
      <c r="M45" s="133"/>
      <c r="Y45" s="130"/>
      <c r="Z45" s="107"/>
    </row>
    <row r="46" spans="1:26" s="105" customFormat="1" x14ac:dyDescent="0.25">
      <c r="A46" s="103"/>
      <c r="B46" s="103"/>
      <c r="C46" s="103"/>
      <c r="D46" s="103"/>
      <c r="E46" s="103"/>
      <c r="F46" s="103"/>
      <c r="G46" s="103"/>
      <c r="H46" s="103"/>
      <c r="I46" s="107"/>
      <c r="J46" s="132"/>
      <c r="K46" s="133"/>
      <c r="L46" s="133"/>
      <c r="M46" s="133"/>
      <c r="Y46" s="130"/>
      <c r="Z46" s="107"/>
    </row>
    <row r="47" spans="1:26" s="105" customFormat="1" x14ac:dyDescent="0.25">
      <c r="A47" s="103"/>
      <c r="B47" s="103"/>
      <c r="C47" s="103"/>
      <c r="D47" s="103"/>
      <c r="E47" s="103"/>
      <c r="F47" s="103"/>
      <c r="G47" s="103"/>
      <c r="H47" s="103"/>
      <c r="I47" s="107"/>
      <c r="J47" s="103"/>
      <c r="K47" s="133"/>
      <c r="L47" s="133"/>
      <c r="M47" s="133"/>
      <c r="Y47" s="130"/>
      <c r="Z47" s="107"/>
    </row>
    <row r="48" spans="1:26" s="105" customFormat="1" x14ac:dyDescent="0.25">
      <c r="A48" s="103"/>
      <c r="B48" s="103"/>
      <c r="C48" s="103"/>
      <c r="D48" s="103"/>
      <c r="E48" s="103"/>
      <c r="F48" s="103"/>
      <c r="G48" s="103"/>
      <c r="H48" s="103"/>
      <c r="I48" s="107"/>
      <c r="J48" s="103"/>
      <c r="K48" s="133"/>
      <c r="L48" s="133"/>
      <c r="M48" s="133"/>
      <c r="Y48" s="130"/>
      <c r="Z48" s="107"/>
    </row>
    <row r="49" spans="1:26" s="105" customFormat="1" x14ac:dyDescent="0.25">
      <c r="A49" s="103"/>
      <c r="B49" s="103"/>
      <c r="C49" s="103"/>
      <c r="D49" s="103"/>
      <c r="E49" s="103"/>
      <c r="F49" s="103"/>
      <c r="G49" s="103"/>
      <c r="H49" s="103"/>
      <c r="I49" s="107"/>
      <c r="J49" s="103"/>
      <c r="K49" s="133"/>
      <c r="L49" s="133"/>
      <c r="M49" s="133"/>
      <c r="Y49" s="130"/>
      <c r="Z49" s="107"/>
    </row>
    <row r="50" spans="1:26" s="105" customFormat="1" x14ac:dyDescent="0.25">
      <c r="A50" s="103"/>
      <c r="B50" s="103"/>
      <c r="C50" s="103"/>
      <c r="D50" s="103"/>
      <c r="E50" s="103"/>
      <c r="F50" s="103"/>
      <c r="G50" s="103"/>
      <c r="H50" s="103"/>
      <c r="I50" s="107"/>
      <c r="J50" s="103"/>
      <c r="K50" s="133"/>
      <c r="L50" s="133"/>
      <c r="M50" s="133"/>
      <c r="Y50" s="130"/>
      <c r="Z50" s="107"/>
    </row>
    <row r="51" spans="1:26" s="105" customFormat="1" x14ac:dyDescent="0.25">
      <c r="A51" s="103"/>
      <c r="B51" s="103"/>
      <c r="C51" s="103"/>
      <c r="D51" s="103"/>
      <c r="E51" s="103"/>
      <c r="F51" s="103"/>
      <c r="G51" s="103"/>
      <c r="H51" s="103"/>
      <c r="I51" s="107"/>
      <c r="J51" s="103"/>
      <c r="K51" s="133"/>
      <c r="L51" s="133"/>
      <c r="M51" s="133"/>
      <c r="Y51" s="130"/>
      <c r="Z51" s="107"/>
    </row>
    <row r="52" spans="1:26" s="105" customFormat="1" x14ac:dyDescent="0.25">
      <c r="A52" s="103"/>
      <c r="B52" s="103"/>
      <c r="C52" s="103"/>
      <c r="D52" s="103"/>
      <c r="E52" s="103"/>
      <c r="F52" s="103"/>
      <c r="G52" s="103"/>
      <c r="H52" s="103"/>
      <c r="I52" s="107"/>
      <c r="J52" s="103"/>
      <c r="K52" s="133"/>
      <c r="L52" s="133"/>
      <c r="M52" s="133"/>
      <c r="Y52" s="130"/>
      <c r="Z52" s="107"/>
    </row>
    <row r="53" spans="1:26" s="105" customFormat="1" x14ac:dyDescent="0.25">
      <c r="A53" s="103"/>
      <c r="B53" s="103"/>
      <c r="C53" s="103"/>
      <c r="D53" s="103"/>
      <c r="E53" s="103"/>
      <c r="F53" s="103"/>
      <c r="G53" s="103"/>
      <c r="H53" s="103"/>
      <c r="I53" s="107"/>
      <c r="J53" s="103"/>
      <c r="K53" s="133"/>
      <c r="L53" s="133"/>
      <c r="M53" s="133"/>
      <c r="Y53" s="130"/>
      <c r="Z53" s="107"/>
    </row>
    <row r="54" spans="1:26" s="105" customFormat="1" x14ac:dyDescent="0.25">
      <c r="A54" s="103"/>
      <c r="B54" s="103"/>
      <c r="C54" s="103"/>
      <c r="D54" s="103"/>
      <c r="E54" s="103"/>
      <c r="F54" s="103"/>
      <c r="G54" s="103"/>
      <c r="H54" s="103"/>
      <c r="I54" s="107"/>
      <c r="J54" s="103"/>
      <c r="K54" s="133"/>
      <c r="L54" s="133"/>
      <c r="M54" s="133"/>
      <c r="Y54" s="130"/>
      <c r="Z54" s="107"/>
    </row>
    <row r="55" spans="1:26" s="105" customFormat="1" x14ac:dyDescent="0.25">
      <c r="A55" s="103"/>
      <c r="B55" s="103"/>
      <c r="C55" s="103"/>
      <c r="D55" s="103"/>
      <c r="E55" s="103"/>
      <c r="F55" s="103"/>
      <c r="G55" s="103"/>
      <c r="H55" s="103"/>
      <c r="I55" s="107"/>
      <c r="J55" s="103"/>
      <c r="K55" s="133"/>
      <c r="L55" s="133"/>
      <c r="M55" s="133"/>
      <c r="Y55" s="130"/>
      <c r="Z55" s="107"/>
    </row>
    <row r="56" spans="1:26" s="105" customFormat="1" x14ac:dyDescent="0.25">
      <c r="A56" s="103"/>
      <c r="B56" s="103"/>
      <c r="C56" s="103"/>
      <c r="D56" s="103"/>
      <c r="E56" s="103"/>
      <c r="F56" s="103"/>
      <c r="G56" s="103"/>
      <c r="H56" s="103"/>
      <c r="I56" s="107"/>
      <c r="J56" s="103"/>
      <c r="K56" s="133"/>
      <c r="L56" s="133"/>
      <c r="M56" s="133"/>
      <c r="Y56" s="130"/>
      <c r="Z56" s="107"/>
    </row>
    <row r="57" spans="1:26" s="105" customFormat="1" x14ac:dyDescent="0.25">
      <c r="A57" s="103"/>
      <c r="B57" s="103"/>
      <c r="C57" s="103"/>
      <c r="D57" s="103"/>
      <c r="E57" s="103"/>
      <c r="F57" s="103"/>
      <c r="G57" s="103"/>
      <c r="H57" s="103"/>
      <c r="I57" s="107"/>
      <c r="J57" s="103"/>
      <c r="K57" s="133"/>
      <c r="L57" s="133"/>
      <c r="M57" s="133"/>
      <c r="Y57" s="130"/>
      <c r="Z57" s="107"/>
    </row>
    <row r="58" spans="1:26" s="105" customFormat="1" x14ac:dyDescent="0.25">
      <c r="A58" s="107"/>
      <c r="B58" s="107"/>
      <c r="C58" s="107"/>
      <c r="D58" s="107"/>
      <c r="E58" s="107"/>
      <c r="F58" s="107"/>
      <c r="G58" s="107"/>
      <c r="H58" s="107"/>
      <c r="I58" s="107"/>
      <c r="J58" s="103"/>
      <c r="K58" s="133"/>
      <c r="L58" s="133"/>
      <c r="M58" s="133"/>
      <c r="Y58" s="130"/>
      <c r="Z58" s="107"/>
    </row>
    <row r="59" spans="1:26" s="105" customFormat="1" x14ac:dyDescent="0.25">
      <c r="A59" s="107"/>
      <c r="B59" s="107"/>
      <c r="C59" s="107"/>
      <c r="D59" s="107"/>
      <c r="E59" s="107"/>
      <c r="F59" s="107"/>
      <c r="G59" s="107"/>
      <c r="H59" s="107"/>
      <c r="I59" s="107"/>
      <c r="J59" s="103"/>
      <c r="K59" s="133"/>
      <c r="L59" s="133"/>
      <c r="M59" s="133"/>
      <c r="Y59" s="130"/>
      <c r="Z59" s="107"/>
    </row>
    <row r="60" spans="1:26" s="105" customFormat="1" x14ac:dyDescent="0.25">
      <c r="A60" s="107"/>
      <c r="B60" s="107"/>
      <c r="C60" s="107"/>
      <c r="D60" s="107"/>
      <c r="E60" s="107"/>
      <c r="F60" s="107"/>
      <c r="G60" s="107"/>
      <c r="H60" s="107"/>
      <c r="I60" s="107"/>
      <c r="J60" s="103"/>
      <c r="K60" s="133"/>
      <c r="L60" s="133"/>
      <c r="M60" s="133"/>
      <c r="Y60" s="130"/>
      <c r="Z60" s="107"/>
    </row>
    <row r="61" spans="1:26" s="105" customFormat="1" x14ac:dyDescent="0.25">
      <c r="A61" s="107"/>
      <c r="B61" s="107"/>
      <c r="C61" s="107"/>
      <c r="D61" s="107"/>
      <c r="E61" s="107"/>
      <c r="F61" s="107"/>
      <c r="G61" s="107"/>
      <c r="H61" s="107"/>
      <c r="I61" s="107"/>
      <c r="J61" s="103"/>
      <c r="K61" s="133"/>
      <c r="L61" s="133"/>
      <c r="M61" s="133"/>
      <c r="Y61" s="130"/>
      <c r="Z61" s="107"/>
    </row>
    <row r="62" spans="1:26" s="105" customFormat="1" x14ac:dyDescent="0.25">
      <c r="A62" s="107"/>
      <c r="B62" s="107"/>
      <c r="C62" s="107"/>
      <c r="D62" s="107"/>
      <c r="E62" s="107"/>
      <c r="F62" s="107"/>
      <c r="G62" s="107"/>
      <c r="H62" s="107"/>
      <c r="I62" s="107"/>
      <c r="J62" s="103"/>
      <c r="K62" s="133"/>
      <c r="L62" s="133"/>
      <c r="M62" s="133"/>
      <c r="Y62" s="130"/>
      <c r="Z62" s="107"/>
    </row>
    <row r="63" spans="1:26" s="105" customFormat="1" x14ac:dyDescent="0.25">
      <c r="A63" s="107"/>
      <c r="B63" s="107"/>
      <c r="C63" s="107"/>
      <c r="D63" s="107"/>
      <c r="E63" s="107"/>
      <c r="F63" s="107"/>
      <c r="G63" s="107"/>
      <c r="H63" s="107"/>
      <c r="I63" s="107"/>
      <c r="J63" s="103"/>
      <c r="K63" s="133"/>
      <c r="L63" s="133"/>
      <c r="M63" s="133"/>
      <c r="Y63" s="130"/>
      <c r="Z63" s="107"/>
    </row>
    <row r="64" spans="1:26" s="105" customFormat="1" x14ac:dyDescent="0.25">
      <c r="A64" s="107"/>
      <c r="B64" s="107"/>
      <c r="C64" s="107"/>
      <c r="D64" s="107"/>
      <c r="E64" s="107"/>
      <c r="F64" s="107"/>
      <c r="G64" s="107"/>
      <c r="H64" s="107"/>
      <c r="I64" s="107"/>
      <c r="J64" s="103"/>
      <c r="K64" s="133"/>
      <c r="L64" s="133"/>
      <c r="M64" s="133"/>
      <c r="Y64" s="130"/>
      <c r="Z64" s="107"/>
    </row>
    <row r="65" spans="1:26" s="105" customFormat="1" x14ac:dyDescent="0.25">
      <c r="A65" s="107"/>
      <c r="B65" s="107"/>
      <c r="C65" s="107"/>
      <c r="D65" s="107"/>
      <c r="E65" s="107"/>
      <c r="F65" s="107"/>
      <c r="G65" s="107"/>
      <c r="H65" s="107"/>
      <c r="I65" s="107"/>
      <c r="J65" s="103"/>
      <c r="K65" s="133"/>
      <c r="L65" s="133"/>
      <c r="M65" s="133"/>
      <c r="Y65" s="130"/>
      <c r="Z65" s="107"/>
    </row>
    <row r="66" spans="1:26" s="105" customFormat="1" x14ac:dyDescent="0.25">
      <c r="A66" s="107"/>
      <c r="B66" s="107"/>
      <c r="C66" s="107"/>
      <c r="D66" s="107"/>
      <c r="E66" s="107"/>
      <c r="F66" s="107"/>
      <c r="G66" s="107"/>
      <c r="H66" s="107"/>
      <c r="I66" s="107"/>
      <c r="J66" s="103"/>
      <c r="K66" s="133"/>
      <c r="L66" s="133"/>
      <c r="M66" s="133"/>
      <c r="Y66" s="130"/>
      <c r="Z66" s="107"/>
    </row>
    <row r="67" spans="1:26" s="105" customFormat="1" x14ac:dyDescent="0.25">
      <c r="A67" s="107"/>
      <c r="B67" s="107"/>
      <c r="C67" s="107"/>
      <c r="D67" s="107"/>
      <c r="E67" s="107"/>
      <c r="F67" s="107"/>
      <c r="G67" s="107"/>
      <c r="H67" s="107"/>
      <c r="I67" s="107"/>
      <c r="J67" s="103"/>
      <c r="K67" s="133"/>
      <c r="L67" s="133"/>
      <c r="M67" s="133"/>
      <c r="Y67" s="130"/>
      <c r="Z67" s="107"/>
    </row>
    <row r="68" spans="1:26" s="105" customFormat="1" x14ac:dyDescent="0.25">
      <c r="A68" s="107"/>
      <c r="B68" s="107"/>
      <c r="C68" s="107"/>
      <c r="D68" s="107"/>
      <c r="E68" s="107"/>
      <c r="F68" s="107"/>
      <c r="G68" s="107"/>
      <c r="H68" s="107"/>
      <c r="I68" s="107"/>
      <c r="J68" s="103"/>
      <c r="K68" s="133"/>
      <c r="L68" s="133"/>
      <c r="M68" s="133"/>
      <c r="Y68" s="130"/>
      <c r="Z68" s="107"/>
    </row>
    <row r="69" spans="1:26" s="105" customFormat="1" x14ac:dyDescent="0.25">
      <c r="A69" s="107"/>
      <c r="B69" s="107"/>
      <c r="C69" s="107"/>
      <c r="D69" s="107"/>
      <c r="E69" s="107"/>
      <c r="F69" s="107"/>
      <c r="G69" s="107"/>
      <c r="H69" s="107"/>
      <c r="I69" s="107"/>
      <c r="J69" s="103"/>
      <c r="K69" s="133"/>
      <c r="L69" s="133"/>
      <c r="M69" s="133"/>
      <c r="Y69" s="130"/>
      <c r="Z69" s="107"/>
    </row>
    <row r="70" spans="1:26" s="105" customFormat="1" x14ac:dyDescent="0.25">
      <c r="A70" s="107"/>
      <c r="B70" s="107"/>
      <c r="C70" s="107"/>
      <c r="D70" s="107"/>
      <c r="E70" s="107"/>
      <c r="F70" s="107"/>
      <c r="G70" s="107"/>
      <c r="H70" s="107"/>
      <c r="I70" s="107"/>
      <c r="J70" s="103"/>
      <c r="K70" s="133"/>
      <c r="L70" s="133"/>
      <c r="M70" s="133"/>
      <c r="Y70" s="130"/>
      <c r="Z70" s="107"/>
    </row>
    <row r="71" spans="1:26" s="105" customFormat="1" x14ac:dyDescent="0.25">
      <c r="A71" s="107"/>
      <c r="B71" s="107"/>
      <c r="C71" s="107"/>
      <c r="D71" s="107"/>
      <c r="E71" s="107"/>
      <c r="F71" s="107"/>
      <c r="G71" s="107"/>
      <c r="H71" s="107"/>
      <c r="I71" s="107"/>
      <c r="J71" s="103"/>
      <c r="K71" s="133"/>
      <c r="L71" s="133"/>
      <c r="M71" s="133"/>
      <c r="Y71" s="130"/>
      <c r="Z71" s="107"/>
    </row>
    <row r="72" spans="1:26" s="105" customFormat="1" x14ac:dyDescent="0.25">
      <c r="A72" s="107"/>
      <c r="B72" s="107"/>
      <c r="C72" s="107"/>
      <c r="D72" s="107"/>
      <c r="E72" s="107"/>
      <c r="F72" s="107"/>
      <c r="G72" s="107"/>
      <c r="H72" s="107"/>
      <c r="I72" s="107"/>
      <c r="J72" s="103"/>
      <c r="K72" s="133"/>
      <c r="L72" s="133"/>
      <c r="M72" s="133"/>
      <c r="Y72" s="130"/>
      <c r="Z72" s="107"/>
    </row>
    <row r="73" spans="1:26" s="105" customFormat="1" x14ac:dyDescent="0.25">
      <c r="A73" s="107"/>
      <c r="B73" s="107"/>
      <c r="C73" s="107"/>
      <c r="D73" s="107"/>
      <c r="E73" s="107"/>
      <c r="F73" s="107"/>
      <c r="G73" s="107"/>
      <c r="H73" s="107"/>
      <c r="I73" s="107"/>
      <c r="J73" s="103"/>
      <c r="K73" s="133"/>
      <c r="L73" s="133"/>
      <c r="M73" s="133"/>
      <c r="Y73" s="130"/>
      <c r="Z73" s="107"/>
    </row>
    <row r="74" spans="1:26" s="105" customFormat="1" x14ac:dyDescent="0.25">
      <c r="A74" s="107"/>
      <c r="B74" s="107"/>
      <c r="C74" s="107"/>
      <c r="D74" s="107"/>
      <c r="E74" s="107"/>
      <c r="F74" s="107"/>
      <c r="G74" s="107"/>
      <c r="H74" s="107"/>
      <c r="I74" s="107"/>
      <c r="J74" s="103"/>
      <c r="K74" s="133"/>
      <c r="L74" s="133"/>
      <c r="M74" s="133"/>
      <c r="Y74" s="130"/>
      <c r="Z74" s="107"/>
    </row>
    <row r="75" spans="1:26" s="105" customFormat="1" x14ac:dyDescent="0.25">
      <c r="A75" s="107"/>
      <c r="B75" s="107"/>
      <c r="C75" s="107"/>
      <c r="D75" s="107"/>
      <c r="E75" s="107"/>
      <c r="F75" s="107"/>
      <c r="G75" s="107"/>
      <c r="H75" s="107"/>
      <c r="I75" s="107"/>
      <c r="J75" s="103"/>
      <c r="K75" s="133"/>
      <c r="L75" s="133"/>
      <c r="M75" s="133"/>
      <c r="Y75" s="130"/>
      <c r="Z75" s="107"/>
    </row>
    <row r="76" spans="1:26" s="105" customFormat="1" x14ac:dyDescent="0.25">
      <c r="A76" s="107"/>
      <c r="B76" s="107"/>
      <c r="C76" s="107"/>
      <c r="D76" s="107"/>
      <c r="E76" s="107"/>
      <c r="F76" s="107"/>
      <c r="G76" s="107"/>
      <c r="H76" s="107"/>
      <c r="I76" s="107"/>
      <c r="J76" s="103"/>
      <c r="K76" s="133"/>
      <c r="L76" s="133"/>
      <c r="M76" s="133"/>
      <c r="Y76" s="130"/>
      <c r="Z76" s="107"/>
    </row>
    <row r="77" spans="1:26" s="105" customFormat="1" x14ac:dyDescent="0.25">
      <c r="A77" s="107"/>
      <c r="B77" s="107"/>
      <c r="C77" s="107"/>
      <c r="D77" s="107"/>
      <c r="E77" s="107"/>
      <c r="F77" s="107"/>
      <c r="G77" s="107"/>
      <c r="H77" s="107"/>
      <c r="I77" s="107"/>
      <c r="J77" s="103"/>
      <c r="K77" s="133"/>
      <c r="L77" s="133"/>
      <c r="M77" s="133"/>
      <c r="Y77" s="130"/>
      <c r="Z77" s="107"/>
    </row>
    <row r="78" spans="1:26" s="105" customFormat="1" x14ac:dyDescent="0.25">
      <c r="A78" s="107"/>
      <c r="B78" s="107"/>
      <c r="C78" s="107"/>
      <c r="D78" s="107"/>
      <c r="E78" s="107"/>
      <c r="F78" s="107"/>
      <c r="G78" s="107"/>
      <c r="H78" s="107"/>
      <c r="I78" s="107"/>
      <c r="J78" s="103"/>
      <c r="K78" s="133"/>
      <c r="L78" s="133"/>
      <c r="M78" s="133"/>
      <c r="Y78" s="130"/>
      <c r="Z78" s="107"/>
    </row>
    <row r="79" spans="1:26" s="105" customFormat="1" x14ac:dyDescent="0.25">
      <c r="A79" s="107"/>
      <c r="B79" s="107"/>
      <c r="C79" s="107"/>
      <c r="D79" s="107"/>
      <c r="E79" s="107"/>
      <c r="F79" s="107"/>
      <c r="G79" s="107"/>
      <c r="H79" s="107"/>
      <c r="I79" s="107"/>
      <c r="J79" s="103"/>
      <c r="K79" s="133"/>
      <c r="L79" s="133"/>
      <c r="M79" s="133"/>
      <c r="Y79" s="130"/>
      <c r="Z79" s="107"/>
    </row>
    <row r="80" spans="1:26" s="105" customFormat="1" x14ac:dyDescent="0.25">
      <c r="A80" s="107"/>
      <c r="B80" s="107"/>
      <c r="C80" s="107"/>
      <c r="D80" s="107"/>
      <c r="E80" s="107"/>
      <c r="F80" s="107"/>
      <c r="G80" s="107"/>
      <c r="H80" s="107"/>
      <c r="I80" s="107"/>
      <c r="J80" s="103"/>
      <c r="K80" s="133"/>
      <c r="L80" s="133"/>
      <c r="M80" s="133"/>
      <c r="Y80" s="130"/>
      <c r="Z80" s="107"/>
    </row>
    <row r="81" spans="1:26" s="105" customFormat="1" x14ac:dyDescent="0.25">
      <c r="A81" s="107"/>
      <c r="B81" s="107"/>
      <c r="C81" s="107"/>
      <c r="D81" s="107"/>
      <c r="E81" s="107"/>
      <c r="F81" s="107"/>
      <c r="G81" s="107"/>
      <c r="H81" s="107"/>
      <c r="I81" s="107"/>
      <c r="J81" s="103"/>
      <c r="K81" s="133"/>
      <c r="L81" s="133"/>
      <c r="M81" s="133"/>
      <c r="Y81" s="130"/>
      <c r="Z81" s="107"/>
    </row>
    <row r="82" spans="1:26" s="105" customFormat="1" x14ac:dyDescent="0.25">
      <c r="A82" s="107"/>
      <c r="B82" s="107"/>
      <c r="C82" s="107"/>
      <c r="D82" s="107"/>
      <c r="E82" s="107"/>
      <c r="F82" s="107"/>
      <c r="G82" s="107"/>
      <c r="H82" s="107"/>
      <c r="I82" s="107"/>
      <c r="J82" s="103"/>
      <c r="K82" s="133"/>
      <c r="L82" s="133"/>
      <c r="M82" s="133"/>
      <c r="Y82" s="130"/>
      <c r="Z82" s="107"/>
    </row>
    <row r="83" spans="1:26" s="105" customFormat="1" x14ac:dyDescent="0.25">
      <c r="A83" s="107"/>
      <c r="B83" s="107"/>
      <c r="C83" s="107"/>
      <c r="D83" s="107"/>
      <c r="E83" s="107"/>
      <c r="F83" s="107"/>
      <c r="G83" s="107"/>
      <c r="H83" s="107"/>
      <c r="I83" s="107"/>
      <c r="J83" s="103"/>
      <c r="K83" s="133"/>
      <c r="L83" s="133"/>
      <c r="M83" s="133"/>
      <c r="Y83" s="130"/>
      <c r="Z83" s="107"/>
    </row>
    <row r="84" spans="1:26" s="105" customFormat="1" x14ac:dyDescent="0.25">
      <c r="A84" s="107"/>
      <c r="B84" s="107"/>
      <c r="C84" s="107"/>
      <c r="D84" s="107"/>
      <c r="E84" s="107"/>
      <c r="F84" s="107"/>
      <c r="G84" s="107"/>
      <c r="H84" s="107"/>
      <c r="I84" s="107"/>
      <c r="J84" s="103"/>
      <c r="K84" s="133"/>
      <c r="L84" s="133"/>
      <c r="M84" s="133"/>
      <c r="Y84" s="130"/>
      <c r="Z84" s="107"/>
    </row>
    <row r="85" spans="1:26" s="105" customFormat="1" x14ac:dyDescent="0.25">
      <c r="A85" s="107"/>
      <c r="B85" s="107"/>
      <c r="C85" s="107"/>
      <c r="D85" s="107"/>
      <c r="E85" s="107"/>
      <c r="F85" s="107"/>
      <c r="G85" s="107"/>
      <c r="H85" s="107"/>
      <c r="I85" s="107"/>
      <c r="J85" s="103"/>
      <c r="K85" s="133"/>
      <c r="L85" s="133"/>
      <c r="M85" s="133"/>
      <c r="Y85" s="130"/>
      <c r="Z85" s="107"/>
    </row>
    <row r="86" spans="1:26" s="105" customFormat="1" x14ac:dyDescent="0.25">
      <c r="A86" s="107"/>
      <c r="B86" s="107"/>
      <c r="C86" s="107"/>
      <c r="D86" s="107"/>
      <c r="E86" s="107"/>
      <c r="F86" s="107"/>
      <c r="G86" s="107"/>
      <c r="H86" s="107"/>
      <c r="I86" s="107"/>
      <c r="J86" s="103"/>
      <c r="K86" s="133"/>
      <c r="L86" s="133"/>
      <c r="M86" s="133"/>
      <c r="Y86" s="130"/>
      <c r="Z86" s="107"/>
    </row>
    <row r="87" spans="1:26" s="105" customFormat="1" x14ac:dyDescent="0.25">
      <c r="A87" s="107"/>
      <c r="B87" s="107"/>
      <c r="C87" s="107"/>
      <c r="D87" s="107"/>
      <c r="E87" s="107"/>
      <c r="F87" s="107"/>
      <c r="G87" s="107"/>
      <c r="H87" s="107"/>
      <c r="I87" s="107"/>
      <c r="J87" s="103"/>
      <c r="K87" s="133"/>
      <c r="L87" s="133"/>
      <c r="M87" s="133"/>
      <c r="Y87" s="130"/>
      <c r="Z87" s="107"/>
    </row>
    <row r="88" spans="1:26" s="105" customFormat="1" x14ac:dyDescent="0.25">
      <c r="A88" s="107"/>
      <c r="B88" s="107"/>
      <c r="C88" s="107"/>
      <c r="D88" s="107"/>
      <c r="E88" s="107"/>
      <c r="F88" s="107"/>
      <c r="G88" s="107"/>
      <c r="H88" s="107"/>
      <c r="I88" s="107"/>
      <c r="J88" s="103"/>
      <c r="K88" s="133"/>
      <c r="L88" s="133"/>
      <c r="M88" s="133"/>
      <c r="Y88" s="130"/>
      <c r="Z88" s="107"/>
    </row>
    <row r="89" spans="1:26" s="105" customFormat="1" x14ac:dyDescent="0.25">
      <c r="A89" s="107"/>
      <c r="B89" s="107"/>
      <c r="C89" s="107"/>
      <c r="D89" s="107"/>
      <c r="E89" s="107"/>
      <c r="F89" s="107"/>
      <c r="G89" s="107"/>
      <c r="H89" s="107"/>
      <c r="I89" s="107"/>
      <c r="J89" s="103"/>
      <c r="K89" s="133"/>
      <c r="L89" s="133"/>
      <c r="M89" s="133"/>
      <c r="Y89" s="130"/>
      <c r="Z89" s="107"/>
    </row>
    <row r="90" spans="1:26" s="105" customFormat="1" x14ac:dyDescent="0.25">
      <c r="A90" s="107"/>
      <c r="B90" s="107"/>
      <c r="C90" s="107"/>
      <c r="D90" s="107"/>
      <c r="E90" s="107"/>
      <c r="F90" s="107"/>
      <c r="G90" s="107"/>
      <c r="H90" s="107"/>
      <c r="I90" s="107"/>
      <c r="J90" s="103"/>
      <c r="K90" s="133"/>
      <c r="L90" s="133"/>
      <c r="M90" s="133"/>
      <c r="Y90" s="130"/>
      <c r="Z90" s="107"/>
    </row>
    <row r="91" spans="1:26" s="105" customFormat="1" x14ac:dyDescent="0.25">
      <c r="A91" s="107"/>
      <c r="B91" s="107"/>
      <c r="C91" s="107"/>
      <c r="D91" s="107"/>
      <c r="E91" s="107"/>
      <c r="F91" s="107"/>
      <c r="G91" s="107"/>
      <c r="H91" s="107"/>
      <c r="I91" s="107"/>
      <c r="J91" s="103"/>
      <c r="K91" s="133"/>
      <c r="L91" s="133"/>
      <c r="M91" s="133"/>
      <c r="Y91" s="130"/>
      <c r="Z91" s="107"/>
    </row>
    <row r="92" spans="1:26" s="105" customFormat="1" x14ac:dyDescent="0.25">
      <c r="A92" s="107"/>
      <c r="B92" s="107"/>
      <c r="C92" s="107"/>
      <c r="D92" s="107"/>
      <c r="E92" s="107"/>
      <c r="F92" s="107"/>
      <c r="G92" s="107"/>
      <c r="H92" s="107"/>
      <c r="I92" s="107"/>
      <c r="J92" s="103"/>
      <c r="K92" s="133"/>
      <c r="L92" s="133"/>
      <c r="M92" s="133"/>
      <c r="Y92" s="130"/>
      <c r="Z92" s="107"/>
    </row>
    <row r="93" spans="1:26" s="105" customFormat="1" x14ac:dyDescent="0.25">
      <c r="A93" s="107"/>
      <c r="B93" s="107"/>
      <c r="C93" s="107"/>
      <c r="D93" s="107"/>
      <c r="E93" s="107"/>
      <c r="F93" s="107"/>
      <c r="G93" s="107"/>
      <c r="H93" s="107"/>
      <c r="I93" s="107"/>
      <c r="J93" s="103"/>
      <c r="K93" s="133"/>
      <c r="L93" s="133"/>
      <c r="M93" s="133"/>
      <c r="Y93" s="130"/>
      <c r="Z93" s="107"/>
    </row>
    <row r="94" spans="1:26" s="105" customFormat="1" x14ac:dyDescent="0.25">
      <c r="A94" s="107"/>
      <c r="B94" s="107"/>
      <c r="C94" s="107"/>
      <c r="D94" s="107"/>
      <c r="E94" s="107"/>
      <c r="F94" s="107"/>
      <c r="G94" s="107"/>
      <c r="H94" s="107"/>
      <c r="I94" s="107"/>
      <c r="J94" s="103"/>
      <c r="K94" s="133"/>
      <c r="L94" s="133"/>
      <c r="M94" s="133"/>
      <c r="Y94" s="130"/>
      <c r="Z94" s="107"/>
    </row>
    <row r="95" spans="1:26" s="105" customFormat="1" x14ac:dyDescent="0.25">
      <c r="A95" s="107"/>
      <c r="B95" s="107"/>
      <c r="C95" s="107"/>
      <c r="D95" s="107"/>
      <c r="E95" s="107"/>
      <c r="F95" s="107"/>
      <c r="G95" s="107"/>
      <c r="H95" s="107"/>
      <c r="I95" s="107"/>
      <c r="J95" s="103"/>
      <c r="K95" s="133"/>
      <c r="L95" s="133"/>
      <c r="M95" s="133"/>
      <c r="Y95" s="130"/>
      <c r="Z95" s="107"/>
    </row>
    <row r="96" spans="1:26" s="105" customFormat="1" x14ac:dyDescent="0.25">
      <c r="A96" s="107"/>
      <c r="B96" s="107"/>
      <c r="C96" s="107"/>
      <c r="D96" s="107"/>
      <c r="E96" s="107"/>
      <c r="F96" s="107"/>
      <c r="G96" s="107"/>
      <c r="H96" s="107"/>
      <c r="I96" s="107"/>
      <c r="J96" s="103"/>
      <c r="K96" s="133"/>
      <c r="L96" s="133"/>
      <c r="M96" s="133"/>
      <c r="Y96" s="130"/>
      <c r="Z96" s="107"/>
    </row>
    <row r="97" spans="1:26" s="105" customFormat="1" x14ac:dyDescent="0.25">
      <c r="A97" s="107"/>
      <c r="B97" s="107"/>
      <c r="C97" s="107"/>
      <c r="D97" s="107"/>
      <c r="E97" s="107"/>
      <c r="F97" s="107"/>
      <c r="G97" s="107"/>
      <c r="H97" s="107"/>
      <c r="I97" s="107"/>
      <c r="J97" s="103"/>
      <c r="K97" s="133"/>
      <c r="L97" s="133"/>
      <c r="M97" s="133"/>
      <c r="Y97" s="130"/>
      <c r="Z97" s="107"/>
    </row>
    <row r="98" spans="1:26" s="105" customFormat="1" x14ac:dyDescent="0.25">
      <c r="A98" s="107"/>
      <c r="B98" s="107"/>
      <c r="C98" s="107"/>
      <c r="D98" s="107"/>
      <c r="E98" s="107"/>
      <c r="F98" s="107"/>
      <c r="G98" s="107"/>
      <c r="H98" s="107"/>
      <c r="I98" s="107"/>
      <c r="J98" s="103"/>
      <c r="K98" s="133"/>
      <c r="L98" s="133"/>
      <c r="M98" s="133"/>
      <c r="Y98" s="130"/>
      <c r="Z98" s="107"/>
    </row>
    <row r="99" spans="1:26" s="105" customFormat="1" x14ac:dyDescent="0.25">
      <c r="A99" s="107"/>
      <c r="B99" s="107"/>
      <c r="C99" s="107"/>
      <c r="D99" s="107"/>
      <c r="E99" s="107"/>
      <c r="F99" s="107"/>
      <c r="G99" s="107"/>
      <c r="H99" s="107"/>
      <c r="I99" s="107"/>
      <c r="J99" s="103"/>
      <c r="K99" s="133"/>
      <c r="L99" s="133"/>
      <c r="M99" s="133"/>
      <c r="Y99" s="130"/>
      <c r="Z99" s="107"/>
    </row>
    <row r="100" spans="1:26" s="105" customFormat="1" x14ac:dyDescent="0.25">
      <c r="A100" s="107"/>
      <c r="B100" s="107"/>
      <c r="C100" s="107"/>
      <c r="D100" s="107"/>
      <c r="E100" s="107"/>
      <c r="F100" s="107"/>
      <c r="G100" s="107"/>
      <c r="H100" s="107"/>
      <c r="I100" s="107"/>
      <c r="J100" s="103"/>
      <c r="K100" s="133"/>
      <c r="L100" s="133"/>
      <c r="M100" s="133"/>
      <c r="Y100" s="130"/>
      <c r="Z100" s="107"/>
    </row>
    <row r="101" spans="1:26" s="105" customFormat="1" x14ac:dyDescent="0.25">
      <c r="A101" s="107"/>
      <c r="B101" s="107"/>
      <c r="C101" s="107"/>
      <c r="D101" s="107"/>
      <c r="E101" s="107"/>
      <c r="F101" s="107"/>
      <c r="G101" s="107"/>
      <c r="H101" s="107"/>
      <c r="I101" s="107"/>
      <c r="J101" s="103"/>
      <c r="K101" s="133"/>
      <c r="L101" s="133"/>
      <c r="M101" s="133"/>
      <c r="Y101" s="130"/>
      <c r="Z101" s="107"/>
    </row>
    <row r="102" spans="1:26" s="105" customFormat="1" x14ac:dyDescent="0.25">
      <c r="A102" s="107"/>
      <c r="B102" s="107"/>
      <c r="C102" s="107"/>
      <c r="D102" s="107"/>
      <c r="E102" s="107"/>
      <c r="F102" s="107"/>
      <c r="G102" s="107"/>
      <c r="H102" s="107"/>
      <c r="I102" s="107"/>
      <c r="J102" s="103"/>
      <c r="K102" s="133"/>
      <c r="L102" s="133"/>
      <c r="M102" s="133"/>
      <c r="Y102" s="130"/>
      <c r="Z102" s="107"/>
    </row>
    <row r="103" spans="1:26" s="105" customFormat="1" x14ac:dyDescent="0.25">
      <c r="A103" s="107"/>
      <c r="B103" s="107"/>
      <c r="C103" s="107"/>
      <c r="D103" s="107"/>
      <c r="E103" s="107"/>
      <c r="F103" s="107"/>
      <c r="G103" s="107"/>
      <c r="H103" s="107"/>
      <c r="I103" s="107"/>
      <c r="J103" s="103"/>
      <c r="K103" s="133"/>
      <c r="L103" s="133"/>
      <c r="M103" s="133"/>
      <c r="Y103" s="130"/>
      <c r="Z103" s="107"/>
    </row>
    <row r="104" spans="1:26" s="105" customFormat="1" x14ac:dyDescent="0.25">
      <c r="A104" s="107"/>
      <c r="B104" s="107"/>
      <c r="C104" s="107"/>
      <c r="D104" s="107"/>
      <c r="E104" s="107"/>
      <c r="F104" s="107"/>
      <c r="G104" s="107"/>
      <c r="H104" s="107"/>
      <c r="I104" s="107"/>
      <c r="J104" s="103"/>
      <c r="K104" s="133"/>
      <c r="L104" s="133"/>
      <c r="M104" s="133"/>
      <c r="Y104" s="130"/>
      <c r="Z104" s="107"/>
    </row>
    <row r="105" spans="1:26" s="105" customFormat="1" x14ac:dyDescent="0.25">
      <c r="A105" s="107"/>
      <c r="B105" s="107"/>
      <c r="C105" s="107"/>
      <c r="D105" s="107"/>
      <c r="E105" s="107"/>
      <c r="F105" s="107"/>
      <c r="G105" s="107"/>
      <c r="H105" s="107"/>
      <c r="I105" s="107"/>
      <c r="J105" s="103"/>
      <c r="K105" s="133"/>
      <c r="L105" s="133"/>
      <c r="M105" s="133"/>
      <c r="Y105" s="130"/>
      <c r="Z105" s="107"/>
    </row>
    <row r="106" spans="1:26" s="105" customFormat="1" x14ac:dyDescent="0.25">
      <c r="A106" s="107"/>
      <c r="B106" s="107"/>
      <c r="C106" s="107"/>
      <c r="D106" s="107"/>
      <c r="E106" s="107"/>
      <c r="F106" s="107"/>
      <c r="G106" s="107"/>
      <c r="H106" s="107"/>
      <c r="I106" s="107"/>
      <c r="J106" s="103"/>
      <c r="K106" s="133"/>
      <c r="L106" s="133"/>
      <c r="M106" s="133"/>
      <c r="Y106" s="130"/>
      <c r="Z106" s="107"/>
    </row>
    <row r="107" spans="1:26" s="105" customFormat="1" x14ac:dyDescent="0.25">
      <c r="A107" s="107"/>
      <c r="B107" s="107"/>
      <c r="C107" s="107"/>
      <c r="D107" s="107"/>
      <c r="E107" s="107"/>
      <c r="F107" s="107"/>
      <c r="G107" s="107"/>
      <c r="H107" s="107"/>
      <c r="I107" s="107"/>
      <c r="J107" s="103"/>
      <c r="K107" s="133"/>
      <c r="L107" s="133"/>
      <c r="M107" s="133"/>
      <c r="Y107" s="130"/>
      <c r="Z107" s="107"/>
    </row>
    <row r="108" spans="1:26" s="105" customFormat="1" x14ac:dyDescent="0.25">
      <c r="A108" s="107"/>
      <c r="B108" s="107"/>
      <c r="C108" s="107"/>
      <c r="D108" s="107"/>
      <c r="E108" s="107"/>
      <c r="F108" s="107"/>
      <c r="G108" s="107"/>
      <c r="H108" s="107"/>
      <c r="I108" s="107"/>
      <c r="J108" s="103"/>
      <c r="K108" s="133"/>
      <c r="L108" s="133"/>
      <c r="M108" s="133"/>
      <c r="Y108" s="130"/>
      <c r="Z108" s="107"/>
    </row>
    <row r="109" spans="1:26" s="105" customFormat="1" x14ac:dyDescent="0.25">
      <c r="A109" s="107"/>
      <c r="B109" s="107"/>
      <c r="C109" s="107"/>
      <c r="D109" s="107"/>
      <c r="E109" s="107"/>
      <c r="F109" s="107"/>
      <c r="G109" s="107"/>
      <c r="H109" s="107"/>
      <c r="I109" s="107"/>
      <c r="J109" s="103"/>
      <c r="K109" s="133"/>
      <c r="L109" s="133"/>
      <c r="M109" s="133"/>
      <c r="Y109" s="130"/>
      <c r="Z109" s="107"/>
    </row>
  </sheetData>
  <mergeCells count="23">
    <mergeCell ref="O6:O7"/>
    <mergeCell ref="A5:X5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Y6:Y7"/>
    <mergeCell ref="P6:P7"/>
    <mergeCell ref="Q6:Q7"/>
    <mergeCell ref="R6:T6"/>
    <mergeCell ref="U6:U7"/>
    <mergeCell ref="V6:W6"/>
    <mergeCell ref="X6:X7"/>
  </mergeCells>
  <pageMargins left="0.70866141732283472" right="0.70866141732283472" top="0.78740157480314965" bottom="0.78740157480314965" header="0.31496062992125984" footer="0.31496062992125984"/>
  <pageSetup paperSize="9" scale="40" firstPageNumber="118" fitToHeight="0" orientation="landscape" useFirstPageNumber="1" r:id="rId1"/>
  <headerFooter>
    <oddFooter xml:space="preserve">&amp;L&amp;"Arial,Kurzíva"Zastupitelstvo Olomouckého kraje 16-12-2019
7. - Rozpočet Olomouckého kraje 2020 - návrh rozpočtu
Příloha č. 5b): Projekty spolufinancované z evropských fondů a národních fondů&amp;R&amp;"Arial,Kurzíva"Strana &amp;P (Celkem 140)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Y100"/>
  <sheetViews>
    <sheetView showGridLines="0" view="pageBreakPreview" zoomScale="80" zoomScaleNormal="66" zoomScaleSheetLayoutView="80" workbookViewId="0">
      <selection activeCell="H20" sqref="H20"/>
    </sheetView>
  </sheetViews>
  <sheetFormatPr defaultColWidth="9.140625" defaultRowHeight="15" outlineLevelCol="1" x14ac:dyDescent="0.25"/>
  <cols>
    <col min="1" max="1" width="4.7109375" style="107" customWidth="1"/>
    <col min="2" max="2" width="5.7109375" style="107" hidden="1" customWidth="1"/>
    <col min="3" max="3" width="7.7109375" style="107" hidden="1" customWidth="1" outlineLevel="1"/>
    <col min="4" max="4" width="6.42578125" style="107" hidden="1" customWidth="1" outlineLevel="1"/>
    <col min="5" max="5" width="7.7109375" style="107" customWidth="1" outlineLevel="1"/>
    <col min="6" max="6" width="15.5703125" style="107" hidden="1" customWidth="1" outlineLevel="1"/>
    <col min="7" max="7" width="48.28515625" style="107" customWidth="1" collapsed="1"/>
    <col min="8" max="8" width="34.42578125" style="107" customWidth="1"/>
    <col min="9" max="9" width="7.140625" style="107" customWidth="1"/>
    <col min="10" max="10" width="12.5703125" style="103" customWidth="1"/>
    <col min="11" max="12" width="14.85546875" style="105" customWidth="1"/>
    <col min="13" max="13" width="13.5703125" style="105" customWidth="1"/>
    <col min="14" max="14" width="13.7109375" style="105" customWidth="1"/>
    <col min="15" max="15" width="14.7109375" style="105" customWidth="1"/>
    <col min="16" max="16" width="16.140625" style="105" customWidth="1"/>
    <col min="17" max="17" width="18" style="105" customWidth="1"/>
    <col min="18" max="19" width="17.5703125" style="105" customWidth="1"/>
    <col min="20" max="20" width="14.85546875" style="105" customWidth="1"/>
    <col min="21" max="21" width="14" style="105" customWidth="1"/>
    <col min="22" max="22" width="13.5703125" style="105" customWidth="1"/>
    <col min="23" max="23" width="14.42578125" style="105" customWidth="1"/>
    <col min="24" max="24" width="17.7109375" style="130" customWidth="1"/>
    <col min="25" max="16384" width="9.140625" style="107"/>
  </cols>
  <sheetData>
    <row r="1" spans="1:25" ht="18" x14ac:dyDescent="0.25">
      <c r="A1" s="59" t="s">
        <v>140</v>
      </c>
      <c r="B1" s="60"/>
      <c r="C1" s="60"/>
      <c r="D1" s="60"/>
      <c r="E1" s="60"/>
      <c r="F1" s="61"/>
      <c r="G1" s="62"/>
      <c r="H1" s="63"/>
      <c r="I1" s="60"/>
      <c r="K1" s="104"/>
      <c r="N1" s="64"/>
      <c r="O1" s="64"/>
      <c r="Q1" s="64"/>
      <c r="R1" s="64"/>
      <c r="S1" s="64"/>
      <c r="T1" s="31"/>
      <c r="U1" s="106"/>
      <c r="V1" s="107"/>
      <c r="W1" s="107"/>
      <c r="X1" s="107"/>
    </row>
    <row r="2" spans="1:25" ht="15.75" x14ac:dyDescent="0.25">
      <c r="A2" s="75" t="s">
        <v>46</v>
      </c>
      <c r="B2" s="65"/>
      <c r="C2" s="65"/>
      <c r="F2" s="66"/>
      <c r="G2" s="74" t="s">
        <v>141</v>
      </c>
      <c r="H2" s="67" t="s">
        <v>275</v>
      </c>
      <c r="I2" s="69"/>
      <c r="K2" s="104"/>
      <c r="N2" s="30"/>
      <c r="O2" s="30"/>
      <c r="Q2" s="30"/>
      <c r="R2" s="30"/>
      <c r="S2" s="30"/>
      <c r="T2" s="29"/>
      <c r="U2" s="106"/>
      <c r="V2" s="107"/>
      <c r="W2" s="107"/>
      <c r="X2" s="107"/>
    </row>
    <row r="3" spans="1:25" ht="15.75" x14ac:dyDescent="0.25">
      <c r="A3" s="57"/>
      <c r="B3" s="65"/>
      <c r="C3" s="65"/>
      <c r="F3" s="66"/>
      <c r="G3" s="70" t="s">
        <v>16</v>
      </c>
      <c r="H3" s="68"/>
      <c r="I3" s="69"/>
      <c r="K3" s="104"/>
      <c r="N3" s="30"/>
      <c r="O3" s="30"/>
      <c r="Q3" s="30"/>
      <c r="R3" s="30"/>
      <c r="S3" s="30"/>
      <c r="T3" s="29"/>
      <c r="U3" s="106"/>
      <c r="V3" s="107"/>
      <c r="W3" s="107"/>
      <c r="X3" s="107"/>
    </row>
    <row r="4" spans="1:25" ht="17.25" customHeight="1" x14ac:dyDescent="0.25">
      <c r="A4" s="108"/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9"/>
      <c r="M4" s="108"/>
      <c r="N4" s="109"/>
      <c r="O4" s="108"/>
      <c r="P4" s="108"/>
      <c r="Q4" s="108"/>
      <c r="R4" s="108"/>
      <c r="S4" s="108"/>
      <c r="T4" s="108"/>
      <c r="U4" s="108"/>
      <c r="V4" s="108"/>
      <c r="W4" s="110" t="s">
        <v>23</v>
      </c>
      <c r="Y4" s="106"/>
    </row>
    <row r="5" spans="1:25" ht="25.5" customHeight="1" x14ac:dyDescent="0.25">
      <c r="A5" s="420" t="s">
        <v>143</v>
      </c>
      <c r="B5" s="420"/>
      <c r="C5" s="420"/>
      <c r="D5" s="420"/>
      <c r="E5" s="420"/>
      <c r="F5" s="420"/>
      <c r="G5" s="420"/>
      <c r="H5" s="420"/>
      <c r="I5" s="420"/>
      <c r="J5" s="420"/>
      <c r="K5" s="420"/>
      <c r="L5" s="420"/>
      <c r="M5" s="420"/>
      <c r="N5" s="420"/>
      <c r="O5" s="420"/>
      <c r="P5" s="420"/>
      <c r="Q5" s="420"/>
      <c r="R5" s="420"/>
      <c r="S5" s="420"/>
      <c r="T5" s="420"/>
      <c r="U5" s="420"/>
      <c r="V5" s="420"/>
      <c r="W5" s="420"/>
      <c r="X5" s="111"/>
    </row>
    <row r="6" spans="1:25" ht="25.5" customHeight="1" x14ac:dyDescent="0.25">
      <c r="A6" s="421" t="s">
        <v>15</v>
      </c>
      <c r="B6" s="421" t="s">
        <v>14</v>
      </c>
      <c r="C6" s="422" t="s">
        <v>12</v>
      </c>
      <c r="D6" s="421" t="s">
        <v>280</v>
      </c>
      <c r="E6" s="422" t="s">
        <v>41</v>
      </c>
      <c r="F6" s="422" t="s">
        <v>13</v>
      </c>
      <c r="G6" s="422" t="s">
        <v>10</v>
      </c>
      <c r="H6" s="416" t="s">
        <v>9</v>
      </c>
      <c r="I6" s="424" t="s">
        <v>8</v>
      </c>
      <c r="J6" s="416" t="s">
        <v>7</v>
      </c>
      <c r="K6" s="416" t="s">
        <v>6</v>
      </c>
      <c r="L6" s="416" t="s">
        <v>5</v>
      </c>
      <c r="M6" s="416" t="s">
        <v>4</v>
      </c>
      <c r="N6" s="416" t="s">
        <v>3</v>
      </c>
      <c r="O6" s="419" t="s">
        <v>74</v>
      </c>
      <c r="P6" s="423" t="s">
        <v>75</v>
      </c>
      <c r="Q6" s="423" t="s">
        <v>76</v>
      </c>
      <c r="R6" s="418" t="s">
        <v>77</v>
      </c>
      <c r="S6" s="418"/>
      <c r="T6" s="423" t="s">
        <v>78</v>
      </c>
      <c r="U6" s="418" t="s">
        <v>77</v>
      </c>
      <c r="V6" s="418"/>
      <c r="W6" s="419" t="s">
        <v>79</v>
      </c>
      <c r="X6" s="417" t="s">
        <v>2</v>
      </c>
    </row>
    <row r="7" spans="1:25" ht="81" customHeight="1" x14ac:dyDescent="0.25">
      <c r="A7" s="421"/>
      <c r="B7" s="421"/>
      <c r="C7" s="422"/>
      <c r="D7" s="421"/>
      <c r="E7" s="422"/>
      <c r="F7" s="422"/>
      <c r="G7" s="422"/>
      <c r="H7" s="416"/>
      <c r="I7" s="424"/>
      <c r="J7" s="416"/>
      <c r="K7" s="416"/>
      <c r="L7" s="416"/>
      <c r="M7" s="416"/>
      <c r="N7" s="416"/>
      <c r="O7" s="419"/>
      <c r="P7" s="423"/>
      <c r="Q7" s="423"/>
      <c r="R7" s="73" t="s">
        <v>72</v>
      </c>
      <c r="S7" s="73" t="s">
        <v>144</v>
      </c>
      <c r="T7" s="423"/>
      <c r="U7" s="73" t="s">
        <v>82</v>
      </c>
      <c r="V7" s="73" t="s">
        <v>83</v>
      </c>
      <c r="W7" s="419"/>
      <c r="X7" s="417"/>
    </row>
    <row r="8" spans="1:25" s="112" customFormat="1" ht="25.5" customHeight="1" x14ac:dyDescent="0.3">
      <c r="A8" s="344" t="s">
        <v>1</v>
      </c>
      <c r="B8" s="344"/>
      <c r="C8" s="344"/>
      <c r="D8" s="344"/>
      <c r="E8" s="344"/>
      <c r="F8" s="344"/>
      <c r="G8" s="344"/>
      <c r="H8" s="344"/>
      <c r="I8" s="344"/>
      <c r="J8" s="344"/>
      <c r="K8" s="25">
        <f>SUM(K9:K13)</f>
        <v>339787</v>
      </c>
      <c r="L8" s="25">
        <f>SUM(L9:L13)</f>
        <v>287913</v>
      </c>
      <c r="M8" s="25">
        <f>SUM(M9:M13)</f>
        <v>51874</v>
      </c>
      <c r="N8" s="25"/>
      <c r="O8" s="25">
        <f t="shared" ref="O8:W8" si="0">SUM(O9:O13)</f>
        <v>1983</v>
      </c>
      <c r="P8" s="25">
        <f t="shared" si="0"/>
        <v>317562</v>
      </c>
      <c r="Q8" s="25">
        <f t="shared" si="0"/>
        <v>0</v>
      </c>
      <c r="R8" s="25">
        <f t="shared" si="0"/>
        <v>0</v>
      </c>
      <c r="S8" s="25">
        <f t="shared" si="0"/>
        <v>0</v>
      </c>
      <c r="T8" s="25">
        <f t="shared" si="0"/>
        <v>49891</v>
      </c>
      <c r="U8" s="25">
        <f t="shared" si="0"/>
        <v>30850</v>
      </c>
      <c r="V8" s="25">
        <f t="shared" si="0"/>
        <v>19041</v>
      </c>
      <c r="W8" s="25">
        <f t="shared" si="0"/>
        <v>0</v>
      </c>
      <c r="X8" s="24"/>
    </row>
    <row r="9" spans="1:25" s="121" customFormat="1" ht="18.75" customHeight="1" x14ac:dyDescent="0.25">
      <c r="A9" s="113">
        <v>1</v>
      </c>
      <c r="B9" s="55" t="s">
        <v>22</v>
      </c>
      <c r="C9" s="113">
        <v>4357</v>
      </c>
      <c r="D9" s="113">
        <v>6351</v>
      </c>
      <c r="E9" s="113">
        <v>63</v>
      </c>
      <c r="F9" s="114">
        <v>66012001600</v>
      </c>
      <c r="G9" s="115" t="s">
        <v>145</v>
      </c>
      <c r="H9" s="400" t="s">
        <v>312</v>
      </c>
      <c r="I9" s="348"/>
      <c r="J9" s="348" t="s">
        <v>0</v>
      </c>
      <c r="K9" s="350">
        <v>46071</v>
      </c>
      <c r="L9" s="320">
        <v>33865</v>
      </c>
      <c r="M9" s="320">
        <v>12206</v>
      </c>
      <c r="N9" s="389" t="s">
        <v>113</v>
      </c>
      <c r="O9" s="117">
        <v>1983</v>
      </c>
      <c r="P9" s="118">
        <v>23846</v>
      </c>
      <c r="Q9" s="117">
        <f t="shared" ref="Q9:Q12" si="1">SUM(R9:S9)</f>
        <v>0</v>
      </c>
      <c r="R9" s="117">
        <v>0</v>
      </c>
      <c r="S9" s="117">
        <v>0</v>
      </c>
      <c r="T9" s="325">
        <v>10223</v>
      </c>
      <c r="U9" s="119">
        <v>2622</v>
      </c>
      <c r="V9" s="119">
        <v>7601</v>
      </c>
      <c r="W9" s="119">
        <v>0</v>
      </c>
      <c r="X9" s="120"/>
    </row>
    <row r="10" spans="1:25" s="121" customFormat="1" ht="22.5" customHeight="1" x14ac:dyDescent="0.25">
      <c r="A10" s="113">
        <v>2</v>
      </c>
      <c r="B10" s="113" t="s">
        <v>133</v>
      </c>
      <c r="C10" s="55">
        <v>4357</v>
      </c>
      <c r="D10" s="55">
        <v>6351</v>
      </c>
      <c r="E10" s="113">
        <v>63</v>
      </c>
      <c r="F10" s="114">
        <v>66012001600</v>
      </c>
      <c r="G10" s="123" t="s">
        <v>146</v>
      </c>
      <c r="H10" s="400" t="s">
        <v>313</v>
      </c>
      <c r="I10" s="32"/>
      <c r="J10" s="348" t="s">
        <v>0</v>
      </c>
      <c r="K10" s="320">
        <v>65710</v>
      </c>
      <c r="L10" s="351">
        <v>54060</v>
      </c>
      <c r="M10" s="351">
        <f>K10-L10</f>
        <v>11650</v>
      </c>
      <c r="N10" s="389">
        <v>2020</v>
      </c>
      <c r="O10" s="117">
        <v>0</v>
      </c>
      <c r="P10" s="118">
        <v>65710</v>
      </c>
      <c r="Q10" s="117">
        <f t="shared" si="1"/>
        <v>0</v>
      </c>
      <c r="R10" s="117">
        <v>0</v>
      </c>
      <c r="S10" s="117">
        <v>0</v>
      </c>
      <c r="T10" s="325">
        <v>11650</v>
      </c>
      <c r="U10" s="119">
        <v>6006</v>
      </c>
      <c r="V10" s="350">
        <v>5644</v>
      </c>
      <c r="W10" s="119">
        <f t="shared" ref="W10:W12" si="2">K10-O10-P10</f>
        <v>0</v>
      </c>
      <c r="X10" s="120"/>
    </row>
    <row r="11" spans="1:25" s="121" customFormat="1" ht="24" customHeight="1" x14ac:dyDescent="0.25">
      <c r="A11" s="113">
        <v>3</v>
      </c>
      <c r="B11" s="113" t="s">
        <v>19</v>
      </c>
      <c r="C11" s="113">
        <v>4357</v>
      </c>
      <c r="D11" s="113">
        <v>6351</v>
      </c>
      <c r="E11" s="113">
        <v>63</v>
      </c>
      <c r="F11" s="114">
        <v>66012001600</v>
      </c>
      <c r="G11" s="123" t="s">
        <v>147</v>
      </c>
      <c r="H11" s="400" t="s">
        <v>313</v>
      </c>
      <c r="I11" s="348"/>
      <c r="J11" s="348" t="s">
        <v>0</v>
      </c>
      <c r="K11" s="320">
        <v>54139</v>
      </c>
      <c r="L11" s="320">
        <v>46275</v>
      </c>
      <c r="M11" s="351">
        <f>K11-L11</f>
        <v>7864</v>
      </c>
      <c r="N11" s="389">
        <v>2020</v>
      </c>
      <c r="O11" s="117">
        <v>0</v>
      </c>
      <c r="P11" s="118">
        <v>54139</v>
      </c>
      <c r="Q11" s="117">
        <f t="shared" si="1"/>
        <v>0</v>
      </c>
      <c r="R11" s="117">
        <v>0</v>
      </c>
      <c r="S11" s="117">
        <v>0</v>
      </c>
      <c r="T11" s="325">
        <v>7864</v>
      </c>
      <c r="U11" s="119">
        <v>5142</v>
      </c>
      <c r="V11" s="119">
        <v>2722</v>
      </c>
      <c r="W11" s="119">
        <f t="shared" si="2"/>
        <v>0</v>
      </c>
      <c r="X11" s="120"/>
    </row>
    <row r="12" spans="1:25" s="121" customFormat="1" ht="35.25" customHeight="1" x14ac:dyDescent="0.25">
      <c r="A12" s="113">
        <v>4</v>
      </c>
      <c r="B12" s="113" t="s">
        <v>19</v>
      </c>
      <c r="C12" s="55">
        <v>4357</v>
      </c>
      <c r="D12" s="55">
        <v>6351</v>
      </c>
      <c r="E12" s="55">
        <v>63</v>
      </c>
      <c r="F12" s="114">
        <v>66012001600</v>
      </c>
      <c r="G12" s="123" t="s">
        <v>148</v>
      </c>
      <c r="H12" s="400" t="s">
        <v>313</v>
      </c>
      <c r="I12" s="32"/>
      <c r="J12" s="348" t="s">
        <v>0</v>
      </c>
      <c r="K12" s="320">
        <v>27830</v>
      </c>
      <c r="L12" s="351">
        <v>24047</v>
      </c>
      <c r="M12" s="351">
        <v>3783</v>
      </c>
      <c r="N12" s="389">
        <v>2020</v>
      </c>
      <c r="O12" s="117">
        <v>0</v>
      </c>
      <c r="P12" s="118">
        <v>27830</v>
      </c>
      <c r="Q12" s="117">
        <f t="shared" si="1"/>
        <v>0</v>
      </c>
      <c r="R12" s="117">
        <v>0</v>
      </c>
      <c r="S12" s="117">
        <v>0</v>
      </c>
      <c r="T12" s="325">
        <v>3783</v>
      </c>
      <c r="U12" s="119">
        <v>2672</v>
      </c>
      <c r="V12" s="119">
        <v>1111</v>
      </c>
      <c r="W12" s="119">
        <f t="shared" si="2"/>
        <v>0</v>
      </c>
      <c r="X12" s="120"/>
    </row>
    <row r="13" spans="1:25" s="121" customFormat="1" ht="36" customHeight="1" x14ac:dyDescent="0.25">
      <c r="A13" s="113">
        <v>5</v>
      </c>
      <c r="B13" s="113" t="s">
        <v>20</v>
      </c>
      <c r="C13" s="55">
        <v>4357</v>
      </c>
      <c r="D13" s="55">
        <v>6351</v>
      </c>
      <c r="E13" s="55">
        <v>63</v>
      </c>
      <c r="F13" s="114">
        <v>66012001600</v>
      </c>
      <c r="G13" s="123" t="s">
        <v>149</v>
      </c>
      <c r="H13" s="400" t="s">
        <v>313</v>
      </c>
      <c r="I13" s="32"/>
      <c r="J13" s="348" t="s">
        <v>0</v>
      </c>
      <c r="K13" s="320">
        <v>146037</v>
      </c>
      <c r="L13" s="351">
        <v>129666</v>
      </c>
      <c r="M13" s="351">
        <v>16371</v>
      </c>
      <c r="N13" s="389">
        <v>2020</v>
      </c>
      <c r="O13" s="117">
        <v>0</v>
      </c>
      <c r="P13" s="118">
        <v>146037</v>
      </c>
      <c r="Q13" s="117">
        <v>0</v>
      </c>
      <c r="R13" s="117">
        <v>0</v>
      </c>
      <c r="S13" s="117">
        <v>0</v>
      </c>
      <c r="T13" s="325">
        <v>16371</v>
      </c>
      <c r="U13" s="119">
        <v>14408</v>
      </c>
      <c r="V13" s="119">
        <v>1963</v>
      </c>
      <c r="W13" s="119">
        <v>0</v>
      </c>
      <c r="X13" s="144"/>
    </row>
    <row r="14" spans="1:25" s="112" customFormat="1" ht="25.5" hidden="1" customHeight="1" x14ac:dyDescent="0.3">
      <c r="A14" s="349" t="s">
        <v>40</v>
      </c>
      <c r="B14" s="349"/>
      <c r="C14" s="349"/>
      <c r="D14" s="349"/>
      <c r="E14" s="349"/>
      <c r="F14" s="349"/>
      <c r="G14" s="349"/>
      <c r="H14" s="349"/>
      <c r="I14" s="349"/>
      <c r="J14" s="349"/>
      <c r="K14" s="25">
        <f>SUM(K15)</f>
        <v>0</v>
      </c>
      <c r="L14" s="25">
        <f t="shared" ref="L14:W14" si="3">SUM(L15)</f>
        <v>0</v>
      </c>
      <c r="M14" s="25">
        <f t="shared" si="3"/>
        <v>0</v>
      </c>
      <c r="N14" s="25"/>
      <c r="O14" s="25">
        <f t="shared" si="3"/>
        <v>0</v>
      </c>
      <c r="P14" s="25">
        <f t="shared" si="3"/>
        <v>0</v>
      </c>
      <c r="Q14" s="25">
        <f t="shared" si="3"/>
        <v>0</v>
      </c>
      <c r="R14" s="25">
        <f t="shared" si="3"/>
        <v>0</v>
      </c>
      <c r="S14" s="25">
        <f t="shared" si="3"/>
        <v>0</v>
      </c>
      <c r="T14" s="25">
        <f t="shared" si="3"/>
        <v>0</v>
      </c>
      <c r="U14" s="25">
        <f t="shared" si="3"/>
        <v>0</v>
      </c>
      <c r="V14" s="25">
        <f t="shared" si="3"/>
        <v>0</v>
      </c>
      <c r="W14" s="25">
        <f t="shared" si="3"/>
        <v>0</v>
      </c>
      <c r="X14" s="33"/>
    </row>
    <row r="15" spans="1:25" s="121" customFormat="1" ht="15.75" hidden="1" x14ac:dyDescent="0.25">
      <c r="A15" s="113">
        <v>1</v>
      </c>
      <c r="B15" s="113" t="s">
        <v>19</v>
      </c>
      <c r="C15" s="55">
        <v>4357</v>
      </c>
      <c r="D15" s="55"/>
      <c r="E15" s="55"/>
      <c r="F15" s="122"/>
      <c r="G15" s="123"/>
      <c r="H15" s="143"/>
      <c r="I15" s="32"/>
      <c r="J15" s="348"/>
      <c r="K15" s="320"/>
      <c r="L15" s="320"/>
      <c r="M15" s="320"/>
      <c r="N15" s="116"/>
      <c r="O15" s="117"/>
      <c r="P15" s="118"/>
      <c r="Q15" s="117"/>
      <c r="R15" s="117"/>
      <c r="S15" s="117"/>
      <c r="T15" s="119"/>
      <c r="U15" s="119"/>
      <c r="V15" s="119"/>
      <c r="W15" s="119"/>
      <c r="X15" s="120"/>
    </row>
    <row r="16" spans="1:25" ht="35.25" customHeight="1" x14ac:dyDescent="0.25">
      <c r="A16" s="425" t="s">
        <v>150</v>
      </c>
      <c r="B16" s="426"/>
      <c r="C16" s="426"/>
      <c r="D16" s="426"/>
      <c r="E16" s="426"/>
      <c r="F16" s="426"/>
      <c r="G16" s="426"/>
      <c r="H16" s="427"/>
      <c r="I16" s="346"/>
      <c r="J16" s="346"/>
      <c r="K16" s="23">
        <f>K8+K14</f>
        <v>339787</v>
      </c>
      <c r="L16" s="23">
        <f>L8+L14</f>
        <v>287913</v>
      </c>
      <c r="M16" s="23">
        <f>M8+M14</f>
        <v>51874</v>
      </c>
      <c r="N16" s="23"/>
      <c r="O16" s="23">
        <f t="shared" ref="O16:W16" si="4">O8+O14</f>
        <v>1983</v>
      </c>
      <c r="P16" s="23">
        <f t="shared" si="4"/>
        <v>317562</v>
      </c>
      <c r="Q16" s="23">
        <f t="shared" si="4"/>
        <v>0</v>
      </c>
      <c r="R16" s="23">
        <f t="shared" si="4"/>
        <v>0</v>
      </c>
      <c r="S16" s="23">
        <f t="shared" si="4"/>
        <v>0</v>
      </c>
      <c r="T16" s="23">
        <f>T8+T14</f>
        <v>49891</v>
      </c>
      <c r="U16" s="23">
        <f t="shared" si="4"/>
        <v>30850</v>
      </c>
      <c r="V16" s="23">
        <f t="shared" si="4"/>
        <v>19041</v>
      </c>
      <c r="W16" s="22">
        <f t="shared" si="4"/>
        <v>0</v>
      </c>
      <c r="X16" s="21"/>
    </row>
    <row r="17" spans="1:25" s="105" customFormat="1" x14ac:dyDescent="0.25">
      <c r="A17" s="103"/>
      <c r="B17" s="103"/>
      <c r="C17" s="103"/>
      <c r="D17" s="103"/>
      <c r="E17" s="103"/>
      <c r="F17" s="103"/>
      <c r="G17" s="125"/>
      <c r="H17" s="103"/>
      <c r="I17" s="126"/>
      <c r="J17" s="127"/>
      <c r="K17" s="128"/>
      <c r="L17" s="128"/>
      <c r="M17" s="128"/>
      <c r="N17" s="129"/>
      <c r="O17" s="129"/>
      <c r="X17" s="130"/>
      <c r="Y17" s="107"/>
    </row>
    <row r="18" spans="1:25" s="105" customFormat="1" x14ac:dyDescent="0.25">
      <c r="A18" s="103"/>
      <c r="B18" s="103"/>
      <c r="C18" s="103"/>
      <c r="D18" s="103"/>
      <c r="E18" s="103"/>
      <c r="F18" s="103"/>
      <c r="G18" s="103"/>
      <c r="H18" s="103"/>
      <c r="I18" s="131"/>
      <c r="J18" s="132"/>
      <c r="K18" s="133"/>
      <c r="L18" s="133"/>
      <c r="M18" s="133"/>
      <c r="X18" s="130"/>
      <c r="Y18" s="107"/>
    </row>
    <row r="19" spans="1:25" s="105" customFormat="1" ht="18" x14ac:dyDescent="0.25">
      <c r="A19" s="134"/>
      <c r="B19" s="134"/>
      <c r="C19" s="134"/>
      <c r="D19" s="134"/>
      <c r="E19" s="134"/>
      <c r="F19" s="134"/>
      <c r="G19" s="134"/>
      <c r="H19" s="134"/>
      <c r="I19" s="134"/>
      <c r="J19" s="134"/>
      <c r="K19" s="134"/>
      <c r="L19" s="134"/>
      <c r="M19" s="134"/>
      <c r="N19" s="134"/>
      <c r="O19" s="134"/>
      <c r="P19" s="134"/>
      <c r="X19" s="130"/>
      <c r="Y19" s="107"/>
    </row>
    <row r="20" spans="1:25" s="140" customFormat="1" x14ac:dyDescent="0.2">
      <c r="A20" s="135"/>
      <c r="B20" s="136"/>
      <c r="C20" s="135"/>
      <c r="D20" s="136"/>
      <c r="E20" s="136"/>
      <c r="F20" s="136"/>
      <c r="G20" s="136"/>
      <c r="H20" s="136"/>
      <c r="I20" s="137"/>
      <c r="J20" s="138"/>
      <c r="K20" s="139"/>
      <c r="L20" s="139"/>
      <c r="M20" s="139"/>
      <c r="X20" s="141"/>
      <c r="Y20" s="142"/>
    </row>
    <row r="21" spans="1:25" s="105" customFormat="1" x14ac:dyDescent="0.25">
      <c r="A21" s="103"/>
      <c r="B21" s="103"/>
      <c r="C21" s="103"/>
      <c r="D21" s="103"/>
      <c r="E21" s="103"/>
      <c r="F21" s="103"/>
      <c r="G21" s="103"/>
      <c r="H21" s="103"/>
      <c r="I21" s="107"/>
      <c r="J21" s="132"/>
      <c r="K21" s="133"/>
      <c r="L21" s="133"/>
      <c r="M21" s="133"/>
      <c r="X21" s="130"/>
      <c r="Y21" s="107"/>
    </row>
    <row r="22" spans="1:25" s="105" customFormat="1" x14ac:dyDescent="0.25">
      <c r="A22" s="103"/>
      <c r="B22" s="103"/>
      <c r="C22" s="103"/>
      <c r="D22" s="103"/>
      <c r="E22" s="103"/>
      <c r="F22" s="103"/>
      <c r="G22" s="103"/>
      <c r="H22" s="103"/>
      <c r="I22" s="107"/>
      <c r="J22" s="132"/>
      <c r="K22" s="133"/>
      <c r="L22" s="133"/>
      <c r="M22" s="133"/>
      <c r="X22" s="130"/>
      <c r="Y22" s="107"/>
    </row>
    <row r="23" spans="1:25" s="105" customFormat="1" x14ac:dyDescent="0.25">
      <c r="A23" s="103"/>
      <c r="B23" s="103"/>
      <c r="C23" s="103"/>
      <c r="D23" s="103"/>
      <c r="E23" s="103"/>
      <c r="F23" s="103"/>
      <c r="G23" s="103"/>
      <c r="H23" s="103"/>
      <c r="I23" s="107"/>
      <c r="J23" s="132"/>
      <c r="K23" s="133"/>
      <c r="L23" s="133"/>
      <c r="M23" s="133"/>
      <c r="X23" s="130"/>
      <c r="Y23" s="107"/>
    </row>
    <row r="24" spans="1:25" s="105" customFormat="1" x14ac:dyDescent="0.25">
      <c r="A24" s="103"/>
      <c r="B24" s="103"/>
      <c r="C24" s="103"/>
      <c r="D24" s="103"/>
      <c r="E24" s="103"/>
      <c r="F24" s="103"/>
      <c r="G24" s="103"/>
      <c r="H24" s="103"/>
      <c r="I24" s="107"/>
      <c r="J24" s="132"/>
      <c r="K24" s="133"/>
      <c r="L24" s="133"/>
      <c r="M24" s="133"/>
      <c r="X24" s="130"/>
      <c r="Y24" s="107"/>
    </row>
    <row r="25" spans="1:25" s="105" customFormat="1" x14ac:dyDescent="0.25">
      <c r="A25" s="103"/>
      <c r="B25" s="103"/>
      <c r="C25" s="103"/>
      <c r="D25" s="103"/>
      <c r="E25" s="103"/>
      <c r="F25" s="103"/>
      <c r="G25" s="103"/>
      <c r="H25" s="103"/>
      <c r="I25" s="107"/>
      <c r="J25" s="132"/>
      <c r="K25" s="133"/>
      <c r="L25" s="133"/>
      <c r="M25" s="133"/>
      <c r="X25" s="130"/>
      <c r="Y25" s="107"/>
    </row>
    <row r="26" spans="1:25" s="105" customFormat="1" x14ac:dyDescent="0.25">
      <c r="A26" s="103"/>
      <c r="B26" s="103"/>
      <c r="C26" s="103"/>
      <c r="D26" s="103"/>
      <c r="E26" s="103"/>
      <c r="F26" s="103"/>
      <c r="G26" s="103"/>
      <c r="H26" s="103"/>
      <c r="I26" s="107"/>
      <c r="J26" s="132"/>
      <c r="K26" s="133"/>
      <c r="L26" s="133"/>
      <c r="M26" s="133"/>
      <c r="X26" s="130"/>
      <c r="Y26" s="107"/>
    </row>
    <row r="27" spans="1:25" s="105" customFormat="1" x14ac:dyDescent="0.25">
      <c r="A27" s="103"/>
      <c r="B27" s="103"/>
      <c r="C27" s="103"/>
      <c r="D27" s="103"/>
      <c r="E27" s="103"/>
      <c r="F27" s="103"/>
      <c r="G27" s="103"/>
      <c r="H27" s="103"/>
      <c r="I27" s="107"/>
      <c r="J27" s="132"/>
      <c r="K27" s="133"/>
      <c r="L27" s="133"/>
      <c r="M27" s="133"/>
      <c r="X27" s="130"/>
      <c r="Y27" s="107"/>
    </row>
    <row r="28" spans="1:25" s="105" customFormat="1" x14ac:dyDescent="0.25">
      <c r="A28" s="103"/>
      <c r="B28" s="103"/>
      <c r="C28" s="103"/>
      <c r="D28" s="103"/>
      <c r="E28" s="103"/>
      <c r="F28" s="103"/>
      <c r="G28" s="103"/>
      <c r="H28" s="103"/>
      <c r="I28" s="107"/>
      <c r="J28" s="132"/>
      <c r="K28" s="133"/>
      <c r="L28" s="133"/>
      <c r="M28" s="133"/>
      <c r="X28" s="130"/>
      <c r="Y28" s="107"/>
    </row>
    <row r="29" spans="1:25" s="105" customFormat="1" x14ac:dyDescent="0.25">
      <c r="A29" s="103"/>
      <c r="B29" s="103"/>
      <c r="C29" s="103"/>
      <c r="D29" s="103"/>
      <c r="E29" s="103"/>
      <c r="F29" s="103"/>
      <c r="G29" s="103"/>
      <c r="H29" s="103"/>
      <c r="I29" s="107"/>
      <c r="J29" s="132"/>
      <c r="K29" s="133"/>
      <c r="L29" s="133"/>
      <c r="M29" s="133"/>
      <c r="X29" s="130"/>
      <c r="Y29" s="107"/>
    </row>
    <row r="30" spans="1:25" s="105" customFormat="1" x14ac:dyDescent="0.25">
      <c r="A30" s="103"/>
      <c r="B30" s="103"/>
      <c r="C30" s="103"/>
      <c r="D30" s="103"/>
      <c r="E30" s="103"/>
      <c r="F30" s="103"/>
      <c r="G30" s="103"/>
      <c r="H30" s="103"/>
      <c r="I30" s="107"/>
      <c r="J30" s="132"/>
      <c r="K30" s="133"/>
      <c r="L30" s="133"/>
      <c r="M30" s="133"/>
      <c r="X30" s="130"/>
      <c r="Y30" s="107"/>
    </row>
    <row r="31" spans="1:25" s="105" customFormat="1" x14ac:dyDescent="0.25">
      <c r="A31" s="103"/>
      <c r="B31" s="103"/>
      <c r="C31" s="103"/>
      <c r="D31" s="103"/>
      <c r="E31" s="103"/>
      <c r="F31" s="103"/>
      <c r="G31" s="103"/>
      <c r="H31" s="103"/>
      <c r="I31" s="107"/>
      <c r="J31" s="132"/>
      <c r="K31" s="133"/>
      <c r="L31" s="133"/>
      <c r="M31" s="133"/>
      <c r="X31" s="130"/>
      <c r="Y31" s="107"/>
    </row>
    <row r="32" spans="1:25" s="105" customFormat="1" x14ac:dyDescent="0.25">
      <c r="A32" s="103"/>
      <c r="B32" s="103"/>
      <c r="C32" s="103"/>
      <c r="D32" s="103"/>
      <c r="E32" s="103"/>
      <c r="F32" s="103"/>
      <c r="G32" s="103"/>
      <c r="H32" s="103"/>
      <c r="I32" s="107"/>
      <c r="J32" s="132"/>
      <c r="K32" s="133"/>
      <c r="L32" s="133"/>
      <c r="M32" s="133"/>
      <c r="X32" s="130"/>
      <c r="Y32" s="107"/>
    </row>
    <row r="33" spans="1:25" s="105" customFormat="1" x14ac:dyDescent="0.25">
      <c r="A33" s="103"/>
      <c r="B33" s="103"/>
      <c r="C33" s="103"/>
      <c r="D33" s="103"/>
      <c r="E33" s="103"/>
      <c r="F33" s="103"/>
      <c r="G33" s="103"/>
      <c r="H33" s="103"/>
      <c r="I33" s="107"/>
      <c r="J33" s="132"/>
      <c r="K33" s="133"/>
      <c r="L33" s="133"/>
      <c r="M33" s="133"/>
      <c r="X33" s="130"/>
      <c r="Y33" s="107"/>
    </row>
    <row r="34" spans="1:25" s="105" customFormat="1" x14ac:dyDescent="0.25">
      <c r="A34" s="103"/>
      <c r="B34" s="103"/>
      <c r="C34" s="103"/>
      <c r="D34" s="103"/>
      <c r="E34" s="103"/>
      <c r="F34" s="103"/>
      <c r="G34" s="103"/>
      <c r="H34" s="103"/>
      <c r="I34" s="107"/>
      <c r="J34" s="132"/>
      <c r="K34" s="133"/>
      <c r="L34" s="133"/>
      <c r="M34" s="133"/>
      <c r="X34" s="130"/>
      <c r="Y34" s="107"/>
    </row>
    <row r="35" spans="1:25" s="105" customFormat="1" x14ac:dyDescent="0.25">
      <c r="A35" s="103"/>
      <c r="B35" s="103"/>
      <c r="C35" s="103"/>
      <c r="D35" s="103"/>
      <c r="E35" s="103"/>
      <c r="F35" s="103"/>
      <c r="G35" s="103"/>
      <c r="H35" s="103"/>
      <c r="I35" s="107"/>
      <c r="J35" s="132"/>
      <c r="K35" s="133"/>
      <c r="L35" s="133"/>
      <c r="M35" s="133"/>
      <c r="X35" s="130"/>
      <c r="Y35" s="107"/>
    </row>
    <row r="36" spans="1:25" s="105" customFormat="1" x14ac:dyDescent="0.25">
      <c r="A36" s="103"/>
      <c r="B36" s="103"/>
      <c r="C36" s="103"/>
      <c r="D36" s="103"/>
      <c r="E36" s="103"/>
      <c r="F36" s="103"/>
      <c r="G36" s="103"/>
      <c r="H36" s="103"/>
      <c r="I36" s="107"/>
      <c r="J36" s="132"/>
      <c r="K36" s="133"/>
      <c r="L36" s="133"/>
      <c r="M36" s="133"/>
      <c r="X36" s="130"/>
      <c r="Y36" s="107"/>
    </row>
    <row r="37" spans="1:25" s="105" customFormat="1" x14ac:dyDescent="0.25">
      <c r="A37" s="103"/>
      <c r="B37" s="103"/>
      <c r="C37" s="103"/>
      <c r="D37" s="103"/>
      <c r="E37" s="103"/>
      <c r="F37" s="103"/>
      <c r="G37" s="103"/>
      <c r="H37" s="103"/>
      <c r="I37" s="107"/>
      <c r="J37" s="132"/>
      <c r="K37" s="133"/>
      <c r="L37" s="133"/>
      <c r="M37" s="133"/>
      <c r="X37" s="130"/>
      <c r="Y37" s="107"/>
    </row>
    <row r="38" spans="1:25" s="105" customFormat="1" x14ac:dyDescent="0.25">
      <c r="A38" s="103"/>
      <c r="B38" s="103"/>
      <c r="C38" s="103"/>
      <c r="D38" s="103"/>
      <c r="E38" s="103"/>
      <c r="F38" s="103"/>
      <c r="G38" s="103"/>
      <c r="H38" s="103"/>
      <c r="I38" s="107"/>
      <c r="J38" s="103"/>
      <c r="K38" s="133"/>
      <c r="L38" s="133"/>
      <c r="M38" s="133"/>
      <c r="X38" s="130"/>
      <c r="Y38" s="107"/>
    </row>
    <row r="39" spans="1:25" s="105" customFormat="1" x14ac:dyDescent="0.25">
      <c r="A39" s="103"/>
      <c r="B39" s="103"/>
      <c r="C39" s="103"/>
      <c r="D39" s="103"/>
      <c r="E39" s="103"/>
      <c r="F39" s="103"/>
      <c r="G39" s="103"/>
      <c r="H39" s="103"/>
      <c r="I39" s="107"/>
      <c r="J39" s="103"/>
      <c r="K39" s="133"/>
      <c r="L39" s="133"/>
      <c r="M39" s="133"/>
      <c r="X39" s="130"/>
      <c r="Y39" s="107"/>
    </row>
    <row r="40" spans="1:25" s="105" customFormat="1" x14ac:dyDescent="0.25">
      <c r="A40" s="103"/>
      <c r="B40" s="103"/>
      <c r="C40" s="103"/>
      <c r="D40" s="103"/>
      <c r="E40" s="103"/>
      <c r="F40" s="103"/>
      <c r="G40" s="103"/>
      <c r="H40" s="103"/>
      <c r="I40" s="107"/>
      <c r="J40" s="103"/>
      <c r="K40" s="133"/>
      <c r="L40" s="133"/>
      <c r="M40" s="133"/>
      <c r="X40" s="130"/>
      <c r="Y40" s="107"/>
    </row>
    <row r="41" spans="1:25" s="105" customFormat="1" x14ac:dyDescent="0.25">
      <c r="A41" s="103"/>
      <c r="B41" s="103"/>
      <c r="C41" s="103"/>
      <c r="D41" s="103"/>
      <c r="E41" s="103"/>
      <c r="F41" s="103"/>
      <c r="G41" s="103"/>
      <c r="H41" s="103"/>
      <c r="I41" s="107"/>
      <c r="J41" s="103"/>
      <c r="K41" s="133"/>
      <c r="L41" s="133"/>
      <c r="M41" s="133"/>
      <c r="X41" s="130"/>
      <c r="Y41" s="107"/>
    </row>
    <row r="42" spans="1:25" s="105" customFormat="1" x14ac:dyDescent="0.25">
      <c r="A42" s="103"/>
      <c r="B42" s="103"/>
      <c r="C42" s="103"/>
      <c r="D42" s="103"/>
      <c r="E42" s="103"/>
      <c r="F42" s="103"/>
      <c r="G42" s="103"/>
      <c r="H42" s="103"/>
      <c r="I42" s="107"/>
      <c r="J42" s="103"/>
      <c r="K42" s="133"/>
      <c r="L42" s="133"/>
      <c r="M42" s="133"/>
      <c r="X42" s="130"/>
      <c r="Y42" s="107"/>
    </row>
    <row r="43" spans="1:25" s="105" customFormat="1" x14ac:dyDescent="0.25">
      <c r="A43" s="103"/>
      <c r="B43" s="103"/>
      <c r="C43" s="103"/>
      <c r="D43" s="103"/>
      <c r="E43" s="103"/>
      <c r="F43" s="103"/>
      <c r="G43" s="103"/>
      <c r="H43" s="103"/>
      <c r="I43" s="107"/>
      <c r="J43" s="103"/>
      <c r="K43" s="133"/>
      <c r="L43" s="133"/>
      <c r="M43" s="133"/>
      <c r="X43" s="130"/>
      <c r="Y43" s="107"/>
    </row>
    <row r="44" spans="1:25" s="105" customFormat="1" x14ac:dyDescent="0.25">
      <c r="A44" s="103"/>
      <c r="B44" s="103"/>
      <c r="C44" s="103"/>
      <c r="D44" s="103"/>
      <c r="E44" s="103"/>
      <c r="F44" s="103"/>
      <c r="G44" s="103"/>
      <c r="H44" s="103"/>
      <c r="I44" s="107"/>
      <c r="J44" s="103"/>
      <c r="K44" s="133"/>
      <c r="L44" s="133"/>
      <c r="M44" s="133"/>
      <c r="X44" s="130"/>
      <c r="Y44" s="107"/>
    </row>
    <row r="45" spans="1:25" s="105" customFormat="1" x14ac:dyDescent="0.25">
      <c r="A45" s="103"/>
      <c r="B45" s="103"/>
      <c r="C45" s="103"/>
      <c r="D45" s="103"/>
      <c r="E45" s="103"/>
      <c r="F45" s="103"/>
      <c r="G45" s="103"/>
      <c r="H45" s="103"/>
      <c r="I45" s="107"/>
      <c r="J45" s="103"/>
      <c r="K45" s="133"/>
      <c r="L45" s="133"/>
      <c r="M45" s="133"/>
      <c r="X45" s="130"/>
      <c r="Y45" s="107"/>
    </row>
    <row r="46" spans="1:25" s="105" customFormat="1" x14ac:dyDescent="0.25">
      <c r="A46" s="103"/>
      <c r="B46" s="103"/>
      <c r="C46" s="103"/>
      <c r="D46" s="103"/>
      <c r="E46" s="103"/>
      <c r="F46" s="103"/>
      <c r="G46" s="103"/>
      <c r="H46" s="103"/>
      <c r="I46" s="107"/>
      <c r="J46" s="103"/>
      <c r="K46" s="133"/>
      <c r="L46" s="133"/>
      <c r="M46" s="133"/>
      <c r="X46" s="130"/>
      <c r="Y46" s="107"/>
    </row>
    <row r="47" spans="1:25" s="105" customFormat="1" x14ac:dyDescent="0.25">
      <c r="A47" s="103"/>
      <c r="B47" s="103"/>
      <c r="C47" s="103"/>
      <c r="D47" s="103"/>
      <c r="E47" s="103"/>
      <c r="F47" s="103"/>
      <c r="G47" s="103"/>
      <c r="H47" s="103"/>
      <c r="I47" s="107"/>
      <c r="J47" s="103"/>
      <c r="K47" s="133"/>
      <c r="L47" s="133"/>
      <c r="M47" s="133"/>
      <c r="X47" s="130"/>
      <c r="Y47" s="107"/>
    </row>
    <row r="48" spans="1:25" s="105" customFormat="1" x14ac:dyDescent="0.25">
      <c r="A48" s="103"/>
      <c r="B48" s="103"/>
      <c r="C48" s="103"/>
      <c r="D48" s="103"/>
      <c r="E48" s="103"/>
      <c r="F48" s="103"/>
      <c r="G48" s="103"/>
      <c r="H48" s="103"/>
      <c r="I48" s="107"/>
      <c r="J48" s="103"/>
      <c r="K48" s="133"/>
      <c r="L48" s="133"/>
      <c r="M48" s="133"/>
      <c r="X48" s="130"/>
      <c r="Y48" s="107"/>
    </row>
    <row r="49" spans="1:25" s="105" customFormat="1" x14ac:dyDescent="0.25">
      <c r="A49" s="107"/>
      <c r="B49" s="107"/>
      <c r="C49" s="107"/>
      <c r="D49" s="107"/>
      <c r="E49" s="107"/>
      <c r="F49" s="107"/>
      <c r="G49" s="107"/>
      <c r="H49" s="107"/>
      <c r="I49" s="107"/>
      <c r="J49" s="103"/>
      <c r="K49" s="133"/>
      <c r="L49" s="133"/>
      <c r="M49" s="133"/>
      <c r="X49" s="130"/>
      <c r="Y49" s="107"/>
    </row>
    <row r="50" spans="1:25" s="105" customFormat="1" x14ac:dyDescent="0.25">
      <c r="A50" s="107"/>
      <c r="B50" s="107"/>
      <c r="C50" s="107"/>
      <c r="D50" s="107"/>
      <c r="E50" s="107"/>
      <c r="F50" s="107"/>
      <c r="G50" s="107"/>
      <c r="H50" s="107"/>
      <c r="I50" s="107"/>
      <c r="J50" s="103"/>
      <c r="K50" s="133"/>
      <c r="L50" s="133"/>
      <c r="M50" s="133"/>
      <c r="X50" s="130"/>
      <c r="Y50" s="107"/>
    </row>
    <row r="51" spans="1:25" s="105" customFormat="1" x14ac:dyDescent="0.25">
      <c r="A51" s="107"/>
      <c r="B51" s="107"/>
      <c r="C51" s="107"/>
      <c r="D51" s="107"/>
      <c r="E51" s="107"/>
      <c r="F51" s="107"/>
      <c r="G51" s="107"/>
      <c r="H51" s="107"/>
      <c r="I51" s="107"/>
      <c r="J51" s="103"/>
      <c r="K51" s="133"/>
      <c r="L51" s="133"/>
      <c r="M51" s="133"/>
      <c r="X51" s="130"/>
      <c r="Y51" s="107"/>
    </row>
    <row r="52" spans="1:25" s="105" customFormat="1" x14ac:dyDescent="0.25">
      <c r="A52" s="107"/>
      <c r="B52" s="107"/>
      <c r="C52" s="107"/>
      <c r="D52" s="107"/>
      <c r="E52" s="107"/>
      <c r="F52" s="107"/>
      <c r="G52" s="107"/>
      <c r="H52" s="107"/>
      <c r="I52" s="107"/>
      <c r="J52" s="103"/>
      <c r="K52" s="133"/>
      <c r="L52" s="133"/>
      <c r="M52" s="133"/>
      <c r="X52" s="130"/>
      <c r="Y52" s="107"/>
    </row>
    <row r="53" spans="1:25" s="105" customFormat="1" x14ac:dyDescent="0.25">
      <c r="A53" s="107"/>
      <c r="B53" s="107"/>
      <c r="C53" s="107"/>
      <c r="D53" s="107"/>
      <c r="E53" s="107"/>
      <c r="F53" s="107"/>
      <c r="G53" s="107"/>
      <c r="H53" s="107"/>
      <c r="I53" s="107"/>
      <c r="J53" s="103"/>
      <c r="K53" s="133"/>
      <c r="L53" s="133"/>
      <c r="M53" s="133"/>
      <c r="X53" s="130"/>
      <c r="Y53" s="107"/>
    </row>
    <row r="54" spans="1:25" s="105" customFormat="1" x14ac:dyDescent="0.25">
      <c r="A54" s="107"/>
      <c r="B54" s="107"/>
      <c r="C54" s="107"/>
      <c r="D54" s="107"/>
      <c r="E54" s="107"/>
      <c r="F54" s="107"/>
      <c r="G54" s="107"/>
      <c r="H54" s="107"/>
      <c r="I54" s="107"/>
      <c r="J54" s="103"/>
      <c r="K54" s="133"/>
      <c r="L54" s="133"/>
      <c r="M54" s="133"/>
      <c r="X54" s="130"/>
      <c r="Y54" s="107"/>
    </row>
    <row r="55" spans="1:25" s="105" customFormat="1" x14ac:dyDescent="0.25">
      <c r="A55" s="107"/>
      <c r="B55" s="107"/>
      <c r="C55" s="107"/>
      <c r="D55" s="107"/>
      <c r="E55" s="107"/>
      <c r="F55" s="107"/>
      <c r="G55" s="107"/>
      <c r="H55" s="107"/>
      <c r="I55" s="107"/>
      <c r="J55" s="103"/>
      <c r="K55" s="133"/>
      <c r="L55" s="133"/>
      <c r="M55" s="133"/>
      <c r="X55" s="130"/>
      <c r="Y55" s="107"/>
    </row>
    <row r="56" spans="1:25" s="105" customFormat="1" x14ac:dyDescent="0.25">
      <c r="A56" s="107"/>
      <c r="B56" s="107"/>
      <c r="C56" s="107"/>
      <c r="D56" s="107"/>
      <c r="E56" s="107"/>
      <c r="F56" s="107"/>
      <c r="G56" s="107"/>
      <c r="H56" s="107"/>
      <c r="I56" s="107"/>
      <c r="J56" s="103"/>
      <c r="K56" s="133"/>
      <c r="L56" s="133"/>
      <c r="M56" s="133"/>
      <c r="X56" s="130"/>
      <c r="Y56" s="107"/>
    </row>
    <row r="57" spans="1:25" s="105" customFormat="1" x14ac:dyDescent="0.25">
      <c r="A57" s="107"/>
      <c r="B57" s="107"/>
      <c r="C57" s="107"/>
      <c r="D57" s="107"/>
      <c r="E57" s="107"/>
      <c r="F57" s="107"/>
      <c r="G57" s="107"/>
      <c r="H57" s="107"/>
      <c r="I57" s="107"/>
      <c r="J57" s="103"/>
      <c r="K57" s="133"/>
      <c r="L57" s="133"/>
      <c r="M57" s="133"/>
      <c r="X57" s="130"/>
      <c r="Y57" s="107"/>
    </row>
    <row r="58" spans="1:25" s="105" customFormat="1" x14ac:dyDescent="0.25">
      <c r="A58" s="107"/>
      <c r="B58" s="107"/>
      <c r="C58" s="107"/>
      <c r="D58" s="107"/>
      <c r="E58" s="107"/>
      <c r="F58" s="107"/>
      <c r="G58" s="107"/>
      <c r="H58" s="107"/>
      <c r="I58" s="107"/>
      <c r="J58" s="103"/>
      <c r="K58" s="133"/>
      <c r="L58" s="133"/>
      <c r="M58" s="133"/>
      <c r="X58" s="130"/>
      <c r="Y58" s="107"/>
    </row>
    <row r="59" spans="1:25" s="105" customFormat="1" x14ac:dyDescent="0.25">
      <c r="A59" s="107"/>
      <c r="B59" s="107"/>
      <c r="C59" s="107"/>
      <c r="D59" s="107"/>
      <c r="E59" s="107"/>
      <c r="F59" s="107"/>
      <c r="G59" s="107"/>
      <c r="H59" s="107"/>
      <c r="I59" s="107"/>
      <c r="J59" s="103"/>
      <c r="K59" s="133"/>
      <c r="L59" s="133"/>
      <c r="M59" s="133"/>
      <c r="X59" s="130"/>
      <c r="Y59" s="107"/>
    </row>
    <row r="60" spans="1:25" s="105" customFormat="1" x14ac:dyDescent="0.25">
      <c r="A60" s="107"/>
      <c r="B60" s="107"/>
      <c r="C60" s="107"/>
      <c r="D60" s="107"/>
      <c r="E60" s="107"/>
      <c r="F60" s="107"/>
      <c r="G60" s="107"/>
      <c r="H60" s="107"/>
      <c r="I60" s="107"/>
      <c r="J60" s="103"/>
      <c r="K60" s="133"/>
      <c r="L60" s="133"/>
      <c r="M60" s="133"/>
      <c r="X60" s="130"/>
      <c r="Y60" s="107"/>
    </row>
    <row r="61" spans="1:25" s="105" customFormat="1" x14ac:dyDescent="0.25">
      <c r="A61" s="107"/>
      <c r="B61" s="107"/>
      <c r="C61" s="107"/>
      <c r="D61" s="107"/>
      <c r="E61" s="107"/>
      <c r="F61" s="107"/>
      <c r="G61" s="107"/>
      <c r="H61" s="107"/>
      <c r="I61" s="107"/>
      <c r="J61" s="103"/>
      <c r="K61" s="133"/>
      <c r="L61" s="133"/>
      <c r="M61" s="133"/>
      <c r="X61" s="130"/>
      <c r="Y61" s="107"/>
    </row>
    <row r="62" spans="1:25" s="105" customFormat="1" x14ac:dyDescent="0.25">
      <c r="A62" s="107"/>
      <c r="B62" s="107"/>
      <c r="C62" s="107"/>
      <c r="D62" s="107"/>
      <c r="E62" s="107"/>
      <c r="F62" s="107"/>
      <c r="G62" s="107"/>
      <c r="H62" s="107"/>
      <c r="I62" s="107"/>
      <c r="J62" s="103"/>
      <c r="K62" s="133"/>
      <c r="L62" s="133"/>
      <c r="M62" s="133"/>
      <c r="X62" s="130"/>
      <c r="Y62" s="107"/>
    </row>
    <row r="63" spans="1:25" s="105" customFormat="1" x14ac:dyDescent="0.25">
      <c r="A63" s="107"/>
      <c r="B63" s="107"/>
      <c r="C63" s="107"/>
      <c r="D63" s="107"/>
      <c r="E63" s="107"/>
      <c r="F63" s="107"/>
      <c r="G63" s="107"/>
      <c r="H63" s="107"/>
      <c r="I63" s="107"/>
      <c r="J63" s="103"/>
      <c r="K63" s="133"/>
      <c r="L63" s="133"/>
      <c r="M63" s="133"/>
      <c r="X63" s="130"/>
      <c r="Y63" s="107"/>
    </row>
    <row r="64" spans="1:25" s="105" customFormat="1" x14ac:dyDescent="0.25">
      <c r="A64" s="107"/>
      <c r="B64" s="107"/>
      <c r="C64" s="107"/>
      <c r="D64" s="107"/>
      <c r="E64" s="107"/>
      <c r="F64" s="107"/>
      <c r="G64" s="107"/>
      <c r="H64" s="107"/>
      <c r="I64" s="107"/>
      <c r="J64" s="103"/>
      <c r="K64" s="133"/>
      <c r="L64" s="133"/>
      <c r="M64" s="133"/>
      <c r="X64" s="130"/>
      <c r="Y64" s="107"/>
    </row>
    <row r="65" spans="1:25" s="105" customFormat="1" x14ac:dyDescent="0.25">
      <c r="A65" s="107"/>
      <c r="B65" s="107"/>
      <c r="C65" s="107"/>
      <c r="D65" s="107"/>
      <c r="E65" s="107"/>
      <c r="F65" s="107"/>
      <c r="G65" s="107"/>
      <c r="H65" s="107"/>
      <c r="I65" s="107"/>
      <c r="J65" s="103"/>
      <c r="K65" s="133"/>
      <c r="L65" s="133"/>
      <c r="M65" s="133"/>
      <c r="X65" s="130"/>
      <c r="Y65" s="107"/>
    </row>
    <row r="66" spans="1:25" s="105" customFormat="1" x14ac:dyDescent="0.25">
      <c r="A66" s="107"/>
      <c r="B66" s="107"/>
      <c r="C66" s="107"/>
      <c r="D66" s="107"/>
      <c r="E66" s="107"/>
      <c r="F66" s="107"/>
      <c r="G66" s="107"/>
      <c r="H66" s="107"/>
      <c r="I66" s="107"/>
      <c r="J66" s="103"/>
      <c r="K66" s="133"/>
      <c r="L66" s="133"/>
      <c r="M66" s="133"/>
      <c r="X66" s="130"/>
      <c r="Y66" s="107"/>
    </row>
    <row r="67" spans="1:25" s="105" customFormat="1" x14ac:dyDescent="0.25">
      <c r="A67" s="107"/>
      <c r="B67" s="107"/>
      <c r="C67" s="107"/>
      <c r="D67" s="107"/>
      <c r="E67" s="107"/>
      <c r="F67" s="107"/>
      <c r="G67" s="107"/>
      <c r="H67" s="107"/>
      <c r="I67" s="107"/>
      <c r="J67" s="103"/>
      <c r="K67" s="133"/>
      <c r="L67" s="133"/>
      <c r="M67" s="133"/>
      <c r="X67" s="130"/>
      <c r="Y67" s="107"/>
    </row>
    <row r="68" spans="1:25" s="105" customFormat="1" x14ac:dyDescent="0.25">
      <c r="A68" s="107"/>
      <c r="B68" s="107"/>
      <c r="C68" s="107"/>
      <c r="D68" s="107"/>
      <c r="E68" s="107"/>
      <c r="F68" s="107"/>
      <c r="G68" s="107"/>
      <c r="H68" s="107"/>
      <c r="I68" s="107"/>
      <c r="J68" s="103"/>
      <c r="K68" s="133"/>
      <c r="L68" s="133"/>
      <c r="M68" s="133"/>
      <c r="X68" s="130"/>
      <c r="Y68" s="107"/>
    </row>
    <row r="69" spans="1:25" s="105" customFormat="1" x14ac:dyDescent="0.25">
      <c r="A69" s="107"/>
      <c r="B69" s="107"/>
      <c r="C69" s="107"/>
      <c r="D69" s="107"/>
      <c r="E69" s="107"/>
      <c r="F69" s="107"/>
      <c r="G69" s="107"/>
      <c r="H69" s="107"/>
      <c r="I69" s="107"/>
      <c r="J69" s="103"/>
      <c r="K69" s="133"/>
      <c r="L69" s="133"/>
      <c r="M69" s="133"/>
      <c r="X69" s="130"/>
      <c r="Y69" s="107"/>
    </row>
    <row r="70" spans="1:25" s="105" customFormat="1" x14ac:dyDescent="0.25">
      <c r="A70" s="107"/>
      <c r="B70" s="107"/>
      <c r="C70" s="107"/>
      <c r="D70" s="107"/>
      <c r="E70" s="107"/>
      <c r="F70" s="107"/>
      <c r="G70" s="107"/>
      <c r="H70" s="107"/>
      <c r="I70" s="107"/>
      <c r="J70" s="103"/>
      <c r="K70" s="133"/>
      <c r="L70" s="133"/>
      <c r="M70" s="133"/>
      <c r="X70" s="130"/>
      <c r="Y70" s="107"/>
    </row>
    <row r="71" spans="1:25" s="105" customFormat="1" x14ac:dyDescent="0.25">
      <c r="A71" s="107"/>
      <c r="B71" s="107"/>
      <c r="C71" s="107"/>
      <c r="D71" s="107"/>
      <c r="E71" s="107"/>
      <c r="F71" s="107"/>
      <c r="G71" s="107"/>
      <c r="H71" s="107"/>
      <c r="I71" s="107"/>
      <c r="J71" s="103"/>
      <c r="K71" s="133"/>
      <c r="L71" s="133"/>
      <c r="M71" s="133"/>
      <c r="X71" s="130"/>
      <c r="Y71" s="107"/>
    </row>
    <row r="72" spans="1:25" s="105" customFormat="1" x14ac:dyDescent="0.25">
      <c r="A72" s="107"/>
      <c r="B72" s="107"/>
      <c r="C72" s="107"/>
      <c r="D72" s="107"/>
      <c r="E72" s="107"/>
      <c r="F72" s="107"/>
      <c r="G72" s="107"/>
      <c r="H72" s="107"/>
      <c r="I72" s="107"/>
      <c r="J72" s="103"/>
      <c r="K72" s="133"/>
      <c r="L72" s="133"/>
      <c r="M72" s="133"/>
      <c r="X72" s="130"/>
      <c r="Y72" s="107"/>
    </row>
    <row r="73" spans="1:25" s="105" customFormat="1" x14ac:dyDescent="0.25">
      <c r="A73" s="107"/>
      <c r="B73" s="107"/>
      <c r="C73" s="107"/>
      <c r="D73" s="107"/>
      <c r="E73" s="107"/>
      <c r="F73" s="107"/>
      <c r="G73" s="107"/>
      <c r="H73" s="107"/>
      <c r="I73" s="107"/>
      <c r="J73" s="103"/>
      <c r="K73" s="133"/>
      <c r="L73" s="133"/>
      <c r="M73" s="133"/>
      <c r="X73" s="130"/>
      <c r="Y73" s="107"/>
    </row>
    <row r="74" spans="1:25" s="105" customFormat="1" x14ac:dyDescent="0.25">
      <c r="A74" s="107"/>
      <c r="B74" s="107"/>
      <c r="C74" s="107"/>
      <c r="D74" s="107"/>
      <c r="E74" s="107"/>
      <c r="F74" s="107"/>
      <c r="G74" s="107"/>
      <c r="H74" s="107"/>
      <c r="I74" s="107"/>
      <c r="J74" s="103"/>
      <c r="K74" s="133"/>
      <c r="L74" s="133"/>
      <c r="M74" s="133"/>
      <c r="X74" s="130"/>
      <c r="Y74" s="107"/>
    </row>
    <row r="75" spans="1:25" s="105" customFormat="1" x14ac:dyDescent="0.25">
      <c r="A75" s="107"/>
      <c r="B75" s="107"/>
      <c r="C75" s="107"/>
      <c r="D75" s="107"/>
      <c r="E75" s="107"/>
      <c r="F75" s="107"/>
      <c r="G75" s="107"/>
      <c r="H75" s="107"/>
      <c r="I75" s="107"/>
      <c r="J75" s="103"/>
      <c r="K75" s="133"/>
      <c r="L75" s="133"/>
      <c r="M75" s="133"/>
      <c r="X75" s="130"/>
      <c r="Y75" s="107"/>
    </row>
    <row r="76" spans="1:25" s="105" customFormat="1" x14ac:dyDescent="0.25">
      <c r="A76" s="107"/>
      <c r="B76" s="107"/>
      <c r="C76" s="107"/>
      <c r="D76" s="107"/>
      <c r="E76" s="107"/>
      <c r="F76" s="107"/>
      <c r="G76" s="107"/>
      <c r="H76" s="107"/>
      <c r="I76" s="107"/>
      <c r="J76" s="103"/>
      <c r="K76" s="133"/>
      <c r="L76" s="133"/>
      <c r="M76" s="133"/>
      <c r="X76" s="130"/>
      <c r="Y76" s="107"/>
    </row>
    <row r="77" spans="1:25" s="105" customFormat="1" x14ac:dyDescent="0.25">
      <c r="A77" s="107"/>
      <c r="B77" s="107"/>
      <c r="C77" s="107"/>
      <c r="D77" s="107"/>
      <c r="E77" s="107"/>
      <c r="F77" s="107"/>
      <c r="G77" s="107"/>
      <c r="H77" s="107"/>
      <c r="I77" s="107"/>
      <c r="J77" s="103"/>
      <c r="K77" s="133"/>
      <c r="L77" s="133"/>
      <c r="M77" s="133"/>
      <c r="X77" s="130"/>
      <c r="Y77" s="107"/>
    </row>
    <row r="78" spans="1:25" s="105" customFormat="1" x14ac:dyDescent="0.25">
      <c r="A78" s="107"/>
      <c r="B78" s="107"/>
      <c r="C78" s="107"/>
      <c r="D78" s="107"/>
      <c r="E78" s="107"/>
      <c r="F78" s="107"/>
      <c r="G78" s="107"/>
      <c r="H78" s="107"/>
      <c r="I78" s="107"/>
      <c r="J78" s="103"/>
      <c r="K78" s="133"/>
      <c r="L78" s="133"/>
      <c r="M78" s="133"/>
      <c r="X78" s="130"/>
      <c r="Y78" s="107"/>
    </row>
    <row r="79" spans="1:25" s="105" customFormat="1" x14ac:dyDescent="0.25">
      <c r="A79" s="107"/>
      <c r="B79" s="107"/>
      <c r="C79" s="107"/>
      <c r="D79" s="107"/>
      <c r="E79" s="107"/>
      <c r="F79" s="107"/>
      <c r="G79" s="107"/>
      <c r="H79" s="107"/>
      <c r="I79" s="107"/>
      <c r="J79" s="103"/>
      <c r="K79" s="133"/>
      <c r="L79" s="133"/>
      <c r="M79" s="133"/>
      <c r="X79" s="130"/>
      <c r="Y79" s="107"/>
    </row>
    <row r="80" spans="1:25" s="105" customFormat="1" x14ac:dyDescent="0.25">
      <c r="A80" s="107"/>
      <c r="B80" s="107"/>
      <c r="C80" s="107"/>
      <c r="D80" s="107"/>
      <c r="E80" s="107"/>
      <c r="F80" s="107"/>
      <c r="G80" s="107"/>
      <c r="H80" s="107"/>
      <c r="I80" s="107"/>
      <c r="J80" s="103"/>
      <c r="K80" s="133"/>
      <c r="L80" s="133"/>
      <c r="M80" s="133"/>
      <c r="X80" s="130"/>
      <c r="Y80" s="107"/>
    </row>
    <row r="81" spans="1:25" s="105" customFormat="1" x14ac:dyDescent="0.25">
      <c r="A81" s="107"/>
      <c r="B81" s="107"/>
      <c r="C81" s="107"/>
      <c r="D81" s="107"/>
      <c r="E81" s="107"/>
      <c r="F81" s="107"/>
      <c r="G81" s="107"/>
      <c r="H81" s="107"/>
      <c r="I81" s="107"/>
      <c r="J81" s="103"/>
      <c r="K81" s="133"/>
      <c r="L81" s="133"/>
      <c r="M81" s="133"/>
      <c r="X81" s="130"/>
      <c r="Y81" s="107"/>
    </row>
    <row r="82" spans="1:25" s="105" customFormat="1" x14ac:dyDescent="0.25">
      <c r="A82" s="107"/>
      <c r="B82" s="107"/>
      <c r="C82" s="107"/>
      <c r="D82" s="107"/>
      <c r="E82" s="107"/>
      <c r="F82" s="107"/>
      <c r="G82" s="107"/>
      <c r="H82" s="107"/>
      <c r="I82" s="107"/>
      <c r="J82" s="103"/>
      <c r="K82" s="133"/>
      <c r="L82" s="133"/>
      <c r="M82" s="133"/>
      <c r="X82" s="130"/>
      <c r="Y82" s="107"/>
    </row>
    <row r="83" spans="1:25" s="105" customFormat="1" x14ac:dyDescent="0.25">
      <c r="A83" s="107"/>
      <c r="B83" s="107"/>
      <c r="C83" s="107"/>
      <c r="D83" s="107"/>
      <c r="E83" s="107"/>
      <c r="F83" s="107"/>
      <c r="G83" s="107"/>
      <c r="H83" s="107"/>
      <c r="I83" s="107"/>
      <c r="J83" s="103"/>
      <c r="K83" s="133"/>
      <c r="L83" s="133"/>
      <c r="M83" s="133"/>
      <c r="X83" s="130"/>
      <c r="Y83" s="107"/>
    </row>
    <row r="84" spans="1:25" s="105" customFormat="1" x14ac:dyDescent="0.25">
      <c r="A84" s="107"/>
      <c r="B84" s="107"/>
      <c r="C84" s="107"/>
      <c r="D84" s="107"/>
      <c r="E84" s="107"/>
      <c r="F84" s="107"/>
      <c r="G84" s="107"/>
      <c r="H84" s="107"/>
      <c r="I84" s="107"/>
      <c r="J84" s="103"/>
      <c r="K84" s="133"/>
      <c r="L84" s="133"/>
      <c r="M84" s="133"/>
      <c r="X84" s="130"/>
      <c r="Y84" s="107"/>
    </row>
    <row r="85" spans="1:25" s="105" customFormat="1" x14ac:dyDescent="0.25">
      <c r="A85" s="107"/>
      <c r="B85" s="107"/>
      <c r="C85" s="107"/>
      <c r="D85" s="107"/>
      <c r="E85" s="107"/>
      <c r="F85" s="107"/>
      <c r="G85" s="107"/>
      <c r="H85" s="107"/>
      <c r="I85" s="107"/>
      <c r="J85" s="103"/>
      <c r="K85" s="133"/>
      <c r="L85" s="133"/>
      <c r="M85" s="133"/>
      <c r="X85" s="130"/>
      <c r="Y85" s="107"/>
    </row>
    <row r="86" spans="1:25" s="105" customFormat="1" x14ac:dyDescent="0.25">
      <c r="A86" s="107"/>
      <c r="B86" s="107"/>
      <c r="C86" s="107"/>
      <c r="D86" s="107"/>
      <c r="E86" s="107"/>
      <c r="F86" s="107"/>
      <c r="G86" s="107"/>
      <c r="H86" s="107"/>
      <c r="I86" s="107"/>
      <c r="J86" s="103"/>
      <c r="K86" s="133"/>
      <c r="L86" s="133"/>
      <c r="M86" s="133"/>
      <c r="X86" s="130"/>
      <c r="Y86" s="107"/>
    </row>
    <row r="87" spans="1:25" s="105" customFormat="1" x14ac:dyDescent="0.25">
      <c r="A87" s="107"/>
      <c r="B87" s="107"/>
      <c r="C87" s="107"/>
      <c r="D87" s="107"/>
      <c r="E87" s="107"/>
      <c r="F87" s="107"/>
      <c r="G87" s="107"/>
      <c r="H87" s="107"/>
      <c r="I87" s="107"/>
      <c r="J87" s="103"/>
      <c r="K87" s="133"/>
      <c r="L87" s="133"/>
      <c r="M87" s="133"/>
      <c r="X87" s="130"/>
      <c r="Y87" s="107"/>
    </row>
    <row r="88" spans="1:25" s="105" customFormat="1" x14ac:dyDescent="0.25">
      <c r="A88" s="107"/>
      <c r="B88" s="107"/>
      <c r="C88" s="107"/>
      <c r="D88" s="107"/>
      <c r="E88" s="107"/>
      <c r="F88" s="107"/>
      <c r="G88" s="107"/>
      <c r="H88" s="107"/>
      <c r="I88" s="107"/>
      <c r="J88" s="103"/>
      <c r="K88" s="133"/>
      <c r="L88" s="133"/>
      <c r="M88" s="133"/>
      <c r="X88" s="130"/>
      <c r="Y88" s="107"/>
    </row>
    <row r="89" spans="1:25" s="105" customFormat="1" x14ac:dyDescent="0.25">
      <c r="A89" s="107"/>
      <c r="B89" s="107"/>
      <c r="C89" s="107"/>
      <c r="D89" s="107"/>
      <c r="E89" s="107"/>
      <c r="F89" s="107"/>
      <c r="G89" s="107"/>
      <c r="H89" s="107"/>
      <c r="I89" s="107"/>
      <c r="J89" s="103"/>
      <c r="K89" s="133"/>
      <c r="L89" s="133"/>
      <c r="M89" s="133"/>
      <c r="X89" s="130"/>
      <c r="Y89" s="107"/>
    </row>
    <row r="90" spans="1:25" s="105" customFormat="1" x14ac:dyDescent="0.25">
      <c r="A90" s="107"/>
      <c r="B90" s="107"/>
      <c r="C90" s="107"/>
      <c r="D90" s="107"/>
      <c r="E90" s="107"/>
      <c r="F90" s="107"/>
      <c r="G90" s="107"/>
      <c r="H90" s="107"/>
      <c r="I90" s="107"/>
      <c r="J90" s="103"/>
      <c r="K90" s="133"/>
      <c r="L90" s="133"/>
      <c r="M90" s="133"/>
      <c r="X90" s="130"/>
      <c r="Y90" s="107"/>
    </row>
    <row r="91" spans="1:25" s="105" customFormat="1" x14ac:dyDescent="0.25">
      <c r="A91" s="107"/>
      <c r="B91" s="107"/>
      <c r="C91" s="107"/>
      <c r="D91" s="107"/>
      <c r="E91" s="107"/>
      <c r="F91" s="107"/>
      <c r="G91" s="107"/>
      <c r="H91" s="107"/>
      <c r="I91" s="107"/>
      <c r="J91" s="103"/>
      <c r="K91" s="133"/>
      <c r="L91" s="133"/>
      <c r="M91" s="133"/>
      <c r="X91" s="130"/>
      <c r="Y91" s="107"/>
    </row>
    <row r="92" spans="1:25" s="105" customFormat="1" x14ac:dyDescent="0.25">
      <c r="A92" s="107"/>
      <c r="B92" s="107"/>
      <c r="C92" s="107"/>
      <c r="D92" s="107"/>
      <c r="E92" s="107"/>
      <c r="F92" s="107"/>
      <c r="G92" s="107"/>
      <c r="H92" s="107"/>
      <c r="I92" s="107"/>
      <c r="J92" s="103"/>
      <c r="K92" s="133"/>
      <c r="L92" s="133"/>
      <c r="M92" s="133"/>
      <c r="X92" s="130"/>
      <c r="Y92" s="107"/>
    </row>
    <row r="93" spans="1:25" s="105" customFormat="1" x14ac:dyDescent="0.25">
      <c r="A93" s="107"/>
      <c r="B93" s="107"/>
      <c r="C93" s="107"/>
      <c r="D93" s="107"/>
      <c r="E93" s="107"/>
      <c r="F93" s="107"/>
      <c r="G93" s="107"/>
      <c r="H93" s="107"/>
      <c r="I93" s="107"/>
      <c r="J93" s="103"/>
      <c r="K93" s="133"/>
      <c r="L93" s="133"/>
      <c r="M93" s="133"/>
      <c r="X93" s="130"/>
      <c r="Y93" s="107"/>
    </row>
    <row r="94" spans="1:25" s="105" customFormat="1" x14ac:dyDescent="0.25">
      <c r="A94" s="107"/>
      <c r="B94" s="107"/>
      <c r="C94" s="107"/>
      <c r="D94" s="107"/>
      <c r="E94" s="107"/>
      <c r="F94" s="107"/>
      <c r="G94" s="107"/>
      <c r="H94" s="107"/>
      <c r="I94" s="107"/>
      <c r="J94" s="103"/>
      <c r="K94" s="133"/>
      <c r="L94" s="133"/>
      <c r="M94" s="133"/>
      <c r="X94" s="130"/>
      <c r="Y94" s="107"/>
    </row>
    <row r="95" spans="1:25" s="105" customFormat="1" x14ac:dyDescent="0.25">
      <c r="A95" s="107"/>
      <c r="B95" s="107"/>
      <c r="C95" s="107"/>
      <c r="D95" s="107"/>
      <c r="E95" s="107"/>
      <c r="F95" s="107"/>
      <c r="G95" s="107"/>
      <c r="H95" s="107"/>
      <c r="I95" s="107"/>
      <c r="J95" s="103"/>
      <c r="K95" s="133"/>
      <c r="L95" s="133"/>
      <c r="M95" s="133"/>
      <c r="X95" s="130"/>
      <c r="Y95" s="107"/>
    </row>
    <row r="96" spans="1:25" s="105" customFormat="1" x14ac:dyDescent="0.25">
      <c r="A96" s="107"/>
      <c r="B96" s="107"/>
      <c r="C96" s="107"/>
      <c r="D96" s="107"/>
      <c r="E96" s="107"/>
      <c r="F96" s="107"/>
      <c r="G96" s="107"/>
      <c r="H96" s="107"/>
      <c r="I96" s="107"/>
      <c r="J96" s="103"/>
      <c r="K96" s="133"/>
      <c r="L96" s="133"/>
      <c r="M96" s="133"/>
      <c r="X96" s="130"/>
      <c r="Y96" s="107"/>
    </row>
    <row r="97" spans="1:25" s="105" customFormat="1" x14ac:dyDescent="0.25">
      <c r="A97" s="107"/>
      <c r="B97" s="107"/>
      <c r="C97" s="107"/>
      <c r="D97" s="107"/>
      <c r="E97" s="107"/>
      <c r="F97" s="107"/>
      <c r="G97" s="107"/>
      <c r="H97" s="107"/>
      <c r="I97" s="107"/>
      <c r="J97" s="103"/>
      <c r="K97" s="133"/>
      <c r="L97" s="133"/>
      <c r="M97" s="133"/>
      <c r="X97" s="130"/>
      <c r="Y97" s="107"/>
    </row>
    <row r="98" spans="1:25" s="105" customFormat="1" x14ac:dyDescent="0.25">
      <c r="A98" s="107"/>
      <c r="B98" s="107"/>
      <c r="C98" s="107"/>
      <c r="D98" s="107"/>
      <c r="E98" s="107"/>
      <c r="F98" s="107"/>
      <c r="G98" s="107"/>
      <c r="H98" s="107"/>
      <c r="I98" s="107"/>
      <c r="J98" s="103"/>
      <c r="K98" s="133"/>
      <c r="L98" s="133"/>
      <c r="M98" s="133"/>
      <c r="X98" s="130"/>
      <c r="Y98" s="107"/>
    </row>
    <row r="99" spans="1:25" s="105" customFormat="1" x14ac:dyDescent="0.25">
      <c r="A99" s="107"/>
      <c r="B99" s="107"/>
      <c r="C99" s="107"/>
      <c r="D99" s="107"/>
      <c r="E99" s="107"/>
      <c r="F99" s="107"/>
      <c r="G99" s="107"/>
      <c r="H99" s="107"/>
      <c r="I99" s="107"/>
      <c r="J99" s="103"/>
      <c r="K99" s="133"/>
      <c r="L99" s="133"/>
      <c r="M99" s="133"/>
      <c r="X99" s="130"/>
      <c r="Y99" s="107"/>
    </row>
    <row r="100" spans="1:25" s="105" customFormat="1" x14ac:dyDescent="0.25">
      <c r="A100" s="107"/>
      <c r="B100" s="107"/>
      <c r="C100" s="107"/>
      <c r="D100" s="107"/>
      <c r="E100" s="107"/>
      <c r="F100" s="107"/>
      <c r="G100" s="107"/>
      <c r="H100" s="107"/>
      <c r="I100" s="107"/>
      <c r="J100" s="103"/>
      <c r="K100" s="133"/>
      <c r="L100" s="133"/>
      <c r="M100" s="133"/>
      <c r="X100" s="130"/>
      <c r="Y100" s="107"/>
    </row>
  </sheetData>
  <mergeCells count="24">
    <mergeCell ref="A16:H16"/>
    <mergeCell ref="O6:O7"/>
    <mergeCell ref="A5:W5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X6:X7"/>
    <mergeCell ref="P6:P7"/>
    <mergeCell ref="Q6:Q7"/>
    <mergeCell ref="R6:S6"/>
    <mergeCell ref="T6:T7"/>
    <mergeCell ref="U6:V6"/>
    <mergeCell ref="W6:W7"/>
  </mergeCells>
  <pageMargins left="0.70866141732283472" right="0.70866141732283472" top="0.78740157480314965" bottom="0.78740157480314965" header="0.31496062992125984" footer="0.31496062992125984"/>
  <pageSetup paperSize="9" scale="42" firstPageNumber="119" fitToHeight="0" orientation="landscape" useFirstPageNumber="1" r:id="rId1"/>
  <headerFooter>
    <oddFooter xml:space="preserve">&amp;L&amp;"Arial,Kurzíva"Zastupitelstvo Olomouckého kraje 16-12-2019
7. - Rozpočet Olomouckého kraje 2020 - návrh rozpočtu
Příloha č. 5b): Projekty spolufinancované z evropských fondů a národních fondů&amp;R&amp;"Arial,Kurzíva"Strana &amp;P (Celkem 140)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Z104"/>
  <sheetViews>
    <sheetView showGridLines="0" view="pageBreakPreview" zoomScale="80" zoomScaleNormal="70" zoomScaleSheetLayoutView="80" workbookViewId="0">
      <selection activeCell="A20" sqref="A20:H20"/>
    </sheetView>
  </sheetViews>
  <sheetFormatPr defaultColWidth="9.140625" defaultRowHeight="15" outlineLevelCol="1" x14ac:dyDescent="0.25"/>
  <cols>
    <col min="1" max="1" width="4.7109375" style="107" customWidth="1"/>
    <col min="2" max="2" width="5.7109375" style="107" hidden="1" customWidth="1"/>
    <col min="3" max="3" width="7.7109375" style="107" hidden="1" customWidth="1" outlineLevel="1"/>
    <col min="4" max="4" width="6.42578125" style="107" hidden="1" customWidth="1" outlineLevel="1"/>
    <col min="5" max="5" width="7.7109375" style="107" customWidth="1" outlineLevel="1"/>
    <col min="6" max="6" width="15.5703125" style="107" hidden="1" customWidth="1" outlineLevel="1"/>
    <col min="7" max="7" width="42" style="107" customWidth="1" collapsed="1"/>
    <col min="8" max="8" width="38.85546875" style="107" customWidth="1"/>
    <col min="9" max="9" width="7.140625" style="107" customWidth="1"/>
    <col min="10" max="10" width="12.7109375" style="103" customWidth="1"/>
    <col min="11" max="12" width="14.85546875" style="105" customWidth="1"/>
    <col min="13" max="13" width="13.5703125" style="105" customWidth="1"/>
    <col min="14" max="14" width="13.7109375" style="105" customWidth="1"/>
    <col min="15" max="15" width="14.7109375" style="105" customWidth="1"/>
    <col min="16" max="16" width="14.85546875" style="105" customWidth="1"/>
    <col min="17" max="17" width="16.7109375" style="105" customWidth="1"/>
    <col min="18" max="20" width="16.85546875" style="105" customWidth="1"/>
    <col min="21" max="21" width="14.85546875" style="105" customWidth="1"/>
    <col min="22" max="22" width="13" style="105" customWidth="1"/>
    <col min="23" max="23" width="14.28515625" style="105" customWidth="1"/>
    <col min="24" max="24" width="14.42578125" style="105" customWidth="1"/>
    <col min="25" max="25" width="17.7109375" style="130" customWidth="1"/>
    <col min="26" max="16384" width="9.140625" style="107"/>
  </cols>
  <sheetData>
    <row r="1" spans="1:26" ht="18" x14ac:dyDescent="0.25">
      <c r="A1" s="59" t="s">
        <v>73</v>
      </c>
      <c r="B1" s="60"/>
      <c r="C1" s="60"/>
      <c r="D1" s="60"/>
      <c r="E1" s="60"/>
      <c r="F1" s="61"/>
      <c r="G1" s="62"/>
      <c r="H1" s="63"/>
      <c r="I1" s="60"/>
      <c r="K1" s="104"/>
      <c r="N1" s="64"/>
      <c r="O1" s="64"/>
      <c r="Q1" s="64"/>
      <c r="R1" s="64"/>
      <c r="S1" s="64"/>
      <c r="T1" s="64"/>
      <c r="U1" s="31"/>
      <c r="V1" s="106"/>
      <c r="W1" s="107"/>
      <c r="X1" s="107"/>
      <c r="Y1" s="107"/>
    </row>
    <row r="2" spans="1:26" ht="15.75" x14ac:dyDescent="0.25">
      <c r="A2" s="75" t="s">
        <v>46</v>
      </c>
      <c r="B2" s="65"/>
      <c r="C2" s="65"/>
      <c r="F2" s="66"/>
      <c r="G2" s="74" t="s">
        <v>17</v>
      </c>
      <c r="H2" s="67" t="s">
        <v>50</v>
      </c>
      <c r="I2" s="69"/>
      <c r="K2" s="104"/>
      <c r="N2" s="30"/>
      <c r="O2" s="30"/>
      <c r="Q2" s="30"/>
      <c r="R2" s="30"/>
      <c r="S2" s="30"/>
      <c r="T2" s="30"/>
      <c r="U2" s="29"/>
      <c r="V2" s="106"/>
      <c r="W2" s="107"/>
      <c r="X2" s="107"/>
      <c r="Y2" s="107"/>
    </row>
    <row r="3" spans="1:26" ht="15.75" x14ac:dyDescent="0.25">
      <c r="A3" s="57"/>
      <c r="B3" s="65"/>
      <c r="C3" s="65"/>
      <c r="F3" s="66"/>
      <c r="G3" s="70" t="s">
        <v>16</v>
      </c>
      <c r="H3" s="68"/>
      <c r="I3" s="69"/>
      <c r="K3" s="104"/>
      <c r="N3" s="30"/>
      <c r="O3" s="30"/>
      <c r="Q3" s="30"/>
      <c r="R3" s="30"/>
      <c r="S3" s="30"/>
      <c r="T3" s="30"/>
      <c r="U3" s="29"/>
      <c r="V3" s="106"/>
      <c r="W3" s="107"/>
      <c r="X3" s="107"/>
      <c r="Y3" s="107"/>
    </row>
    <row r="4" spans="1:26" ht="17.25" customHeight="1" x14ac:dyDescent="0.25">
      <c r="A4" s="108"/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9"/>
      <c r="M4" s="108"/>
      <c r="N4" s="109"/>
      <c r="O4" s="108"/>
      <c r="P4" s="108"/>
      <c r="Q4" s="108"/>
      <c r="R4" s="108"/>
      <c r="S4" s="108"/>
      <c r="T4" s="108"/>
      <c r="U4" s="108"/>
      <c r="V4" s="108"/>
      <c r="W4" s="108"/>
      <c r="X4" s="110" t="s">
        <v>23</v>
      </c>
      <c r="Z4" s="106"/>
    </row>
    <row r="5" spans="1:26" ht="25.5" customHeight="1" x14ac:dyDescent="0.25">
      <c r="A5" s="420" t="s">
        <v>332</v>
      </c>
      <c r="B5" s="420"/>
      <c r="C5" s="420"/>
      <c r="D5" s="420"/>
      <c r="E5" s="420"/>
      <c r="F5" s="420"/>
      <c r="G5" s="420"/>
      <c r="H5" s="420"/>
      <c r="I5" s="420"/>
      <c r="J5" s="420"/>
      <c r="K5" s="420"/>
      <c r="L5" s="420"/>
      <c r="M5" s="420"/>
      <c r="N5" s="420"/>
      <c r="O5" s="420"/>
      <c r="P5" s="420"/>
      <c r="Q5" s="420"/>
      <c r="R5" s="420"/>
      <c r="S5" s="420"/>
      <c r="T5" s="420"/>
      <c r="U5" s="420"/>
      <c r="V5" s="420"/>
      <c r="W5" s="420"/>
      <c r="X5" s="420"/>
      <c r="Y5" s="111"/>
    </row>
    <row r="6" spans="1:26" ht="25.5" customHeight="1" x14ac:dyDescent="0.25">
      <c r="A6" s="421" t="s">
        <v>15</v>
      </c>
      <c r="B6" s="421" t="s">
        <v>14</v>
      </c>
      <c r="C6" s="422" t="s">
        <v>12</v>
      </c>
      <c r="D6" s="422" t="s">
        <v>11</v>
      </c>
      <c r="E6" s="422" t="s">
        <v>41</v>
      </c>
      <c r="F6" s="422" t="s">
        <v>13</v>
      </c>
      <c r="G6" s="422" t="s">
        <v>10</v>
      </c>
      <c r="H6" s="416" t="s">
        <v>9</v>
      </c>
      <c r="I6" s="424" t="s">
        <v>8</v>
      </c>
      <c r="J6" s="416" t="s">
        <v>7</v>
      </c>
      <c r="K6" s="416" t="s">
        <v>6</v>
      </c>
      <c r="L6" s="416" t="s">
        <v>5</v>
      </c>
      <c r="M6" s="416" t="s">
        <v>4</v>
      </c>
      <c r="N6" s="416" t="s">
        <v>3</v>
      </c>
      <c r="O6" s="419" t="s">
        <v>74</v>
      </c>
      <c r="P6" s="423" t="s">
        <v>75</v>
      </c>
      <c r="Q6" s="423" t="s">
        <v>76</v>
      </c>
      <c r="R6" s="418" t="s">
        <v>77</v>
      </c>
      <c r="S6" s="418"/>
      <c r="T6" s="418"/>
      <c r="U6" s="423" t="s">
        <v>78</v>
      </c>
      <c r="V6" s="418" t="s">
        <v>77</v>
      </c>
      <c r="W6" s="418"/>
      <c r="X6" s="419" t="s">
        <v>79</v>
      </c>
      <c r="Y6" s="417" t="s">
        <v>2</v>
      </c>
    </row>
    <row r="7" spans="1:26" ht="81" customHeight="1" x14ac:dyDescent="0.25">
      <c r="A7" s="421"/>
      <c r="B7" s="421"/>
      <c r="C7" s="422"/>
      <c r="D7" s="422"/>
      <c r="E7" s="422"/>
      <c r="F7" s="422"/>
      <c r="G7" s="422"/>
      <c r="H7" s="416"/>
      <c r="I7" s="424"/>
      <c r="J7" s="416"/>
      <c r="K7" s="416"/>
      <c r="L7" s="416"/>
      <c r="M7" s="416"/>
      <c r="N7" s="416"/>
      <c r="O7" s="419"/>
      <c r="P7" s="423"/>
      <c r="Q7" s="423"/>
      <c r="R7" s="73" t="s">
        <v>72</v>
      </c>
      <c r="S7" s="73" t="s">
        <v>80</v>
      </c>
      <c r="T7" s="73" t="s">
        <v>81</v>
      </c>
      <c r="U7" s="423"/>
      <c r="V7" s="73" t="s">
        <v>82</v>
      </c>
      <c r="W7" s="73" t="s">
        <v>83</v>
      </c>
      <c r="X7" s="419"/>
      <c r="Y7" s="417"/>
    </row>
    <row r="8" spans="1:26" s="112" customFormat="1" ht="25.5" customHeight="1" x14ac:dyDescent="0.3">
      <c r="A8" s="344" t="s">
        <v>1</v>
      </c>
      <c r="B8" s="344"/>
      <c r="C8" s="344"/>
      <c r="D8" s="344"/>
      <c r="E8" s="344"/>
      <c r="F8" s="344"/>
      <c r="G8" s="344"/>
      <c r="H8" s="344"/>
      <c r="I8" s="344"/>
      <c r="J8" s="344"/>
      <c r="K8" s="25">
        <f>SUM(K9:K11)</f>
        <v>94909</v>
      </c>
      <c r="L8" s="25">
        <f>SUM(L9:L11)</f>
        <v>56076</v>
      </c>
      <c r="M8" s="25">
        <f>SUM(M9:M11)</f>
        <v>38833</v>
      </c>
      <c r="N8" s="25"/>
      <c r="O8" s="25">
        <f t="shared" ref="O8:X8" si="0">SUM(O9:O11)</f>
        <v>70900</v>
      </c>
      <c r="P8" s="26">
        <f t="shared" si="0"/>
        <v>24009</v>
      </c>
      <c r="Q8" s="26">
        <f t="shared" si="0"/>
        <v>6686</v>
      </c>
      <c r="R8" s="26">
        <f t="shared" si="0"/>
        <v>0</v>
      </c>
      <c r="S8" s="26">
        <f t="shared" si="0"/>
        <v>6314</v>
      </c>
      <c r="T8" s="26">
        <f t="shared" si="0"/>
        <v>372</v>
      </c>
      <c r="U8" s="26">
        <f t="shared" si="0"/>
        <v>17323</v>
      </c>
      <c r="V8" s="26">
        <f t="shared" si="0"/>
        <v>743</v>
      </c>
      <c r="W8" s="26">
        <f t="shared" si="0"/>
        <v>16580</v>
      </c>
      <c r="X8" s="25">
        <f t="shared" si="0"/>
        <v>0</v>
      </c>
      <c r="Y8" s="24"/>
    </row>
    <row r="9" spans="1:26" s="121" customFormat="1" ht="63.75" x14ac:dyDescent="0.25">
      <c r="A9" s="113">
        <v>1</v>
      </c>
      <c r="B9" s="55" t="s">
        <v>18</v>
      </c>
      <c r="C9" s="113">
        <v>3315</v>
      </c>
      <c r="D9" s="113">
        <v>6121</v>
      </c>
      <c r="E9" s="113">
        <v>61</v>
      </c>
      <c r="F9" s="114">
        <v>60003100768</v>
      </c>
      <c r="G9" s="115" t="s">
        <v>151</v>
      </c>
      <c r="H9" s="363" t="s">
        <v>152</v>
      </c>
      <c r="I9" s="348" t="s">
        <v>107</v>
      </c>
      <c r="J9" s="348" t="s">
        <v>0</v>
      </c>
      <c r="K9" s="320">
        <f>SUM(L9:M9)</f>
        <v>94909</v>
      </c>
      <c r="L9" s="320">
        <v>56076</v>
      </c>
      <c r="M9" s="320">
        <f>28833+10000</f>
        <v>38833</v>
      </c>
      <c r="N9" s="389" t="s">
        <v>153</v>
      </c>
      <c r="O9" s="117">
        <v>70900</v>
      </c>
      <c r="P9" s="118">
        <f>Q9+U9</f>
        <v>24009</v>
      </c>
      <c r="Q9" s="117">
        <f>SUM(R9:T9)</f>
        <v>6686</v>
      </c>
      <c r="R9" s="117">
        <v>0</v>
      </c>
      <c r="S9" s="117">
        <v>6314</v>
      </c>
      <c r="T9" s="117">
        <v>372</v>
      </c>
      <c r="U9" s="325">
        <f>SUM(V9:W9)</f>
        <v>17323</v>
      </c>
      <c r="V9" s="119">
        <v>743</v>
      </c>
      <c r="W9" s="119">
        <v>16580</v>
      </c>
      <c r="X9" s="119">
        <f t="shared" ref="X9:X19" si="1">K9-O9-P9</f>
        <v>0</v>
      </c>
      <c r="Y9" s="120"/>
    </row>
    <row r="10" spans="1:26" s="121" customFormat="1" ht="15.75" hidden="1" x14ac:dyDescent="0.25">
      <c r="A10" s="113"/>
      <c r="B10" s="113"/>
      <c r="C10" s="113"/>
      <c r="D10" s="113"/>
      <c r="E10" s="113"/>
      <c r="F10" s="114"/>
      <c r="G10" s="123"/>
      <c r="H10" s="51"/>
      <c r="I10" s="348"/>
      <c r="J10" s="348"/>
      <c r="K10" s="320">
        <f t="shared" ref="K10:K11" si="2">SUM(L10:M10)</f>
        <v>0</v>
      </c>
      <c r="L10" s="320"/>
      <c r="M10" s="320"/>
      <c r="N10" s="116"/>
      <c r="O10" s="117"/>
      <c r="P10" s="118">
        <f t="shared" ref="P10:P19" si="3">Q10+U10</f>
        <v>0</v>
      </c>
      <c r="Q10" s="117">
        <f t="shared" ref="Q10:Q11" si="4">SUM(R10:T10)</f>
        <v>0</v>
      </c>
      <c r="R10" s="117"/>
      <c r="S10" s="117"/>
      <c r="T10" s="117"/>
      <c r="U10" s="119">
        <f t="shared" ref="U10:U11" si="5">SUM(V10:W10)</f>
        <v>0</v>
      </c>
      <c r="V10" s="119"/>
      <c r="W10" s="119"/>
      <c r="X10" s="119">
        <f t="shared" si="1"/>
        <v>0</v>
      </c>
      <c r="Y10" s="120"/>
    </row>
    <row r="11" spans="1:26" s="121" customFormat="1" ht="15.75" hidden="1" x14ac:dyDescent="0.25">
      <c r="A11" s="113"/>
      <c r="B11" s="113"/>
      <c r="C11" s="55"/>
      <c r="D11" s="55"/>
      <c r="E11" s="55"/>
      <c r="F11" s="122"/>
      <c r="G11" s="123"/>
      <c r="H11" s="51"/>
      <c r="I11" s="32"/>
      <c r="J11" s="348"/>
      <c r="K11" s="320">
        <f t="shared" si="2"/>
        <v>0</v>
      </c>
      <c r="L11" s="320"/>
      <c r="M11" s="320"/>
      <c r="N11" s="116"/>
      <c r="O11" s="117"/>
      <c r="P11" s="118">
        <f t="shared" si="3"/>
        <v>0</v>
      </c>
      <c r="Q11" s="117">
        <f t="shared" si="4"/>
        <v>0</v>
      </c>
      <c r="R11" s="117"/>
      <c r="S11" s="117"/>
      <c r="T11" s="117"/>
      <c r="U11" s="119">
        <f t="shared" si="5"/>
        <v>0</v>
      </c>
      <c r="V11" s="119"/>
      <c r="W11" s="119"/>
      <c r="X11" s="119">
        <f t="shared" si="1"/>
        <v>0</v>
      </c>
      <c r="Y11" s="120"/>
    </row>
    <row r="12" spans="1:26" s="112" customFormat="1" ht="25.5" hidden="1" customHeight="1" x14ac:dyDescent="0.3">
      <c r="A12" s="349" t="s">
        <v>40</v>
      </c>
      <c r="B12" s="349"/>
      <c r="C12" s="349"/>
      <c r="D12" s="349"/>
      <c r="E12" s="349"/>
      <c r="F12" s="349"/>
      <c r="G12" s="349"/>
      <c r="H12" s="349"/>
      <c r="I12" s="349"/>
      <c r="J12" s="349"/>
      <c r="K12" s="53">
        <f>SUM(K13:K19)</f>
        <v>0</v>
      </c>
      <c r="L12" s="53">
        <f t="shared" ref="L12:X12" si="6">SUM(L13:L19)</f>
        <v>0</v>
      </c>
      <c r="M12" s="53">
        <f t="shared" si="6"/>
        <v>0</v>
      </c>
      <c r="N12" s="53">
        <f t="shared" si="6"/>
        <v>0</v>
      </c>
      <c r="O12" s="53">
        <f t="shared" si="6"/>
        <v>0</v>
      </c>
      <c r="P12" s="53">
        <f t="shared" si="6"/>
        <v>0</v>
      </c>
      <c r="Q12" s="53">
        <f t="shared" si="6"/>
        <v>0</v>
      </c>
      <c r="R12" s="53">
        <f t="shared" si="6"/>
        <v>0</v>
      </c>
      <c r="S12" s="53">
        <f t="shared" si="6"/>
        <v>0</v>
      </c>
      <c r="T12" s="53">
        <f t="shared" si="6"/>
        <v>0</v>
      </c>
      <c r="U12" s="53">
        <f t="shared" si="6"/>
        <v>0</v>
      </c>
      <c r="V12" s="53">
        <f t="shared" si="6"/>
        <v>0</v>
      </c>
      <c r="W12" s="53">
        <f t="shared" si="6"/>
        <v>0</v>
      </c>
      <c r="X12" s="53">
        <f t="shared" si="6"/>
        <v>0</v>
      </c>
      <c r="Y12" s="33"/>
    </row>
    <row r="13" spans="1:26" s="121" customFormat="1" ht="15.75" hidden="1" x14ac:dyDescent="0.25">
      <c r="A13" s="113">
        <v>1</v>
      </c>
      <c r="B13" s="113"/>
      <c r="C13" s="55"/>
      <c r="D13" s="55"/>
      <c r="E13" s="55"/>
      <c r="F13" s="122"/>
      <c r="G13" s="123"/>
      <c r="H13" s="51"/>
      <c r="I13" s="32"/>
      <c r="J13" s="348"/>
      <c r="K13" s="320"/>
      <c r="L13" s="320"/>
      <c r="M13" s="320"/>
      <c r="N13" s="116"/>
      <c r="O13" s="117">
        <v>0</v>
      </c>
      <c r="P13" s="118">
        <f t="shared" si="3"/>
        <v>0</v>
      </c>
      <c r="Q13" s="117">
        <f t="shared" ref="Q13:Q19" si="7">SUM(R13:T13)</f>
        <v>0</v>
      </c>
      <c r="R13" s="117"/>
      <c r="S13" s="117"/>
      <c r="T13" s="117"/>
      <c r="U13" s="119">
        <f t="shared" ref="U13:U19" si="8">SUM(V13:W13)</f>
        <v>0</v>
      </c>
      <c r="V13" s="119"/>
      <c r="W13" s="119"/>
      <c r="X13" s="119">
        <f t="shared" si="1"/>
        <v>0</v>
      </c>
      <c r="Y13" s="120"/>
    </row>
    <row r="14" spans="1:26" s="121" customFormat="1" ht="15.75" hidden="1" x14ac:dyDescent="0.25">
      <c r="A14" s="113"/>
      <c r="B14" s="113"/>
      <c r="C14" s="55"/>
      <c r="D14" s="55"/>
      <c r="E14" s="55"/>
      <c r="F14" s="122"/>
      <c r="G14" s="123"/>
      <c r="H14" s="51"/>
      <c r="I14" s="32"/>
      <c r="J14" s="32"/>
      <c r="K14" s="320">
        <f>SUM(L14:M14)</f>
        <v>0</v>
      </c>
      <c r="L14" s="320"/>
      <c r="M14" s="320"/>
      <c r="N14" s="116"/>
      <c r="O14" s="117"/>
      <c r="P14" s="118">
        <f t="shared" si="3"/>
        <v>0</v>
      </c>
      <c r="Q14" s="117">
        <f t="shared" si="7"/>
        <v>0</v>
      </c>
      <c r="R14" s="117"/>
      <c r="S14" s="117"/>
      <c r="T14" s="117"/>
      <c r="U14" s="119">
        <f t="shared" si="8"/>
        <v>0</v>
      </c>
      <c r="V14" s="119"/>
      <c r="W14" s="119"/>
      <c r="X14" s="119">
        <f t="shared" si="1"/>
        <v>0</v>
      </c>
      <c r="Y14" s="120"/>
    </row>
    <row r="15" spans="1:26" s="121" customFormat="1" ht="15.75" hidden="1" x14ac:dyDescent="0.25">
      <c r="A15" s="113"/>
      <c r="B15" s="113"/>
      <c r="C15" s="113"/>
      <c r="D15" s="113"/>
      <c r="E15" s="113"/>
      <c r="F15" s="114"/>
      <c r="G15" s="123"/>
      <c r="H15" s="51"/>
      <c r="I15" s="348"/>
      <c r="J15" s="348"/>
      <c r="K15" s="320">
        <f t="shared" ref="K15" si="9">SUM(L15:M15)</f>
        <v>0</v>
      </c>
      <c r="L15" s="320"/>
      <c r="M15" s="320"/>
      <c r="N15" s="116"/>
      <c r="O15" s="117"/>
      <c r="P15" s="118">
        <f t="shared" si="3"/>
        <v>0</v>
      </c>
      <c r="Q15" s="117">
        <f t="shared" si="7"/>
        <v>0</v>
      </c>
      <c r="R15" s="117"/>
      <c r="S15" s="117"/>
      <c r="T15" s="117"/>
      <c r="U15" s="119">
        <f t="shared" si="8"/>
        <v>0</v>
      </c>
      <c r="V15" s="119"/>
      <c r="W15" s="119"/>
      <c r="X15" s="119">
        <f t="shared" si="1"/>
        <v>0</v>
      </c>
      <c r="Y15" s="120"/>
    </row>
    <row r="16" spans="1:26" s="121" customFormat="1" ht="15.75" hidden="1" x14ac:dyDescent="0.25">
      <c r="A16" s="113"/>
      <c r="B16" s="113"/>
      <c r="C16" s="55"/>
      <c r="D16" s="55"/>
      <c r="E16" s="55"/>
      <c r="F16" s="122"/>
      <c r="G16" s="123"/>
      <c r="H16" s="51"/>
      <c r="I16" s="32"/>
      <c r="J16" s="32"/>
      <c r="K16" s="320">
        <f>SUM(L16:M16)</f>
        <v>0</v>
      </c>
      <c r="L16" s="320"/>
      <c r="M16" s="320"/>
      <c r="N16" s="116"/>
      <c r="O16" s="117"/>
      <c r="P16" s="118">
        <f t="shared" si="3"/>
        <v>0</v>
      </c>
      <c r="Q16" s="117">
        <f t="shared" si="7"/>
        <v>0</v>
      </c>
      <c r="R16" s="117"/>
      <c r="S16" s="117"/>
      <c r="T16" s="117"/>
      <c r="U16" s="119">
        <f t="shared" si="8"/>
        <v>0</v>
      </c>
      <c r="V16" s="119"/>
      <c r="W16" s="119"/>
      <c r="X16" s="119">
        <f t="shared" si="1"/>
        <v>0</v>
      </c>
      <c r="Y16" s="120"/>
    </row>
    <row r="17" spans="1:26" s="121" customFormat="1" ht="15.75" hidden="1" x14ac:dyDescent="0.25">
      <c r="A17" s="113"/>
      <c r="B17" s="113"/>
      <c r="C17" s="113"/>
      <c r="D17" s="113"/>
      <c r="E17" s="113"/>
      <c r="F17" s="114"/>
      <c r="G17" s="123"/>
      <c r="H17" s="51"/>
      <c r="I17" s="348"/>
      <c r="J17" s="348"/>
      <c r="K17" s="320">
        <f t="shared" ref="K17" si="10">SUM(L17:M17)</f>
        <v>0</v>
      </c>
      <c r="L17" s="320"/>
      <c r="M17" s="320"/>
      <c r="N17" s="116"/>
      <c r="O17" s="117"/>
      <c r="P17" s="118">
        <f t="shared" si="3"/>
        <v>0</v>
      </c>
      <c r="Q17" s="117">
        <f t="shared" si="7"/>
        <v>0</v>
      </c>
      <c r="R17" s="117"/>
      <c r="S17" s="117"/>
      <c r="T17" s="117"/>
      <c r="U17" s="119">
        <f t="shared" si="8"/>
        <v>0</v>
      </c>
      <c r="V17" s="119"/>
      <c r="W17" s="119"/>
      <c r="X17" s="119">
        <f t="shared" si="1"/>
        <v>0</v>
      </c>
      <c r="Y17" s="120"/>
    </row>
    <row r="18" spans="1:26" s="121" customFormat="1" ht="15.75" hidden="1" x14ac:dyDescent="0.25">
      <c r="A18" s="113"/>
      <c r="B18" s="113"/>
      <c r="C18" s="55"/>
      <c r="D18" s="55"/>
      <c r="E18" s="55"/>
      <c r="F18" s="122"/>
      <c r="G18" s="123"/>
      <c r="H18" s="51"/>
      <c r="I18" s="32"/>
      <c r="J18" s="32"/>
      <c r="K18" s="320">
        <f>SUM(L18:M18)</f>
        <v>0</v>
      </c>
      <c r="L18" s="320"/>
      <c r="M18" s="320"/>
      <c r="N18" s="116"/>
      <c r="O18" s="117"/>
      <c r="P18" s="118">
        <f t="shared" si="3"/>
        <v>0</v>
      </c>
      <c r="Q18" s="117">
        <f t="shared" si="7"/>
        <v>0</v>
      </c>
      <c r="R18" s="117"/>
      <c r="S18" s="117"/>
      <c r="T18" s="117"/>
      <c r="U18" s="119">
        <f t="shared" si="8"/>
        <v>0</v>
      </c>
      <c r="V18" s="119"/>
      <c r="W18" s="119"/>
      <c r="X18" s="119">
        <f t="shared" si="1"/>
        <v>0</v>
      </c>
      <c r="Y18" s="120"/>
    </row>
    <row r="19" spans="1:26" s="121" customFormat="1" ht="15.75" hidden="1" x14ac:dyDescent="0.25">
      <c r="A19" s="113"/>
      <c r="B19" s="113"/>
      <c r="C19" s="113"/>
      <c r="D19" s="113"/>
      <c r="E19" s="113"/>
      <c r="F19" s="114"/>
      <c r="G19" s="123"/>
      <c r="H19" s="51"/>
      <c r="I19" s="348"/>
      <c r="J19" s="348"/>
      <c r="K19" s="320">
        <f t="shared" ref="K19" si="11">SUM(L19:M19)</f>
        <v>0</v>
      </c>
      <c r="L19" s="320"/>
      <c r="M19" s="320"/>
      <c r="N19" s="116"/>
      <c r="O19" s="117"/>
      <c r="P19" s="118">
        <f t="shared" si="3"/>
        <v>0</v>
      </c>
      <c r="Q19" s="117">
        <f t="shared" si="7"/>
        <v>0</v>
      </c>
      <c r="R19" s="117"/>
      <c r="S19" s="117"/>
      <c r="T19" s="117"/>
      <c r="U19" s="119">
        <f t="shared" si="8"/>
        <v>0</v>
      </c>
      <c r="V19" s="119"/>
      <c r="W19" s="119"/>
      <c r="X19" s="119">
        <f t="shared" si="1"/>
        <v>0</v>
      </c>
      <c r="Y19" s="120"/>
    </row>
    <row r="20" spans="1:26" ht="35.25" customHeight="1" x14ac:dyDescent="0.25">
      <c r="A20" s="425" t="s">
        <v>154</v>
      </c>
      <c r="B20" s="426"/>
      <c r="C20" s="426"/>
      <c r="D20" s="426"/>
      <c r="E20" s="426"/>
      <c r="F20" s="426"/>
      <c r="G20" s="426"/>
      <c r="H20" s="427"/>
      <c r="I20" s="346"/>
      <c r="J20" s="346"/>
      <c r="K20" s="23">
        <f>K8+K12</f>
        <v>94909</v>
      </c>
      <c r="L20" s="23">
        <f>L8+L12</f>
        <v>56076</v>
      </c>
      <c r="M20" s="23">
        <f>M8+M12</f>
        <v>38833</v>
      </c>
      <c r="N20" s="23"/>
      <c r="O20" s="23">
        <f t="shared" ref="O20:X20" si="12">O8+O12</f>
        <v>70900</v>
      </c>
      <c r="P20" s="23">
        <f t="shared" si="12"/>
        <v>24009</v>
      </c>
      <c r="Q20" s="23">
        <f t="shared" si="12"/>
        <v>6686</v>
      </c>
      <c r="R20" s="23">
        <f t="shared" si="12"/>
        <v>0</v>
      </c>
      <c r="S20" s="23">
        <f t="shared" si="12"/>
        <v>6314</v>
      </c>
      <c r="T20" s="23">
        <f t="shared" si="12"/>
        <v>372</v>
      </c>
      <c r="U20" s="23">
        <f t="shared" si="12"/>
        <v>17323</v>
      </c>
      <c r="V20" s="23">
        <f t="shared" si="12"/>
        <v>743</v>
      </c>
      <c r="W20" s="23">
        <f t="shared" si="12"/>
        <v>16580</v>
      </c>
      <c r="X20" s="22">
        <f t="shared" si="12"/>
        <v>0</v>
      </c>
      <c r="Y20" s="21"/>
    </row>
    <row r="21" spans="1:26" s="105" customFormat="1" x14ac:dyDescent="0.25">
      <c r="A21" s="103"/>
      <c r="B21" s="103"/>
      <c r="C21" s="103"/>
      <c r="D21" s="103"/>
      <c r="E21" s="103"/>
      <c r="F21" s="103"/>
      <c r="G21" s="125"/>
      <c r="H21" s="103"/>
      <c r="I21" s="126"/>
      <c r="J21" s="127"/>
      <c r="K21" s="128"/>
      <c r="L21" s="128"/>
      <c r="M21" s="128"/>
      <c r="N21" s="129"/>
      <c r="O21" s="129"/>
      <c r="Y21" s="130"/>
      <c r="Z21" s="107"/>
    </row>
    <row r="22" spans="1:26" s="105" customFormat="1" x14ac:dyDescent="0.25">
      <c r="A22" s="103"/>
      <c r="B22" s="103"/>
      <c r="C22" s="103"/>
      <c r="D22" s="103"/>
      <c r="E22" s="103"/>
      <c r="F22" s="103"/>
      <c r="G22" s="103"/>
      <c r="H22" s="103"/>
      <c r="I22" s="131"/>
      <c r="J22" s="132"/>
      <c r="K22" s="133"/>
      <c r="L22" s="133"/>
      <c r="M22" s="133"/>
      <c r="Y22" s="130"/>
      <c r="Z22" s="107"/>
    </row>
    <row r="23" spans="1:26" s="105" customFormat="1" ht="18" x14ac:dyDescent="0.25">
      <c r="A23" s="134"/>
      <c r="B23" s="134"/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Y23" s="130"/>
      <c r="Z23" s="107"/>
    </row>
    <row r="24" spans="1:26" s="140" customFormat="1" x14ac:dyDescent="0.2">
      <c r="A24" s="135"/>
      <c r="B24" s="136"/>
      <c r="C24" s="135"/>
      <c r="D24" s="136"/>
      <c r="E24" s="136"/>
      <c r="F24" s="136"/>
      <c r="G24" s="136"/>
      <c r="H24" s="136"/>
      <c r="I24" s="137"/>
      <c r="J24" s="138"/>
      <c r="K24" s="139"/>
      <c r="L24" s="139"/>
      <c r="M24" s="139"/>
      <c r="Y24" s="141"/>
      <c r="Z24" s="142"/>
    </row>
    <row r="25" spans="1:26" s="105" customFormat="1" x14ac:dyDescent="0.25">
      <c r="A25" s="103"/>
      <c r="B25" s="103"/>
      <c r="C25" s="103"/>
      <c r="D25" s="103"/>
      <c r="E25" s="103"/>
      <c r="F25" s="103"/>
      <c r="G25" s="103"/>
      <c r="H25" s="103"/>
      <c r="I25" s="107"/>
      <c r="J25" s="132"/>
      <c r="K25" s="133"/>
      <c r="L25" s="133"/>
      <c r="M25" s="133"/>
      <c r="Y25" s="130"/>
      <c r="Z25" s="107"/>
    </row>
    <row r="26" spans="1:26" s="105" customFormat="1" x14ac:dyDescent="0.25">
      <c r="A26" s="103"/>
      <c r="B26" s="103"/>
      <c r="C26" s="103"/>
      <c r="D26" s="103"/>
      <c r="E26" s="103"/>
      <c r="F26" s="103"/>
      <c r="G26" s="103"/>
      <c r="H26" s="103"/>
      <c r="I26" s="107"/>
      <c r="J26" s="132"/>
      <c r="K26" s="133"/>
      <c r="L26" s="133"/>
      <c r="M26" s="133"/>
      <c r="Y26" s="130"/>
      <c r="Z26" s="107"/>
    </row>
    <row r="27" spans="1:26" s="105" customFormat="1" x14ac:dyDescent="0.25">
      <c r="A27" s="103"/>
      <c r="B27" s="103"/>
      <c r="C27" s="103"/>
      <c r="D27" s="103"/>
      <c r="E27" s="103"/>
      <c r="F27" s="103"/>
      <c r="G27" s="103"/>
      <c r="H27" s="103"/>
      <c r="I27" s="107"/>
      <c r="J27" s="132"/>
      <c r="K27" s="133"/>
      <c r="L27" s="133"/>
      <c r="M27" s="133"/>
      <c r="Y27" s="130"/>
      <c r="Z27" s="107"/>
    </row>
    <row r="28" spans="1:26" s="105" customFormat="1" x14ac:dyDescent="0.25">
      <c r="A28" s="103"/>
      <c r="B28" s="103"/>
      <c r="C28" s="103"/>
      <c r="D28" s="103"/>
      <c r="E28" s="103"/>
      <c r="F28" s="103"/>
      <c r="G28" s="103"/>
      <c r="H28" s="103"/>
      <c r="I28" s="107"/>
      <c r="J28" s="132"/>
      <c r="K28" s="133"/>
      <c r="L28" s="133"/>
      <c r="M28" s="133"/>
      <c r="Y28" s="130"/>
      <c r="Z28" s="107"/>
    </row>
    <row r="29" spans="1:26" s="105" customFormat="1" x14ac:dyDescent="0.25">
      <c r="A29" s="103"/>
      <c r="B29" s="103"/>
      <c r="C29" s="103"/>
      <c r="D29" s="103"/>
      <c r="E29" s="103"/>
      <c r="F29" s="103"/>
      <c r="G29" s="103"/>
      <c r="H29" s="103"/>
      <c r="I29" s="107"/>
      <c r="J29" s="132"/>
      <c r="K29" s="133"/>
      <c r="L29" s="133"/>
      <c r="M29" s="133"/>
      <c r="Y29" s="130"/>
      <c r="Z29" s="107"/>
    </row>
    <row r="30" spans="1:26" s="105" customFormat="1" x14ac:dyDescent="0.25">
      <c r="A30" s="103"/>
      <c r="B30" s="103"/>
      <c r="C30" s="103"/>
      <c r="D30" s="103"/>
      <c r="E30" s="103"/>
      <c r="F30" s="103"/>
      <c r="G30" s="103"/>
      <c r="H30" s="103"/>
      <c r="I30" s="107"/>
      <c r="J30" s="132"/>
      <c r="K30" s="133"/>
      <c r="L30" s="133"/>
      <c r="M30" s="133"/>
      <c r="Y30" s="130"/>
      <c r="Z30" s="107"/>
    </row>
    <row r="31" spans="1:26" s="105" customFormat="1" x14ac:dyDescent="0.25">
      <c r="A31" s="103"/>
      <c r="B31" s="103"/>
      <c r="C31" s="103"/>
      <c r="D31" s="103"/>
      <c r="E31" s="103"/>
      <c r="F31" s="103"/>
      <c r="G31" s="103"/>
      <c r="H31" s="103"/>
      <c r="I31" s="107"/>
      <c r="J31" s="132"/>
      <c r="K31" s="133"/>
      <c r="L31" s="133"/>
      <c r="M31" s="133"/>
      <c r="Y31" s="130"/>
      <c r="Z31" s="107"/>
    </row>
    <row r="32" spans="1:26" s="105" customFormat="1" x14ac:dyDescent="0.25">
      <c r="A32" s="103"/>
      <c r="B32" s="103"/>
      <c r="C32" s="103"/>
      <c r="D32" s="103"/>
      <c r="E32" s="103"/>
      <c r="F32" s="103"/>
      <c r="G32" s="103"/>
      <c r="H32" s="103"/>
      <c r="I32" s="107"/>
      <c r="J32" s="132"/>
      <c r="K32" s="133"/>
      <c r="L32" s="133"/>
      <c r="M32" s="133"/>
      <c r="Y32" s="130"/>
      <c r="Z32" s="107"/>
    </row>
    <row r="33" spans="1:26" s="105" customFormat="1" x14ac:dyDescent="0.25">
      <c r="A33" s="103"/>
      <c r="B33" s="103"/>
      <c r="C33" s="103"/>
      <c r="D33" s="103"/>
      <c r="E33" s="103"/>
      <c r="F33" s="103"/>
      <c r="G33" s="103"/>
      <c r="H33" s="103"/>
      <c r="I33" s="107"/>
      <c r="J33" s="132"/>
      <c r="K33" s="133"/>
      <c r="L33" s="133"/>
      <c r="M33" s="133"/>
      <c r="Y33" s="130"/>
      <c r="Z33" s="107"/>
    </row>
    <row r="34" spans="1:26" s="105" customFormat="1" x14ac:dyDescent="0.25">
      <c r="A34" s="103"/>
      <c r="B34" s="103"/>
      <c r="C34" s="103"/>
      <c r="D34" s="103"/>
      <c r="E34" s="103"/>
      <c r="F34" s="103"/>
      <c r="G34" s="103"/>
      <c r="H34" s="103"/>
      <c r="I34" s="107"/>
      <c r="J34" s="132"/>
      <c r="K34" s="133"/>
      <c r="L34" s="133"/>
      <c r="M34" s="133"/>
      <c r="Y34" s="130"/>
      <c r="Z34" s="107"/>
    </row>
    <row r="35" spans="1:26" s="105" customFormat="1" x14ac:dyDescent="0.25">
      <c r="A35" s="103"/>
      <c r="B35" s="103"/>
      <c r="C35" s="103"/>
      <c r="D35" s="103"/>
      <c r="E35" s="103"/>
      <c r="F35" s="103"/>
      <c r="G35" s="103"/>
      <c r="H35" s="103"/>
      <c r="I35" s="107"/>
      <c r="J35" s="132"/>
      <c r="K35" s="133"/>
      <c r="L35" s="133"/>
      <c r="M35" s="133"/>
      <c r="Y35" s="130"/>
      <c r="Z35" s="107"/>
    </row>
    <row r="36" spans="1:26" s="105" customFormat="1" x14ac:dyDescent="0.25">
      <c r="A36" s="103"/>
      <c r="B36" s="103"/>
      <c r="C36" s="103"/>
      <c r="D36" s="103"/>
      <c r="E36" s="103"/>
      <c r="F36" s="103"/>
      <c r="G36" s="103"/>
      <c r="H36" s="103"/>
      <c r="I36" s="107"/>
      <c r="J36" s="132"/>
      <c r="K36" s="133"/>
      <c r="L36" s="133"/>
      <c r="M36" s="133"/>
      <c r="Y36" s="130"/>
      <c r="Z36" s="107"/>
    </row>
    <row r="37" spans="1:26" s="105" customFormat="1" x14ac:dyDescent="0.25">
      <c r="A37" s="103"/>
      <c r="B37" s="103"/>
      <c r="C37" s="103"/>
      <c r="D37" s="103"/>
      <c r="E37" s="103"/>
      <c r="F37" s="103"/>
      <c r="G37" s="103"/>
      <c r="H37" s="103"/>
      <c r="I37" s="107"/>
      <c r="J37" s="132"/>
      <c r="K37" s="133"/>
      <c r="L37" s="133"/>
      <c r="M37" s="133"/>
      <c r="Y37" s="130"/>
      <c r="Z37" s="107"/>
    </row>
    <row r="38" spans="1:26" s="105" customFormat="1" x14ac:dyDescent="0.25">
      <c r="A38" s="103"/>
      <c r="B38" s="103"/>
      <c r="C38" s="103"/>
      <c r="D38" s="103"/>
      <c r="E38" s="103"/>
      <c r="F38" s="103"/>
      <c r="G38" s="103"/>
      <c r="H38" s="103"/>
      <c r="I38" s="107"/>
      <c r="J38" s="132"/>
      <c r="K38" s="133"/>
      <c r="L38" s="133"/>
      <c r="M38" s="133"/>
      <c r="Y38" s="130"/>
      <c r="Z38" s="107"/>
    </row>
    <row r="39" spans="1:26" s="105" customFormat="1" x14ac:dyDescent="0.25">
      <c r="A39" s="103"/>
      <c r="B39" s="103"/>
      <c r="C39" s="103"/>
      <c r="D39" s="103"/>
      <c r="E39" s="103"/>
      <c r="F39" s="103"/>
      <c r="G39" s="103"/>
      <c r="H39" s="103"/>
      <c r="I39" s="107"/>
      <c r="J39" s="132"/>
      <c r="K39" s="133"/>
      <c r="L39" s="133"/>
      <c r="M39" s="133"/>
      <c r="Y39" s="130"/>
      <c r="Z39" s="107"/>
    </row>
    <row r="40" spans="1:26" s="105" customFormat="1" x14ac:dyDescent="0.25">
      <c r="A40" s="103"/>
      <c r="B40" s="103"/>
      <c r="C40" s="103"/>
      <c r="D40" s="103"/>
      <c r="E40" s="103"/>
      <c r="F40" s="103"/>
      <c r="G40" s="103"/>
      <c r="H40" s="103"/>
      <c r="I40" s="107"/>
      <c r="J40" s="132"/>
      <c r="K40" s="133"/>
      <c r="L40" s="133"/>
      <c r="M40" s="133"/>
      <c r="Y40" s="130"/>
      <c r="Z40" s="107"/>
    </row>
    <row r="41" spans="1:26" s="105" customFormat="1" x14ac:dyDescent="0.25">
      <c r="A41" s="103"/>
      <c r="B41" s="103"/>
      <c r="C41" s="103"/>
      <c r="D41" s="103"/>
      <c r="E41" s="103"/>
      <c r="F41" s="103"/>
      <c r="G41" s="103"/>
      <c r="H41" s="103"/>
      <c r="I41" s="107"/>
      <c r="J41" s="132"/>
      <c r="K41" s="133"/>
      <c r="L41" s="133"/>
      <c r="M41" s="133"/>
      <c r="Y41" s="130"/>
      <c r="Z41" s="107"/>
    </row>
    <row r="42" spans="1:26" s="105" customFormat="1" x14ac:dyDescent="0.25">
      <c r="A42" s="103"/>
      <c r="B42" s="103"/>
      <c r="C42" s="103"/>
      <c r="D42" s="103"/>
      <c r="E42" s="103"/>
      <c r="F42" s="103"/>
      <c r="G42" s="103"/>
      <c r="H42" s="103"/>
      <c r="I42" s="107"/>
      <c r="J42" s="103"/>
      <c r="K42" s="133"/>
      <c r="L42" s="133"/>
      <c r="M42" s="133"/>
      <c r="Y42" s="130"/>
      <c r="Z42" s="107"/>
    </row>
    <row r="43" spans="1:26" s="105" customFormat="1" x14ac:dyDescent="0.25">
      <c r="A43" s="103"/>
      <c r="B43" s="103"/>
      <c r="C43" s="103"/>
      <c r="D43" s="103"/>
      <c r="E43" s="103"/>
      <c r="F43" s="103"/>
      <c r="G43" s="103"/>
      <c r="H43" s="103"/>
      <c r="I43" s="107"/>
      <c r="J43" s="103"/>
      <c r="K43" s="133"/>
      <c r="L43" s="133"/>
      <c r="M43" s="133"/>
      <c r="Y43" s="130"/>
      <c r="Z43" s="107"/>
    </row>
    <row r="44" spans="1:26" s="105" customFormat="1" x14ac:dyDescent="0.25">
      <c r="A44" s="103"/>
      <c r="B44" s="103"/>
      <c r="C44" s="103"/>
      <c r="D44" s="103"/>
      <c r="E44" s="103"/>
      <c r="F44" s="103"/>
      <c r="G44" s="103"/>
      <c r="H44" s="103"/>
      <c r="I44" s="107"/>
      <c r="J44" s="103"/>
      <c r="K44" s="133"/>
      <c r="L44" s="133"/>
      <c r="M44" s="133"/>
      <c r="Y44" s="130"/>
      <c r="Z44" s="107"/>
    </row>
    <row r="45" spans="1:26" s="105" customFormat="1" x14ac:dyDescent="0.25">
      <c r="A45" s="103"/>
      <c r="B45" s="103"/>
      <c r="C45" s="103"/>
      <c r="D45" s="103"/>
      <c r="E45" s="103"/>
      <c r="F45" s="103"/>
      <c r="G45" s="103"/>
      <c r="H45" s="103"/>
      <c r="I45" s="107"/>
      <c r="J45" s="103"/>
      <c r="K45" s="133"/>
      <c r="L45" s="133"/>
      <c r="M45" s="133"/>
      <c r="Y45" s="130"/>
      <c r="Z45" s="107"/>
    </row>
    <row r="46" spans="1:26" s="105" customFormat="1" x14ac:dyDescent="0.25">
      <c r="A46" s="103"/>
      <c r="B46" s="103"/>
      <c r="C46" s="103"/>
      <c r="D46" s="103"/>
      <c r="E46" s="103"/>
      <c r="F46" s="103"/>
      <c r="G46" s="103"/>
      <c r="H46" s="103"/>
      <c r="I46" s="107"/>
      <c r="J46" s="103"/>
      <c r="K46" s="133"/>
      <c r="L46" s="133"/>
      <c r="M46" s="133"/>
      <c r="Y46" s="130"/>
      <c r="Z46" s="107"/>
    </row>
    <row r="47" spans="1:26" s="105" customFormat="1" x14ac:dyDescent="0.25">
      <c r="A47" s="103"/>
      <c r="B47" s="103"/>
      <c r="C47" s="103"/>
      <c r="D47" s="103"/>
      <c r="E47" s="103"/>
      <c r="F47" s="103"/>
      <c r="G47" s="103"/>
      <c r="H47" s="103"/>
      <c r="I47" s="107"/>
      <c r="J47" s="103"/>
      <c r="K47" s="133"/>
      <c r="L47" s="133"/>
      <c r="M47" s="133"/>
      <c r="Y47" s="130"/>
      <c r="Z47" s="107"/>
    </row>
    <row r="48" spans="1:26" s="105" customFormat="1" x14ac:dyDescent="0.25">
      <c r="A48" s="103"/>
      <c r="B48" s="103"/>
      <c r="C48" s="103"/>
      <c r="D48" s="103"/>
      <c r="E48" s="103"/>
      <c r="F48" s="103"/>
      <c r="G48" s="103"/>
      <c r="H48" s="103"/>
      <c r="I48" s="107"/>
      <c r="J48" s="103"/>
      <c r="K48" s="133"/>
      <c r="L48" s="133"/>
      <c r="M48" s="133"/>
      <c r="Y48" s="130"/>
      <c r="Z48" s="107"/>
    </row>
    <row r="49" spans="1:26" s="105" customFormat="1" x14ac:dyDescent="0.25">
      <c r="A49" s="103"/>
      <c r="B49" s="103"/>
      <c r="C49" s="103"/>
      <c r="D49" s="103"/>
      <c r="E49" s="103"/>
      <c r="F49" s="103"/>
      <c r="G49" s="103"/>
      <c r="H49" s="103"/>
      <c r="I49" s="107"/>
      <c r="J49" s="103"/>
      <c r="K49" s="133"/>
      <c r="L49" s="133"/>
      <c r="M49" s="133"/>
      <c r="Y49" s="130"/>
      <c r="Z49" s="107"/>
    </row>
    <row r="50" spans="1:26" s="105" customFormat="1" x14ac:dyDescent="0.25">
      <c r="A50" s="103"/>
      <c r="B50" s="103"/>
      <c r="C50" s="103"/>
      <c r="D50" s="103"/>
      <c r="E50" s="103"/>
      <c r="F50" s="103"/>
      <c r="G50" s="103"/>
      <c r="H50" s="103"/>
      <c r="I50" s="107"/>
      <c r="J50" s="103"/>
      <c r="K50" s="133"/>
      <c r="L50" s="133"/>
      <c r="M50" s="133"/>
      <c r="Y50" s="130"/>
      <c r="Z50" s="107"/>
    </row>
    <row r="51" spans="1:26" s="105" customFormat="1" x14ac:dyDescent="0.25">
      <c r="A51" s="103"/>
      <c r="B51" s="103"/>
      <c r="C51" s="103"/>
      <c r="D51" s="103"/>
      <c r="E51" s="103"/>
      <c r="F51" s="103"/>
      <c r="G51" s="103"/>
      <c r="H51" s="103"/>
      <c r="I51" s="107"/>
      <c r="J51" s="103"/>
      <c r="K51" s="133"/>
      <c r="L51" s="133"/>
      <c r="M51" s="133"/>
      <c r="Y51" s="130"/>
      <c r="Z51" s="107"/>
    </row>
    <row r="52" spans="1:26" s="105" customFormat="1" x14ac:dyDescent="0.25">
      <c r="A52" s="103"/>
      <c r="B52" s="103"/>
      <c r="C52" s="103"/>
      <c r="D52" s="103"/>
      <c r="E52" s="103"/>
      <c r="F52" s="103"/>
      <c r="G52" s="103"/>
      <c r="H52" s="103"/>
      <c r="I52" s="107"/>
      <c r="J52" s="103"/>
      <c r="K52" s="133"/>
      <c r="L52" s="133"/>
      <c r="M52" s="133"/>
      <c r="Y52" s="130"/>
      <c r="Z52" s="107"/>
    </row>
    <row r="53" spans="1:26" s="105" customFormat="1" x14ac:dyDescent="0.25">
      <c r="A53" s="107"/>
      <c r="B53" s="107"/>
      <c r="C53" s="107"/>
      <c r="D53" s="107"/>
      <c r="E53" s="107"/>
      <c r="F53" s="107"/>
      <c r="G53" s="107"/>
      <c r="H53" s="107"/>
      <c r="I53" s="107"/>
      <c r="J53" s="103"/>
      <c r="K53" s="133"/>
      <c r="L53" s="133"/>
      <c r="M53" s="133"/>
      <c r="Y53" s="130"/>
      <c r="Z53" s="107"/>
    </row>
    <row r="54" spans="1:26" s="105" customFormat="1" x14ac:dyDescent="0.25">
      <c r="A54" s="107"/>
      <c r="B54" s="107"/>
      <c r="C54" s="107"/>
      <c r="D54" s="107"/>
      <c r="E54" s="107"/>
      <c r="F54" s="107"/>
      <c r="G54" s="107"/>
      <c r="H54" s="107"/>
      <c r="I54" s="107"/>
      <c r="J54" s="103"/>
      <c r="K54" s="133"/>
      <c r="L54" s="133"/>
      <c r="M54" s="133"/>
      <c r="Y54" s="130"/>
      <c r="Z54" s="107"/>
    </row>
    <row r="55" spans="1:26" s="105" customFormat="1" x14ac:dyDescent="0.25">
      <c r="A55" s="107"/>
      <c r="B55" s="107"/>
      <c r="C55" s="107"/>
      <c r="D55" s="107"/>
      <c r="E55" s="107"/>
      <c r="F55" s="107"/>
      <c r="G55" s="107"/>
      <c r="H55" s="107"/>
      <c r="I55" s="107"/>
      <c r="J55" s="103"/>
      <c r="K55" s="133"/>
      <c r="L55" s="133"/>
      <c r="M55" s="133"/>
      <c r="Y55" s="130"/>
      <c r="Z55" s="107"/>
    </row>
    <row r="56" spans="1:26" s="105" customFormat="1" x14ac:dyDescent="0.25">
      <c r="A56" s="107"/>
      <c r="B56" s="107"/>
      <c r="C56" s="107"/>
      <c r="D56" s="107"/>
      <c r="E56" s="107"/>
      <c r="F56" s="107"/>
      <c r="G56" s="107"/>
      <c r="H56" s="107"/>
      <c r="I56" s="107"/>
      <c r="J56" s="103"/>
      <c r="K56" s="133"/>
      <c r="L56" s="133"/>
      <c r="M56" s="133"/>
      <c r="Y56" s="130"/>
      <c r="Z56" s="107"/>
    </row>
    <row r="57" spans="1:26" s="105" customFormat="1" x14ac:dyDescent="0.25">
      <c r="A57" s="107"/>
      <c r="B57" s="107"/>
      <c r="C57" s="107"/>
      <c r="D57" s="107"/>
      <c r="E57" s="107"/>
      <c r="F57" s="107"/>
      <c r="G57" s="107"/>
      <c r="H57" s="107"/>
      <c r="I57" s="107"/>
      <c r="J57" s="103"/>
      <c r="K57" s="133"/>
      <c r="L57" s="133"/>
      <c r="M57" s="133"/>
      <c r="Y57" s="130"/>
      <c r="Z57" s="107"/>
    </row>
    <row r="58" spans="1:26" s="105" customFormat="1" x14ac:dyDescent="0.25">
      <c r="A58" s="107"/>
      <c r="B58" s="107"/>
      <c r="C58" s="107"/>
      <c r="D58" s="107"/>
      <c r="E58" s="107"/>
      <c r="F58" s="107"/>
      <c r="G58" s="107"/>
      <c r="H58" s="107"/>
      <c r="I58" s="107"/>
      <c r="J58" s="103"/>
      <c r="K58" s="133"/>
      <c r="L58" s="133"/>
      <c r="M58" s="133"/>
      <c r="Y58" s="130"/>
      <c r="Z58" s="107"/>
    </row>
    <row r="59" spans="1:26" s="105" customFormat="1" x14ac:dyDescent="0.25">
      <c r="A59" s="107"/>
      <c r="B59" s="107"/>
      <c r="C59" s="107"/>
      <c r="D59" s="107"/>
      <c r="E59" s="107"/>
      <c r="F59" s="107"/>
      <c r="G59" s="107"/>
      <c r="H59" s="107"/>
      <c r="I59" s="107"/>
      <c r="J59" s="103"/>
      <c r="K59" s="133"/>
      <c r="L59" s="133"/>
      <c r="M59" s="133"/>
      <c r="Y59" s="130"/>
      <c r="Z59" s="107"/>
    </row>
    <row r="60" spans="1:26" s="105" customFormat="1" x14ac:dyDescent="0.25">
      <c r="A60" s="107"/>
      <c r="B60" s="107"/>
      <c r="C60" s="107"/>
      <c r="D60" s="107"/>
      <c r="E60" s="107"/>
      <c r="F60" s="107"/>
      <c r="G60" s="107"/>
      <c r="H60" s="107"/>
      <c r="I60" s="107"/>
      <c r="J60" s="103"/>
      <c r="K60" s="133"/>
      <c r="L60" s="133"/>
      <c r="M60" s="133"/>
      <c r="Y60" s="130"/>
      <c r="Z60" s="107"/>
    </row>
    <row r="61" spans="1:26" s="105" customFormat="1" x14ac:dyDescent="0.25">
      <c r="A61" s="107"/>
      <c r="B61" s="107"/>
      <c r="C61" s="107"/>
      <c r="D61" s="107"/>
      <c r="E61" s="107"/>
      <c r="F61" s="107"/>
      <c r="G61" s="107"/>
      <c r="H61" s="107"/>
      <c r="I61" s="107"/>
      <c r="J61" s="103"/>
      <c r="K61" s="133"/>
      <c r="L61" s="133"/>
      <c r="M61" s="133"/>
      <c r="Y61" s="130"/>
      <c r="Z61" s="107"/>
    </row>
    <row r="62" spans="1:26" s="105" customFormat="1" x14ac:dyDescent="0.25">
      <c r="A62" s="107"/>
      <c r="B62" s="107"/>
      <c r="C62" s="107"/>
      <c r="D62" s="107"/>
      <c r="E62" s="107"/>
      <c r="F62" s="107"/>
      <c r="G62" s="107"/>
      <c r="H62" s="107"/>
      <c r="I62" s="107"/>
      <c r="J62" s="103"/>
      <c r="K62" s="133"/>
      <c r="L62" s="133"/>
      <c r="M62" s="133"/>
      <c r="Y62" s="130"/>
      <c r="Z62" s="107"/>
    </row>
    <row r="63" spans="1:26" s="105" customFormat="1" x14ac:dyDescent="0.25">
      <c r="A63" s="107"/>
      <c r="B63" s="107"/>
      <c r="C63" s="107"/>
      <c r="D63" s="107"/>
      <c r="E63" s="107"/>
      <c r="F63" s="107"/>
      <c r="G63" s="107"/>
      <c r="H63" s="107"/>
      <c r="I63" s="107"/>
      <c r="J63" s="103"/>
      <c r="K63" s="133"/>
      <c r="L63" s="133"/>
      <c r="M63" s="133"/>
      <c r="Y63" s="130"/>
      <c r="Z63" s="107"/>
    </row>
    <row r="64" spans="1:26" s="105" customFormat="1" x14ac:dyDescent="0.25">
      <c r="A64" s="107"/>
      <c r="B64" s="107"/>
      <c r="C64" s="107"/>
      <c r="D64" s="107"/>
      <c r="E64" s="107"/>
      <c r="F64" s="107"/>
      <c r="G64" s="107"/>
      <c r="H64" s="107"/>
      <c r="I64" s="107"/>
      <c r="J64" s="103"/>
      <c r="K64" s="133"/>
      <c r="L64" s="133"/>
      <c r="M64" s="133"/>
      <c r="Y64" s="130"/>
      <c r="Z64" s="107"/>
    </row>
    <row r="65" spans="1:26" s="105" customFormat="1" x14ac:dyDescent="0.25">
      <c r="A65" s="107"/>
      <c r="B65" s="107"/>
      <c r="C65" s="107"/>
      <c r="D65" s="107"/>
      <c r="E65" s="107"/>
      <c r="F65" s="107"/>
      <c r="G65" s="107"/>
      <c r="H65" s="107"/>
      <c r="I65" s="107"/>
      <c r="J65" s="103"/>
      <c r="K65" s="133"/>
      <c r="L65" s="133"/>
      <c r="M65" s="133"/>
      <c r="Y65" s="130"/>
      <c r="Z65" s="107"/>
    </row>
    <row r="66" spans="1:26" s="105" customFormat="1" x14ac:dyDescent="0.25">
      <c r="A66" s="107"/>
      <c r="B66" s="107"/>
      <c r="C66" s="107"/>
      <c r="D66" s="107"/>
      <c r="E66" s="107"/>
      <c r="F66" s="107"/>
      <c r="G66" s="107"/>
      <c r="H66" s="107"/>
      <c r="I66" s="107"/>
      <c r="J66" s="103"/>
      <c r="K66" s="133"/>
      <c r="L66" s="133"/>
      <c r="M66" s="133"/>
      <c r="Y66" s="130"/>
      <c r="Z66" s="107"/>
    </row>
    <row r="67" spans="1:26" s="105" customFormat="1" x14ac:dyDescent="0.25">
      <c r="A67" s="107"/>
      <c r="B67" s="107"/>
      <c r="C67" s="107"/>
      <c r="D67" s="107"/>
      <c r="E67" s="107"/>
      <c r="F67" s="107"/>
      <c r="G67" s="107"/>
      <c r="H67" s="107"/>
      <c r="I67" s="107"/>
      <c r="J67" s="103"/>
      <c r="K67" s="133"/>
      <c r="L67" s="133"/>
      <c r="M67" s="133"/>
      <c r="Y67" s="130"/>
      <c r="Z67" s="107"/>
    </row>
    <row r="68" spans="1:26" s="105" customFormat="1" x14ac:dyDescent="0.25">
      <c r="A68" s="107"/>
      <c r="B68" s="107"/>
      <c r="C68" s="107"/>
      <c r="D68" s="107"/>
      <c r="E68" s="107"/>
      <c r="F68" s="107"/>
      <c r="G68" s="107"/>
      <c r="H68" s="107"/>
      <c r="I68" s="107"/>
      <c r="J68" s="103"/>
      <c r="K68" s="133"/>
      <c r="L68" s="133"/>
      <c r="M68" s="133"/>
      <c r="Y68" s="130"/>
      <c r="Z68" s="107"/>
    </row>
    <row r="69" spans="1:26" s="105" customFormat="1" x14ac:dyDescent="0.25">
      <c r="A69" s="107"/>
      <c r="B69" s="107"/>
      <c r="C69" s="107"/>
      <c r="D69" s="107"/>
      <c r="E69" s="107"/>
      <c r="F69" s="107"/>
      <c r="G69" s="107"/>
      <c r="H69" s="107"/>
      <c r="I69" s="107"/>
      <c r="J69" s="103"/>
      <c r="K69" s="133"/>
      <c r="L69" s="133"/>
      <c r="M69" s="133"/>
      <c r="Y69" s="130"/>
      <c r="Z69" s="107"/>
    </row>
    <row r="70" spans="1:26" s="105" customFormat="1" x14ac:dyDescent="0.25">
      <c r="A70" s="107"/>
      <c r="B70" s="107"/>
      <c r="C70" s="107"/>
      <c r="D70" s="107"/>
      <c r="E70" s="107"/>
      <c r="F70" s="107"/>
      <c r="G70" s="107"/>
      <c r="H70" s="107"/>
      <c r="I70" s="107"/>
      <c r="J70" s="103"/>
      <c r="K70" s="133"/>
      <c r="L70" s="133"/>
      <c r="M70" s="133"/>
      <c r="Y70" s="130"/>
      <c r="Z70" s="107"/>
    </row>
    <row r="71" spans="1:26" s="105" customFormat="1" x14ac:dyDescent="0.25">
      <c r="A71" s="107"/>
      <c r="B71" s="107"/>
      <c r="C71" s="107"/>
      <c r="D71" s="107"/>
      <c r="E71" s="107"/>
      <c r="F71" s="107"/>
      <c r="G71" s="107"/>
      <c r="H71" s="107"/>
      <c r="I71" s="107"/>
      <c r="J71" s="103"/>
      <c r="K71" s="133"/>
      <c r="L71" s="133"/>
      <c r="M71" s="133"/>
      <c r="Y71" s="130"/>
      <c r="Z71" s="107"/>
    </row>
    <row r="72" spans="1:26" s="105" customFormat="1" x14ac:dyDescent="0.25">
      <c r="A72" s="107"/>
      <c r="B72" s="107"/>
      <c r="C72" s="107"/>
      <c r="D72" s="107"/>
      <c r="E72" s="107"/>
      <c r="F72" s="107"/>
      <c r="G72" s="107"/>
      <c r="H72" s="107"/>
      <c r="I72" s="107"/>
      <c r="J72" s="103"/>
      <c r="K72" s="133"/>
      <c r="L72" s="133"/>
      <c r="M72" s="133"/>
      <c r="Y72" s="130"/>
      <c r="Z72" s="107"/>
    </row>
    <row r="73" spans="1:26" s="105" customFormat="1" x14ac:dyDescent="0.25">
      <c r="A73" s="107"/>
      <c r="B73" s="107"/>
      <c r="C73" s="107"/>
      <c r="D73" s="107"/>
      <c r="E73" s="107"/>
      <c r="F73" s="107"/>
      <c r="G73" s="107"/>
      <c r="H73" s="107"/>
      <c r="I73" s="107"/>
      <c r="J73" s="103"/>
      <c r="K73" s="133"/>
      <c r="L73" s="133"/>
      <c r="M73" s="133"/>
      <c r="Y73" s="130"/>
      <c r="Z73" s="107"/>
    </row>
    <row r="74" spans="1:26" s="105" customFormat="1" x14ac:dyDescent="0.25">
      <c r="A74" s="107"/>
      <c r="B74" s="107"/>
      <c r="C74" s="107"/>
      <c r="D74" s="107"/>
      <c r="E74" s="107"/>
      <c r="F74" s="107"/>
      <c r="G74" s="107"/>
      <c r="H74" s="107"/>
      <c r="I74" s="107"/>
      <c r="J74" s="103"/>
      <c r="K74" s="133"/>
      <c r="L74" s="133"/>
      <c r="M74" s="133"/>
      <c r="Y74" s="130"/>
      <c r="Z74" s="107"/>
    </row>
    <row r="75" spans="1:26" s="105" customFormat="1" x14ac:dyDescent="0.25">
      <c r="A75" s="107"/>
      <c r="B75" s="107"/>
      <c r="C75" s="107"/>
      <c r="D75" s="107"/>
      <c r="E75" s="107"/>
      <c r="F75" s="107"/>
      <c r="G75" s="107"/>
      <c r="H75" s="107"/>
      <c r="I75" s="107"/>
      <c r="J75" s="103"/>
      <c r="K75" s="133"/>
      <c r="L75" s="133"/>
      <c r="M75" s="133"/>
      <c r="Y75" s="130"/>
      <c r="Z75" s="107"/>
    </row>
    <row r="76" spans="1:26" s="105" customFormat="1" x14ac:dyDescent="0.25">
      <c r="A76" s="107"/>
      <c r="B76" s="107"/>
      <c r="C76" s="107"/>
      <c r="D76" s="107"/>
      <c r="E76" s="107"/>
      <c r="F76" s="107"/>
      <c r="G76" s="107"/>
      <c r="H76" s="107"/>
      <c r="I76" s="107"/>
      <c r="J76" s="103"/>
      <c r="K76" s="133"/>
      <c r="L76" s="133"/>
      <c r="M76" s="133"/>
      <c r="Y76" s="130"/>
      <c r="Z76" s="107"/>
    </row>
    <row r="77" spans="1:26" s="105" customFormat="1" x14ac:dyDescent="0.25">
      <c r="A77" s="107"/>
      <c r="B77" s="107"/>
      <c r="C77" s="107"/>
      <c r="D77" s="107"/>
      <c r="E77" s="107"/>
      <c r="F77" s="107"/>
      <c r="G77" s="107"/>
      <c r="H77" s="107"/>
      <c r="I77" s="107"/>
      <c r="J77" s="103"/>
      <c r="K77" s="133"/>
      <c r="L77" s="133"/>
      <c r="M77" s="133"/>
      <c r="Y77" s="130"/>
      <c r="Z77" s="107"/>
    </row>
    <row r="78" spans="1:26" s="105" customFormat="1" x14ac:dyDescent="0.25">
      <c r="A78" s="107"/>
      <c r="B78" s="107"/>
      <c r="C78" s="107"/>
      <c r="D78" s="107"/>
      <c r="E78" s="107"/>
      <c r="F78" s="107"/>
      <c r="G78" s="107"/>
      <c r="H78" s="107"/>
      <c r="I78" s="107"/>
      <c r="J78" s="103"/>
      <c r="K78" s="133"/>
      <c r="L78" s="133"/>
      <c r="M78" s="133"/>
      <c r="Y78" s="130"/>
      <c r="Z78" s="107"/>
    </row>
    <row r="79" spans="1:26" s="105" customFormat="1" x14ac:dyDescent="0.25">
      <c r="A79" s="107"/>
      <c r="B79" s="107"/>
      <c r="C79" s="107"/>
      <c r="D79" s="107"/>
      <c r="E79" s="107"/>
      <c r="F79" s="107"/>
      <c r="G79" s="107"/>
      <c r="H79" s="107"/>
      <c r="I79" s="107"/>
      <c r="J79" s="103"/>
      <c r="K79" s="133"/>
      <c r="L79" s="133"/>
      <c r="M79" s="133"/>
      <c r="Y79" s="130"/>
      <c r="Z79" s="107"/>
    </row>
    <row r="80" spans="1:26" s="105" customFormat="1" x14ac:dyDescent="0.25">
      <c r="A80" s="107"/>
      <c r="B80" s="107"/>
      <c r="C80" s="107"/>
      <c r="D80" s="107"/>
      <c r="E80" s="107"/>
      <c r="F80" s="107"/>
      <c r="G80" s="107"/>
      <c r="H80" s="107"/>
      <c r="I80" s="107"/>
      <c r="J80" s="103"/>
      <c r="K80" s="133"/>
      <c r="L80" s="133"/>
      <c r="M80" s="133"/>
      <c r="Y80" s="130"/>
      <c r="Z80" s="107"/>
    </row>
    <row r="81" spans="1:26" s="105" customFormat="1" x14ac:dyDescent="0.25">
      <c r="A81" s="107"/>
      <c r="B81" s="107"/>
      <c r="C81" s="107"/>
      <c r="D81" s="107"/>
      <c r="E81" s="107"/>
      <c r="F81" s="107"/>
      <c r="G81" s="107"/>
      <c r="H81" s="107"/>
      <c r="I81" s="107"/>
      <c r="J81" s="103"/>
      <c r="K81" s="133"/>
      <c r="L81" s="133"/>
      <c r="M81" s="133"/>
      <c r="Y81" s="130"/>
      <c r="Z81" s="107"/>
    </row>
    <row r="82" spans="1:26" s="105" customFormat="1" x14ac:dyDescent="0.25">
      <c r="A82" s="107"/>
      <c r="B82" s="107"/>
      <c r="C82" s="107"/>
      <c r="D82" s="107"/>
      <c r="E82" s="107"/>
      <c r="F82" s="107"/>
      <c r="G82" s="107"/>
      <c r="H82" s="107"/>
      <c r="I82" s="107"/>
      <c r="J82" s="103"/>
      <c r="K82" s="133"/>
      <c r="L82" s="133"/>
      <c r="M82" s="133"/>
      <c r="Y82" s="130"/>
      <c r="Z82" s="107"/>
    </row>
    <row r="83" spans="1:26" s="105" customFormat="1" x14ac:dyDescent="0.25">
      <c r="A83" s="107"/>
      <c r="B83" s="107"/>
      <c r="C83" s="107"/>
      <c r="D83" s="107"/>
      <c r="E83" s="107"/>
      <c r="F83" s="107"/>
      <c r="G83" s="107"/>
      <c r="H83" s="107"/>
      <c r="I83" s="107"/>
      <c r="J83" s="103"/>
      <c r="K83" s="133"/>
      <c r="L83" s="133"/>
      <c r="M83" s="133"/>
      <c r="Y83" s="130"/>
      <c r="Z83" s="107"/>
    </row>
    <row r="84" spans="1:26" s="105" customFormat="1" x14ac:dyDescent="0.25">
      <c r="A84" s="107"/>
      <c r="B84" s="107"/>
      <c r="C84" s="107"/>
      <c r="D84" s="107"/>
      <c r="E84" s="107"/>
      <c r="F84" s="107"/>
      <c r="G84" s="107"/>
      <c r="H84" s="107"/>
      <c r="I84" s="107"/>
      <c r="J84" s="103"/>
      <c r="K84" s="133"/>
      <c r="L84" s="133"/>
      <c r="M84" s="133"/>
      <c r="Y84" s="130"/>
      <c r="Z84" s="107"/>
    </row>
    <row r="85" spans="1:26" s="105" customFormat="1" x14ac:dyDescent="0.25">
      <c r="A85" s="107"/>
      <c r="B85" s="107"/>
      <c r="C85" s="107"/>
      <c r="D85" s="107"/>
      <c r="E85" s="107"/>
      <c r="F85" s="107"/>
      <c r="G85" s="107"/>
      <c r="H85" s="107"/>
      <c r="I85" s="107"/>
      <c r="J85" s="103"/>
      <c r="K85" s="133"/>
      <c r="L85" s="133"/>
      <c r="M85" s="133"/>
      <c r="Y85" s="130"/>
      <c r="Z85" s="107"/>
    </row>
    <row r="86" spans="1:26" s="105" customFormat="1" x14ac:dyDescent="0.25">
      <c r="A86" s="107"/>
      <c r="B86" s="107"/>
      <c r="C86" s="107"/>
      <c r="D86" s="107"/>
      <c r="E86" s="107"/>
      <c r="F86" s="107"/>
      <c r="G86" s="107"/>
      <c r="H86" s="107"/>
      <c r="I86" s="107"/>
      <c r="J86" s="103"/>
      <c r="K86" s="133"/>
      <c r="L86" s="133"/>
      <c r="M86" s="133"/>
      <c r="Y86" s="130"/>
      <c r="Z86" s="107"/>
    </row>
    <row r="87" spans="1:26" s="105" customFormat="1" x14ac:dyDescent="0.25">
      <c r="A87" s="107"/>
      <c r="B87" s="107"/>
      <c r="C87" s="107"/>
      <c r="D87" s="107"/>
      <c r="E87" s="107"/>
      <c r="F87" s="107"/>
      <c r="G87" s="107"/>
      <c r="H87" s="107"/>
      <c r="I87" s="107"/>
      <c r="J87" s="103"/>
      <c r="K87" s="133"/>
      <c r="L87" s="133"/>
      <c r="M87" s="133"/>
      <c r="Y87" s="130"/>
      <c r="Z87" s="107"/>
    </row>
    <row r="88" spans="1:26" s="105" customFormat="1" x14ac:dyDescent="0.25">
      <c r="A88" s="107"/>
      <c r="B88" s="107"/>
      <c r="C88" s="107"/>
      <c r="D88" s="107"/>
      <c r="E88" s="107"/>
      <c r="F88" s="107"/>
      <c r="G88" s="107"/>
      <c r="H88" s="107"/>
      <c r="I88" s="107"/>
      <c r="J88" s="103"/>
      <c r="K88" s="133"/>
      <c r="L88" s="133"/>
      <c r="M88" s="133"/>
      <c r="Y88" s="130"/>
      <c r="Z88" s="107"/>
    </row>
    <row r="89" spans="1:26" s="105" customFormat="1" x14ac:dyDescent="0.25">
      <c r="A89" s="107"/>
      <c r="B89" s="107"/>
      <c r="C89" s="107"/>
      <c r="D89" s="107"/>
      <c r="E89" s="107"/>
      <c r="F89" s="107"/>
      <c r="G89" s="107"/>
      <c r="H89" s="107"/>
      <c r="I89" s="107"/>
      <c r="J89" s="103"/>
      <c r="K89" s="133"/>
      <c r="L89" s="133"/>
      <c r="M89" s="133"/>
      <c r="Y89" s="130"/>
      <c r="Z89" s="107"/>
    </row>
    <row r="90" spans="1:26" s="105" customFormat="1" x14ac:dyDescent="0.25">
      <c r="A90" s="107"/>
      <c r="B90" s="107"/>
      <c r="C90" s="107"/>
      <c r="D90" s="107"/>
      <c r="E90" s="107"/>
      <c r="F90" s="107"/>
      <c r="G90" s="107"/>
      <c r="H90" s="107"/>
      <c r="I90" s="107"/>
      <c r="J90" s="103"/>
      <c r="K90" s="133"/>
      <c r="L90" s="133"/>
      <c r="M90" s="133"/>
      <c r="Y90" s="130"/>
      <c r="Z90" s="107"/>
    </row>
    <row r="91" spans="1:26" s="105" customFormat="1" x14ac:dyDescent="0.25">
      <c r="A91" s="107"/>
      <c r="B91" s="107"/>
      <c r="C91" s="107"/>
      <c r="D91" s="107"/>
      <c r="E91" s="107"/>
      <c r="F91" s="107"/>
      <c r="G91" s="107"/>
      <c r="H91" s="107"/>
      <c r="I91" s="107"/>
      <c r="J91" s="103"/>
      <c r="K91" s="133"/>
      <c r="L91" s="133"/>
      <c r="M91" s="133"/>
      <c r="Y91" s="130"/>
      <c r="Z91" s="107"/>
    </row>
    <row r="92" spans="1:26" s="105" customFormat="1" x14ac:dyDescent="0.25">
      <c r="A92" s="107"/>
      <c r="B92" s="107"/>
      <c r="C92" s="107"/>
      <c r="D92" s="107"/>
      <c r="E92" s="107"/>
      <c r="F92" s="107"/>
      <c r="G92" s="107"/>
      <c r="H92" s="107"/>
      <c r="I92" s="107"/>
      <c r="J92" s="103"/>
      <c r="K92" s="133"/>
      <c r="L92" s="133"/>
      <c r="M92" s="133"/>
      <c r="Y92" s="130"/>
      <c r="Z92" s="107"/>
    </row>
    <row r="93" spans="1:26" s="105" customFormat="1" x14ac:dyDescent="0.25">
      <c r="A93" s="107"/>
      <c r="B93" s="107"/>
      <c r="C93" s="107"/>
      <c r="D93" s="107"/>
      <c r="E93" s="107"/>
      <c r="F93" s="107"/>
      <c r="G93" s="107"/>
      <c r="H93" s="107"/>
      <c r="I93" s="107"/>
      <c r="J93" s="103"/>
      <c r="K93" s="133"/>
      <c r="L93" s="133"/>
      <c r="M93" s="133"/>
      <c r="Y93" s="130"/>
      <c r="Z93" s="107"/>
    </row>
    <row r="94" spans="1:26" s="105" customFormat="1" x14ac:dyDescent="0.25">
      <c r="A94" s="107"/>
      <c r="B94" s="107"/>
      <c r="C94" s="107"/>
      <c r="D94" s="107"/>
      <c r="E94" s="107"/>
      <c r="F94" s="107"/>
      <c r="G94" s="107"/>
      <c r="H94" s="107"/>
      <c r="I94" s="107"/>
      <c r="J94" s="103"/>
      <c r="K94" s="133"/>
      <c r="L94" s="133"/>
      <c r="M94" s="133"/>
      <c r="Y94" s="130"/>
      <c r="Z94" s="107"/>
    </row>
    <row r="95" spans="1:26" s="105" customFormat="1" x14ac:dyDescent="0.25">
      <c r="A95" s="107"/>
      <c r="B95" s="107"/>
      <c r="C95" s="107"/>
      <c r="D95" s="107"/>
      <c r="E95" s="107"/>
      <c r="F95" s="107"/>
      <c r="G95" s="107"/>
      <c r="H95" s="107"/>
      <c r="I95" s="107"/>
      <c r="J95" s="103"/>
      <c r="K95" s="133"/>
      <c r="L95" s="133"/>
      <c r="M95" s="133"/>
      <c r="Y95" s="130"/>
      <c r="Z95" s="107"/>
    </row>
    <row r="96" spans="1:26" s="105" customFormat="1" x14ac:dyDescent="0.25">
      <c r="A96" s="107"/>
      <c r="B96" s="107"/>
      <c r="C96" s="107"/>
      <c r="D96" s="107"/>
      <c r="E96" s="107"/>
      <c r="F96" s="107"/>
      <c r="G96" s="107"/>
      <c r="H96" s="107"/>
      <c r="I96" s="107"/>
      <c r="J96" s="103"/>
      <c r="K96" s="133"/>
      <c r="L96" s="133"/>
      <c r="M96" s="133"/>
      <c r="Y96" s="130"/>
      <c r="Z96" s="107"/>
    </row>
    <row r="97" spans="1:26" s="105" customFormat="1" x14ac:dyDescent="0.25">
      <c r="A97" s="107"/>
      <c r="B97" s="107"/>
      <c r="C97" s="107"/>
      <c r="D97" s="107"/>
      <c r="E97" s="107"/>
      <c r="F97" s="107"/>
      <c r="G97" s="107"/>
      <c r="H97" s="107"/>
      <c r="I97" s="107"/>
      <c r="J97" s="103"/>
      <c r="K97" s="133"/>
      <c r="L97" s="133"/>
      <c r="M97" s="133"/>
      <c r="Y97" s="130"/>
      <c r="Z97" s="107"/>
    </row>
    <row r="98" spans="1:26" s="105" customFormat="1" x14ac:dyDescent="0.25">
      <c r="A98" s="107"/>
      <c r="B98" s="107"/>
      <c r="C98" s="107"/>
      <c r="D98" s="107"/>
      <c r="E98" s="107"/>
      <c r="F98" s="107"/>
      <c r="G98" s="107"/>
      <c r="H98" s="107"/>
      <c r="I98" s="107"/>
      <c r="J98" s="103"/>
      <c r="K98" s="133"/>
      <c r="L98" s="133"/>
      <c r="M98" s="133"/>
      <c r="Y98" s="130"/>
      <c r="Z98" s="107"/>
    </row>
    <row r="99" spans="1:26" s="105" customFormat="1" x14ac:dyDescent="0.25">
      <c r="A99" s="107"/>
      <c r="B99" s="107"/>
      <c r="C99" s="107"/>
      <c r="D99" s="107"/>
      <c r="E99" s="107"/>
      <c r="F99" s="107"/>
      <c r="G99" s="107"/>
      <c r="H99" s="107"/>
      <c r="I99" s="107"/>
      <c r="J99" s="103"/>
      <c r="K99" s="133"/>
      <c r="L99" s="133"/>
      <c r="M99" s="133"/>
      <c r="Y99" s="130"/>
      <c r="Z99" s="107"/>
    </row>
    <row r="100" spans="1:26" s="105" customFormat="1" x14ac:dyDescent="0.25">
      <c r="A100" s="107"/>
      <c r="B100" s="107"/>
      <c r="C100" s="107"/>
      <c r="D100" s="107"/>
      <c r="E100" s="107"/>
      <c r="F100" s="107"/>
      <c r="G100" s="107"/>
      <c r="H100" s="107"/>
      <c r="I100" s="107"/>
      <c r="J100" s="103"/>
      <c r="K100" s="133"/>
      <c r="L100" s="133"/>
      <c r="M100" s="133"/>
      <c r="Y100" s="130"/>
      <c r="Z100" s="107"/>
    </row>
    <row r="101" spans="1:26" s="105" customFormat="1" x14ac:dyDescent="0.25">
      <c r="A101" s="107"/>
      <c r="B101" s="107"/>
      <c r="C101" s="107"/>
      <c r="D101" s="107"/>
      <c r="E101" s="107"/>
      <c r="F101" s="107"/>
      <c r="G101" s="107"/>
      <c r="H101" s="107"/>
      <c r="I101" s="107"/>
      <c r="J101" s="103"/>
      <c r="K101" s="133"/>
      <c r="L101" s="133"/>
      <c r="M101" s="133"/>
      <c r="Y101" s="130"/>
      <c r="Z101" s="107"/>
    </row>
    <row r="102" spans="1:26" s="105" customFormat="1" x14ac:dyDescent="0.25">
      <c r="A102" s="107"/>
      <c r="B102" s="107"/>
      <c r="C102" s="107"/>
      <c r="D102" s="107"/>
      <c r="E102" s="107"/>
      <c r="F102" s="107"/>
      <c r="G102" s="107"/>
      <c r="H102" s="107"/>
      <c r="I102" s="107"/>
      <c r="J102" s="103"/>
      <c r="K102" s="133"/>
      <c r="L102" s="133"/>
      <c r="M102" s="133"/>
      <c r="Y102" s="130"/>
      <c r="Z102" s="107"/>
    </row>
    <row r="103" spans="1:26" s="105" customFormat="1" x14ac:dyDescent="0.25">
      <c r="A103" s="107"/>
      <c r="B103" s="107"/>
      <c r="C103" s="107"/>
      <c r="D103" s="107"/>
      <c r="E103" s="107"/>
      <c r="F103" s="107"/>
      <c r="G103" s="107"/>
      <c r="H103" s="107"/>
      <c r="I103" s="107"/>
      <c r="J103" s="103"/>
      <c r="K103" s="133"/>
      <c r="L103" s="133"/>
      <c r="M103" s="133"/>
      <c r="Y103" s="130"/>
      <c r="Z103" s="107"/>
    </row>
    <row r="104" spans="1:26" s="105" customFormat="1" x14ac:dyDescent="0.25">
      <c r="A104" s="107"/>
      <c r="B104" s="107"/>
      <c r="C104" s="107"/>
      <c r="D104" s="107"/>
      <c r="E104" s="107"/>
      <c r="F104" s="107"/>
      <c r="G104" s="107"/>
      <c r="H104" s="107"/>
      <c r="I104" s="107"/>
      <c r="J104" s="103"/>
      <c r="K104" s="133"/>
      <c r="L104" s="133"/>
      <c r="M104" s="133"/>
      <c r="Y104" s="130"/>
      <c r="Z104" s="107"/>
    </row>
  </sheetData>
  <mergeCells count="24">
    <mergeCell ref="A20:H20"/>
    <mergeCell ref="O6:O7"/>
    <mergeCell ref="A5:X5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Y6:Y7"/>
    <mergeCell ref="P6:P7"/>
    <mergeCell ref="Q6:Q7"/>
    <mergeCell ref="R6:T6"/>
    <mergeCell ref="U6:U7"/>
    <mergeCell ref="V6:W6"/>
    <mergeCell ref="X6:X7"/>
  </mergeCells>
  <pageMargins left="0.70866141732283472" right="0.70866141732283472" top="0.78740157480314965" bottom="0.78740157480314965" header="0.31496062992125984" footer="0.31496062992125984"/>
  <pageSetup paperSize="9" scale="41" firstPageNumber="120" fitToHeight="0" orientation="landscape" useFirstPageNumber="1" r:id="rId1"/>
  <headerFooter>
    <oddFooter xml:space="preserve">&amp;L&amp;"Arial,Kurzíva"Zastupitelstvo Olomouckého kraje 16-12-2019
7. - Rozpočet Olomouckého kraje 2020 - návrh rozpočtu
Příloha č. 5b): Projekty spolufinancované z evropských fondů a národních fondů&amp;R&amp;"Arial,Kurzíva"Strana &amp;P (Celkem 140) 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Y11"/>
  <sheetViews>
    <sheetView showGridLines="0" view="pageBreakPreview" zoomScale="80" zoomScaleNormal="100" zoomScaleSheetLayoutView="80" workbookViewId="0">
      <selection activeCell="A11" sqref="A11:H11"/>
    </sheetView>
  </sheetViews>
  <sheetFormatPr defaultColWidth="9.140625" defaultRowHeight="15" x14ac:dyDescent="0.25"/>
  <cols>
    <col min="1" max="1" width="4.7109375" style="237" customWidth="1"/>
    <col min="2" max="2" width="5.7109375" style="237" hidden="1" customWidth="1"/>
    <col min="3" max="3" width="7.42578125" style="237" hidden="1" customWidth="1"/>
    <col min="4" max="4" width="7.140625" style="237" hidden="1" customWidth="1"/>
    <col min="5" max="5" width="7.7109375" style="237" customWidth="1"/>
    <col min="6" max="6" width="8.7109375" style="237" hidden="1" customWidth="1"/>
    <col min="7" max="7" width="55.140625" style="237" customWidth="1"/>
    <col min="8" max="8" width="36" style="237" customWidth="1"/>
    <col min="9" max="9" width="7.140625" style="237" customWidth="1"/>
    <col min="10" max="10" width="11.42578125" style="237" customWidth="1"/>
    <col min="11" max="11" width="17.42578125" style="237" customWidth="1"/>
    <col min="12" max="12" width="13.5703125" style="237" customWidth="1"/>
    <col min="13" max="13" width="11.5703125" style="237" customWidth="1"/>
    <col min="14" max="14" width="12.85546875" style="237" customWidth="1"/>
    <col min="15" max="15" width="13.140625" style="237" customWidth="1"/>
    <col min="16" max="16" width="15.7109375" style="237" customWidth="1"/>
    <col min="17" max="17" width="16.7109375" style="237" customWidth="1"/>
    <col min="18" max="18" width="17" style="237" customWidth="1"/>
    <col min="19" max="19" width="17.28515625" style="237" customWidth="1"/>
    <col min="20" max="20" width="14.85546875" style="237" customWidth="1"/>
    <col min="21" max="21" width="12.85546875" style="237" customWidth="1"/>
    <col min="22" max="22" width="14.140625" style="237" customWidth="1"/>
    <col min="23" max="23" width="14.42578125" style="237" customWidth="1"/>
    <col min="24" max="24" width="17.7109375" style="237" customWidth="1"/>
    <col min="25" max="16384" width="9.140625" style="237"/>
  </cols>
  <sheetData>
    <row r="1" spans="1:25" s="221" customFormat="1" ht="18" x14ac:dyDescent="0.25">
      <c r="A1" s="59" t="s">
        <v>51</v>
      </c>
      <c r="B1" s="60"/>
      <c r="C1" s="60"/>
      <c r="D1" s="60"/>
      <c r="E1" s="60"/>
      <c r="F1" s="61"/>
      <c r="G1" s="62"/>
      <c r="H1" s="63"/>
      <c r="I1" s="60"/>
      <c r="J1" s="217"/>
      <c r="K1" s="218"/>
      <c r="L1" s="219"/>
      <c r="M1" s="219"/>
      <c r="N1" s="64"/>
      <c r="O1" s="64"/>
      <c r="P1" s="219"/>
      <c r="Q1" s="64"/>
      <c r="R1" s="64"/>
      <c r="S1" s="64"/>
      <c r="T1" s="31"/>
      <c r="U1" s="220"/>
    </row>
    <row r="2" spans="1:25" s="221" customFormat="1" ht="15.75" x14ac:dyDescent="0.25">
      <c r="A2" s="75" t="s">
        <v>46</v>
      </c>
      <c r="B2" s="65"/>
      <c r="D2" s="65"/>
      <c r="E2" s="65"/>
      <c r="F2" s="66"/>
      <c r="G2" s="74" t="s">
        <v>47</v>
      </c>
      <c r="H2" s="67" t="s">
        <v>142</v>
      </c>
      <c r="I2" s="69">
        <v>19</v>
      </c>
      <c r="J2" s="217"/>
      <c r="K2" s="218"/>
      <c r="L2" s="219"/>
      <c r="M2" s="219"/>
      <c r="N2" s="30"/>
      <c r="O2" s="30"/>
      <c r="P2" s="219"/>
      <c r="Q2" s="30"/>
      <c r="R2" s="30"/>
      <c r="S2" s="30"/>
      <c r="T2" s="29"/>
      <c r="U2" s="220"/>
    </row>
    <row r="3" spans="1:25" s="221" customFormat="1" ht="15.75" x14ac:dyDescent="0.25">
      <c r="A3" s="57"/>
      <c r="B3" s="65"/>
      <c r="D3" s="65"/>
      <c r="E3" s="65"/>
      <c r="F3" s="66"/>
      <c r="G3" s="70" t="s">
        <v>16</v>
      </c>
      <c r="H3" s="68"/>
      <c r="I3" s="69"/>
      <c r="J3" s="217"/>
      <c r="K3" s="218"/>
      <c r="L3" s="219"/>
      <c r="M3" s="219"/>
      <c r="N3" s="30"/>
      <c r="O3" s="30"/>
      <c r="P3" s="219"/>
      <c r="Q3" s="30"/>
      <c r="R3" s="30"/>
      <c r="S3" s="30"/>
      <c r="T3" s="29"/>
      <c r="U3" s="220"/>
    </row>
    <row r="4" spans="1:25" s="221" customFormat="1" ht="17.25" customHeight="1" x14ac:dyDescent="0.25">
      <c r="A4" s="222"/>
      <c r="B4" s="222"/>
      <c r="C4" s="222"/>
      <c r="D4" s="222"/>
      <c r="E4" s="222"/>
      <c r="F4" s="222"/>
      <c r="G4" s="222"/>
      <c r="H4" s="222"/>
      <c r="I4" s="222"/>
      <c r="J4" s="222"/>
      <c r="K4" s="222"/>
      <c r="L4" s="223"/>
      <c r="M4" s="222"/>
      <c r="N4" s="223"/>
      <c r="O4" s="222"/>
      <c r="P4" s="222"/>
      <c r="Q4" s="222"/>
      <c r="R4" s="222"/>
      <c r="S4" s="222"/>
      <c r="T4" s="222"/>
      <c r="U4" s="222"/>
      <c r="V4" s="222"/>
      <c r="W4" s="224" t="s">
        <v>23</v>
      </c>
      <c r="Y4" s="220"/>
    </row>
    <row r="5" spans="1:25" s="221" customFormat="1" ht="25.5" customHeight="1" x14ac:dyDescent="0.25">
      <c r="A5" s="420" t="s">
        <v>333</v>
      </c>
      <c r="B5" s="420"/>
      <c r="C5" s="420"/>
      <c r="D5" s="420"/>
      <c r="E5" s="420"/>
      <c r="F5" s="420"/>
      <c r="G5" s="420"/>
      <c r="H5" s="420"/>
      <c r="I5" s="420"/>
      <c r="J5" s="420"/>
      <c r="K5" s="420"/>
      <c r="L5" s="420"/>
      <c r="M5" s="420"/>
      <c r="N5" s="420"/>
      <c r="O5" s="420"/>
      <c r="P5" s="420"/>
      <c r="Q5" s="420"/>
      <c r="R5" s="420"/>
      <c r="S5" s="420"/>
      <c r="T5" s="420"/>
      <c r="U5" s="420"/>
      <c r="V5" s="420"/>
      <c r="W5" s="420"/>
      <c r="X5" s="225"/>
    </row>
    <row r="6" spans="1:25" s="221" customFormat="1" ht="25.5" customHeight="1" x14ac:dyDescent="0.25">
      <c r="A6" s="421" t="s">
        <v>15</v>
      </c>
      <c r="B6" s="421" t="s">
        <v>14</v>
      </c>
      <c r="C6" s="422" t="s">
        <v>12</v>
      </c>
      <c r="D6" s="422" t="s">
        <v>11</v>
      </c>
      <c r="E6" s="422" t="s">
        <v>41</v>
      </c>
      <c r="F6" s="422" t="s">
        <v>13</v>
      </c>
      <c r="G6" s="422" t="s">
        <v>10</v>
      </c>
      <c r="H6" s="416" t="s">
        <v>9</v>
      </c>
      <c r="I6" s="424" t="s">
        <v>8</v>
      </c>
      <c r="J6" s="416" t="s">
        <v>7</v>
      </c>
      <c r="K6" s="416" t="s">
        <v>6</v>
      </c>
      <c r="L6" s="416" t="s">
        <v>5</v>
      </c>
      <c r="M6" s="416" t="s">
        <v>4</v>
      </c>
      <c r="N6" s="416" t="s">
        <v>3</v>
      </c>
      <c r="O6" s="419" t="s">
        <v>74</v>
      </c>
      <c r="P6" s="423" t="s">
        <v>75</v>
      </c>
      <c r="Q6" s="423" t="s">
        <v>76</v>
      </c>
      <c r="R6" s="418" t="s">
        <v>77</v>
      </c>
      <c r="S6" s="418"/>
      <c r="T6" s="423" t="s">
        <v>78</v>
      </c>
      <c r="U6" s="418" t="s">
        <v>77</v>
      </c>
      <c r="V6" s="418"/>
      <c r="W6" s="419" t="s">
        <v>79</v>
      </c>
      <c r="X6" s="417" t="s">
        <v>2</v>
      </c>
    </row>
    <row r="7" spans="1:25" s="221" customFormat="1" ht="81" customHeight="1" x14ac:dyDescent="0.25">
      <c r="A7" s="421"/>
      <c r="B7" s="421"/>
      <c r="C7" s="422"/>
      <c r="D7" s="422"/>
      <c r="E7" s="422"/>
      <c r="F7" s="422"/>
      <c r="G7" s="422"/>
      <c r="H7" s="416"/>
      <c r="I7" s="424"/>
      <c r="J7" s="416"/>
      <c r="K7" s="416"/>
      <c r="L7" s="416"/>
      <c r="M7" s="416"/>
      <c r="N7" s="416"/>
      <c r="O7" s="419"/>
      <c r="P7" s="423"/>
      <c r="Q7" s="423"/>
      <c r="R7" s="73" t="s">
        <v>72</v>
      </c>
      <c r="S7" s="73" t="s">
        <v>144</v>
      </c>
      <c r="T7" s="423"/>
      <c r="U7" s="73" t="s">
        <v>82</v>
      </c>
      <c r="V7" s="73" t="s">
        <v>83</v>
      </c>
      <c r="W7" s="419"/>
      <c r="X7" s="417"/>
    </row>
    <row r="8" spans="1:25" s="226" customFormat="1" ht="25.5" customHeight="1" x14ac:dyDescent="0.3">
      <c r="A8" s="344" t="s">
        <v>263</v>
      </c>
      <c r="B8" s="344"/>
      <c r="C8" s="344"/>
      <c r="D8" s="344"/>
      <c r="E8" s="344"/>
      <c r="F8" s="344"/>
      <c r="G8" s="344"/>
      <c r="H8" s="344"/>
      <c r="I8" s="344"/>
      <c r="J8" s="344"/>
      <c r="K8" s="25">
        <f>SUM(K9:K10)</f>
        <v>66905</v>
      </c>
      <c r="L8" s="25">
        <f>SUM(L9:L10)</f>
        <v>60214</v>
      </c>
      <c r="M8" s="25">
        <f>SUM(M9:M10)</f>
        <v>6691</v>
      </c>
      <c r="N8" s="25"/>
      <c r="O8" s="25">
        <f t="shared" ref="O8:W8" si="0">SUM(O9:O10)</f>
        <v>15740</v>
      </c>
      <c r="P8" s="26">
        <f t="shared" si="0"/>
        <v>23669</v>
      </c>
      <c r="Q8" s="26">
        <f t="shared" si="0"/>
        <v>21302</v>
      </c>
      <c r="R8" s="26">
        <f t="shared" si="0"/>
        <v>0</v>
      </c>
      <c r="S8" s="26">
        <f t="shared" si="0"/>
        <v>21302</v>
      </c>
      <c r="T8" s="26">
        <f t="shared" si="0"/>
        <v>2367</v>
      </c>
      <c r="U8" s="26">
        <f t="shared" si="0"/>
        <v>2367</v>
      </c>
      <c r="V8" s="26">
        <f t="shared" si="0"/>
        <v>0</v>
      </c>
      <c r="W8" s="25">
        <f t="shared" si="0"/>
        <v>27496</v>
      </c>
      <c r="X8" s="24"/>
    </row>
    <row r="9" spans="1:25" s="234" customFormat="1" ht="123.75" customHeight="1" x14ac:dyDescent="0.25">
      <c r="A9" s="227">
        <v>1</v>
      </c>
      <c r="B9" s="55" t="s">
        <v>19</v>
      </c>
      <c r="C9" s="227">
        <v>3315</v>
      </c>
      <c r="D9" s="227">
        <v>6351</v>
      </c>
      <c r="E9" s="227">
        <v>63</v>
      </c>
      <c r="F9" s="228">
        <v>1602</v>
      </c>
      <c r="G9" s="308" t="s">
        <v>264</v>
      </c>
      <c r="H9" s="399" t="s">
        <v>314</v>
      </c>
      <c r="I9" s="259"/>
      <c r="J9" s="259" t="s">
        <v>0</v>
      </c>
      <c r="K9" s="347">
        <f>SUM(L9:M9)</f>
        <v>24888</v>
      </c>
      <c r="L9" s="347">
        <v>22399</v>
      </c>
      <c r="M9" s="347">
        <v>2489</v>
      </c>
      <c r="N9" s="387" t="s">
        <v>265</v>
      </c>
      <c r="O9" s="230">
        <v>7657</v>
      </c>
      <c r="P9" s="231">
        <f>Q9+T9</f>
        <v>9149</v>
      </c>
      <c r="Q9" s="230">
        <f>SUM(R9:S9)</f>
        <v>8234</v>
      </c>
      <c r="R9" s="230">
        <v>0</v>
      </c>
      <c r="S9" s="230">
        <v>8234</v>
      </c>
      <c r="T9" s="324">
        <f t="shared" ref="T9:T10" si="1">SUM(U9:V9)</f>
        <v>915</v>
      </c>
      <c r="U9" s="232">
        <v>915</v>
      </c>
      <c r="V9" s="232">
        <v>0</v>
      </c>
      <c r="W9" s="232">
        <f t="shared" ref="W9:W10" si="2">K9-O9-P9</f>
        <v>8082</v>
      </c>
      <c r="X9" s="309" t="s">
        <v>266</v>
      </c>
    </row>
    <row r="10" spans="1:25" s="234" customFormat="1" ht="125.25" customHeight="1" x14ac:dyDescent="0.25">
      <c r="A10" s="227">
        <v>2</v>
      </c>
      <c r="B10" s="227" t="s">
        <v>19</v>
      </c>
      <c r="C10" s="55">
        <v>3315</v>
      </c>
      <c r="D10" s="55">
        <v>5331</v>
      </c>
      <c r="E10" s="55">
        <v>53</v>
      </c>
      <c r="F10" s="235">
        <v>1602</v>
      </c>
      <c r="G10" s="308" t="s">
        <v>267</v>
      </c>
      <c r="H10" s="399" t="s">
        <v>314</v>
      </c>
      <c r="I10" s="32"/>
      <c r="J10" s="259" t="s">
        <v>0</v>
      </c>
      <c r="K10" s="347">
        <f>SUM(L10:M10)</f>
        <v>42017</v>
      </c>
      <c r="L10" s="347">
        <v>37815</v>
      </c>
      <c r="M10" s="347">
        <v>4202</v>
      </c>
      <c r="N10" s="387" t="s">
        <v>265</v>
      </c>
      <c r="O10" s="230">
        <v>8083</v>
      </c>
      <c r="P10" s="231">
        <f t="shared" ref="P10" si="3">Q10+T10</f>
        <v>14520</v>
      </c>
      <c r="Q10" s="230">
        <f>SUM(R10:S10)</f>
        <v>13068</v>
      </c>
      <c r="R10" s="230">
        <v>0</v>
      </c>
      <c r="S10" s="230">
        <v>13068</v>
      </c>
      <c r="T10" s="324">
        <f t="shared" si="1"/>
        <v>1452</v>
      </c>
      <c r="U10" s="232">
        <v>1452</v>
      </c>
      <c r="V10" s="232">
        <v>0</v>
      </c>
      <c r="W10" s="232">
        <f t="shared" si="2"/>
        <v>19414</v>
      </c>
      <c r="X10" s="309" t="s">
        <v>268</v>
      </c>
    </row>
    <row r="11" spans="1:25" s="221" customFormat="1" ht="35.25" customHeight="1" x14ac:dyDescent="0.25">
      <c r="A11" s="425" t="s">
        <v>269</v>
      </c>
      <c r="B11" s="426"/>
      <c r="C11" s="426"/>
      <c r="D11" s="426"/>
      <c r="E11" s="426"/>
      <c r="F11" s="426"/>
      <c r="G11" s="426"/>
      <c r="H11" s="427"/>
      <c r="I11" s="346"/>
      <c r="J11" s="346"/>
      <c r="K11" s="23">
        <f>K8</f>
        <v>66905</v>
      </c>
      <c r="L11" s="23">
        <f>L8</f>
        <v>60214</v>
      </c>
      <c r="M11" s="23">
        <f>M8</f>
        <v>6691</v>
      </c>
      <c r="N11" s="23"/>
      <c r="O11" s="23">
        <f t="shared" ref="O11:W11" si="4">O8</f>
        <v>15740</v>
      </c>
      <c r="P11" s="23">
        <f t="shared" si="4"/>
        <v>23669</v>
      </c>
      <c r="Q11" s="23">
        <f t="shared" si="4"/>
        <v>21302</v>
      </c>
      <c r="R11" s="23">
        <f t="shared" si="4"/>
        <v>0</v>
      </c>
      <c r="S11" s="23">
        <f t="shared" si="4"/>
        <v>21302</v>
      </c>
      <c r="T11" s="23">
        <f t="shared" si="4"/>
        <v>2367</v>
      </c>
      <c r="U11" s="23">
        <f t="shared" si="4"/>
        <v>2367</v>
      </c>
      <c r="V11" s="23">
        <f t="shared" si="4"/>
        <v>0</v>
      </c>
      <c r="W11" s="22">
        <f t="shared" si="4"/>
        <v>27496</v>
      </c>
      <c r="X11" s="21"/>
    </row>
  </sheetData>
  <mergeCells count="24">
    <mergeCell ref="A11:H11"/>
    <mergeCell ref="O6:O7"/>
    <mergeCell ref="A5:W5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X6:X7"/>
    <mergeCell ref="P6:P7"/>
    <mergeCell ref="Q6:Q7"/>
    <mergeCell ref="R6:S6"/>
    <mergeCell ref="T6:T7"/>
    <mergeCell ref="U6:V6"/>
    <mergeCell ref="W6:W7"/>
  </mergeCells>
  <pageMargins left="0.70866141732283472" right="0.70866141732283472" top="0.78740157480314965" bottom="0.78740157480314965" header="0.31496062992125984" footer="0.31496062992125984"/>
  <pageSetup paperSize="9" scale="42" firstPageNumber="121" fitToHeight="0" orientation="landscape" useFirstPageNumber="1" r:id="rId1"/>
  <headerFooter>
    <oddFooter xml:space="preserve">&amp;L&amp;"Arial,Kurzíva"Zastupitelstvo Olomouckého kraje 16-12-2019
7. - Rozpočet Olomouckého kraje 2020 - návrh rozpočtu
Příloha č. 5b): Projekty spolufinancované z evropských fondů a národních fondů&amp;R&amp;"Arial,Kurzíva"Strana &amp;P (Celkem 140) 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A104"/>
  <sheetViews>
    <sheetView showGridLines="0" view="pageBreakPreview" zoomScale="80" zoomScaleNormal="70" zoomScaleSheetLayoutView="80" workbookViewId="0">
      <selection activeCell="A6" sqref="A6:A7"/>
    </sheetView>
  </sheetViews>
  <sheetFormatPr defaultColWidth="9.140625" defaultRowHeight="15" outlineLevelCol="1" x14ac:dyDescent="0.25"/>
  <cols>
    <col min="1" max="1" width="4.7109375" style="107" customWidth="1"/>
    <col min="2" max="2" width="5.7109375" style="107" hidden="1" customWidth="1"/>
    <col min="3" max="3" width="7.7109375" style="107" hidden="1" customWidth="1" outlineLevel="1"/>
    <col min="4" max="4" width="6.42578125" style="107" hidden="1" customWidth="1" outlineLevel="1"/>
    <col min="5" max="5" width="7.7109375" style="107" customWidth="1" outlineLevel="1"/>
    <col min="6" max="6" width="15.5703125" style="107" hidden="1" customWidth="1" outlineLevel="1"/>
    <col min="7" max="7" width="42.7109375" style="107" customWidth="1" collapsed="1"/>
    <col min="8" max="8" width="38.85546875" style="107" customWidth="1"/>
    <col min="9" max="9" width="7.140625" style="107" customWidth="1"/>
    <col min="10" max="10" width="12.42578125" style="103" customWidth="1"/>
    <col min="11" max="11" width="14.85546875" style="105" customWidth="1"/>
    <col min="12" max="12" width="11.42578125" style="105" customWidth="1"/>
    <col min="13" max="13" width="12.42578125" style="105" customWidth="1"/>
    <col min="14" max="14" width="11.85546875" style="105" customWidth="1"/>
    <col min="15" max="15" width="14.7109375" style="105" customWidth="1"/>
    <col min="16" max="16" width="14.85546875" style="105" customWidth="1"/>
    <col min="17" max="17" width="16.7109375" style="105" customWidth="1"/>
    <col min="18" max="18" width="16" style="105" hidden="1" customWidth="1"/>
    <col min="19" max="19" width="16.85546875" style="105" customWidth="1"/>
    <col min="20" max="20" width="16.7109375" style="105" customWidth="1"/>
    <col min="21" max="22" width="13.7109375" style="105" customWidth="1"/>
    <col min="23" max="23" width="14.85546875" style="105" customWidth="1"/>
    <col min="24" max="24" width="10.7109375" style="105" customWidth="1"/>
    <col min="25" max="25" width="14.42578125" style="105" customWidth="1"/>
    <col min="26" max="26" width="17.7109375" style="130" customWidth="1"/>
    <col min="27" max="16384" width="9.140625" style="107"/>
  </cols>
  <sheetData>
    <row r="1" spans="1:27" ht="18" x14ac:dyDescent="0.25">
      <c r="A1" s="59" t="s">
        <v>73</v>
      </c>
      <c r="B1" s="60"/>
      <c r="C1" s="60"/>
      <c r="D1" s="60"/>
      <c r="E1" s="60"/>
      <c r="F1" s="61"/>
      <c r="G1" s="62"/>
      <c r="H1" s="63"/>
      <c r="I1" s="60"/>
      <c r="K1" s="104"/>
      <c r="N1" s="64"/>
      <c r="O1" s="64"/>
      <c r="Q1" s="64"/>
      <c r="R1" s="64"/>
      <c r="S1" s="64"/>
      <c r="T1" s="64"/>
      <c r="U1" s="31"/>
      <c r="V1" s="106"/>
      <c r="W1" s="106"/>
      <c r="X1" s="107"/>
      <c r="Y1" s="107"/>
      <c r="Z1" s="107"/>
    </row>
    <row r="2" spans="1:27" ht="15.75" x14ac:dyDescent="0.25">
      <c r="A2" s="75" t="s">
        <v>46</v>
      </c>
      <c r="B2" s="65"/>
      <c r="C2" s="65"/>
      <c r="F2" s="66"/>
      <c r="G2" s="74" t="s">
        <v>17</v>
      </c>
      <c r="H2" s="67" t="s">
        <v>50</v>
      </c>
      <c r="I2" s="69"/>
      <c r="K2" s="104"/>
      <c r="N2" s="30"/>
      <c r="O2" s="30"/>
      <c r="Q2" s="30"/>
      <c r="R2" s="30"/>
      <c r="S2" s="30"/>
      <c r="T2" s="30"/>
      <c r="U2" s="29"/>
      <c r="V2" s="106"/>
      <c r="W2" s="106"/>
      <c r="X2" s="107"/>
      <c r="Y2" s="107"/>
      <c r="Z2" s="107"/>
    </row>
    <row r="3" spans="1:27" ht="15.75" x14ac:dyDescent="0.25">
      <c r="A3" s="57"/>
      <c r="B3" s="65"/>
      <c r="C3" s="65"/>
      <c r="F3" s="66"/>
      <c r="G3" s="70" t="s">
        <v>16</v>
      </c>
      <c r="H3" s="68"/>
      <c r="I3" s="69"/>
      <c r="K3" s="104"/>
      <c r="N3" s="30"/>
      <c r="O3" s="30"/>
      <c r="Q3" s="30"/>
      <c r="R3" s="30"/>
      <c r="S3" s="30"/>
      <c r="T3" s="30"/>
      <c r="U3" s="29"/>
      <c r="V3" s="106"/>
      <c r="W3" s="106"/>
      <c r="X3" s="107"/>
      <c r="Y3" s="107"/>
      <c r="Z3" s="107"/>
    </row>
    <row r="4" spans="1:27" ht="17.25" customHeight="1" x14ac:dyDescent="0.25">
      <c r="A4" s="108"/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9"/>
      <c r="M4" s="108"/>
      <c r="N4" s="109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10" t="s">
        <v>23</v>
      </c>
      <c r="AA4" s="106"/>
    </row>
    <row r="5" spans="1:27" ht="25.5" customHeight="1" x14ac:dyDescent="0.25">
      <c r="A5" s="420" t="s">
        <v>334</v>
      </c>
      <c r="B5" s="420"/>
      <c r="C5" s="420"/>
      <c r="D5" s="420"/>
      <c r="E5" s="420"/>
      <c r="F5" s="420"/>
      <c r="G5" s="420"/>
      <c r="H5" s="420"/>
      <c r="I5" s="420"/>
      <c r="J5" s="420"/>
      <c r="K5" s="420"/>
      <c r="L5" s="420"/>
      <c r="M5" s="420"/>
      <c r="N5" s="420"/>
      <c r="O5" s="420"/>
      <c r="P5" s="420"/>
      <c r="Q5" s="420"/>
      <c r="R5" s="420"/>
      <c r="S5" s="420"/>
      <c r="T5" s="420"/>
      <c r="U5" s="420"/>
      <c r="V5" s="420"/>
      <c r="W5" s="420"/>
      <c r="X5" s="420"/>
      <c r="Y5" s="420"/>
      <c r="Z5" s="111"/>
    </row>
    <row r="6" spans="1:27" ht="25.5" customHeight="1" x14ac:dyDescent="0.25">
      <c r="A6" s="421" t="s">
        <v>15</v>
      </c>
      <c r="B6" s="421" t="s">
        <v>14</v>
      </c>
      <c r="C6" s="422" t="s">
        <v>12</v>
      </c>
      <c r="D6" s="422" t="s">
        <v>11</v>
      </c>
      <c r="E6" s="422" t="s">
        <v>41</v>
      </c>
      <c r="F6" s="422" t="s">
        <v>13</v>
      </c>
      <c r="G6" s="422" t="s">
        <v>10</v>
      </c>
      <c r="H6" s="416" t="s">
        <v>9</v>
      </c>
      <c r="I6" s="424" t="s">
        <v>8</v>
      </c>
      <c r="J6" s="416" t="s">
        <v>7</v>
      </c>
      <c r="K6" s="416" t="s">
        <v>6</v>
      </c>
      <c r="L6" s="416" t="s">
        <v>5</v>
      </c>
      <c r="M6" s="416" t="s">
        <v>4</v>
      </c>
      <c r="N6" s="416" t="s">
        <v>3</v>
      </c>
      <c r="O6" s="419" t="s">
        <v>74</v>
      </c>
      <c r="P6" s="423" t="s">
        <v>75</v>
      </c>
      <c r="Q6" s="423" t="s">
        <v>76</v>
      </c>
      <c r="R6" s="418" t="s">
        <v>77</v>
      </c>
      <c r="S6" s="418"/>
      <c r="T6" s="418"/>
      <c r="U6" s="423" t="s">
        <v>78</v>
      </c>
      <c r="V6" s="418" t="s">
        <v>77</v>
      </c>
      <c r="W6" s="418"/>
      <c r="X6" s="418"/>
      <c r="Y6" s="419" t="s">
        <v>79</v>
      </c>
      <c r="Z6" s="417" t="s">
        <v>2</v>
      </c>
    </row>
    <row r="7" spans="1:27" ht="81" customHeight="1" x14ac:dyDescent="0.25">
      <c r="A7" s="421"/>
      <c r="B7" s="421"/>
      <c r="C7" s="422"/>
      <c r="D7" s="422"/>
      <c r="E7" s="422"/>
      <c r="F7" s="422"/>
      <c r="G7" s="422"/>
      <c r="H7" s="416"/>
      <c r="I7" s="424"/>
      <c r="J7" s="416"/>
      <c r="K7" s="416"/>
      <c r="L7" s="416"/>
      <c r="M7" s="416"/>
      <c r="N7" s="416"/>
      <c r="O7" s="419"/>
      <c r="P7" s="423"/>
      <c r="Q7" s="423"/>
      <c r="R7" s="73" t="s">
        <v>72</v>
      </c>
      <c r="S7" s="73" t="s">
        <v>80</v>
      </c>
      <c r="T7" s="73" t="s">
        <v>81</v>
      </c>
      <c r="U7" s="423"/>
      <c r="V7" s="73" t="s">
        <v>155</v>
      </c>
      <c r="W7" s="73" t="s">
        <v>156</v>
      </c>
      <c r="X7" s="73" t="s">
        <v>157</v>
      </c>
      <c r="Y7" s="419"/>
      <c r="Z7" s="417"/>
    </row>
    <row r="8" spans="1:27" s="112" customFormat="1" ht="25.5" customHeight="1" x14ac:dyDescent="0.3">
      <c r="A8" s="344" t="s">
        <v>1</v>
      </c>
      <c r="B8" s="344"/>
      <c r="C8" s="344"/>
      <c r="D8" s="344"/>
      <c r="E8" s="344"/>
      <c r="F8" s="344"/>
      <c r="G8" s="344"/>
      <c r="H8" s="344"/>
      <c r="I8" s="344"/>
      <c r="J8" s="344"/>
      <c r="K8" s="25">
        <f>SUM(K9:K11)</f>
        <v>15316</v>
      </c>
      <c r="L8" s="25">
        <f>SUM(L9:L11)</f>
        <v>4181</v>
      </c>
      <c r="M8" s="25">
        <f>SUM(M9:M11)</f>
        <v>11135</v>
      </c>
      <c r="N8" s="25"/>
      <c r="O8" s="25">
        <f t="shared" ref="O8:Y8" si="0">SUM(O9:O11)</f>
        <v>301</v>
      </c>
      <c r="P8" s="26">
        <f t="shared" si="0"/>
        <v>15015</v>
      </c>
      <c r="Q8" s="26">
        <f t="shared" si="0"/>
        <v>4181</v>
      </c>
      <c r="R8" s="26">
        <f t="shared" si="0"/>
        <v>0</v>
      </c>
      <c r="S8" s="26">
        <f t="shared" si="0"/>
        <v>3982</v>
      </c>
      <c r="T8" s="26">
        <f t="shared" si="0"/>
        <v>199</v>
      </c>
      <c r="U8" s="26">
        <f t="shared" si="0"/>
        <v>10834</v>
      </c>
      <c r="V8" s="26">
        <f t="shared" si="0"/>
        <v>6041</v>
      </c>
      <c r="W8" s="26">
        <f t="shared" si="0"/>
        <v>4737</v>
      </c>
      <c r="X8" s="26">
        <f t="shared" si="0"/>
        <v>56</v>
      </c>
      <c r="Y8" s="25">
        <f t="shared" si="0"/>
        <v>0</v>
      </c>
      <c r="Z8" s="24"/>
    </row>
    <row r="9" spans="1:27" s="121" customFormat="1" ht="76.5" x14ac:dyDescent="0.25">
      <c r="A9" s="113">
        <v>1</v>
      </c>
      <c r="B9" s="55" t="s">
        <v>19</v>
      </c>
      <c r="C9" s="113">
        <v>3522</v>
      </c>
      <c r="D9" s="113">
        <v>6121</v>
      </c>
      <c r="E9" s="113">
        <v>61</v>
      </c>
      <c r="F9" s="114">
        <v>60005101328</v>
      </c>
      <c r="G9" s="115" t="s">
        <v>158</v>
      </c>
      <c r="H9" s="363" t="s">
        <v>159</v>
      </c>
      <c r="I9" s="348" t="s">
        <v>160</v>
      </c>
      <c r="J9" s="348" t="s">
        <v>0</v>
      </c>
      <c r="K9" s="320">
        <f>SUM(L9:M9)</f>
        <v>15316</v>
      </c>
      <c r="L9" s="320">
        <v>4181</v>
      </c>
      <c r="M9" s="320">
        <v>11135</v>
      </c>
      <c r="N9" s="389">
        <v>2020</v>
      </c>
      <c r="O9" s="117">
        <v>301</v>
      </c>
      <c r="P9" s="118">
        <f>Q9+U9</f>
        <v>15015</v>
      </c>
      <c r="Q9" s="117">
        <f>SUM(R9:T9)</f>
        <v>4181</v>
      </c>
      <c r="R9" s="117"/>
      <c r="S9" s="117">
        <v>3982</v>
      </c>
      <c r="T9" s="117">
        <v>199</v>
      </c>
      <c r="U9" s="325">
        <f>SUM(V9:X9)</f>
        <v>10834</v>
      </c>
      <c r="V9" s="119">
        <v>6041</v>
      </c>
      <c r="W9" s="119">
        <v>4737</v>
      </c>
      <c r="X9" s="119">
        <v>56</v>
      </c>
      <c r="Y9" s="119">
        <f t="shared" ref="Y9:Y19" si="1">K9-O9-P9</f>
        <v>0</v>
      </c>
      <c r="Z9" s="120"/>
    </row>
    <row r="10" spans="1:27" s="121" customFormat="1" ht="15.75" hidden="1" x14ac:dyDescent="0.25">
      <c r="A10" s="113"/>
      <c r="B10" s="113"/>
      <c r="C10" s="55"/>
      <c r="D10" s="55"/>
      <c r="E10" s="55"/>
      <c r="F10" s="122"/>
      <c r="G10" s="123"/>
      <c r="H10" s="51"/>
      <c r="I10" s="32"/>
      <c r="J10" s="32"/>
      <c r="K10" s="320">
        <f>SUM(L10:M10)</f>
        <v>0</v>
      </c>
      <c r="L10" s="320"/>
      <c r="M10" s="320"/>
      <c r="N10" s="116"/>
      <c r="O10" s="117"/>
      <c r="P10" s="118">
        <f t="shared" ref="P10:P19" si="2">Q10+U10</f>
        <v>0</v>
      </c>
      <c r="Q10" s="117">
        <f t="shared" ref="Q10:Q11" si="3">SUM(R10:T10)</f>
        <v>0</v>
      </c>
      <c r="R10" s="117"/>
      <c r="S10" s="117"/>
      <c r="T10" s="117"/>
      <c r="U10" s="119">
        <f t="shared" ref="U10:U11" si="4">SUM(V10:X10)</f>
        <v>0</v>
      </c>
      <c r="V10" s="119"/>
      <c r="W10" s="119"/>
      <c r="X10" s="119"/>
      <c r="Y10" s="119">
        <f t="shared" si="1"/>
        <v>0</v>
      </c>
      <c r="Z10" s="120"/>
    </row>
    <row r="11" spans="1:27" s="121" customFormat="1" ht="15.75" hidden="1" x14ac:dyDescent="0.25">
      <c r="A11" s="113"/>
      <c r="B11" s="113"/>
      <c r="C11" s="55"/>
      <c r="D11" s="55"/>
      <c r="E11" s="55"/>
      <c r="F11" s="122"/>
      <c r="G11" s="123"/>
      <c r="H11" s="51"/>
      <c r="I11" s="32"/>
      <c r="J11" s="348"/>
      <c r="K11" s="320">
        <f t="shared" ref="K11" si="5">SUM(L11:M11)</f>
        <v>0</v>
      </c>
      <c r="L11" s="320"/>
      <c r="M11" s="320"/>
      <c r="N11" s="116"/>
      <c r="O11" s="117"/>
      <c r="P11" s="118">
        <f t="shared" si="2"/>
        <v>0</v>
      </c>
      <c r="Q11" s="117">
        <f t="shared" si="3"/>
        <v>0</v>
      </c>
      <c r="R11" s="117"/>
      <c r="S11" s="117"/>
      <c r="T11" s="117"/>
      <c r="U11" s="119">
        <f t="shared" si="4"/>
        <v>0</v>
      </c>
      <c r="V11" s="119"/>
      <c r="W11" s="119"/>
      <c r="X11" s="119"/>
      <c r="Y11" s="119">
        <f t="shared" si="1"/>
        <v>0</v>
      </c>
      <c r="Z11" s="120"/>
    </row>
    <row r="12" spans="1:27" s="112" customFormat="1" ht="25.5" hidden="1" customHeight="1" x14ac:dyDescent="0.3">
      <c r="A12" s="349" t="s">
        <v>40</v>
      </c>
      <c r="B12" s="349"/>
      <c r="C12" s="349"/>
      <c r="D12" s="349"/>
      <c r="E12" s="349"/>
      <c r="F12" s="349"/>
      <c r="G12" s="349"/>
      <c r="H12" s="349"/>
      <c r="I12" s="349"/>
      <c r="J12" s="349"/>
      <c r="K12" s="53">
        <f>SUM(K13:K19)</f>
        <v>0</v>
      </c>
      <c r="L12" s="53">
        <f t="shared" ref="L12:Y12" si="6">SUM(L13:L19)</f>
        <v>0</v>
      </c>
      <c r="M12" s="53">
        <f t="shared" si="6"/>
        <v>0</v>
      </c>
      <c r="N12" s="53">
        <f t="shared" si="6"/>
        <v>0</v>
      </c>
      <c r="O12" s="53">
        <f t="shared" si="6"/>
        <v>0</v>
      </c>
      <c r="P12" s="53">
        <f t="shared" si="6"/>
        <v>0</v>
      </c>
      <c r="Q12" s="53">
        <f t="shared" si="6"/>
        <v>0</v>
      </c>
      <c r="R12" s="53">
        <f t="shared" si="6"/>
        <v>0</v>
      </c>
      <c r="S12" s="53">
        <f t="shared" si="6"/>
        <v>0</v>
      </c>
      <c r="T12" s="53">
        <f t="shared" si="6"/>
        <v>0</v>
      </c>
      <c r="U12" s="53">
        <f t="shared" si="6"/>
        <v>0</v>
      </c>
      <c r="V12" s="53">
        <f t="shared" si="6"/>
        <v>0</v>
      </c>
      <c r="W12" s="53">
        <f t="shared" si="6"/>
        <v>0</v>
      </c>
      <c r="X12" s="53">
        <f t="shared" si="6"/>
        <v>0</v>
      </c>
      <c r="Y12" s="53">
        <f t="shared" si="6"/>
        <v>0</v>
      </c>
      <c r="Z12" s="33"/>
    </row>
    <row r="13" spans="1:27" s="121" customFormat="1" ht="15.75" hidden="1" x14ac:dyDescent="0.25">
      <c r="A13" s="113">
        <v>1</v>
      </c>
      <c r="B13" s="113"/>
      <c r="C13" s="55"/>
      <c r="D13" s="55"/>
      <c r="E13" s="55"/>
      <c r="F13" s="122"/>
      <c r="G13" s="123"/>
      <c r="H13" s="51"/>
      <c r="I13" s="32"/>
      <c r="J13" s="348"/>
      <c r="K13" s="320"/>
      <c r="L13" s="320"/>
      <c r="M13" s="320"/>
      <c r="N13" s="116"/>
      <c r="O13" s="117">
        <v>0</v>
      </c>
      <c r="P13" s="118">
        <f t="shared" si="2"/>
        <v>0</v>
      </c>
      <c r="Q13" s="117">
        <f t="shared" ref="Q13:Q19" si="7">SUM(R13:T13)</f>
        <v>0</v>
      </c>
      <c r="R13" s="117"/>
      <c r="S13" s="117"/>
      <c r="T13" s="117"/>
      <c r="U13" s="119">
        <f t="shared" ref="U13:U19" si="8">SUM(V13:X13)</f>
        <v>0</v>
      </c>
      <c r="V13" s="119"/>
      <c r="W13" s="119"/>
      <c r="X13" s="119"/>
      <c r="Y13" s="119">
        <f t="shared" si="1"/>
        <v>0</v>
      </c>
      <c r="Z13" s="120"/>
    </row>
    <row r="14" spans="1:27" s="121" customFormat="1" ht="15.75" hidden="1" x14ac:dyDescent="0.25">
      <c r="A14" s="113"/>
      <c r="B14" s="113"/>
      <c r="C14" s="55"/>
      <c r="D14" s="55"/>
      <c r="E14" s="55"/>
      <c r="F14" s="122"/>
      <c r="G14" s="123"/>
      <c r="H14" s="51"/>
      <c r="I14" s="32"/>
      <c r="J14" s="32"/>
      <c r="K14" s="320">
        <f>SUM(L14:M14)</f>
        <v>0</v>
      </c>
      <c r="L14" s="320"/>
      <c r="M14" s="320"/>
      <c r="N14" s="116"/>
      <c r="O14" s="117"/>
      <c r="P14" s="118">
        <f t="shared" si="2"/>
        <v>0</v>
      </c>
      <c r="Q14" s="117">
        <f t="shared" si="7"/>
        <v>0</v>
      </c>
      <c r="R14" s="117"/>
      <c r="S14" s="117"/>
      <c r="T14" s="117"/>
      <c r="U14" s="119">
        <f t="shared" si="8"/>
        <v>0</v>
      </c>
      <c r="V14" s="119"/>
      <c r="W14" s="119"/>
      <c r="X14" s="119"/>
      <c r="Y14" s="119">
        <f t="shared" si="1"/>
        <v>0</v>
      </c>
      <c r="Z14" s="120"/>
    </row>
    <row r="15" spans="1:27" s="121" customFormat="1" ht="15.75" hidden="1" x14ac:dyDescent="0.25">
      <c r="A15" s="113"/>
      <c r="B15" s="113"/>
      <c r="C15" s="113"/>
      <c r="D15" s="113"/>
      <c r="E15" s="113"/>
      <c r="F15" s="114"/>
      <c r="G15" s="123"/>
      <c r="H15" s="51"/>
      <c r="I15" s="348"/>
      <c r="J15" s="348"/>
      <c r="K15" s="320">
        <f t="shared" ref="K15" si="9">SUM(L15:M15)</f>
        <v>0</v>
      </c>
      <c r="L15" s="320"/>
      <c r="M15" s="320"/>
      <c r="N15" s="116"/>
      <c r="O15" s="117"/>
      <c r="P15" s="118">
        <f t="shared" si="2"/>
        <v>0</v>
      </c>
      <c r="Q15" s="117">
        <f t="shared" si="7"/>
        <v>0</v>
      </c>
      <c r="R15" s="117"/>
      <c r="S15" s="117"/>
      <c r="T15" s="117"/>
      <c r="U15" s="119">
        <f t="shared" si="8"/>
        <v>0</v>
      </c>
      <c r="V15" s="119"/>
      <c r="W15" s="119"/>
      <c r="X15" s="119"/>
      <c r="Y15" s="119">
        <f t="shared" si="1"/>
        <v>0</v>
      </c>
      <c r="Z15" s="120"/>
    </row>
    <row r="16" spans="1:27" s="121" customFormat="1" ht="15.75" hidden="1" x14ac:dyDescent="0.25">
      <c r="A16" s="113"/>
      <c r="B16" s="113"/>
      <c r="C16" s="55"/>
      <c r="D16" s="55"/>
      <c r="E16" s="55"/>
      <c r="F16" s="122"/>
      <c r="G16" s="123"/>
      <c r="H16" s="51"/>
      <c r="I16" s="32"/>
      <c r="J16" s="32"/>
      <c r="K16" s="320">
        <f>SUM(L16:M16)</f>
        <v>0</v>
      </c>
      <c r="L16" s="320"/>
      <c r="M16" s="320"/>
      <c r="N16" s="116"/>
      <c r="O16" s="117"/>
      <c r="P16" s="118">
        <f t="shared" si="2"/>
        <v>0</v>
      </c>
      <c r="Q16" s="117">
        <f t="shared" si="7"/>
        <v>0</v>
      </c>
      <c r="R16" s="117"/>
      <c r="S16" s="117"/>
      <c r="T16" s="117"/>
      <c r="U16" s="119">
        <f t="shared" si="8"/>
        <v>0</v>
      </c>
      <c r="V16" s="119"/>
      <c r="W16" s="119"/>
      <c r="X16" s="119"/>
      <c r="Y16" s="119">
        <f t="shared" si="1"/>
        <v>0</v>
      </c>
      <c r="Z16" s="120"/>
    </row>
    <row r="17" spans="1:27" s="121" customFormat="1" ht="15.75" hidden="1" x14ac:dyDescent="0.25">
      <c r="A17" s="113"/>
      <c r="B17" s="113"/>
      <c r="C17" s="113"/>
      <c r="D17" s="113"/>
      <c r="E17" s="113"/>
      <c r="F17" s="114"/>
      <c r="G17" s="123"/>
      <c r="H17" s="51"/>
      <c r="I17" s="348"/>
      <c r="J17" s="348"/>
      <c r="K17" s="320">
        <f t="shared" ref="K17" si="10">SUM(L17:M17)</f>
        <v>0</v>
      </c>
      <c r="L17" s="320"/>
      <c r="M17" s="320"/>
      <c r="N17" s="116"/>
      <c r="O17" s="117"/>
      <c r="P17" s="118">
        <f t="shared" si="2"/>
        <v>0</v>
      </c>
      <c r="Q17" s="117">
        <f t="shared" si="7"/>
        <v>0</v>
      </c>
      <c r="R17" s="117"/>
      <c r="S17" s="117"/>
      <c r="T17" s="117"/>
      <c r="U17" s="119">
        <f t="shared" si="8"/>
        <v>0</v>
      </c>
      <c r="V17" s="119"/>
      <c r="W17" s="119"/>
      <c r="X17" s="119"/>
      <c r="Y17" s="119">
        <f t="shared" si="1"/>
        <v>0</v>
      </c>
      <c r="Z17" s="120"/>
    </row>
    <row r="18" spans="1:27" s="121" customFormat="1" ht="15.75" hidden="1" x14ac:dyDescent="0.25">
      <c r="A18" s="113"/>
      <c r="B18" s="113"/>
      <c r="C18" s="55"/>
      <c r="D18" s="55"/>
      <c r="E18" s="55"/>
      <c r="F18" s="122"/>
      <c r="G18" s="123"/>
      <c r="H18" s="51"/>
      <c r="I18" s="32"/>
      <c r="J18" s="32"/>
      <c r="K18" s="320">
        <f>SUM(L18:M18)</f>
        <v>0</v>
      </c>
      <c r="L18" s="320"/>
      <c r="M18" s="320"/>
      <c r="N18" s="116"/>
      <c r="O18" s="117"/>
      <c r="P18" s="118">
        <f t="shared" si="2"/>
        <v>0</v>
      </c>
      <c r="Q18" s="117">
        <f t="shared" si="7"/>
        <v>0</v>
      </c>
      <c r="R18" s="117"/>
      <c r="S18" s="117"/>
      <c r="T18" s="117"/>
      <c r="U18" s="119">
        <f t="shared" si="8"/>
        <v>0</v>
      </c>
      <c r="V18" s="119"/>
      <c r="W18" s="119"/>
      <c r="X18" s="119"/>
      <c r="Y18" s="119">
        <f t="shared" si="1"/>
        <v>0</v>
      </c>
      <c r="Z18" s="120"/>
    </row>
    <row r="19" spans="1:27" s="121" customFormat="1" ht="15.75" hidden="1" x14ac:dyDescent="0.25">
      <c r="A19" s="113"/>
      <c r="B19" s="113"/>
      <c r="C19" s="113"/>
      <c r="D19" s="113"/>
      <c r="E19" s="113"/>
      <c r="F19" s="114"/>
      <c r="G19" s="123"/>
      <c r="H19" s="51"/>
      <c r="I19" s="348"/>
      <c r="J19" s="348"/>
      <c r="K19" s="320">
        <f t="shared" ref="K19" si="11">SUM(L19:M19)</f>
        <v>0</v>
      </c>
      <c r="L19" s="320"/>
      <c r="M19" s="320"/>
      <c r="N19" s="116"/>
      <c r="O19" s="117"/>
      <c r="P19" s="118">
        <f t="shared" si="2"/>
        <v>0</v>
      </c>
      <c r="Q19" s="117">
        <f t="shared" si="7"/>
        <v>0</v>
      </c>
      <c r="R19" s="117"/>
      <c r="S19" s="117"/>
      <c r="T19" s="117"/>
      <c r="U19" s="119">
        <f t="shared" si="8"/>
        <v>0</v>
      </c>
      <c r="V19" s="119"/>
      <c r="W19" s="119"/>
      <c r="X19" s="119"/>
      <c r="Y19" s="119">
        <f t="shared" si="1"/>
        <v>0</v>
      </c>
      <c r="Z19" s="120"/>
    </row>
    <row r="20" spans="1:27" ht="35.25" customHeight="1" x14ac:dyDescent="0.25">
      <c r="A20" s="346" t="s">
        <v>64</v>
      </c>
      <c r="B20" s="346"/>
      <c r="C20" s="346"/>
      <c r="D20" s="346"/>
      <c r="E20" s="346"/>
      <c r="F20" s="346"/>
      <c r="G20" s="346"/>
      <c r="H20" s="346"/>
      <c r="I20" s="346"/>
      <c r="J20" s="346"/>
      <c r="K20" s="23">
        <f>K8+K12</f>
        <v>15316</v>
      </c>
      <c r="L20" s="23">
        <f>L8+L12</f>
        <v>4181</v>
      </c>
      <c r="M20" s="23">
        <f>M8+M12</f>
        <v>11135</v>
      </c>
      <c r="N20" s="23"/>
      <c r="O20" s="23">
        <f t="shared" ref="O20:Y20" si="12">O8+O12</f>
        <v>301</v>
      </c>
      <c r="P20" s="23">
        <f t="shared" si="12"/>
        <v>15015</v>
      </c>
      <c r="Q20" s="23">
        <f t="shared" si="12"/>
        <v>4181</v>
      </c>
      <c r="R20" s="23">
        <f t="shared" si="12"/>
        <v>0</v>
      </c>
      <c r="S20" s="23">
        <f t="shared" si="12"/>
        <v>3982</v>
      </c>
      <c r="T20" s="23">
        <f t="shared" si="12"/>
        <v>199</v>
      </c>
      <c r="U20" s="23">
        <f t="shared" si="12"/>
        <v>10834</v>
      </c>
      <c r="V20" s="23">
        <f t="shared" si="12"/>
        <v>6041</v>
      </c>
      <c r="W20" s="23">
        <f t="shared" si="12"/>
        <v>4737</v>
      </c>
      <c r="X20" s="23">
        <f t="shared" si="12"/>
        <v>56</v>
      </c>
      <c r="Y20" s="22">
        <f t="shared" si="12"/>
        <v>0</v>
      </c>
      <c r="Z20" s="21"/>
    </row>
    <row r="21" spans="1:27" s="105" customFormat="1" x14ac:dyDescent="0.25">
      <c r="A21" s="103"/>
      <c r="B21" s="103"/>
      <c r="C21" s="103"/>
      <c r="D21" s="103"/>
      <c r="E21" s="103"/>
      <c r="F21" s="103"/>
      <c r="G21" s="125"/>
      <c r="H21" s="103"/>
      <c r="I21" s="126"/>
      <c r="J21" s="127"/>
      <c r="K21" s="128"/>
      <c r="L21" s="128"/>
      <c r="M21" s="128"/>
      <c r="N21" s="129"/>
      <c r="O21" s="129"/>
      <c r="Z21" s="130"/>
      <c r="AA21" s="107"/>
    </row>
    <row r="22" spans="1:27" s="105" customFormat="1" x14ac:dyDescent="0.25">
      <c r="A22" s="103"/>
      <c r="B22" s="103"/>
      <c r="C22" s="103"/>
      <c r="D22" s="103"/>
      <c r="E22" s="103"/>
      <c r="F22" s="103"/>
      <c r="G22" s="103"/>
      <c r="H22" s="103"/>
      <c r="I22" s="131"/>
      <c r="J22" s="132"/>
      <c r="K22" s="133"/>
      <c r="L22" s="133"/>
      <c r="M22" s="133"/>
      <c r="Z22" s="130"/>
      <c r="AA22" s="107"/>
    </row>
    <row r="23" spans="1:27" s="105" customFormat="1" ht="18" x14ac:dyDescent="0.25">
      <c r="A23" s="134"/>
      <c r="B23" s="134"/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Z23" s="130"/>
      <c r="AA23" s="107"/>
    </row>
    <row r="24" spans="1:27" s="140" customFormat="1" x14ac:dyDescent="0.2">
      <c r="A24" s="135"/>
      <c r="B24" s="136"/>
      <c r="C24" s="135"/>
      <c r="D24" s="136"/>
      <c r="E24" s="136"/>
      <c r="F24" s="136"/>
      <c r="G24" s="136"/>
      <c r="H24" s="136"/>
      <c r="I24" s="137"/>
      <c r="J24" s="138"/>
      <c r="K24" s="139"/>
      <c r="L24" s="139"/>
      <c r="M24" s="139"/>
      <c r="Z24" s="141"/>
      <c r="AA24" s="142"/>
    </row>
    <row r="25" spans="1:27" s="105" customFormat="1" x14ac:dyDescent="0.25">
      <c r="A25" s="103"/>
      <c r="B25" s="103"/>
      <c r="C25" s="103"/>
      <c r="D25" s="103"/>
      <c r="E25" s="103"/>
      <c r="F25" s="103"/>
      <c r="G25" s="103"/>
      <c r="H25" s="103"/>
      <c r="I25" s="107"/>
      <c r="J25" s="132"/>
      <c r="K25" s="133"/>
      <c r="L25" s="133"/>
      <c r="M25" s="133"/>
      <c r="Z25" s="130"/>
      <c r="AA25" s="107"/>
    </row>
    <row r="26" spans="1:27" s="105" customFormat="1" x14ac:dyDescent="0.25">
      <c r="A26" s="103"/>
      <c r="B26" s="103"/>
      <c r="C26" s="103"/>
      <c r="D26" s="103"/>
      <c r="E26" s="103"/>
      <c r="F26" s="103"/>
      <c r="G26" s="103"/>
      <c r="H26" s="103"/>
      <c r="I26" s="107"/>
      <c r="J26" s="132"/>
      <c r="K26" s="133"/>
      <c r="L26" s="133"/>
      <c r="M26" s="133"/>
      <c r="Z26" s="130"/>
      <c r="AA26" s="107"/>
    </row>
    <row r="27" spans="1:27" s="105" customFormat="1" x14ac:dyDescent="0.25">
      <c r="A27" s="103"/>
      <c r="B27" s="103"/>
      <c r="C27" s="103"/>
      <c r="D27" s="103"/>
      <c r="E27" s="103"/>
      <c r="F27" s="103"/>
      <c r="G27" s="103"/>
      <c r="H27" s="103"/>
      <c r="I27" s="107"/>
      <c r="J27" s="132"/>
      <c r="K27" s="133"/>
      <c r="L27" s="133"/>
      <c r="M27" s="133"/>
      <c r="Z27" s="130"/>
      <c r="AA27" s="107"/>
    </row>
    <row r="28" spans="1:27" s="105" customFormat="1" x14ac:dyDescent="0.25">
      <c r="A28" s="103"/>
      <c r="B28" s="103"/>
      <c r="C28" s="103"/>
      <c r="D28" s="103"/>
      <c r="E28" s="103"/>
      <c r="F28" s="103"/>
      <c r="G28" s="103"/>
      <c r="H28" s="103"/>
      <c r="I28" s="107"/>
      <c r="J28" s="132"/>
      <c r="K28" s="133"/>
      <c r="L28" s="133"/>
      <c r="M28" s="133"/>
      <c r="Z28" s="130"/>
      <c r="AA28" s="107"/>
    </row>
    <row r="29" spans="1:27" s="105" customFormat="1" x14ac:dyDescent="0.25">
      <c r="A29" s="103"/>
      <c r="B29" s="103"/>
      <c r="C29" s="103"/>
      <c r="D29" s="103"/>
      <c r="E29" s="103"/>
      <c r="F29" s="103"/>
      <c r="G29" s="103"/>
      <c r="H29" s="103"/>
      <c r="I29" s="107"/>
      <c r="J29" s="132"/>
      <c r="K29" s="133"/>
      <c r="L29" s="133"/>
      <c r="M29" s="133"/>
      <c r="Z29" s="130"/>
      <c r="AA29" s="107"/>
    </row>
    <row r="30" spans="1:27" s="105" customFormat="1" x14ac:dyDescent="0.25">
      <c r="A30" s="103"/>
      <c r="B30" s="103"/>
      <c r="C30" s="103"/>
      <c r="D30" s="103"/>
      <c r="E30" s="103"/>
      <c r="F30" s="103"/>
      <c r="G30" s="103"/>
      <c r="H30" s="103"/>
      <c r="I30" s="107"/>
      <c r="J30" s="132"/>
      <c r="K30" s="133"/>
      <c r="L30" s="133"/>
      <c r="M30" s="133"/>
      <c r="Z30" s="130"/>
      <c r="AA30" s="107"/>
    </row>
    <row r="31" spans="1:27" s="105" customFormat="1" x14ac:dyDescent="0.25">
      <c r="A31" s="103"/>
      <c r="B31" s="103"/>
      <c r="C31" s="103"/>
      <c r="D31" s="103"/>
      <c r="E31" s="103"/>
      <c r="F31" s="103"/>
      <c r="G31" s="103"/>
      <c r="H31" s="103"/>
      <c r="I31" s="107"/>
      <c r="J31" s="132"/>
      <c r="K31" s="133"/>
      <c r="L31" s="133"/>
      <c r="M31" s="133"/>
      <c r="Z31" s="130"/>
      <c r="AA31" s="107"/>
    </row>
    <row r="32" spans="1:27" s="105" customFormat="1" x14ac:dyDescent="0.25">
      <c r="A32" s="103"/>
      <c r="B32" s="103"/>
      <c r="C32" s="103"/>
      <c r="D32" s="103"/>
      <c r="E32" s="103"/>
      <c r="F32" s="103"/>
      <c r="G32" s="103"/>
      <c r="H32" s="103"/>
      <c r="I32" s="107"/>
      <c r="J32" s="132"/>
      <c r="K32" s="133"/>
      <c r="L32" s="133"/>
      <c r="M32" s="133"/>
      <c r="Z32" s="130"/>
      <c r="AA32" s="107"/>
    </row>
    <row r="33" spans="1:27" s="105" customFormat="1" x14ac:dyDescent="0.25">
      <c r="A33" s="103"/>
      <c r="B33" s="103"/>
      <c r="C33" s="103"/>
      <c r="D33" s="103"/>
      <c r="E33" s="103"/>
      <c r="F33" s="103"/>
      <c r="G33" s="103"/>
      <c r="H33" s="103"/>
      <c r="I33" s="107"/>
      <c r="J33" s="132"/>
      <c r="K33" s="133"/>
      <c r="L33" s="133"/>
      <c r="M33" s="133"/>
      <c r="Z33" s="130"/>
      <c r="AA33" s="107"/>
    </row>
    <row r="34" spans="1:27" s="105" customFormat="1" x14ac:dyDescent="0.25">
      <c r="A34" s="103"/>
      <c r="B34" s="103"/>
      <c r="C34" s="103"/>
      <c r="D34" s="103"/>
      <c r="E34" s="103"/>
      <c r="F34" s="103"/>
      <c r="G34" s="103"/>
      <c r="H34" s="103"/>
      <c r="I34" s="107"/>
      <c r="J34" s="132"/>
      <c r="K34" s="133"/>
      <c r="L34" s="133"/>
      <c r="M34" s="133"/>
      <c r="Z34" s="130"/>
      <c r="AA34" s="107"/>
    </row>
    <row r="35" spans="1:27" s="105" customFormat="1" x14ac:dyDescent="0.25">
      <c r="A35" s="103"/>
      <c r="B35" s="103"/>
      <c r="C35" s="103"/>
      <c r="D35" s="103"/>
      <c r="E35" s="103"/>
      <c r="F35" s="103"/>
      <c r="G35" s="103"/>
      <c r="H35" s="103"/>
      <c r="I35" s="107"/>
      <c r="J35" s="132"/>
      <c r="K35" s="133"/>
      <c r="L35" s="133"/>
      <c r="M35" s="133"/>
      <c r="Z35" s="130"/>
      <c r="AA35" s="107"/>
    </row>
    <row r="36" spans="1:27" s="105" customFormat="1" x14ac:dyDescent="0.25">
      <c r="A36" s="103"/>
      <c r="B36" s="103"/>
      <c r="C36" s="103"/>
      <c r="D36" s="103"/>
      <c r="E36" s="103"/>
      <c r="F36" s="103"/>
      <c r="G36" s="103"/>
      <c r="H36" s="103"/>
      <c r="I36" s="107"/>
      <c r="J36" s="132"/>
      <c r="K36" s="133"/>
      <c r="L36" s="133"/>
      <c r="M36" s="133"/>
      <c r="Z36" s="130"/>
      <c r="AA36" s="107"/>
    </row>
    <row r="37" spans="1:27" s="105" customFormat="1" x14ac:dyDescent="0.25">
      <c r="A37" s="103"/>
      <c r="B37" s="103"/>
      <c r="C37" s="103"/>
      <c r="D37" s="103"/>
      <c r="E37" s="103"/>
      <c r="F37" s="103"/>
      <c r="G37" s="103"/>
      <c r="H37" s="103"/>
      <c r="I37" s="107"/>
      <c r="J37" s="132"/>
      <c r="K37" s="133"/>
      <c r="L37" s="133"/>
      <c r="M37" s="133"/>
      <c r="Z37" s="130"/>
      <c r="AA37" s="107"/>
    </row>
    <row r="38" spans="1:27" s="105" customFormat="1" x14ac:dyDescent="0.25">
      <c r="A38" s="103"/>
      <c r="B38" s="103"/>
      <c r="C38" s="103"/>
      <c r="D38" s="103"/>
      <c r="E38" s="103"/>
      <c r="F38" s="103"/>
      <c r="G38" s="103"/>
      <c r="H38" s="103"/>
      <c r="I38" s="107"/>
      <c r="J38" s="132"/>
      <c r="K38" s="133"/>
      <c r="L38" s="133"/>
      <c r="M38" s="133"/>
      <c r="Z38" s="130"/>
      <c r="AA38" s="107"/>
    </row>
    <row r="39" spans="1:27" s="105" customFormat="1" x14ac:dyDescent="0.25">
      <c r="A39" s="103"/>
      <c r="B39" s="103"/>
      <c r="C39" s="103"/>
      <c r="D39" s="103"/>
      <c r="E39" s="103"/>
      <c r="F39" s="103"/>
      <c r="G39" s="103"/>
      <c r="H39" s="103"/>
      <c r="I39" s="107"/>
      <c r="J39" s="132"/>
      <c r="K39" s="133"/>
      <c r="L39" s="133"/>
      <c r="M39" s="133"/>
      <c r="Z39" s="130"/>
      <c r="AA39" s="107"/>
    </row>
    <row r="40" spans="1:27" s="105" customFormat="1" x14ac:dyDescent="0.25">
      <c r="A40" s="103"/>
      <c r="B40" s="103"/>
      <c r="C40" s="103"/>
      <c r="D40" s="103"/>
      <c r="E40" s="103"/>
      <c r="F40" s="103"/>
      <c r="G40" s="103"/>
      <c r="H40" s="103"/>
      <c r="I40" s="107"/>
      <c r="J40" s="132"/>
      <c r="K40" s="133"/>
      <c r="L40" s="133"/>
      <c r="M40" s="133"/>
      <c r="Z40" s="130"/>
      <c r="AA40" s="107"/>
    </row>
    <row r="41" spans="1:27" s="105" customFormat="1" x14ac:dyDescent="0.25">
      <c r="A41" s="103"/>
      <c r="B41" s="103"/>
      <c r="C41" s="103"/>
      <c r="D41" s="103"/>
      <c r="E41" s="103"/>
      <c r="F41" s="103"/>
      <c r="G41" s="103"/>
      <c r="H41" s="103"/>
      <c r="I41" s="107"/>
      <c r="J41" s="132"/>
      <c r="K41" s="133"/>
      <c r="L41" s="133"/>
      <c r="M41" s="133"/>
      <c r="Z41" s="130"/>
      <c r="AA41" s="107"/>
    </row>
    <row r="42" spans="1:27" s="105" customFormat="1" x14ac:dyDescent="0.25">
      <c r="A42" s="103"/>
      <c r="B42" s="103"/>
      <c r="C42" s="103"/>
      <c r="D42" s="103"/>
      <c r="E42" s="103"/>
      <c r="F42" s="103"/>
      <c r="G42" s="103"/>
      <c r="H42" s="103"/>
      <c r="I42" s="107"/>
      <c r="J42" s="103"/>
      <c r="K42" s="133"/>
      <c r="L42" s="133"/>
      <c r="M42" s="133"/>
      <c r="Z42" s="130"/>
      <c r="AA42" s="107"/>
    </row>
    <row r="43" spans="1:27" s="105" customFormat="1" x14ac:dyDescent="0.25">
      <c r="A43" s="103"/>
      <c r="B43" s="103"/>
      <c r="C43" s="103"/>
      <c r="D43" s="103"/>
      <c r="E43" s="103"/>
      <c r="F43" s="103"/>
      <c r="G43" s="103"/>
      <c r="H43" s="103"/>
      <c r="I43" s="107"/>
      <c r="J43" s="103"/>
      <c r="K43" s="133"/>
      <c r="L43" s="133"/>
      <c r="M43" s="133"/>
      <c r="Z43" s="130"/>
      <c r="AA43" s="107"/>
    </row>
    <row r="44" spans="1:27" s="105" customFormat="1" x14ac:dyDescent="0.25">
      <c r="A44" s="103"/>
      <c r="B44" s="103"/>
      <c r="C44" s="103"/>
      <c r="D44" s="103"/>
      <c r="E44" s="103"/>
      <c r="F44" s="103"/>
      <c r="G44" s="103"/>
      <c r="H44" s="103"/>
      <c r="I44" s="107"/>
      <c r="J44" s="103"/>
      <c r="K44" s="133"/>
      <c r="L44" s="133"/>
      <c r="M44" s="133"/>
      <c r="Z44" s="130"/>
      <c r="AA44" s="107"/>
    </row>
    <row r="45" spans="1:27" s="105" customFormat="1" x14ac:dyDescent="0.25">
      <c r="A45" s="103"/>
      <c r="B45" s="103"/>
      <c r="C45" s="103"/>
      <c r="D45" s="103"/>
      <c r="E45" s="103"/>
      <c r="F45" s="103"/>
      <c r="G45" s="103"/>
      <c r="H45" s="103"/>
      <c r="I45" s="107"/>
      <c r="J45" s="103"/>
      <c r="K45" s="133"/>
      <c r="L45" s="133"/>
      <c r="M45" s="133"/>
      <c r="Z45" s="130"/>
      <c r="AA45" s="107"/>
    </row>
    <row r="46" spans="1:27" s="105" customFormat="1" x14ac:dyDescent="0.25">
      <c r="A46" s="103"/>
      <c r="B46" s="103"/>
      <c r="C46" s="103"/>
      <c r="D46" s="103"/>
      <c r="E46" s="103"/>
      <c r="F46" s="103"/>
      <c r="G46" s="103"/>
      <c r="H46" s="103"/>
      <c r="I46" s="107"/>
      <c r="J46" s="103"/>
      <c r="K46" s="133"/>
      <c r="L46" s="133"/>
      <c r="M46" s="133"/>
      <c r="Z46" s="130"/>
      <c r="AA46" s="107"/>
    </row>
    <row r="47" spans="1:27" s="105" customFormat="1" x14ac:dyDescent="0.25">
      <c r="A47" s="103"/>
      <c r="B47" s="103"/>
      <c r="C47" s="103"/>
      <c r="D47" s="103"/>
      <c r="E47" s="103"/>
      <c r="F47" s="103"/>
      <c r="G47" s="103"/>
      <c r="H47" s="103"/>
      <c r="I47" s="107"/>
      <c r="J47" s="103"/>
      <c r="K47" s="133"/>
      <c r="L47" s="133"/>
      <c r="M47" s="133"/>
      <c r="Z47" s="130"/>
      <c r="AA47" s="107"/>
    </row>
    <row r="48" spans="1:27" s="105" customFormat="1" x14ac:dyDescent="0.25">
      <c r="A48" s="103"/>
      <c r="B48" s="103"/>
      <c r="C48" s="103"/>
      <c r="D48" s="103"/>
      <c r="E48" s="103"/>
      <c r="F48" s="103"/>
      <c r="G48" s="103"/>
      <c r="H48" s="103"/>
      <c r="I48" s="107"/>
      <c r="J48" s="103"/>
      <c r="K48" s="133"/>
      <c r="L48" s="133"/>
      <c r="M48" s="133"/>
      <c r="Z48" s="130"/>
      <c r="AA48" s="107"/>
    </row>
    <row r="49" spans="1:27" s="105" customFormat="1" x14ac:dyDescent="0.25">
      <c r="A49" s="103"/>
      <c r="B49" s="103"/>
      <c r="C49" s="103"/>
      <c r="D49" s="103"/>
      <c r="E49" s="103"/>
      <c r="F49" s="103"/>
      <c r="G49" s="103"/>
      <c r="H49" s="103"/>
      <c r="I49" s="107"/>
      <c r="J49" s="103"/>
      <c r="K49" s="133"/>
      <c r="L49" s="133"/>
      <c r="M49" s="133"/>
      <c r="Z49" s="130"/>
      <c r="AA49" s="107"/>
    </row>
    <row r="50" spans="1:27" s="105" customFormat="1" x14ac:dyDescent="0.25">
      <c r="A50" s="103"/>
      <c r="B50" s="103"/>
      <c r="C50" s="103"/>
      <c r="D50" s="103"/>
      <c r="E50" s="103"/>
      <c r="F50" s="103"/>
      <c r="G50" s="103"/>
      <c r="H50" s="103"/>
      <c r="I50" s="107"/>
      <c r="J50" s="103"/>
      <c r="K50" s="133"/>
      <c r="L50" s="133"/>
      <c r="M50" s="133"/>
      <c r="Z50" s="130"/>
      <c r="AA50" s="107"/>
    </row>
    <row r="51" spans="1:27" s="105" customFormat="1" x14ac:dyDescent="0.25">
      <c r="A51" s="103"/>
      <c r="B51" s="103"/>
      <c r="C51" s="103"/>
      <c r="D51" s="103"/>
      <c r="E51" s="103"/>
      <c r="F51" s="103"/>
      <c r="G51" s="103"/>
      <c r="H51" s="103"/>
      <c r="I51" s="107"/>
      <c r="J51" s="103"/>
      <c r="K51" s="133"/>
      <c r="L51" s="133"/>
      <c r="M51" s="133"/>
      <c r="Z51" s="130"/>
      <c r="AA51" s="107"/>
    </row>
    <row r="52" spans="1:27" s="105" customFormat="1" x14ac:dyDescent="0.25">
      <c r="A52" s="103"/>
      <c r="B52" s="103"/>
      <c r="C52" s="103"/>
      <c r="D52" s="103"/>
      <c r="E52" s="103"/>
      <c r="F52" s="103"/>
      <c r="G52" s="103"/>
      <c r="H52" s="103"/>
      <c r="I52" s="107"/>
      <c r="J52" s="103"/>
      <c r="K52" s="133"/>
      <c r="L52" s="133"/>
      <c r="M52" s="133"/>
      <c r="Z52" s="130"/>
      <c r="AA52" s="107"/>
    </row>
    <row r="53" spans="1:27" s="105" customFormat="1" x14ac:dyDescent="0.25">
      <c r="A53" s="107"/>
      <c r="B53" s="107"/>
      <c r="C53" s="107"/>
      <c r="D53" s="107"/>
      <c r="E53" s="107"/>
      <c r="F53" s="107"/>
      <c r="G53" s="107"/>
      <c r="H53" s="107"/>
      <c r="I53" s="107"/>
      <c r="J53" s="103"/>
      <c r="K53" s="133"/>
      <c r="L53" s="133"/>
      <c r="M53" s="133"/>
      <c r="Z53" s="130"/>
      <c r="AA53" s="107"/>
    </row>
    <row r="54" spans="1:27" s="105" customFormat="1" x14ac:dyDescent="0.25">
      <c r="A54" s="107"/>
      <c r="B54" s="107"/>
      <c r="C54" s="107"/>
      <c r="D54" s="107"/>
      <c r="E54" s="107"/>
      <c r="F54" s="107"/>
      <c r="G54" s="107"/>
      <c r="H54" s="107"/>
      <c r="I54" s="107"/>
      <c r="J54" s="103"/>
      <c r="K54" s="133"/>
      <c r="L54" s="133"/>
      <c r="M54" s="133"/>
      <c r="Z54" s="130"/>
      <c r="AA54" s="107"/>
    </row>
    <row r="55" spans="1:27" s="105" customFormat="1" x14ac:dyDescent="0.25">
      <c r="A55" s="107"/>
      <c r="B55" s="107"/>
      <c r="C55" s="107"/>
      <c r="D55" s="107"/>
      <c r="E55" s="107"/>
      <c r="F55" s="107"/>
      <c r="G55" s="107"/>
      <c r="H55" s="107"/>
      <c r="I55" s="107"/>
      <c r="J55" s="103"/>
      <c r="K55" s="133"/>
      <c r="L55" s="133"/>
      <c r="M55" s="133"/>
      <c r="Z55" s="130"/>
      <c r="AA55" s="107"/>
    </row>
    <row r="56" spans="1:27" s="105" customFormat="1" x14ac:dyDescent="0.25">
      <c r="A56" s="107"/>
      <c r="B56" s="107"/>
      <c r="C56" s="107"/>
      <c r="D56" s="107"/>
      <c r="E56" s="107"/>
      <c r="F56" s="107"/>
      <c r="G56" s="107"/>
      <c r="H56" s="107"/>
      <c r="I56" s="107"/>
      <c r="J56" s="103"/>
      <c r="K56" s="133"/>
      <c r="L56" s="133"/>
      <c r="M56" s="133"/>
      <c r="Z56" s="130"/>
      <c r="AA56" s="107"/>
    </row>
    <row r="57" spans="1:27" s="105" customFormat="1" x14ac:dyDescent="0.25">
      <c r="A57" s="107"/>
      <c r="B57" s="107"/>
      <c r="C57" s="107"/>
      <c r="D57" s="107"/>
      <c r="E57" s="107"/>
      <c r="F57" s="107"/>
      <c r="G57" s="107"/>
      <c r="H57" s="107"/>
      <c r="I57" s="107"/>
      <c r="J57" s="103"/>
      <c r="K57" s="133"/>
      <c r="L57" s="133"/>
      <c r="M57" s="133"/>
      <c r="Z57" s="130"/>
      <c r="AA57" s="107"/>
    </row>
    <row r="58" spans="1:27" s="105" customFormat="1" x14ac:dyDescent="0.25">
      <c r="A58" s="107"/>
      <c r="B58" s="107"/>
      <c r="C58" s="107"/>
      <c r="D58" s="107"/>
      <c r="E58" s="107"/>
      <c r="F58" s="107"/>
      <c r="G58" s="107"/>
      <c r="H58" s="107"/>
      <c r="I58" s="107"/>
      <c r="J58" s="103"/>
      <c r="K58" s="133"/>
      <c r="L58" s="133"/>
      <c r="M58" s="133"/>
      <c r="Z58" s="130"/>
      <c r="AA58" s="107"/>
    </row>
    <row r="59" spans="1:27" s="105" customFormat="1" x14ac:dyDescent="0.25">
      <c r="A59" s="107"/>
      <c r="B59" s="107"/>
      <c r="C59" s="107"/>
      <c r="D59" s="107"/>
      <c r="E59" s="107"/>
      <c r="F59" s="107"/>
      <c r="G59" s="107"/>
      <c r="H59" s="107"/>
      <c r="I59" s="107"/>
      <c r="J59" s="103"/>
      <c r="K59" s="133"/>
      <c r="L59" s="133"/>
      <c r="M59" s="133"/>
      <c r="Z59" s="130"/>
      <c r="AA59" s="107"/>
    </row>
    <row r="60" spans="1:27" s="105" customFormat="1" x14ac:dyDescent="0.25">
      <c r="A60" s="107"/>
      <c r="B60" s="107"/>
      <c r="C60" s="107"/>
      <c r="D60" s="107"/>
      <c r="E60" s="107"/>
      <c r="F60" s="107"/>
      <c r="G60" s="107"/>
      <c r="H60" s="107"/>
      <c r="I60" s="107"/>
      <c r="J60" s="103"/>
      <c r="K60" s="133"/>
      <c r="L60" s="133"/>
      <c r="M60" s="133"/>
      <c r="Z60" s="130"/>
      <c r="AA60" s="107"/>
    </row>
    <row r="61" spans="1:27" s="105" customFormat="1" x14ac:dyDescent="0.25">
      <c r="A61" s="107"/>
      <c r="B61" s="107"/>
      <c r="C61" s="107"/>
      <c r="D61" s="107"/>
      <c r="E61" s="107"/>
      <c r="F61" s="107"/>
      <c r="G61" s="107"/>
      <c r="H61" s="107"/>
      <c r="I61" s="107"/>
      <c r="J61" s="103"/>
      <c r="K61" s="133"/>
      <c r="L61" s="133"/>
      <c r="M61" s="133"/>
      <c r="Z61" s="130"/>
      <c r="AA61" s="107"/>
    </row>
    <row r="62" spans="1:27" s="105" customFormat="1" x14ac:dyDescent="0.25">
      <c r="A62" s="107"/>
      <c r="B62" s="107"/>
      <c r="C62" s="107"/>
      <c r="D62" s="107"/>
      <c r="E62" s="107"/>
      <c r="F62" s="107"/>
      <c r="G62" s="107"/>
      <c r="H62" s="107"/>
      <c r="I62" s="107"/>
      <c r="J62" s="103"/>
      <c r="K62" s="133"/>
      <c r="L62" s="133"/>
      <c r="M62" s="133"/>
      <c r="Z62" s="130"/>
      <c r="AA62" s="107"/>
    </row>
    <row r="63" spans="1:27" s="105" customFormat="1" x14ac:dyDescent="0.25">
      <c r="A63" s="107"/>
      <c r="B63" s="107"/>
      <c r="C63" s="107"/>
      <c r="D63" s="107"/>
      <c r="E63" s="107"/>
      <c r="F63" s="107"/>
      <c r="G63" s="107"/>
      <c r="H63" s="107"/>
      <c r="I63" s="107"/>
      <c r="J63" s="103"/>
      <c r="K63" s="133"/>
      <c r="L63" s="133"/>
      <c r="M63" s="133"/>
      <c r="Z63" s="130"/>
      <c r="AA63" s="107"/>
    </row>
    <row r="64" spans="1:27" s="105" customFormat="1" x14ac:dyDescent="0.25">
      <c r="A64" s="107"/>
      <c r="B64" s="107"/>
      <c r="C64" s="107"/>
      <c r="D64" s="107"/>
      <c r="E64" s="107"/>
      <c r="F64" s="107"/>
      <c r="G64" s="107"/>
      <c r="H64" s="107"/>
      <c r="I64" s="107"/>
      <c r="J64" s="103"/>
      <c r="K64" s="133"/>
      <c r="L64" s="133"/>
      <c r="M64" s="133"/>
      <c r="Z64" s="130"/>
      <c r="AA64" s="107"/>
    </row>
    <row r="65" spans="1:27" s="105" customFormat="1" x14ac:dyDescent="0.25">
      <c r="A65" s="107"/>
      <c r="B65" s="107"/>
      <c r="C65" s="107"/>
      <c r="D65" s="107"/>
      <c r="E65" s="107"/>
      <c r="F65" s="107"/>
      <c r="G65" s="107"/>
      <c r="H65" s="107"/>
      <c r="I65" s="107"/>
      <c r="J65" s="103"/>
      <c r="K65" s="133"/>
      <c r="L65" s="133"/>
      <c r="M65" s="133"/>
      <c r="Z65" s="130"/>
      <c r="AA65" s="107"/>
    </row>
    <row r="66" spans="1:27" s="105" customFormat="1" x14ac:dyDescent="0.25">
      <c r="A66" s="107"/>
      <c r="B66" s="107"/>
      <c r="C66" s="107"/>
      <c r="D66" s="107"/>
      <c r="E66" s="107"/>
      <c r="F66" s="107"/>
      <c r="G66" s="107"/>
      <c r="H66" s="107"/>
      <c r="I66" s="107"/>
      <c r="J66" s="103"/>
      <c r="K66" s="133"/>
      <c r="L66" s="133"/>
      <c r="M66" s="133"/>
      <c r="Z66" s="130"/>
      <c r="AA66" s="107"/>
    </row>
    <row r="67" spans="1:27" s="105" customFormat="1" x14ac:dyDescent="0.25">
      <c r="A67" s="107"/>
      <c r="B67" s="107"/>
      <c r="C67" s="107"/>
      <c r="D67" s="107"/>
      <c r="E67" s="107"/>
      <c r="F67" s="107"/>
      <c r="G67" s="107"/>
      <c r="H67" s="107"/>
      <c r="I67" s="107"/>
      <c r="J67" s="103"/>
      <c r="K67" s="133"/>
      <c r="L67" s="133"/>
      <c r="M67" s="133"/>
      <c r="Z67" s="130"/>
      <c r="AA67" s="107"/>
    </row>
    <row r="68" spans="1:27" s="105" customFormat="1" x14ac:dyDescent="0.25">
      <c r="A68" s="107"/>
      <c r="B68" s="107"/>
      <c r="C68" s="107"/>
      <c r="D68" s="107"/>
      <c r="E68" s="107"/>
      <c r="F68" s="107"/>
      <c r="G68" s="107"/>
      <c r="H68" s="107"/>
      <c r="I68" s="107"/>
      <c r="J68" s="103"/>
      <c r="K68" s="133"/>
      <c r="L68" s="133"/>
      <c r="M68" s="133"/>
      <c r="Z68" s="130"/>
      <c r="AA68" s="107"/>
    </row>
    <row r="69" spans="1:27" s="105" customFormat="1" x14ac:dyDescent="0.25">
      <c r="A69" s="107"/>
      <c r="B69" s="107"/>
      <c r="C69" s="107"/>
      <c r="D69" s="107"/>
      <c r="E69" s="107"/>
      <c r="F69" s="107"/>
      <c r="G69" s="107"/>
      <c r="H69" s="107"/>
      <c r="I69" s="107"/>
      <c r="J69" s="103"/>
      <c r="K69" s="133"/>
      <c r="L69" s="133"/>
      <c r="M69" s="133"/>
      <c r="Z69" s="130"/>
      <c r="AA69" s="107"/>
    </row>
    <row r="70" spans="1:27" s="105" customFormat="1" x14ac:dyDescent="0.25">
      <c r="A70" s="107"/>
      <c r="B70" s="107"/>
      <c r="C70" s="107"/>
      <c r="D70" s="107"/>
      <c r="E70" s="107"/>
      <c r="F70" s="107"/>
      <c r="G70" s="107"/>
      <c r="H70" s="107"/>
      <c r="I70" s="107"/>
      <c r="J70" s="103"/>
      <c r="K70" s="133"/>
      <c r="L70" s="133"/>
      <c r="M70" s="133"/>
      <c r="Z70" s="130"/>
      <c r="AA70" s="107"/>
    </row>
    <row r="71" spans="1:27" s="105" customFormat="1" x14ac:dyDescent="0.25">
      <c r="A71" s="107"/>
      <c r="B71" s="107"/>
      <c r="C71" s="107"/>
      <c r="D71" s="107"/>
      <c r="E71" s="107"/>
      <c r="F71" s="107"/>
      <c r="G71" s="107"/>
      <c r="H71" s="107"/>
      <c r="I71" s="107"/>
      <c r="J71" s="103"/>
      <c r="K71" s="133"/>
      <c r="L71" s="133"/>
      <c r="M71" s="133"/>
      <c r="Z71" s="130"/>
      <c r="AA71" s="107"/>
    </row>
    <row r="72" spans="1:27" s="105" customFormat="1" x14ac:dyDescent="0.25">
      <c r="A72" s="107"/>
      <c r="B72" s="107"/>
      <c r="C72" s="107"/>
      <c r="D72" s="107"/>
      <c r="E72" s="107"/>
      <c r="F72" s="107"/>
      <c r="G72" s="107"/>
      <c r="H72" s="107"/>
      <c r="I72" s="107"/>
      <c r="J72" s="103"/>
      <c r="K72" s="133"/>
      <c r="L72" s="133"/>
      <c r="M72" s="133"/>
      <c r="Z72" s="130"/>
      <c r="AA72" s="107"/>
    </row>
    <row r="73" spans="1:27" s="105" customFormat="1" x14ac:dyDescent="0.25">
      <c r="A73" s="107"/>
      <c r="B73" s="107"/>
      <c r="C73" s="107"/>
      <c r="D73" s="107"/>
      <c r="E73" s="107"/>
      <c r="F73" s="107"/>
      <c r="G73" s="107"/>
      <c r="H73" s="107"/>
      <c r="I73" s="107"/>
      <c r="J73" s="103"/>
      <c r="K73" s="133"/>
      <c r="L73" s="133"/>
      <c r="M73" s="133"/>
      <c r="Z73" s="130"/>
      <c r="AA73" s="107"/>
    </row>
    <row r="74" spans="1:27" s="105" customFormat="1" x14ac:dyDescent="0.25">
      <c r="A74" s="107"/>
      <c r="B74" s="107"/>
      <c r="C74" s="107"/>
      <c r="D74" s="107"/>
      <c r="E74" s="107"/>
      <c r="F74" s="107"/>
      <c r="G74" s="107"/>
      <c r="H74" s="107"/>
      <c r="I74" s="107"/>
      <c r="J74" s="103"/>
      <c r="K74" s="133"/>
      <c r="L74" s="133"/>
      <c r="M74" s="133"/>
      <c r="Z74" s="130"/>
      <c r="AA74" s="107"/>
    </row>
    <row r="75" spans="1:27" s="105" customFormat="1" x14ac:dyDescent="0.25">
      <c r="A75" s="107"/>
      <c r="B75" s="107"/>
      <c r="C75" s="107"/>
      <c r="D75" s="107"/>
      <c r="E75" s="107"/>
      <c r="F75" s="107"/>
      <c r="G75" s="107"/>
      <c r="H75" s="107"/>
      <c r="I75" s="107"/>
      <c r="J75" s="103"/>
      <c r="K75" s="133"/>
      <c r="L75" s="133"/>
      <c r="M75" s="133"/>
      <c r="Z75" s="130"/>
      <c r="AA75" s="107"/>
    </row>
    <row r="76" spans="1:27" s="105" customFormat="1" x14ac:dyDescent="0.25">
      <c r="A76" s="107"/>
      <c r="B76" s="107"/>
      <c r="C76" s="107"/>
      <c r="D76" s="107"/>
      <c r="E76" s="107"/>
      <c r="F76" s="107"/>
      <c r="G76" s="107"/>
      <c r="H76" s="107"/>
      <c r="I76" s="107"/>
      <c r="J76" s="103"/>
      <c r="K76" s="133"/>
      <c r="L76" s="133"/>
      <c r="M76" s="133"/>
      <c r="Z76" s="130"/>
      <c r="AA76" s="107"/>
    </row>
    <row r="77" spans="1:27" s="105" customFormat="1" x14ac:dyDescent="0.25">
      <c r="A77" s="107"/>
      <c r="B77" s="107"/>
      <c r="C77" s="107"/>
      <c r="D77" s="107"/>
      <c r="E77" s="107"/>
      <c r="F77" s="107"/>
      <c r="G77" s="107"/>
      <c r="H77" s="107"/>
      <c r="I77" s="107"/>
      <c r="J77" s="103"/>
      <c r="K77" s="133"/>
      <c r="L77" s="133"/>
      <c r="M77" s="133"/>
      <c r="Z77" s="130"/>
      <c r="AA77" s="107"/>
    </row>
    <row r="78" spans="1:27" s="105" customFormat="1" x14ac:dyDescent="0.25">
      <c r="A78" s="107"/>
      <c r="B78" s="107"/>
      <c r="C78" s="107"/>
      <c r="D78" s="107"/>
      <c r="E78" s="107"/>
      <c r="F78" s="107"/>
      <c r="G78" s="107"/>
      <c r="H78" s="107"/>
      <c r="I78" s="107"/>
      <c r="J78" s="103"/>
      <c r="K78" s="133"/>
      <c r="L78" s="133"/>
      <c r="M78" s="133"/>
      <c r="Z78" s="130"/>
      <c r="AA78" s="107"/>
    </row>
    <row r="79" spans="1:27" s="105" customFormat="1" x14ac:dyDescent="0.25">
      <c r="A79" s="107"/>
      <c r="B79" s="107"/>
      <c r="C79" s="107"/>
      <c r="D79" s="107"/>
      <c r="E79" s="107"/>
      <c r="F79" s="107"/>
      <c r="G79" s="107"/>
      <c r="H79" s="107"/>
      <c r="I79" s="107"/>
      <c r="J79" s="103"/>
      <c r="K79" s="133"/>
      <c r="L79" s="133"/>
      <c r="M79" s="133"/>
      <c r="Z79" s="130"/>
      <c r="AA79" s="107"/>
    </row>
    <row r="80" spans="1:27" s="105" customFormat="1" x14ac:dyDescent="0.25">
      <c r="A80" s="107"/>
      <c r="B80" s="107"/>
      <c r="C80" s="107"/>
      <c r="D80" s="107"/>
      <c r="E80" s="107"/>
      <c r="F80" s="107"/>
      <c r="G80" s="107"/>
      <c r="H80" s="107"/>
      <c r="I80" s="107"/>
      <c r="J80" s="103"/>
      <c r="K80" s="133"/>
      <c r="L80" s="133"/>
      <c r="M80" s="133"/>
      <c r="Z80" s="130"/>
      <c r="AA80" s="107"/>
    </row>
    <row r="81" spans="1:27" s="105" customFormat="1" x14ac:dyDescent="0.25">
      <c r="A81" s="107"/>
      <c r="B81" s="107"/>
      <c r="C81" s="107"/>
      <c r="D81" s="107"/>
      <c r="E81" s="107"/>
      <c r="F81" s="107"/>
      <c r="G81" s="107"/>
      <c r="H81" s="107"/>
      <c r="I81" s="107"/>
      <c r="J81" s="103"/>
      <c r="K81" s="133"/>
      <c r="L81" s="133"/>
      <c r="M81" s="133"/>
      <c r="Z81" s="130"/>
      <c r="AA81" s="107"/>
    </row>
    <row r="82" spans="1:27" s="105" customFormat="1" x14ac:dyDescent="0.25">
      <c r="A82" s="107"/>
      <c r="B82" s="107"/>
      <c r="C82" s="107"/>
      <c r="D82" s="107"/>
      <c r="E82" s="107"/>
      <c r="F82" s="107"/>
      <c r="G82" s="107"/>
      <c r="H82" s="107"/>
      <c r="I82" s="107"/>
      <c r="J82" s="103"/>
      <c r="K82" s="133"/>
      <c r="L82" s="133"/>
      <c r="M82" s="133"/>
      <c r="Z82" s="130"/>
      <c r="AA82" s="107"/>
    </row>
    <row r="83" spans="1:27" s="105" customFormat="1" x14ac:dyDescent="0.25">
      <c r="A83" s="107"/>
      <c r="B83" s="107"/>
      <c r="C83" s="107"/>
      <c r="D83" s="107"/>
      <c r="E83" s="107"/>
      <c r="F83" s="107"/>
      <c r="G83" s="107"/>
      <c r="H83" s="107"/>
      <c r="I83" s="107"/>
      <c r="J83" s="103"/>
      <c r="K83" s="133"/>
      <c r="L83" s="133"/>
      <c r="M83" s="133"/>
      <c r="Z83" s="130"/>
      <c r="AA83" s="107"/>
    </row>
    <row r="84" spans="1:27" s="105" customFormat="1" x14ac:dyDescent="0.25">
      <c r="A84" s="107"/>
      <c r="B84" s="107"/>
      <c r="C84" s="107"/>
      <c r="D84" s="107"/>
      <c r="E84" s="107"/>
      <c r="F84" s="107"/>
      <c r="G84" s="107"/>
      <c r="H84" s="107"/>
      <c r="I84" s="107"/>
      <c r="J84" s="103"/>
      <c r="K84" s="133"/>
      <c r="L84" s="133"/>
      <c r="M84" s="133"/>
      <c r="Z84" s="130"/>
      <c r="AA84" s="107"/>
    </row>
    <row r="85" spans="1:27" s="105" customFormat="1" x14ac:dyDescent="0.25">
      <c r="A85" s="107"/>
      <c r="B85" s="107"/>
      <c r="C85" s="107"/>
      <c r="D85" s="107"/>
      <c r="E85" s="107"/>
      <c r="F85" s="107"/>
      <c r="G85" s="107"/>
      <c r="H85" s="107"/>
      <c r="I85" s="107"/>
      <c r="J85" s="103"/>
      <c r="K85" s="133"/>
      <c r="L85" s="133"/>
      <c r="M85" s="133"/>
      <c r="Z85" s="130"/>
      <c r="AA85" s="107"/>
    </row>
    <row r="86" spans="1:27" s="105" customFormat="1" x14ac:dyDescent="0.25">
      <c r="A86" s="107"/>
      <c r="B86" s="107"/>
      <c r="C86" s="107"/>
      <c r="D86" s="107"/>
      <c r="E86" s="107"/>
      <c r="F86" s="107"/>
      <c r="G86" s="107"/>
      <c r="H86" s="107"/>
      <c r="I86" s="107"/>
      <c r="J86" s="103"/>
      <c r="K86" s="133"/>
      <c r="L86" s="133"/>
      <c r="M86" s="133"/>
      <c r="Z86" s="130"/>
      <c r="AA86" s="107"/>
    </row>
    <row r="87" spans="1:27" s="105" customFormat="1" x14ac:dyDescent="0.25">
      <c r="A87" s="107"/>
      <c r="B87" s="107"/>
      <c r="C87" s="107"/>
      <c r="D87" s="107"/>
      <c r="E87" s="107"/>
      <c r="F87" s="107"/>
      <c r="G87" s="107"/>
      <c r="H87" s="107"/>
      <c r="I87" s="107"/>
      <c r="J87" s="103"/>
      <c r="K87" s="133"/>
      <c r="L87" s="133"/>
      <c r="M87" s="133"/>
      <c r="Z87" s="130"/>
      <c r="AA87" s="107"/>
    </row>
    <row r="88" spans="1:27" s="105" customFormat="1" x14ac:dyDescent="0.25">
      <c r="A88" s="107"/>
      <c r="B88" s="107"/>
      <c r="C88" s="107"/>
      <c r="D88" s="107"/>
      <c r="E88" s="107"/>
      <c r="F88" s="107"/>
      <c r="G88" s="107"/>
      <c r="H88" s="107"/>
      <c r="I88" s="107"/>
      <c r="J88" s="103"/>
      <c r="K88" s="133"/>
      <c r="L88" s="133"/>
      <c r="M88" s="133"/>
      <c r="Z88" s="130"/>
      <c r="AA88" s="107"/>
    </row>
    <row r="89" spans="1:27" s="105" customFormat="1" x14ac:dyDescent="0.25">
      <c r="A89" s="107"/>
      <c r="B89" s="107"/>
      <c r="C89" s="107"/>
      <c r="D89" s="107"/>
      <c r="E89" s="107"/>
      <c r="F89" s="107"/>
      <c r="G89" s="107"/>
      <c r="H89" s="107"/>
      <c r="I89" s="107"/>
      <c r="J89" s="103"/>
      <c r="K89" s="133"/>
      <c r="L89" s="133"/>
      <c r="M89" s="133"/>
      <c r="Z89" s="130"/>
      <c r="AA89" s="107"/>
    </row>
    <row r="90" spans="1:27" s="105" customFormat="1" x14ac:dyDescent="0.25">
      <c r="A90" s="107"/>
      <c r="B90" s="107"/>
      <c r="C90" s="107"/>
      <c r="D90" s="107"/>
      <c r="E90" s="107"/>
      <c r="F90" s="107"/>
      <c r="G90" s="107"/>
      <c r="H90" s="107"/>
      <c r="I90" s="107"/>
      <c r="J90" s="103"/>
      <c r="K90" s="133"/>
      <c r="L90" s="133"/>
      <c r="M90" s="133"/>
      <c r="Z90" s="130"/>
      <c r="AA90" s="107"/>
    </row>
    <row r="91" spans="1:27" s="105" customFormat="1" x14ac:dyDescent="0.25">
      <c r="A91" s="107"/>
      <c r="B91" s="107"/>
      <c r="C91" s="107"/>
      <c r="D91" s="107"/>
      <c r="E91" s="107"/>
      <c r="F91" s="107"/>
      <c r="G91" s="107"/>
      <c r="H91" s="107"/>
      <c r="I91" s="107"/>
      <c r="J91" s="103"/>
      <c r="K91" s="133"/>
      <c r="L91" s="133"/>
      <c r="M91" s="133"/>
      <c r="Z91" s="130"/>
      <c r="AA91" s="107"/>
    </row>
    <row r="92" spans="1:27" s="105" customFormat="1" x14ac:dyDescent="0.25">
      <c r="A92" s="107"/>
      <c r="B92" s="107"/>
      <c r="C92" s="107"/>
      <c r="D92" s="107"/>
      <c r="E92" s="107"/>
      <c r="F92" s="107"/>
      <c r="G92" s="107"/>
      <c r="H92" s="107"/>
      <c r="I92" s="107"/>
      <c r="J92" s="103"/>
      <c r="K92" s="133"/>
      <c r="L92" s="133"/>
      <c r="M92" s="133"/>
      <c r="Z92" s="130"/>
      <c r="AA92" s="107"/>
    </row>
    <row r="93" spans="1:27" s="105" customFormat="1" x14ac:dyDescent="0.25">
      <c r="A93" s="107"/>
      <c r="B93" s="107"/>
      <c r="C93" s="107"/>
      <c r="D93" s="107"/>
      <c r="E93" s="107"/>
      <c r="F93" s="107"/>
      <c r="G93" s="107"/>
      <c r="H93" s="107"/>
      <c r="I93" s="107"/>
      <c r="J93" s="103"/>
      <c r="K93" s="133"/>
      <c r="L93" s="133"/>
      <c r="M93" s="133"/>
      <c r="Z93" s="130"/>
      <c r="AA93" s="107"/>
    </row>
    <row r="94" spans="1:27" s="105" customFormat="1" x14ac:dyDescent="0.25">
      <c r="A94" s="107"/>
      <c r="B94" s="107"/>
      <c r="C94" s="107"/>
      <c r="D94" s="107"/>
      <c r="E94" s="107"/>
      <c r="F94" s="107"/>
      <c r="G94" s="107"/>
      <c r="H94" s="107"/>
      <c r="I94" s="107"/>
      <c r="J94" s="103"/>
      <c r="K94" s="133"/>
      <c r="L94" s="133"/>
      <c r="M94" s="133"/>
      <c r="Z94" s="130"/>
      <c r="AA94" s="107"/>
    </row>
    <row r="95" spans="1:27" s="105" customFormat="1" x14ac:dyDescent="0.25">
      <c r="A95" s="107"/>
      <c r="B95" s="107"/>
      <c r="C95" s="107"/>
      <c r="D95" s="107"/>
      <c r="E95" s="107"/>
      <c r="F95" s="107"/>
      <c r="G95" s="107"/>
      <c r="H95" s="107"/>
      <c r="I95" s="107"/>
      <c r="J95" s="103"/>
      <c r="K95" s="133"/>
      <c r="L95" s="133"/>
      <c r="M95" s="133"/>
      <c r="Z95" s="130"/>
      <c r="AA95" s="107"/>
    </row>
    <row r="96" spans="1:27" s="105" customFormat="1" x14ac:dyDescent="0.25">
      <c r="A96" s="107"/>
      <c r="B96" s="107"/>
      <c r="C96" s="107"/>
      <c r="D96" s="107"/>
      <c r="E96" s="107"/>
      <c r="F96" s="107"/>
      <c r="G96" s="107"/>
      <c r="H96" s="107"/>
      <c r="I96" s="107"/>
      <c r="J96" s="103"/>
      <c r="K96" s="133"/>
      <c r="L96" s="133"/>
      <c r="M96" s="133"/>
      <c r="Z96" s="130"/>
      <c r="AA96" s="107"/>
    </row>
    <row r="97" spans="1:27" s="105" customFormat="1" x14ac:dyDescent="0.25">
      <c r="A97" s="107"/>
      <c r="B97" s="107"/>
      <c r="C97" s="107"/>
      <c r="D97" s="107"/>
      <c r="E97" s="107"/>
      <c r="F97" s="107"/>
      <c r="G97" s="107"/>
      <c r="H97" s="107"/>
      <c r="I97" s="107"/>
      <c r="J97" s="103"/>
      <c r="K97" s="133"/>
      <c r="L97" s="133"/>
      <c r="M97" s="133"/>
      <c r="Z97" s="130"/>
      <c r="AA97" s="107"/>
    </row>
    <row r="98" spans="1:27" s="105" customFormat="1" x14ac:dyDescent="0.25">
      <c r="A98" s="107"/>
      <c r="B98" s="107"/>
      <c r="C98" s="107"/>
      <c r="D98" s="107"/>
      <c r="E98" s="107"/>
      <c r="F98" s="107"/>
      <c r="G98" s="107"/>
      <c r="H98" s="107"/>
      <c r="I98" s="107"/>
      <c r="J98" s="103"/>
      <c r="K98" s="133"/>
      <c r="L98" s="133"/>
      <c r="M98" s="133"/>
      <c r="Z98" s="130"/>
      <c r="AA98" s="107"/>
    </row>
    <row r="99" spans="1:27" s="105" customFormat="1" x14ac:dyDescent="0.25">
      <c r="A99" s="107"/>
      <c r="B99" s="107"/>
      <c r="C99" s="107"/>
      <c r="D99" s="107"/>
      <c r="E99" s="107"/>
      <c r="F99" s="107"/>
      <c r="G99" s="107"/>
      <c r="H99" s="107"/>
      <c r="I99" s="107"/>
      <c r="J99" s="103"/>
      <c r="K99" s="133"/>
      <c r="L99" s="133"/>
      <c r="M99" s="133"/>
      <c r="Z99" s="130"/>
      <c r="AA99" s="107"/>
    </row>
    <row r="100" spans="1:27" s="105" customFormat="1" x14ac:dyDescent="0.25">
      <c r="A100" s="107"/>
      <c r="B100" s="107"/>
      <c r="C100" s="107"/>
      <c r="D100" s="107"/>
      <c r="E100" s="107"/>
      <c r="F100" s="107"/>
      <c r="G100" s="107"/>
      <c r="H100" s="107"/>
      <c r="I100" s="107"/>
      <c r="J100" s="103"/>
      <c r="K100" s="133"/>
      <c r="L100" s="133"/>
      <c r="M100" s="133"/>
      <c r="Z100" s="130"/>
      <c r="AA100" s="107"/>
    </row>
    <row r="101" spans="1:27" s="105" customFormat="1" x14ac:dyDescent="0.25">
      <c r="A101" s="107"/>
      <c r="B101" s="107"/>
      <c r="C101" s="107"/>
      <c r="D101" s="107"/>
      <c r="E101" s="107"/>
      <c r="F101" s="107"/>
      <c r="G101" s="107"/>
      <c r="H101" s="107"/>
      <c r="I101" s="107"/>
      <c r="J101" s="103"/>
      <c r="K101" s="133"/>
      <c r="L101" s="133"/>
      <c r="M101" s="133"/>
      <c r="Z101" s="130"/>
      <c r="AA101" s="107"/>
    </row>
    <row r="102" spans="1:27" s="105" customFormat="1" x14ac:dyDescent="0.25">
      <c r="A102" s="107"/>
      <c r="B102" s="107"/>
      <c r="C102" s="107"/>
      <c r="D102" s="107"/>
      <c r="E102" s="107"/>
      <c r="F102" s="107"/>
      <c r="G102" s="107"/>
      <c r="H102" s="107"/>
      <c r="I102" s="107"/>
      <c r="J102" s="103"/>
      <c r="K102" s="133"/>
      <c r="L102" s="133"/>
      <c r="M102" s="133"/>
      <c r="Z102" s="130"/>
      <c r="AA102" s="107"/>
    </row>
    <row r="103" spans="1:27" s="105" customFormat="1" x14ac:dyDescent="0.25">
      <c r="A103" s="107"/>
      <c r="B103" s="107"/>
      <c r="C103" s="107"/>
      <c r="D103" s="107"/>
      <c r="E103" s="107"/>
      <c r="F103" s="107"/>
      <c r="G103" s="107"/>
      <c r="H103" s="107"/>
      <c r="I103" s="107"/>
      <c r="J103" s="103"/>
      <c r="K103" s="133"/>
      <c r="L103" s="133"/>
      <c r="M103" s="133"/>
      <c r="Z103" s="130"/>
      <c r="AA103" s="107"/>
    </row>
    <row r="104" spans="1:27" s="105" customFormat="1" x14ac:dyDescent="0.25">
      <c r="A104" s="107"/>
      <c r="B104" s="107"/>
      <c r="C104" s="107"/>
      <c r="D104" s="107"/>
      <c r="E104" s="107"/>
      <c r="F104" s="107"/>
      <c r="G104" s="107"/>
      <c r="H104" s="107"/>
      <c r="I104" s="107"/>
      <c r="J104" s="103"/>
      <c r="K104" s="133"/>
      <c r="L104" s="133"/>
      <c r="M104" s="133"/>
      <c r="Z104" s="130"/>
      <c r="AA104" s="107"/>
    </row>
  </sheetData>
  <mergeCells count="23">
    <mergeCell ref="O6:O7"/>
    <mergeCell ref="A5:Y5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Z6:Z7"/>
    <mergeCell ref="P6:P7"/>
    <mergeCell ref="Q6:Q7"/>
    <mergeCell ref="R6:T6"/>
    <mergeCell ref="U6:U7"/>
    <mergeCell ref="V6:X6"/>
    <mergeCell ref="Y6:Y7"/>
  </mergeCells>
  <pageMargins left="0.70866141732283472" right="0.70866141732283472" top="0.78740157480314965" bottom="0.78740157480314965" header="0.31496062992125984" footer="0.31496062992125984"/>
  <pageSetup paperSize="9" scale="42" firstPageNumber="122" fitToHeight="0" orientation="landscape" useFirstPageNumber="1" r:id="rId1"/>
  <headerFooter>
    <oddFooter xml:space="preserve">&amp;L&amp;"Arial,Kurzíva"Zastupitelstvo Olomouckého kraje 16-12-2019
7. - Rozpočet Olomouckého kraje 2020 - návrh rozpočtu
Příloha č. 5b): Projekty spolufinancované z evropských fondů a národních fondů&amp;R&amp;"Arial,Kurzíva"Strana &amp;P (Celkem 140) 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Y11"/>
  <sheetViews>
    <sheetView showGridLines="0" view="pageBreakPreview" zoomScale="80" zoomScaleNormal="100" zoomScaleSheetLayoutView="80" workbookViewId="0">
      <selection activeCell="A11" sqref="A11:H11"/>
    </sheetView>
  </sheetViews>
  <sheetFormatPr defaultColWidth="9.140625" defaultRowHeight="15" x14ac:dyDescent="0.25"/>
  <cols>
    <col min="1" max="1" width="4.7109375" style="237" customWidth="1"/>
    <col min="2" max="2" width="5.7109375" style="237" hidden="1" customWidth="1"/>
    <col min="3" max="3" width="7.28515625" style="237" hidden="1" customWidth="1"/>
    <col min="4" max="4" width="7.140625" style="237" hidden="1" customWidth="1"/>
    <col min="5" max="5" width="7.7109375" style="237" customWidth="1"/>
    <col min="6" max="6" width="9" style="237" hidden="1" customWidth="1"/>
    <col min="7" max="7" width="57.7109375" style="237" customWidth="1"/>
    <col min="8" max="8" width="36.28515625" style="237" customWidth="1"/>
    <col min="9" max="9" width="7.140625" style="237" customWidth="1"/>
    <col min="10" max="10" width="11.85546875" style="237" customWidth="1"/>
    <col min="11" max="11" width="17" style="237" customWidth="1"/>
    <col min="12" max="12" width="11.7109375" style="237" customWidth="1"/>
    <col min="13" max="13" width="12.28515625" style="237" customWidth="1"/>
    <col min="14" max="14" width="13.7109375" style="237" customWidth="1"/>
    <col min="15" max="15" width="12.85546875" style="237" customWidth="1"/>
    <col min="16" max="16" width="17" style="237" customWidth="1"/>
    <col min="17" max="17" width="16.7109375" style="237" customWidth="1"/>
    <col min="18" max="18" width="16.5703125" style="237" customWidth="1"/>
    <col min="19" max="19" width="16.85546875" style="237" customWidth="1"/>
    <col min="20" max="20" width="14.85546875" style="237" customWidth="1"/>
    <col min="21" max="21" width="12.28515625" style="237" customWidth="1"/>
    <col min="22" max="22" width="14" style="237" customWidth="1"/>
    <col min="23" max="23" width="14.42578125" style="237" customWidth="1"/>
    <col min="24" max="24" width="17.7109375" style="237" customWidth="1"/>
    <col min="25" max="16384" width="9.140625" style="237"/>
  </cols>
  <sheetData>
    <row r="1" spans="1:25" s="221" customFormat="1" ht="18" x14ac:dyDescent="0.25">
      <c r="A1" s="59" t="s">
        <v>51</v>
      </c>
      <c r="B1" s="60"/>
      <c r="C1" s="60"/>
      <c r="D1" s="60"/>
      <c r="E1" s="60"/>
      <c r="F1" s="61"/>
      <c r="G1" s="62"/>
      <c r="H1" s="63"/>
      <c r="I1" s="60"/>
      <c r="J1" s="217"/>
      <c r="K1" s="218"/>
      <c r="L1" s="219"/>
      <c r="M1" s="219"/>
      <c r="N1" s="64"/>
      <c r="O1" s="64"/>
      <c r="P1" s="219"/>
      <c r="Q1" s="64"/>
      <c r="R1" s="64"/>
      <c r="S1" s="64"/>
      <c r="T1" s="31"/>
      <c r="U1" s="220"/>
    </row>
    <row r="2" spans="1:25" s="221" customFormat="1" ht="15.75" x14ac:dyDescent="0.25">
      <c r="A2" s="75" t="s">
        <v>46</v>
      </c>
      <c r="B2" s="65"/>
      <c r="D2" s="65"/>
      <c r="E2" s="65"/>
      <c r="F2" s="66"/>
      <c r="G2" s="74" t="s">
        <v>47</v>
      </c>
      <c r="H2" s="67" t="s">
        <v>276</v>
      </c>
      <c r="I2" s="69"/>
      <c r="J2" s="217"/>
      <c r="K2" s="218"/>
      <c r="L2" s="219"/>
      <c r="M2" s="219"/>
      <c r="N2" s="30"/>
      <c r="O2" s="30"/>
      <c r="P2" s="219"/>
      <c r="Q2" s="30"/>
      <c r="R2" s="30"/>
      <c r="S2" s="30"/>
      <c r="T2" s="29"/>
      <c r="U2" s="220"/>
    </row>
    <row r="3" spans="1:25" s="221" customFormat="1" ht="15.75" x14ac:dyDescent="0.25">
      <c r="A3" s="57"/>
      <c r="B3" s="65"/>
      <c r="D3" s="65"/>
      <c r="E3" s="65"/>
      <c r="F3" s="66"/>
      <c r="G3" s="70" t="s">
        <v>16</v>
      </c>
      <c r="H3" s="68"/>
      <c r="I3" s="69"/>
      <c r="J3" s="217"/>
      <c r="K3" s="218"/>
      <c r="L3" s="219"/>
      <c r="M3" s="219"/>
      <c r="N3" s="30"/>
      <c r="O3" s="30"/>
      <c r="P3" s="219"/>
      <c r="Q3" s="30"/>
      <c r="R3" s="30"/>
      <c r="S3" s="30"/>
      <c r="T3" s="29"/>
      <c r="U3" s="220"/>
    </row>
    <row r="4" spans="1:25" s="221" customFormat="1" ht="17.25" customHeight="1" x14ac:dyDescent="0.25">
      <c r="A4" s="222"/>
      <c r="B4" s="222"/>
      <c r="C4" s="222"/>
      <c r="D4" s="222"/>
      <c r="E4" s="222"/>
      <c r="F4" s="222"/>
      <c r="G4" s="222"/>
      <c r="H4" s="222"/>
      <c r="I4" s="222"/>
      <c r="J4" s="222"/>
      <c r="K4" s="222"/>
      <c r="L4" s="223"/>
      <c r="M4" s="222"/>
      <c r="N4" s="223"/>
      <c r="O4" s="222"/>
      <c r="P4" s="222"/>
      <c r="Q4" s="222"/>
      <c r="R4" s="222"/>
      <c r="S4" s="222"/>
      <c r="T4" s="222"/>
      <c r="U4" s="222"/>
      <c r="V4" s="222"/>
      <c r="W4" s="224" t="s">
        <v>23</v>
      </c>
      <c r="Y4" s="220"/>
    </row>
    <row r="5" spans="1:25" s="221" customFormat="1" ht="25.5" customHeight="1" x14ac:dyDescent="0.25">
      <c r="A5" s="420" t="s">
        <v>335</v>
      </c>
      <c r="B5" s="420"/>
      <c r="C5" s="420"/>
      <c r="D5" s="420"/>
      <c r="E5" s="420"/>
      <c r="F5" s="420"/>
      <c r="G5" s="420"/>
      <c r="H5" s="420"/>
      <c r="I5" s="420"/>
      <c r="J5" s="420"/>
      <c r="K5" s="420"/>
      <c r="L5" s="420"/>
      <c r="M5" s="420"/>
      <c r="N5" s="420"/>
      <c r="O5" s="420"/>
      <c r="P5" s="420"/>
      <c r="Q5" s="420"/>
      <c r="R5" s="420"/>
      <c r="S5" s="420"/>
      <c r="T5" s="420"/>
      <c r="U5" s="420"/>
      <c r="V5" s="420"/>
      <c r="W5" s="420"/>
      <c r="X5" s="225"/>
    </row>
    <row r="6" spans="1:25" s="221" customFormat="1" ht="25.5" customHeight="1" x14ac:dyDescent="0.25">
      <c r="A6" s="421" t="s">
        <v>15</v>
      </c>
      <c r="B6" s="421" t="s">
        <v>14</v>
      </c>
      <c r="C6" s="422" t="s">
        <v>12</v>
      </c>
      <c r="D6" s="422" t="s">
        <v>11</v>
      </c>
      <c r="E6" s="422" t="s">
        <v>41</v>
      </c>
      <c r="F6" s="422" t="s">
        <v>13</v>
      </c>
      <c r="G6" s="422" t="s">
        <v>10</v>
      </c>
      <c r="H6" s="416" t="s">
        <v>9</v>
      </c>
      <c r="I6" s="424" t="s">
        <v>8</v>
      </c>
      <c r="J6" s="416" t="s">
        <v>7</v>
      </c>
      <c r="K6" s="416" t="s">
        <v>6</v>
      </c>
      <c r="L6" s="416" t="s">
        <v>5</v>
      </c>
      <c r="M6" s="416" t="s">
        <v>4</v>
      </c>
      <c r="N6" s="416" t="s">
        <v>3</v>
      </c>
      <c r="O6" s="419" t="s">
        <v>74</v>
      </c>
      <c r="P6" s="423" t="s">
        <v>75</v>
      </c>
      <c r="Q6" s="423" t="s">
        <v>76</v>
      </c>
      <c r="R6" s="418" t="s">
        <v>77</v>
      </c>
      <c r="S6" s="418"/>
      <c r="T6" s="423" t="s">
        <v>78</v>
      </c>
      <c r="U6" s="418" t="s">
        <v>77</v>
      </c>
      <c r="V6" s="418"/>
      <c r="W6" s="419" t="s">
        <v>79</v>
      </c>
      <c r="X6" s="417" t="s">
        <v>2</v>
      </c>
    </row>
    <row r="7" spans="1:25" s="221" customFormat="1" ht="81" customHeight="1" x14ac:dyDescent="0.25">
      <c r="A7" s="421"/>
      <c r="B7" s="421"/>
      <c r="C7" s="422"/>
      <c r="D7" s="422"/>
      <c r="E7" s="422"/>
      <c r="F7" s="422"/>
      <c r="G7" s="422"/>
      <c r="H7" s="416"/>
      <c r="I7" s="424"/>
      <c r="J7" s="416"/>
      <c r="K7" s="416"/>
      <c r="L7" s="416"/>
      <c r="M7" s="416"/>
      <c r="N7" s="416"/>
      <c r="O7" s="419"/>
      <c r="P7" s="423"/>
      <c r="Q7" s="423"/>
      <c r="R7" s="73" t="s">
        <v>72</v>
      </c>
      <c r="S7" s="73" t="s">
        <v>144</v>
      </c>
      <c r="T7" s="423"/>
      <c r="U7" s="73" t="s">
        <v>82</v>
      </c>
      <c r="V7" s="73" t="s">
        <v>83</v>
      </c>
      <c r="W7" s="419"/>
      <c r="X7" s="417"/>
    </row>
    <row r="8" spans="1:25" s="226" customFormat="1" ht="25.5" customHeight="1" x14ac:dyDescent="0.3">
      <c r="A8" s="344" t="s">
        <v>270</v>
      </c>
      <c r="B8" s="344"/>
      <c r="C8" s="344"/>
      <c r="D8" s="344"/>
      <c r="E8" s="344"/>
      <c r="F8" s="344"/>
      <c r="G8" s="344"/>
      <c r="H8" s="344"/>
      <c r="I8" s="344"/>
      <c r="J8" s="344"/>
      <c r="K8" s="25">
        <f>SUM(K9:K10)</f>
        <v>626</v>
      </c>
      <c r="L8" s="25">
        <f>SUM(L9:L10)</f>
        <v>563</v>
      </c>
      <c r="M8" s="25">
        <f>SUM(M9:M10)</f>
        <v>63</v>
      </c>
      <c r="N8" s="25"/>
      <c r="O8" s="25">
        <f t="shared" ref="O8:U8" si="0">SUM(O9:O10)</f>
        <v>309</v>
      </c>
      <c r="P8" s="25">
        <f t="shared" si="0"/>
        <v>317</v>
      </c>
      <c r="Q8" s="25">
        <f t="shared" si="0"/>
        <v>285</v>
      </c>
      <c r="R8" s="25">
        <f t="shared" si="0"/>
        <v>0</v>
      </c>
      <c r="S8" s="25">
        <f t="shared" si="0"/>
        <v>285</v>
      </c>
      <c r="T8" s="25">
        <f t="shared" si="0"/>
        <v>32</v>
      </c>
      <c r="U8" s="25">
        <f t="shared" si="0"/>
        <v>32</v>
      </c>
      <c r="V8" s="25">
        <f t="shared" ref="V8:W8" si="1">SUM(V9:V10)</f>
        <v>0</v>
      </c>
      <c r="W8" s="25">
        <f t="shared" si="1"/>
        <v>0</v>
      </c>
      <c r="X8" s="24"/>
    </row>
    <row r="9" spans="1:25" s="234" customFormat="1" ht="80.099999999999994" customHeight="1" x14ac:dyDescent="0.25">
      <c r="A9" s="227">
        <v>1</v>
      </c>
      <c r="B9" s="55" t="s">
        <v>19</v>
      </c>
      <c r="C9" s="227">
        <v>3533</v>
      </c>
      <c r="D9" s="227">
        <v>6351</v>
      </c>
      <c r="E9" s="227">
        <v>63</v>
      </c>
      <c r="F9" s="228">
        <v>1704</v>
      </c>
      <c r="G9" s="260" t="s">
        <v>271</v>
      </c>
      <c r="H9" s="364" t="s">
        <v>315</v>
      </c>
      <c r="I9" s="259"/>
      <c r="J9" s="259" t="s">
        <v>0</v>
      </c>
      <c r="K9" s="347">
        <f>SUM(L9:M9)</f>
        <v>317</v>
      </c>
      <c r="L9" s="347">
        <v>285</v>
      </c>
      <c r="M9" s="347">
        <v>32</v>
      </c>
      <c r="N9" s="387" t="s">
        <v>226</v>
      </c>
      <c r="O9" s="230">
        <v>0</v>
      </c>
      <c r="P9" s="231">
        <f>Q9+T9</f>
        <v>317</v>
      </c>
      <c r="Q9" s="230">
        <f>SUM(R9:S9)</f>
        <v>285</v>
      </c>
      <c r="R9" s="230">
        <v>0</v>
      </c>
      <c r="S9" s="230">
        <v>285</v>
      </c>
      <c r="T9" s="324">
        <f t="shared" ref="T9:T10" si="2">SUM(U9:V9)</f>
        <v>32</v>
      </c>
      <c r="U9" s="232">
        <v>32</v>
      </c>
      <c r="V9" s="232">
        <v>0</v>
      </c>
      <c r="W9" s="232">
        <f>K9-O9-P9</f>
        <v>0</v>
      </c>
      <c r="X9" s="233"/>
    </row>
    <row r="10" spans="1:25" s="234" customFormat="1" ht="80.099999999999994" customHeight="1" x14ac:dyDescent="0.25">
      <c r="A10" s="227">
        <v>2</v>
      </c>
      <c r="B10" s="227" t="s">
        <v>19</v>
      </c>
      <c r="C10" s="55">
        <v>3533</v>
      </c>
      <c r="D10" s="55">
        <v>5331</v>
      </c>
      <c r="E10" s="55">
        <v>53</v>
      </c>
      <c r="F10" s="235">
        <v>1704</v>
      </c>
      <c r="G10" s="260" t="s">
        <v>271</v>
      </c>
      <c r="H10" s="364" t="s">
        <v>315</v>
      </c>
      <c r="I10" s="32"/>
      <c r="J10" s="259" t="s">
        <v>0</v>
      </c>
      <c r="K10" s="347">
        <f>SUM(L10:M10)</f>
        <v>309</v>
      </c>
      <c r="L10" s="347">
        <v>278</v>
      </c>
      <c r="M10" s="347">
        <v>31</v>
      </c>
      <c r="N10" s="387" t="s">
        <v>226</v>
      </c>
      <c r="O10" s="230">
        <v>309</v>
      </c>
      <c r="P10" s="231">
        <f t="shared" ref="P10" si="3">Q10+T10</f>
        <v>0</v>
      </c>
      <c r="Q10" s="230">
        <f>SUM(R10:S10)</f>
        <v>0</v>
      </c>
      <c r="R10" s="230">
        <v>0</v>
      </c>
      <c r="S10" s="230">
        <v>0</v>
      </c>
      <c r="T10" s="324">
        <f t="shared" si="2"/>
        <v>0</v>
      </c>
      <c r="U10" s="232">
        <v>0</v>
      </c>
      <c r="V10" s="232">
        <v>0</v>
      </c>
      <c r="W10" s="232">
        <f t="shared" ref="W10" si="4">K10-O10-P10</f>
        <v>0</v>
      </c>
      <c r="X10" s="233"/>
    </row>
    <row r="11" spans="1:25" s="221" customFormat="1" ht="35.25" customHeight="1" x14ac:dyDescent="0.25">
      <c r="A11" s="425" t="s">
        <v>272</v>
      </c>
      <c r="B11" s="426"/>
      <c r="C11" s="426"/>
      <c r="D11" s="426"/>
      <c r="E11" s="426"/>
      <c r="F11" s="426"/>
      <c r="G11" s="426"/>
      <c r="H11" s="427"/>
      <c r="I11" s="346"/>
      <c r="J11" s="346"/>
      <c r="K11" s="23">
        <f>K8</f>
        <v>626</v>
      </c>
      <c r="L11" s="23">
        <f>L8</f>
        <v>563</v>
      </c>
      <c r="M11" s="23">
        <f>M8</f>
        <v>63</v>
      </c>
      <c r="N11" s="23"/>
      <c r="O11" s="23">
        <f t="shared" ref="O11:W11" si="5">O8</f>
        <v>309</v>
      </c>
      <c r="P11" s="23">
        <f t="shared" si="5"/>
        <v>317</v>
      </c>
      <c r="Q11" s="23">
        <f t="shared" si="5"/>
        <v>285</v>
      </c>
      <c r="R11" s="23">
        <f t="shared" si="5"/>
        <v>0</v>
      </c>
      <c r="S11" s="23">
        <f t="shared" si="5"/>
        <v>285</v>
      </c>
      <c r="T11" s="23">
        <f t="shared" si="5"/>
        <v>32</v>
      </c>
      <c r="U11" s="23">
        <f t="shared" si="5"/>
        <v>32</v>
      </c>
      <c r="V11" s="23">
        <f t="shared" si="5"/>
        <v>0</v>
      </c>
      <c r="W11" s="22">
        <f t="shared" si="5"/>
        <v>0</v>
      </c>
      <c r="X11" s="21"/>
    </row>
  </sheetData>
  <mergeCells count="24">
    <mergeCell ref="A11:H11"/>
    <mergeCell ref="O6:O7"/>
    <mergeCell ref="A5:W5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X6:X7"/>
    <mergeCell ref="P6:P7"/>
    <mergeCell ref="Q6:Q7"/>
    <mergeCell ref="R6:S6"/>
    <mergeCell ref="T6:T7"/>
    <mergeCell ref="U6:V6"/>
    <mergeCell ref="W6:W7"/>
  </mergeCells>
  <pageMargins left="0.70866141732283472" right="0.70866141732283472" top="0.78740157480314965" bottom="0.78740157480314965" header="0.31496062992125984" footer="0.31496062992125984"/>
  <pageSetup paperSize="9" scale="42" firstPageNumber="123" fitToHeight="0" orientation="landscape" useFirstPageNumber="1" r:id="rId1"/>
  <headerFooter>
    <oddFooter xml:space="preserve">&amp;L&amp;"Arial,Kurzíva"Zastupitelstvo Olomouckého kraje 16-12-2019
7. - Rozpočet Olomouckého kraje 2020 - návrh rozpočtu
Příloha č. 5b): Projekty spolufinancované z evropských fondů a národních fondů&amp;R&amp;"Arial,Kurzíva"Strana &amp;P (Celkem 140) 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Y94"/>
  <sheetViews>
    <sheetView showGridLines="0" view="pageBreakPreview" zoomScale="80" zoomScaleNormal="70" zoomScaleSheetLayoutView="80" workbookViewId="0">
      <selection activeCell="A10" sqref="A10:H10"/>
    </sheetView>
  </sheetViews>
  <sheetFormatPr defaultColWidth="9.140625" defaultRowHeight="15" outlineLevelCol="1" x14ac:dyDescent="0.25"/>
  <cols>
    <col min="1" max="1" width="4.7109375" style="155" customWidth="1"/>
    <col min="2" max="2" width="5.7109375" style="155" hidden="1" customWidth="1"/>
    <col min="3" max="3" width="7.7109375" style="155" hidden="1" customWidth="1" outlineLevel="1"/>
    <col min="4" max="4" width="6.42578125" style="155" hidden="1" customWidth="1" outlineLevel="1"/>
    <col min="5" max="5" width="7.7109375" style="155" customWidth="1" outlineLevel="1"/>
    <col min="6" max="6" width="15.5703125" style="155" hidden="1" customWidth="1" outlineLevel="1"/>
    <col min="7" max="7" width="43.140625" style="155" customWidth="1" collapsed="1"/>
    <col min="8" max="8" width="38.85546875" style="155" customWidth="1"/>
    <col min="9" max="9" width="7.140625" style="155" customWidth="1"/>
    <col min="10" max="10" width="13.140625" style="151" customWidth="1"/>
    <col min="11" max="11" width="14.85546875" style="153" customWidth="1"/>
    <col min="12" max="12" width="13.42578125" style="153" customWidth="1"/>
    <col min="13" max="13" width="11.7109375" style="153" customWidth="1"/>
    <col min="14" max="14" width="16.5703125" style="153" customWidth="1"/>
    <col min="15" max="15" width="14" style="153" customWidth="1"/>
    <col min="16" max="16" width="14.85546875" style="153" customWidth="1"/>
    <col min="17" max="17" width="16.7109375" style="153" customWidth="1"/>
    <col min="18" max="18" width="17.140625" style="153" customWidth="1"/>
    <col min="19" max="19" width="17.42578125" style="153" customWidth="1"/>
    <col min="20" max="21" width="13.42578125" style="153" customWidth="1"/>
    <col min="22" max="23" width="14.42578125" style="153" customWidth="1"/>
    <col min="24" max="24" width="17.7109375" style="176" customWidth="1"/>
    <col min="25" max="16384" width="9.140625" style="155"/>
  </cols>
  <sheetData>
    <row r="1" spans="1:25" ht="18" x14ac:dyDescent="0.25">
      <c r="A1" s="59" t="s">
        <v>167</v>
      </c>
      <c r="B1" s="60"/>
      <c r="C1" s="60"/>
      <c r="D1" s="60"/>
      <c r="E1" s="60"/>
      <c r="F1" s="61"/>
      <c r="G1" s="62"/>
      <c r="H1" s="63"/>
      <c r="I1" s="60"/>
      <c r="K1" s="152"/>
      <c r="N1" s="64"/>
      <c r="O1" s="64"/>
      <c r="Q1" s="64"/>
      <c r="R1" s="64"/>
      <c r="S1" s="64"/>
      <c r="T1" s="31"/>
      <c r="U1" s="154"/>
      <c r="V1" s="155"/>
      <c r="W1" s="155"/>
      <c r="X1" s="155"/>
    </row>
    <row r="2" spans="1:25" ht="15.75" x14ac:dyDescent="0.25">
      <c r="A2" s="368" t="s">
        <v>46</v>
      </c>
      <c r="B2" s="65"/>
      <c r="C2" s="65"/>
      <c r="F2" s="66"/>
      <c r="G2" s="74" t="s">
        <v>170</v>
      </c>
      <c r="H2" s="67" t="s">
        <v>195</v>
      </c>
      <c r="I2" s="69"/>
      <c r="K2" s="152"/>
      <c r="N2" s="30"/>
      <c r="O2" s="30"/>
      <c r="Q2" s="30"/>
      <c r="R2" s="30"/>
      <c r="S2" s="30"/>
      <c r="T2" s="29"/>
      <c r="U2" s="154"/>
      <c r="V2" s="155"/>
      <c r="W2" s="155"/>
      <c r="X2" s="155"/>
    </row>
    <row r="3" spans="1:25" ht="15.75" x14ac:dyDescent="0.25">
      <c r="A3" s="57"/>
      <c r="B3" s="65"/>
      <c r="C3" s="65"/>
      <c r="F3" s="66"/>
      <c r="G3" s="70" t="s">
        <v>16</v>
      </c>
      <c r="H3" s="68"/>
      <c r="I3" s="69"/>
      <c r="K3" s="152"/>
      <c r="N3" s="30"/>
      <c r="O3" s="30"/>
      <c r="Q3" s="30"/>
      <c r="R3" s="30"/>
      <c r="S3" s="30"/>
      <c r="T3" s="29"/>
      <c r="U3" s="154"/>
      <c r="V3" s="155"/>
      <c r="W3" s="155"/>
      <c r="X3" s="155"/>
    </row>
    <row r="4" spans="1:25" ht="17.45" customHeight="1" x14ac:dyDescent="0.25">
      <c r="A4" s="156"/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7"/>
      <c r="M4" s="156"/>
      <c r="N4" s="157"/>
      <c r="O4" s="156"/>
      <c r="P4" s="156"/>
      <c r="Q4" s="156"/>
      <c r="R4" s="156"/>
      <c r="S4" s="156"/>
      <c r="T4" s="156"/>
      <c r="U4" s="156"/>
      <c r="V4" s="156"/>
      <c r="W4" s="158" t="s">
        <v>23</v>
      </c>
      <c r="Y4" s="154"/>
    </row>
    <row r="5" spans="1:25" ht="25.5" customHeight="1" x14ac:dyDescent="0.25">
      <c r="A5" s="420" t="s">
        <v>336</v>
      </c>
      <c r="B5" s="420"/>
      <c r="C5" s="420"/>
      <c r="D5" s="420"/>
      <c r="E5" s="420"/>
      <c r="F5" s="420"/>
      <c r="G5" s="420"/>
      <c r="H5" s="420"/>
      <c r="I5" s="420"/>
      <c r="J5" s="420"/>
      <c r="K5" s="420"/>
      <c r="L5" s="420"/>
      <c r="M5" s="420"/>
      <c r="N5" s="420"/>
      <c r="O5" s="420"/>
      <c r="P5" s="420"/>
      <c r="Q5" s="420"/>
      <c r="R5" s="420"/>
      <c r="S5" s="420"/>
      <c r="T5" s="420"/>
      <c r="U5" s="420"/>
      <c r="V5" s="420"/>
      <c r="W5" s="420"/>
      <c r="X5" s="159"/>
    </row>
    <row r="6" spans="1:25" ht="25.5" customHeight="1" x14ac:dyDescent="0.25">
      <c r="A6" s="421" t="s">
        <v>15</v>
      </c>
      <c r="B6" s="421" t="s">
        <v>14</v>
      </c>
      <c r="C6" s="422" t="s">
        <v>12</v>
      </c>
      <c r="D6" s="422" t="s">
        <v>12</v>
      </c>
      <c r="E6" s="422" t="s">
        <v>41</v>
      </c>
      <c r="F6" s="422" t="s">
        <v>13</v>
      </c>
      <c r="G6" s="422" t="s">
        <v>10</v>
      </c>
      <c r="H6" s="416" t="s">
        <v>9</v>
      </c>
      <c r="I6" s="424" t="s">
        <v>8</v>
      </c>
      <c r="J6" s="416" t="s">
        <v>7</v>
      </c>
      <c r="K6" s="416" t="s">
        <v>6</v>
      </c>
      <c r="L6" s="416" t="s">
        <v>5</v>
      </c>
      <c r="M6" s="416" t="s">
        <v>4</v>
      </c>
      <c r="N6" s="416" t="s">
        <v>3</v>
      </c>
      <c r="O6" s="419" t="s">
        <v>74</v>
      </c>
      <c r="P6" s="423" t="s">
        <v>75</v>
      </c>
      <c r="Q6" s="423" t="s">
        <v>76</v>
      </c>
      <c r="R6" s="418" t="s">
        <v>77</v>
      </c>
      <c r="S6" s="418"/>
      <c r="T6" s="423" t="s">
        <v>78</v>
      </c>
      <c r="U6" s="418" t="s">
        <v>77</v>
      </c>
      <c r="V6" s="418"/>
      <c r="W6" s="419" t="s">
        <v>79</v>
      </c>
      <c r="X6" s="417" t="s">
        <v>2</v>
      </c>
    </row>
    <row r="7" spans="1:25" ht="81" customHeight="1" x14ac:dyDescent="0.25">
      <c r="A7" s="421"/>
      <c r="B7" s="421"/>
      <c r="C7" s="422"/>
      <c r="D7" s="422"/>
      <c r="E7" s="422"/>
      <c r="F7" s="422"/>
      <c r="G7" s="422"/>
      <c r="H7" s="416"/>
      <c r="I7" s="424"/>
      <c r="J7" s="416"/>
      <c r="K7" s="416"/>
      <c r="L7" s="416"/>
      <c r="M7" s="416"/>
      <c r="N7" s="416"/>
      <c r="O7" s="419"/>
      <c r="P7" s="423"/>
      <c r="Q7" s="423"/>
      <c r="R7" s="73" t="s">
        <v>72</v>
      </c>
      <c r="S7" s="73" t="s">
        <v>144</v>
      </c>
      <c r="T7" s="423"/>
      <c r="U7" s="73" t="s">
        <v>82</v>
      </c>
      <c r="V7" s="73" t="s">
        <v>83</v>
      </c>
      <c r="W7" s="419"/>
      <c r="X7" s="417"/>
    </row>
    <row r="8" spans="1:25" s="160" customFormat="1" ht="25.5" customHeight="1" x14ac:dyDescent="0.3">
      <c r="A8" s="344" t="s">
        <v>1</v>
      </c>
      <c r="B8" s="344"/>
      <c r="C8" s="344"/>
      <c r="D8" s="344"/>
      <c r="E8" s="344"/>
      <c r="F8" s="344"/>
      <c r="G8" s="344"/>
      <c r="H8" s="344"/>
      <c r="I8" s="344"/>
      <c r="J8" s="344"/>
      <c r="K8" s="25">
        <f>SUM(K9:K9)</f>
        <v>2731</v>
      </c>
      <c r="L8" s="25">
        <f>SUM(L9:L9)</f>
        <v>2457</v>
      </c>
      <c r="M8" s="25">
        <f>SUM(M9:M9)</f>
        <v>274</v>
      </c>
      <c r="N8" s="25"/>
      <c r="O8" s="25">
        <f t="shared" ref="O8:W8" si="0">SUM(O9:O9)</f>
        <v>0</v>
      </c>
      <c r="P8" s="26">
        <f t="shared" si="0"/>
        <v>2731</v>
      </c>
      <c r="Q8" s="26">
        <f t="shared" si="0"/>
        <v>2457</v>
      </c>
      <c r="R8" s="26">
        <f t="shared" si="0"/>
        <v>0</v>
      </c>
      <c r="S8" s="26">
        <f t="shared" si="0"/>
        <v>2457</v>
      </c>
      <c r="T8" s="26">
        <f t="shared" si="0"/>
        <v>274</v>
      </c>
      <c r="U8" s="26">
        <f t="shared" si="0"/>
        <v>274</v>
      </c>
      <c r="V8" s="26">
        <f t="shared" si="0"/>
        <v>0</v>
      </c>
      <c r="W8" s="25">
        <f t="shared" si="0"/>
        <v>0</v>
      </c>
      <c r="X8" s="24"/>
    </row>
    <row r="9" spans="1:25" s="168" customFormat="1" ht="56.45" customHeight="1" x14ac:dyDescent="0.25">
      <c r="A9" s="161">
        <v>1</v>
      </c>
      <c r="B9" s="161" t="s">
        <v>18</v>
      </c>
      <c r="C9" s="55">
        <v>6172</v>
      </c>
      <c r="D9" s="161">
        <v>6111</v>
      </c>
      <c r="E9" s="161">
        <v>61</v>
      </c>
      <c r="F9" s="162">
        <v>60009101244</v>
      </c>
      <c r="G9" s="163" t="s">
        <v>171</v>
      </c>
      <c r="H9" s="399" t="s">
        <v>316</v>
      </c>
      <c r="I9" s="32"/>
      <c r="J9" s="32" t="s">
        <v>0</v>
      </c>
      <c r="K9" s="320">
        <v>2731</v>
      </c>
      <c r="L9" s="320">
        <v>2457</v>
      </c>
      <c r="M9" s="320">
        <v>274</v>
      </c>
      <c r="N9" s="386" t="s">
        <v>113</v>
      </c>
      <c r="O9" s="164">
        <v>0</v>
      </c>
      <c r="P9" s="165">
        <v>2731</v>
      </c>
      <c r="Q9" s="164">
        <v>2457</v>
      </c>
      <c r="R9" s="164">
        <v>0</v>
      </c>
      <c r="S9" s="164">
        <v>2457</v>
      </c>
      <c r="T9" s="322">
        <v>274</v>
      </c>
      <c r="U9" s="166">
        <v>274</v>
      </c>
      <c r="V9" s="166">
        <v>0</v>
      </c>
      <c r="W9" s="166">
        <v>0</v>
      </c>
      <c r="X9" s="167"/>
    </row>
    <row r="10" spans="1:25" ht="35.450000000000003" customHeight="1" x14ac:dyDescent="0.25">
      <c r="A10" s="425" t="s">
        <v>172</v>
      </c>
      <c r="B10" s="426"/>
      <c r="C10" s="426"/>
      <c r="D10" s="426"/>
      <c r="E10" s="426"/>
      <c r="F10" s="426"/>
      <c r="G10" s="426"/>
      <c r="H10" s="427"/>
      <c r="I10" s="346"/>
      <c r="J10" s="346"/>
      <c r="K10" s="23">
        <f>K8</f>
        <v>2731</v>
      </c>
      <c r="L10" s="23">
        <f>L8</f>
        <v>2457</v>
      </c>
      <c r="M10" s="23">
        <f>M8</f>
        <v>274</v>
      </c>
      <c r="N10" s="23"/>
      <c r="O10" s="23">
        <f t="shared" ref="O10:W10" si="1">O8</f>
        <v>0</v>
      </c>
      <c r="P10" s="23">
        <f t="shared" si="1"/>
        <v>2731</v>
      </c>
      <c r="Q10" s="23">
        <f t="shared" si="1"/>
        <v>2457</v>
      </c>
      <c r="R10" s="23">
        <f t="shared" si="1"/>
        <v>0</v>
      </c>
      <c r="S10" s="23">
        <f t="shared" si="1"/>
        <v>2457</v>
      </c>
      <c r="T10" s="23">
        <f t="shared" si="1"/>
        <v>274</v>
      </c>
      <c r="U10" s="23">
        <f t="shared" si="1"/>
        <v>274</v>
      </c>
      <c r="V10" s="23">
        <f t="shared" si="1"/>
        <v>0</v>
      </c>
      <c r="W10" s="23">
        <f t="shared" si="1"/>
        <v>0</v>
      </c>
      <c r="X10" s="21"/>
    </row>
    <row r="11" spans="1:25" s="153" customFormat="1" x14ac:dyDescent="0.25">
      <c r="A11" s="151"/>
      <c r="B11" s="151"/>
      <c r="C11" s="151"/>
      <c r="D11" s="151"/>
      <c r="E11" s="151"/>
      <c r="F11" s="151"/>
      <c r="G11" s="171"/>
      <c r="H11" s="151"/>
      <c r="I11" s="172"/>
      <c r="J11" s="173"/>
      <c r="K11" s="174"/>
      <c r="L11" s="174"/>
      <c r="M11" s="174"/>
      <c r="N11" s="175"/>
      <c r="O11" s="175"/>
      <c r="X11" s="176"/>
      <c r="Y11" s="155"/>
    </row>
    <row r="12" spans="1:25" s="153" customFormat="1" x14ac:dyDescent="0.25">
      <c r="A12" s="151"/>
      <c r="B12" s="151"/>
      <c r="C12" s="151"/>
      <c r="D12" s="151"/>
      <c r="E12" s="151"/>
      <c r="F12" s="151"/>
      <c r="G12" s="151"/>
      <c r="H12" s="151"/>
      <c r="I12" s="177"/>
      <c r="J12" s="178"/>
      <c r="K12" s="179"/>
      <c r="L12" s="179"/>
      <c r="M12" s="179"/>
      <c r="X12" s="176"/>
      <c r="Y12" s="155"/>
    </row>
    <row r="13" spans="1:25" s="153" customFormat="1" ht="18" x14ac:dyDescent="0.25">
      <c r="A13" s="180"/>
      <c r="B13" s="180"/>
      <c r="C13" s="180"/>
      <c r="D13" s="180"/>
      <c r="E13" s="180"/>
      <c r="F13" s="180"/>
      <c r="G13" s="180"/>
      <c r="H13" s="180"/>
      <c r="I13" s="180"/>
      <c r="J13" s="180"/>
      <c r="K13" s="180"/>
      <c r="L13" s="180"/>
      <c r="M13" s="180"/>
      <c r="N13" s="180"/>
      <c r="O13" s="180"/>
      <c r="P13" s="180"/>
      <c r="X13" s="176"/>
      <c r="Y13" s="155"/>
    </row>
    <row r="14" spans="1:25" s="186" customFormat="1" x14ac:dyDescent="0.2">
      <c r="A14" s="181"/>
      <c r="B14" s="182"/>
      <c r="C14" s="181"/>
      <c r="D14" s="182"/>
      <c r="E14" s="182"/>
      <c r="F14" s="182"/>
      <c r="G14" s="182"/>
      <c r="H14" s="182"/>
      <c r="I14" s="183"/>
      <c r="J14" s="184"/>
      <c r="K14" s="185"/>
      <c r="L14" s="185"/>
      <c r="M14" s="185"/>
      <c r="X14" s="187"/>
      <c r="Y14" s="188"/>
    </row>
    <row r="15" spans="1:25" s="153" customFormat="1" x14ac:dyDescent="0.25">
      <c r="A15" s="151"/>
      <c r="B15" s="151"/>
      <c r="C15" s="151"/>
      <c r="D15" s="151"/>
      <c r="E15" s="151"/>
      <c r="F15" s="151"/>
      <c r="G15" s="151"/>
      <c r="H15" s="151"/>
      <c r="I15" s="155"/>
      <c r="J15" s="178"/>
      <c r="K15" s="179"/>
      <c r="L15" s="179"/>
      <c r="M15" s="179"/>
      <c r="X15" s="176"/>
      <c r="Y15" s="155"/>
    </row>
    <row r="16" spans="1:25" s="153" customFormat="1" x14ac:dyDescent="0.25">
      <c r="A16" s="151"/>
      <c r="B16" s="151"/>
      <c r="C16" s="151"/>
      <c r="D16" s="151"/>
      <c r="E16" s="151"/>
      <c r="F16" s="151"/>
      <c r="G16" s="151"/>
      <c r="H16" s="151"/>
      <c r="I16" s="155"/>
      <c r="J16" s="178"/>
      <c r="K16" s="179"/>
      <c r="L16" s="179"/>
      <c r="M16" s="179"/>
      <c r="X16" s="176"/>
      <c r="Y16" s="155"/>
    </row>
    <row r="17" spans="1:25" s="153" customFormat="1" x14ac:dyDescent="0.25">
      <c r="A17" s="151"/>
      <c r="B17" s="151"/>
      <c r="C17" s="151"/>
      <c r="D17" s="151"/>
      <c r="E17" s="151"/>
      <c r="F17" s="151"/>
      <c r="G17" s="151"/>
      <c r="H17" s="151"/>
      <c r="I17" s="155"/>
      <c r="J17" s="178"/>
      <c r="K17" s="179"/>
      <c r="L17" s="179"/>
      <c r="M17" s="179"/>
      <c r="X17" s="176"/>
      <c r="Y17" s="155"/>
    </row>
    <row r="18" spans="1:25" s="153" customFormat="1" x14ac:dyDescent="0.25">
      <c r="A18" s="151"/>
      <c r="B18" s="151"/>
      <c r="C18" s="151"/>
      <c r="D18" s="151"/>
      <c r="E18" s="151"/>
      <c r="F18" s="151"/>
      <c r="G18" s="151"/>
      <c r="H18" s="151"/>
      <c r="I18" s="155"/>
      <c r="J18" s="178"/>
      <c r="K18" s="179"/>
      <c r="L18" s="179"/>
      <c r="M18" s="179"/>
      <c r="X18" s="176"/>
      <c r="Y18" s="155"/>
    </row>
    <row r="19" spans="1:25" s="153" customFormat="1" x14ac:dyDescent="0.25">
      <c r="A19" s="151"/>
      <c r="B19" s="151"/>
      <c r="C19" s="151"/>
      <c r="D19" s="151"/>
      <c r="E19" s="151"/>
      <c r="F19" s="151"/>
      <c r="G19" s="151"/>
      <c r="H19" s="151"/>
      <c r="I19" s="155"/>
      <c r="J19" s="178"/>
      <c r="K19" s="179"/>
      <c r="L19" s="179"/>
      <c r="M19" s="179"/>
      <c r="X19" s="176"/>
      <c r="Y19" s="155"/>
    </row>
    <row r="20" spans="1:25" s="153" customFormat="1" x14ac:dyDescent="0.25">
      <c r="A20" s="151"/>
      <c r="B20" s="151"/>
      <c r="C20" s="151"/>
      <c r="D20" s="151"/>
      <c r="E20" s="151"/>
      <c r="F20" s="151"/>
      <c r="G20" s="151"/>
      <c r="H20" s="151"/>
      <c r="I20" s="155"/>
      <c r="J20" s="178"/>
      <c r="K20" s="179"/>
      <c r="L20" s="179"/>
      <c r="M20" s="179"/>
      <c r="X20" s="176"/>
      <c r="Y20" s="155"/>
    </row>
    <row r="21" spans="1:25" s="153" customFormat="1" x14ac:dyDescent="0.25">
      <c r="A21" s="151"/>
      <c r="B21" s="151"/>
      <c r="C21" s="151"/>
      <c r="D21" s="151"/>
      <c r="E21" s="151"/>
      <c r="F21" s="151"/>
      <c r="G21" s="151"/>
      <c r="H21" s="151"/>
      <c r="I21" s="155"/>
      <c r="J21" s="178"/>
      <c r="K21" s="179"/>
      <c r="L21" s="179"/>
      <c r="M21" s="179"/>
      <c r="X21" s="176"/>
      <c r="Y21" s="155"/>
    </row>
    <row r="22" spans="1:25" s="153" customFormat="1" x14ac:dyDescent="0.25">
      <c r="A22" s="151"/>
      <c r="B22" s="151"/>
      <c r="C22" s="151"/>
      <c r="D22" s="151"/>
      <c r="E22" s="151"/>
      <c r="F22" s="151"/>
      <c r="G22" s="151"/>
      <c r="H22" s="151"/>
      <c r="I22" s="155"/>
      <c r="J22" s="178"/>
      <c r="K22" s="179"/>
      <c r="L22" s="179"/>
      <c r="M22" s="179"/>
      <c r="X22" s="176"/>
      <c r="Y22" s="155"/>
    </row>
    <row r="23" spans="1:25" s="153" customFormat="1" x14ac:dyDescent="0.25">
      <c r="A23" s="151"/>
      <c r="B23" s="151"/>
      <c r="C23" s="151"/>
      <c r="D23" s="151"/>
      <c r="E23" s="151"/>
      <c r="F23" s="151"/>
      <c r="G23" s="151"/>
      <c r="H23" s="151"/>
      <c r="I23" s="155"/>
      <c r="J23" s="178"/>
      <c r="K23" s="179"/>
      <c r="L23" s="179"/>
      <c r="M23" s="179"/>
      <c r="X23" s="176"/>
      <c r="Y23" s="155"/>
    </row>
    <row r="24" spans="1:25" s="153" customFormat="1" x14ac:dyDescent="0.25">
      <c r="A24" s="151"/>
      <c r="B24" s="151"/>
      <c r="C24" s="151"/>
      <c r="D24" s="151"/>
      <c r="E24" s="151"/>
      <c r="F24" s="151"/>
      <c r="G24" s="151"/>
      <c r="H24" s="151"/>
      <c r="I24" s="155"/>
      <c r="J24" s="178"/>
      <c r="K24" s="179"/>
      <c r="L24" s="179"/>
      <c r="M24" s="179"/>
      <c r="X24" s="176"/>
      <c r="Y24" s="155"/>
    </row>
    <row r="25" spans="1:25" s="153" customFormat="1" x14ac:dyDescent="0.25">
      <c r="A25" s="151"/>
      <c r="B25" s="151"/>
      <c r="C25" s="151"/>
      <c r="D25" s="151"/>
      <c r="E25" s="151"/>
      <c r="F25" s="151"/>
      <c r="G25" s="151"/>
      <c r="H25" s="151"/>
      <c r="I25" s="155"/>
      <c r="J25" s="178"/>
      <c r="K25" s="179"/>
      <c r="L25" s="179"/>
      <c r="M25" s="179"/>
      <c r="X25" s="176"/>
      <c r="Y25" s="155"/>
    </row>
    <row r="26" spans="1:25" s="153" customFormat="1" x14ac:dyDescent="0.25">
      <c r="A26" s="151"/>
      <c r="B26" s="151"/>
      <c r="C26" s="151"/>
      <c r="D26" s="151"/>
      <c r="E26" s="151"/>
      <c r="F26" s="151"/>
      <c r="G26" s="151"/>
      <c r="H26" s="151"/>
      <c r="I26" s="155"/>
      <c r="J26" s="178"/>
      <c r="K26" s="179"/>
      <c r="L26" s="179"/>
      <c r="M26" s="179"/>
      <c r="X26" s="176"/>
      <c r="Y26" s="155"/>
    </row>
    <row r="27" spans="1:25" s="153" customFormat="1" x14ac:dyDescent="0.25">
      <c r="A27" s="151"/>
      <c r="B27" s="151"/>
      <c r="C27" s="151"/>
      <c r="D27" s="151"/>
      <c r="E27" s="151"/>
      <c r="F27" s="151"/>
      <c r="G27" s="151"/>
      <c r="H27" s="151"/>
      <c r="I27" s="155"/>
      <c r="J27" s="178"/>
      <c r="K27" s="179"/>
      <c r="L27" s="179"/>
      <c r="M27" s="179"/>
      <c r="X27" s="176"/>
      <c r="Y27" s="155"/>
    </row>
    <row r="28" spans="1:25" s="153" customFormat="1" x14ac:dyDescent="0.25">
      <c r="A28" s="151"/>
      <c r="B28" s="151"/>
      <c r="C28" s="151"/>
      <c r="D28" s="151"/>
      <c r="E28" s="151"/>
      <c r="F28" s="151"/>
      <c r="G28" s="151"/>
      <c r="H28" s="151"/>
      <c r="I28" s="155"/>
      <c r="J28" s="178"/>
      <c r="K28" s="179"/>
      <c r="L28" s="179"/>
      <c r="M28" s="179"/>
      <c r="X28" s="176"/>
      <c r="Y28" s="155"/>
    </row>
    <row r="29" spans="1:25" s="153" customFormat="1" x14ac:dyDescent="0.25">
      <c r="A29" s="151"/>
      <c r="B29" s="151"/>
      <c r="C29" s="151"/>
      <c r="D29" s="151"/>
      <c r="E29" s="151"/>
      <c r="F29" s="151"/>
      <c r="G29" s="151"/>
      <c r="H29" s="151"/>
      <c r="I29" s="155"/>
      <c r="J29" s="178"/>
      <c r="K29" s="179"/>
      <c r="L29" s="179"/>
      <c r="M29" s="179"/>
      <c r="X29" s="176"/>
      <c r="Y29" s="155"/>
    </row>
    <row r="30" spans="1:25" s="153" customFormat="1" x14ac:dyDescent="0.25">
      <c r="A30" s="151"/>
      <c r="B30" s="151"/>
      <c r="C30" s="151"/>
      <c r="D30" s="151"/>
      <c r="E30" s="151"/>
      <c r="F30" s="151"/>
      <c r="G30" s="151"/>
      <c r="H30" s="151"/>
      <c r="I30" s="155"/>
      <c r="J30" s="178"/>
      <c r="K30" s="179"/>
      <c r="L30" s="179"/>
      <c r="M30" s="179"/>
      <c r="X30" s="176"/>
      <c r="Y30" s="155"/>
    </row>
    <row r="31" spans="1:25" s="153" customFormat="1" x14ac:dyDescent="0.25">
      <c r="A31" s="151"/>
      <c r="B31" s="151"/>
      <c r="C31" s="151"/>
      <c r="D31" s="151"/>
      <c r="E31" s="151"/>
      <c r="F31" s="151"/>
      <c r="G31" s="151"/>
      <c r="H31" s="151"/>
      <c r="I31" s="155"/>
      <c r="J31" s="178"/>
      <c r="K31" s="179"/>
      <c r="L31" s="179"/>
      <c r="M31" s="179"/>
      <c r="X31" s="176"/>
      <c r="Y31" s="155"/>
    </row>
    <row r="32" spans="1:25" s="153" customFormat="1" x14ac:dyDescent="0.25">
      <c r="A32" s="151"/>
      <c r="B32" s="151"/>
      <c r="C32" s="151"/>
      <c r="D32" s="151"/>
      <c r="E32" s="151"/>
      <c r="F32" s="151"/>
      <c r="G32" s="151"/>
      <c r="H32" s="151"/>
      <c r="I32" s="155"/>
      <c r="J32" s="151"/>
      <c r="K32" s="179"/>
      <c r="L32" s="179"/>
      <c r="M32" s="179"/>
      <c r="X32" s="176"/>
      <c r="Y32" s="155"/>
    </row>
    <row r="33" spans="1:25" s="153" customFormat="1" x14ac:dyDescent="0.25">
      <c r="A33" s="151"/>
      <c r="B33" s="151"/>
      <c r="C33" s="151"/>
      <c r="D33" s="151"/>
      <c r="E33" s="151"/>
      <c r="F33" s="151"/>
      <c r="G33" s="151"/>
      <c r="H33" s="151"/>
      <c r="I33" s="155"/>
      <c r="J33" s="151"/>
      <c r="K33" s="179"/>
      <c r="L33" s="179"/>
      <c r="M33" s="179"/>
      <c r="X33" s="176"/>
      <c r="Y33" s="155"/>
    </row>
    <row r="34" spans="1:25" s="153" customFormat="1" x14ac:dyDescent="0.25">
      <c r="A34" s="151"/>
      <c r="B34" s="151"/>
      <c r="C34" s="151"/>
      <c r="D34" s="151"/>
      <c r="E34" s="151"/>
      <c r="F34" s="151"/>
      <c r="G34" s="151"/>
      <c r="H34" s="151"/>
      <c r="I34" s="155"/>
      <c r="J34" s="151"/>
      <c r="K34" s="179"/>
      <c r="L34" s="179"/>
      <c r="M34" s="179"/>
      <c r="X34" s="176"/>
      <c r="Y34" s="155"/>
    </row>
    <row r="35" spans="1:25" s="153" customFormat="1" x14ac:dyDescent="0.25">
      <c r="A35" s="151"/>
      <c r="B35" s="151"/>
      <c r="C35" s="151"/>
      <c r="D35" s="151"/>
      <c r="E35" s="151"/>
      <c r="F35" s="151"/>
      <c r="G35" s="151"/>
      <c r="H35" s="151"/>
      <c r="I35" s="155"/>
      <c r="J35" s="151"/>
      <c r="K35" s="179"/>
      <c r="L35" s="179"/>
      <c r="M35" s="179"/>
      <c r="X35" s="176"/>
      <c r="Y35" s="155"/>
    </row>
    <row r="36" spans="1:25" s="153" customFormat="1" x14ac:dyDescent="0.25">
      <c r="A36" s="151"/>
      <c r="B36" s="151"/>
      <c r="C36" s="151"/>
      <c r="D36" s="151"/>
      <c r="E36" s="151"/>
      <c r="F36" s="151"/>
      <c r="G36" s="151"/>
      <c r="H36" s="151"/>
      <c r="I36" s="155"/>
      <c r="J36" s="151"/>
      <c r="K36" s="179"/>
      <c r="L36" s="179"/>
      <c r="M36" s="179"/>
      <c r="X36" s="176"/>
      <c r="Y36" s="155"/>
    </row>
    <row r="37" spans="1:25" s="153" customFormat="1" x14ac:dyDescent="0.25">
      <c r="A37" s="151"/>
      <c r="B37" s="151"/>
      <c r="C37" s="151"/>
      <c r="D37" s="151"/>
      <c r="E37" s="151"/>
      <c r="F37" s="151"/>
      <c r="G37" s="151"/>
      <c r="H37" s="151"/>
      <c r="I37" s="155"/>
      <c r="J37" s="151"/>
      <c r="K37" s="179"/>
      <c r="L37" s="179"/>
      <c r="M37" s="179"/>
      <c r="X37" s="176"/>
      <c r="Y37" s="155"/>
    </row>
    <row r="38" spans="1:25" s="153" customFormat="1" x14ac:dyDescent="0.25">
      <c r="A38" s="151"/>
      <c r="B38" s="151"/>
      <c r="C38" s="151"/>
      <c r="D38" s="151"/>
      <c r="E38" s="151"/>
      <c r="F38" s="151"/>
      <c r="G38" s="151"/>
      <c r="H38" s="151"/>
      <c r="I38" s="155"/>
      <c r="J38" s="151"/>
      <c r="K38" s="179"/>
      <c r="L38" s="179"/>
      <c r="M38" s="179"/>
      <c r="X38" s="176"/>
      <c r="Y38" s="155"/>
    </row>
    <row r="39" spans="1:25" s="153" customFormat="1" x14ac:dyDescent="0.25">
      <c r="A39" s="151"/>
      <c r="B39" s="151"/>
      <c r="C39" s="151"/>
      <c r="D39" s="151"/>
      <c r="E39" s="151"/>
      <c r="F39" s="151"/>
      <c r="G39" s="151"/>
      <c r="H39" s="151"/>
      <c r="I39" s="155"/>
      <c r="J39" s="151"/>
      <c r="K39" s="179"/>
      <c r="L39" s="179"/>
      <c r="M39" s="179"/>
      <c r="X39" s="176"/>
      <c r="Y39" s="155"/>
    </row>
    <row r="40" spans="1:25" s="153" customFormat="1" x14ac:dyDescent="0.25">
      <c r="A40" s="151"/>
      <c r="B40" s="151"/>
      <c r="C40" s="151"/>
      <c r="D40" s="151"/>
      <c r="E40" s="151"/>
      <c r="F40" s="151"/>
      <c r="G40" s="151"/>
      <c r="H40" s="151"/>
      <c r="I40" s="155"/>
      <c r="J40" s="151"/>
      <c r="K40" s="179"/>
      <c r="L40" s="179"/>
      <c r="M40" s="179"/>
      <c r="X40" s="176"/>
      <c r="Y40" s="155"/>
    </row>
    <row r="41" spans="1:25" s="153" customFormat="1" x14ac:dyDescent="0.25">
      <c r="A41" s="151"/>
      <c r="B41" s="151"/>
      <c r="C41" s="151"/>
      <c r="D41" s="151"/>
      <c r="E41" s="151"/>
      <c r="F41" s="151"/>
      <c r="G41" s="151"/>
      <c r="H41" s="151"/>
      <c r="I41" s="155"/>
      <c r="J41" s="151"/>
      <c r="K41" s="179"/>
      <c r="L41" s="179"/>
      <c r="M41" s="179"/>
      <c r="X41" s="176"/>
      <c r="Y41" s="155"/>
    </row>
    <row r="42" spans="1:25" s="153" customFormat="1" x14ac:dyDescent="0.25">
      <c r="A42" s="151"/>
      <c r="B42" s="151"/>
      <c r="C42" s="151"/>
      <c r="D42" s="151"/>
      <c r="E42" s="151"/>
      <c r="F42" s="151"/>
      <c r="G42" s="151"/>
      <c r="H42" s="151"/>
      <c r="I42" s="155"/>
      <c r="J42" s="151"/>
      <c r="K42" s="179"/>
      <c r="L42" s="179"/>
      <c r="M42" s="179"/>
      <c r="X42" s="176"/>
      <c r="Y42" s="155"/>
    </row>
    <row r="43" spans="1:25" s="153" customFormat="1" x14ac:dyDescent="0.25">
      <c r="A43" s="155"/>
      <c r="B43" s="155"/>
      <c r="C43" s="155"/>
      <c r="D43" s="155"/>
      <c r="E43" s="155"/>
      <c r="F43" s="155"/>
      <c r="G43" s="155"/>
      <c r="H43" s="155"/>
      <c r="I43" s="155"/>
      <c r="J43" s="151"/>
      <c r="K43" s="179"/>
      <c r="L43" s="179"/>
      <c r="M43" s="179"/>
      <c r="X43" s="176"/>
      <c r="Y43" s="155"/>
    </row>
    <row r="44" spans="1:25" s="153" customFormat="1" x14ac:dyDescent="0.25">
      <c r="A44" s="155"/>
      <c r="B44" s="155"/>
      <c r="C44" s="155"/>
      <c r="D44" s="155"/>
      <c r="E44" s="155"/>
      <c r="F44" s="155"/>
      <c r="G44" s="155"/>
      <c r="H44" s="155"/>
      <c r="I44" s="155"/>
      <c r="J44" s="151"/>
      <c r="K44" s="179"/>
      <c r="L44" s="179"/>
      <c r="M44" s="179"/>
      <c r="X44" s="176"/>
      <c r="Y44" s="155"/>
    </row>
    <row r="45" spans="1:25" s="153" customFormat="1" x14ac:dyDescent="0.25">
      <c r="A45" s="155"/>
      <c r="B45" s="155"/>
      <c r="C45" s="155"/>
      <c r="D45" s="155"/>
      <c r="E45" s="155"/>
      <c r="F45" s="155"/>
      <c r="G45" s="155"/>
      <c r="H45" s="155"/>
      <c r="I45" s="155"/>
      <c r="J45" s="151"/>
      <c r="K45" s="179"/>
      <c r="L45" s="179"/>
      <c r="M45" s="179"/>
      <c r="X45" s="176"/>
      <c r="Y45" s="155"/>
    </row>
    <row r="46" spans="1:25" s="153" customFormat="1" x14ac:dyDescent="0.25">
      <c r="A46" s="155"/>
      <c r="B46" s="155"/>
      <c r="C46" s="155"/>
      <c r="D46" s="155"/>
      <c r="E46" s="155"/>
      <c r="F46" s="155"/>
      <c r="G46" s="155"/>
      <c r="H46" s="155"/>
      <c r="I46" s="155"/>
      <c r="J46" s="151"/>
      <c r="K46" s="179"/>
      <c r="L46" s="179"/>
      <c r="M46" s="179"/>
      <c r="X46" s="176"/>
      <c r="Y46" s="155"/>
    </row>
    <row r="47" spans="1:25" s="153" customFormat="1" x14ac:dyDescent="0.25">
      <c r="A47" s="155"/>
      <c r="B47" s="155"/>
      <c r="C47" s="155"/>
      <c r="D47" s="155"/>
      <c r="E47" s="155"/>
      <c r="F47" s="155"/>
      <c r="G47" s="155"/>
      <c r="H47" s="155"/>
      <c r="I47" s="155"/>
      <c r="J47" s="151"/>
      <c r="K47" s="179"/>
      <c r="L47" s="179"/>
      <c r="M47" s="179"/>
      <c r="X47" s="176"/>
      <c r="Y47" s="155"/>
    </row>
    <row r="48" spans="1:25" s="153" customFormat="1" x14ac:dyDescent="0.25">
      <c r="A48" s="155"/>
      <c r="B48" s="155"/>
      <c r="C48" s="155"/>
      <c r="D48" s="155"/>
      <c r="E48" s="155"/>
      <c r="F48" s="155"/>
      <c r="G48" s="155"/>
      <c r="H48" s="155"/>
      <c r="I48" s="155"/>
      <c r="J48" s="151"/>
      <c r="K48" s="179"/>
      <c r="L48" s="179"/>
      <c r="M48" s="179"/>
      <c r="X48" s="176"/>
      <c r="Y48" s="155"/>
    </row>
    <row r="49" spans="1:25" s="153" customFormat="1" x14ac:dyDescent="0.25">
      <c r="A49" s="155"/>
      <c r="B49" s="155"/>
      <c r="C49" s="155"/>
      <c r="D49" s="155"/>
      <c r="E49" s="155"/>
      <c r="F49" s="155"/>
      <c r="G49" s="155"/>
      <c r="H49" s="155"/>
      <c r="I49" s="155"/>
      <c r="J49" s="151"/>
      <c r="K49" s="179"/>
      <c r="L49" s="179"/>
      <c r="M49" s="179"/>
      <c r="X49" s="176"/>
      <c r="Y49" s="155"/>
    </row>
    <row r="50" spans="1:25" s="153" customFormat="1" x14ac:dyDescent="0.25">
      <c r="A50" s="155"/>
      <c r="B50" s="155"/>
      <c r="C50" s="155"/>
      <c r="D50" s="155"/>
      <c r="E50" s="155"/>
      <c r="F50" s="155"/>
      <c r="G50" s="155"/>
      <c r="H50" s="155"/>
      <c r="I50" s="155"/>
      <c r="J50" s="151"/>
      <c r="K50" s="179"/>
      <c r="L50" s="179"/>
      <c r="M50" s="179"/>
      <c r="X50" s="176"/>
      <c r="Y50" s="155"/>
    </row>
    <row r="51" spans="1:25" s="153" customFormat="1" x14ac:dyDescent="0.25">
      <c r="A51" s="155"/>
      <c r="B51" s="155"/>
      <c r="C51" s="155"/>
      <c r="D51" s="155"/>
      <c r="E51" s="155"/>
      <c r="F51" s="155"/>
      <c r="G51" s="155"/>
      <c r="H51" s="155"/>
      <c r="I51" s="155"/>
      <c r="J51" s="151"/>
      <c r="K51" s="179"/>
      <c r="L51" s="179"/>
      <c r="M51" s="179"/>
      <c r="X51" s="176"/>
      <c r="Y51" s="155"/>
    </row>
    <row r="52" spans="1:25" s="153" customFormat="1" x14ac:dyDescent="0.25">
      <c r="A52" s="155"/>
      <c r="B52" s="155"/>
      <c r="C52" s="155"/>
      <c r="D52" s="155"/>
      <c r="E52" s="155"/>
      <c r="F52" s="155"/>
      <c r="G52" s="155"/>
      <c r="H52" s="155"/>
      <c r="I52" s="155"/>
      <c r="J52" s="151"/>
      <c r="K52" s="179"/>
      <c r="L52" s="179"/>
      <c r="M52" s="179"/>
      <c r="X52" s="176"/>
      <c r="Y52" s="155"/>
    </row>
    <row r="53" spans="1:25" s="153" customFormat="1" x14ac:dyDescent="0.25">
      <c r="A53" s="155"/>
      <c r="B53" s="155"/>
      <c r="C53" s="155"/>
      <c r="D53" s="155"/>
      <c r="E53" s="155"/>
      <c r="F53" s="155"/>
      <c r="G53" s="155"/>
      <c r="H53" s="155"/>
      <c r="I53" s="155"/>
      <c r="J53" s="151"/>
      <c r="K53" s="179"/>
      <c r="L53" s="179"/>
      <c r="M53" s="179"/>
      <c r="X53" s="176"/>
      <c r="Y53" s="155"/>
    </row>
    <row r="54" spans="1:25" s="153" customFormat="1" x14ac:dyDescent="0.25">
      <c r="A54" s="155"/>
      <c r="B54" s="155"/>
      <c r="C54" s="155"/>
      <c r="D54" s="155"/>
      <c r="E54" s="155"/>
      <c r="F54" s="155"/>
      <c r="G54" s="155"/>
      <c r="H54" s="155"/>
      <c r="I54" s="155"/>
      <c r="J54" s="151"/>
      <c r="K54" s="179"/>
      <c r="L54" s="179"/>
      <c r="M54" s="179"/>
      <c r="X54" s="176"/>
      <c r="Y54" s="155"/>
    </row>
    <row r="55" spans="1:25" s="153" customFormat="1" x14ac:dyDescent="0.25">
      <c r="A55" s="155"/>
      <c r="B55" s="155"/>
      <c r="C55" s="155"/>
      <c r="D55" s="155"/>
      <c r="E55" s="155"/>
      <c r="F55" s="155"/>
      <c r="G55" s="155"/>
      <c r="H55" s="155"/>
      <c r="I55" s="155"/>
      <c r="J55" s="151"/>
      <c r="K55" s="179"/>
      <c r="L55" s="179"/>
      <c r="M55" s="179"/>
      <c r="X55" s="176"/>
      <c r="Y55" s="155"/>
    </row>
    <row r="56" spans="1:25" s="153" customFormat="1" x14ac:dyDescent="0.25">
      <c r="A56" s="155"/>
      <c r="B56" s="155"/>
      <c r="C56" s="155"/>
      <c r="D56" s="155"/>
      <c r="E56" s="155"/>
      <c r="F56" s="155"/>
      <c r="G56" s="155"/>
      <c r="H56" s="155"/>
      <c r="I56" s="155"/>
      <c r="J56" s="151"/>
      <c r="K56" s="179"/>
      <c r="L56" s="179"/>
      <c r="M56" s="179"/>
      <c r="X56" s="176"/>
      <c r="Y56" s="155"/>
    </row>
    <row r="57" spans="1:25" s="153" customFormat="1" x14ac:dyDescent="0.25">
      <c r="A57" s="155"/>
      <c r="B57" s="155"/>
      <c r="C57" s="155"/>
      <c r="D57" s="155"/>
      <c r="E57" s="155"/>
      <c r="F57" s="155"/>
      <c r="G57" s="155"/>
      <c r="H57" s="155"/>
      <c r="I57" s="155"/>
      <c r="J57" s="151"/>
      <c r="K57" s="179"/>
      <c r="L57" s="179"/>
      <c r="M57" s="179"/>
      <c r="X57" s="176"/>
      <c r="Y57" s="155"/>
    </row>
    <row r="58" spans="1:25" s="153" customFormat="1" x14ac:dyDescent="0.25">
      <c r="A58" s="155"/>
      <c r="B58" s="155"/>
      <c r="C58" s="155"/>
      <c r="D58" s="155"/>
      <c r="E58" s="155"/>
      <c r="F58" s="155"/>
      <c r="G58" s="155"/>
      <c r="H58" s="155"/>
      <c r="I58" s="155"/>
      <c r="J58" s="151"/>
      <c r="K58" s="179"/>
      <c r="L58" s="179"/>
      <c r="M58" s="179"/>
      <c r="X58" s="176"/>
      <c r="Y58" s="155"/>
    </row>
    <row r="59" spans="1:25" s="153" customFormat="1" x14ac:dyDescent="0.25">
      <c r="A59" s="155"/>
      <c r="B59" s="155"/>
      <c r="C59" s="155"/>
      <c r="D59" s="155"/>
      <c r="E59" s="155"/>
      <c r="F59" s="155"/>
      <c r="G59" s="155"/>
      <c r="H59" s="155"/>
      <c r="I59" s="155"/>
      <c r="J59" s="151"/>
      <c r="K59" s="179"/>
      <c r="L59" s="179"/>
      <c r="M59" s="179"/>
      <c r="X59" s="176"/>
      <c r="Y59" s="155"/>
    </row>
    <row r="60" spans="1:25" s="153" customFormat="1" x14ac:dyDescent="0.25">
      <c r="A60" s="155"/>
      <c r="B60" s="155"/>
      <c r="C60" s="155"/>
      <c r="D60" s="155"/>
      <c r="E60" s="155"/>
      <c r="F60" s="155"/>
      <c r="G60" s="155"/>
      <c r="H60" s="155"/>
      <c r="I60" s="155"/>
      <c r="J60" s="151"/>
      <c r="K60" s="179"/>
      <c r="L60" s="179"/>
      <c r="M60" s="179"/>
      <c r="X60" s="176"/>
      <c r="Y60" s="155"/>
    </row>
    <row r="61" spans="1:25" s="153" customFormat="1" x14ac:dyDescent="0.25">
      <c r="A61" s="155"/>
      <c r="B61" s="155"/>
      <c r="C61" s="155"/>
      <c r="D61" s="155"/>
      <c r="E61" s="155"/>
      <c r="F61" s="155"/>
      <c r="G61" s="155"/>
      <c r="H61" s="155"/>
      <c r="I61" s="155"/>
      <c r="J61" s="151"/>
      <c r="K61" s="179"/>
      <c r="L61" s="179"/>
      <c r="M61" s="179"/>
      <c r="X61" s="176"/>
      <c r="Y61" s="155"/>
    </row>
    <row r="62" spans="1:25" s="153" customFormat="1" x14ac:dyDescent="0.25">
      <c r="A62" s="155"/>
      <c r="B62" s="155"/>
      <c r="C62" s="155"/>
      <c r="D62" s="155"/>
      <c r="E62" s="155"/>
      <c r="F62" s="155"/>
      <c r="G62" s="155"/>
      <c r="H62" s="155"/>
      <c r="I62" s="155"/>
      <c r="J62" s="151"/>
      <c r="K62" s="179"/>
      <c r="L62" s="179"/>
      <c r="M62" s="179"/>
      <c r="X62" s="176"/>
      <c r="Y62" s="155"/>
    </row>
    <row r="63" spans="1:25" s="153" customFormat="1" x14ac:dyDescent="0.25">
      <c r="A63" s="155"/>
      <c r="B63" s="155"/>
      <c r="C63" s="155"/>
      <c r="D63" s="155"/>
      <c r="E63" s="155"/>
      <c r="F63" s="155"/>
      <c r="G63" s="155"/>
      <c r="H63" s="155"/>
      <c r="I63" s="155"/>
      <c r="J63" s="151"/>
      <c r="K63" s="179"/>
      <c r="L63" s="179"/>
      <c r="M63" s="179"/>
      <c r="X63" s="176"/>
      <c r="Y63" s="155"/>
    </row>
    <row r="64" spans="1:25" s="153" customFormat="1" x14ac:dyDescent="0.25">
      <c r="A64" s="155"/>
      <c r="B64" s="155"/>
      <c r="C64" s="155"/>
      <c r="D64" s="155"/>
      <c r="E64" s="155"/>
      <c r="F64" s="155"/>
      <c r="G64" s="155"/>
      <c r="H64" s="155"/>
      <c r="I64" s="155"/>
      <c r="J64" s="151"/>
      <c r="K64" s="179"/>
      <c r="L64" s="179"/>
      <c r="M64" s="179"/>
      <c r="X64" s="176"/>
      <c r="Y64" s="155"/>
    </row>
    <row r="65" spans="1:25" s="153" customFormat="1" x14ac:dyDescent="0.25">
      <c r="A65" s="155"/>
      <c r="B65" s="155"/>
      <c r="C65" s="155"/>
      <c r="D65" s="155"/>
      <c r="E65" s="155"/>
      <c r="F65" s="155"/>
      <c r="G65" s="155"/>
      <c r="H65" s="155"/>
      <c r="I65" s="155"/>
      <c r="J65" s="151"/>
      <c r="K65" s="179"/>
      <c r="L65" s="179"/>
      <c r="M65" s="179"/>
      <c r="X65" s="176"/>
      <c r="Y65" s="155"/>
    </row>
    <row r="66" spans="1:25" s="153" customFormat="1" x14ac:dyDescent="0.25">
      <c r="A66" s="155"/>
      <c r="B66" s="155"/>
      <c r="C66" s="155"/>
      <c r="D66" s="155"/>
      <c r="E66" s="155"/>
      <c r="F66" s="155"/>
      <c r="G66" s="155"/>
      <c r="H66" s="155"/>
      <c r="I66" s="155"/>
      <c r="J66" s="151"/>
      <c r="K66" s="179"/>
      <c r="L66" s="179"/>
      <c r="M66" s="179"/>
      <c r="X66" s="176"/>
      <c r="Y66" s="155"/>
    </row>
    <row r="67" spans="1:25" s="153" customFormat="1" x14ac:dyDescent="0.25">
      <c r="A67" s="155"/>
      <c r="B67" s="155"/>
      <c r="C67" s="155"/>
      <c r="D67" s="155"/>
      <c r="E67" s="155"/>
      <c r="F67" s="155"/>
      <c r="G67" s="155"/>
      <c r="H67" s="155"/>
      <c r="I67" s="155"/>
      <c r="J67" s="151"/>
      <c r="K67" s="179"/>
      <c r="L67" s="179"/>
      <c r="M67" s="179"/>
      <c r="X67" s="176"/>
      <c r="Y67" s="155"/>
    </row>
    <row r="68" spans="1:25" s="153" customFormat="1" x14ac:dyDescent="0.25">
      <c r="A68" s="155"/>
      <c r="B68" s="155"/>
      <c r="C68" s="155"/>
      <c r="D68" s="155"/>
      <c r="E68" s="155"/>
      <c r="F68" s="155"/>
      <c r="G68" s="155"/>
      <c r="H68" s="155"/>
      <c r="I68" s="155"/>
      <c r="J68" s="151"/>
      <c r="K68" s="179"/>
      <c r="L68" s="179"/>
      <c r="M68" s="179"/>
      <c r="X68" s="176"/>
      <c r="Y68" s="155"/>
    </row>
    <row r="69" spans="1:25" s="153" customFormat="1" x14ac:dyDescent="0.25">
      <c r="A69" s="155"/>
      <c r="B69" s="155"/>
      <c r="C69" s="155"/>
      <c r="D69" s="155"/>
      <c r="E69" s="155"/>
      <c r="F69" s="155"/>
      <c r="G69" s="155"/>
      <c r="H69" s="155"/>
      <c r="I69" s="155"/>
      <c r="J69" s="151"/>
      <c r="K69" s="179"/>
      <c r="L69" s="179"/>
      <c r="M69" s="179"/>
      <c r="X69" s="176"/>
      <c r="Y69" s="155"/>
    </row>
    <row r="70" spans="1:25" s="153" customFormat="1" x14ac:dyDescent="0.25">
      <c r="A70" s="155"/>
      <c r="B70" s="155"/>
      <c r="C70" s="155"/>
      <c r="D70" s="155"/>
      <c r="E70" s="155"/>
      <c r="F70" s="155"/>
      <c r="G70" s="155"/>
      <c r="H70" s="155"/>
      <c r="I70" s="155"/>
      <c r="J70" s="151"/>
      <c r="K70" s="179"/>
      <c r="L70" s="179"/>
      <c r="M70" s="179"/>
      <c r="X70" s="176"/>
      <c r="Y70" s="155"/>
    </row>
    <row r="71" spans="1:25" s="153" customFormat="1" x14ac:dyDescent="0.25">
      <c r="A71" s="155"/>
      <c r="B71" s="155"/>
      <c r="C71" s="155"/>
      <c r="D71" s="155"/>
      <c r="E71" s="155"/>
      <c r="F71" s="155"/>
      <c r="G71" s="155"/>
      <c r="H71" s="155"/>
      <c r="I71" s="155"/>
      <c r="J71" s="151"/>
      <c r="K71" s="179"/>
      <c r="L71" s="179"/>
      <c r="M71" s="179"/>
      <c r="X71" s="176"/>
      <c r="Y71" s="155"/>
    </row>
    <row r="72" spans="1:25" s="153" customFormat="1" x14ac:dyDescent="0.25">
      <c r="A72" s="155"/>
      <c r="B72" s="155"/>
      <c r="C72" s="155"/>
      <c r="D72" s="155"/>
      <c r="E72" s="155"/>
      <c r="F72" s="155"/>
      <c r="G72" s="155"/>
      <c r="H72" s="155"/>
      <c r="I72" s="155"/>
      <c r="J72" s="151"/>
      <c r="K72" s="179"/>
      <c r="L72" s="179"/>
      <c r="M72" s="179"/>
      <c r="X72" s="176"/>
      <c r="Y72" s="155"/>
    </row>
    <row r="73" spans="1:25" s="153" customFormat="1" x14ac:dyDescent="0.25">
      <c r="A73" s="155"/>
      <c r="B73" s="155"/>
      <c r="C73" s="155"/>
      <c r="D73" s="155"/>
      <c r="E73" s="155"/>
      <c r="F73" s="155"/>
      <c r="G73" s="155"/>
      <c r="H73" s="155"/>
      <c r="I73" s="155"/>
      <c r="J73" s="151"/>
      <c r="K73" s="179"/>
      <c r="L73" s="179"/>
      <c r="M73" s="179"/>
      <c r="X73" s="176"/>
      <c r="Y73" s="155"/>
    </row>
    <row r="74" spans="1:25" s="153" customFormat="1" x14ac:dyDescent="0.25">
      <c r="A74" s="155"/>
      <c r="B74" s="155"/>
      <c r="C74" s="155"/>
      <c r="D74" s="155"/>
      <c r="E74" s="155"/>
      <c r="F74" s="155"/>
      <c r="G74" s="155"/>
      <c r="H74" s="155"/>
      <c r="I74" s="155"/>
      <c r="J74" s="151"/>
      <c r="K74" s="179"/>
      <c r="L74" s="179"/>
      <c r="M74" s="179"/>
      <c r="X74" s="176"/>
      <c r="Y74" s="155"/>
    </row>
    <row r="75" spans="1:25" s="153" customFormat="1" x14ac:dyDescent="0.25">
      <c r="A75" s="155"/>
      <c r="B75" s="155"/>
      <c r="C75" s="155"/>
      <c r="D75" s="155"/>
      <c r="E75" s="155"/>
      <c r="F75" s="155"/>
      <c r="G75" s="155"/>
      <c r="H75" s="155"/>
      <c r="I75" s="155"/>
      <c r="J75" s="151"/>
      <c r="K75" s="179"/>
      <c r="L75" s="179"/>
      <c r="M75" s="179"/>
      <c r="X75" s="176"/>
      <c r="Y75" s="155"/>
    </row>
    <row r="76" spans="1:25" s="153" customFormat="1" x14ac:dyDescent="0.25">
      <c r="A76" s="155"/>
      <c r="B76" s="155"/>
      <c r="C76" s="155"/>
      <c r="D76" s="155"/>
      <c r="E76" s="155"/>
      <c r="F76" s="155"/>
      <c r="G76" s="155"/>
      <c r="H76" s="155"/>
      <c r="I76" s="155"/>
      <c r="J76" s="151"/>
      <c r="K76" s="179"/>
      <c r="L76" s="179"/>
      <c r="M76" s="179"/>
      <c r="X76" s="176"/>
      <c r="Y76" s="155"/>
    </row>
    <row r="77" spans="1:25" s="153" customFormat="1" x14ac:dyDescent="0.25">
      <c r="A77" s="155"/>
      <c r="B77" s="155"/>
      <c r="C77" s="155"/>
      <c r="D77" s="155"/>
      <c r="E77" s="155"/>
      <c r="F77" s="155"/>
      <c r="G77" s="155"/>
      <c r="H77" s="155"/>
      <c r="I77" s="155"/>
      <c r="J77" s="151"/>
      <c r="K77" s="179"/>
      <c r="L77" s="179"/>
      <c r="M77" s="179"/>
      <c r="X77" s="176"/>
      <c r="Y77" s="155"/>
    </row>
    <row r="78" spans="1:25" s="153" customFormat="1" x14ac:dyDescent="0.25">
      <c r="A78" s="155"/>
      <c r="B78" s="155"/>
      <c r="C78" s="155"/>
      <c r="D78" s="155"/>
      <c r="E78" s="155"/>
      <c r="F78" s="155"/>
      <c r="G78" s="155"/>
      <c r="H78" s="155"/>
      <c r="I78" s="155"/>
      <c r="J78" s="151"/>
      <c r="K78" s="179"/>
      <c r="L78" s="179"/>
      <c r="M78" s="179"/>
      <c r="X78" s="176"/>
      <c r="Y78" s="155"/>
    </row>
    <row r="79" spans="1:25" s="153" customFormat="1" x14ac:dyDescent="0.25">
      <c r="A79" s="155"/>
      <c r="B79" s="155"/>
      <c r="C79" s="155"/>
      <c r="D79" s="155"/>
      <c r="E79" s="155"/>
      <c r="F79" s="155"/>
      <c r="G79" s="155"/>
      <c r="H79" s="155"/>
      <c r="I79" s="155"/>
      <c r="J79" s="151"/>
      <c r="K79" s="179"/>
      <c r="L79" s="179"/>
      <c r="M79" s="179"/>
      <c r="X79" s="176"/>
      <c r="Y79" s="155"/>
    </row>
    <row r="80" spans="1:25" s="153" customFormat="1" x14ac:dyDescent="0.25">
      <c r="A80" s="155"/>
      <c r="B80" s="155"/>
      <c r="C80" s="155"/>
      <c r="D80" s="155"/>
      <c r="E80" s="155"/>
      <c r="F80" s="155"/>
      <c r="G80" s="155"/>
      <c r="H80" s="155"/>
      <c r="I80" s="155"/>
      <c r="J80" s="151"/>
      <c r="K80" s="179"/>
      <c r="L80" s="179"/>
      <c r="M80" s="179"/>
      <c r="X80" s="176"/>
      <c r="Y80" s="155"/>
    </row>
    <row r="81" spans="1:25" s="153" customFormat="1" x14ac:dyDescent="0.25">
      <c r="A81" s="155"/>
      <c r="B81" s="155"/>
      <c r="C81" s="155"/>
      <c r="D81" s="155"/>
      <c r="E81" s="155"/>
      <c r="F81" s="155"/>
      <c r="G81" s="155"/>
      <c r="H81" s="155"/>
      <c r="I81" s="155"/>
      <c r="J81" s="151"/>
      <c r="K81" s="179"/>
      <c r="L81" s="179"/>
      <c r="M81" s="179"/>
      <c r="X81" s="176"/>
      <c r="Y81" s="155"/>
    </row>
    <row r="82" spans="1:25" s="153" customFormat="1" x14ac:dyDescent="0.25">
      <c r="A82" s="155"/>
      <c r="B82" s="155"/>
      <c r="C82" s="155"/>
      <c r="D82" s="155"/>
      <c r="E82" s="155"/>
      <c r="F82" s="155"/>
      <c r="G82" s="155"/>
      <c r="H82" s="155"/>
      <c r="I82" s="155"/>
      <c r="J82" s="151"/>
      <c r="K82" s="179"/>
      <c r="L82" s="179"/>
      <c r="M82" s="179"/>
      <c r="X82" s="176"/>
      <c r="Y82" s="155"/>
    </row>
    <row r="83" spans="1:25" s="153" customFormat="1" x14ac:dyDescent="0.25">
      <c r="A83" s="155"/>
      <c r="B83" s="155"/>
      <c r="C83" s="155"/>
      <c r="D83" s="155"/>
      <c r="E83" s="155"/>
      <c r="F83" s="155"/>
      <c r="G83" s="155"/>
      <c r="H83" s="155"/>
      <c r="I83" s="155"/>
      <c r="J83" s="151"/>
      <c r="K83" s="179"/>
      <c r="L83" s="179"/>
      <c r="M83" s="179"/>
      <c r="X83" s="176"/>
      <c r="Y83" s="155"/>
    </row>
    <row r="84" spans="1:25" s="153" customFormat="1" x14ac:dyDescent="0.25">
      <c r="A84" s="155"/>
      <c r="B84" s="155"/>
      <c r="C84" s="155"/>
      <c r="D84" s="155"/>
      <c r="E84" s="155"/>
      <c r="F84" s="155"/>
      <c r="G84" s="155"/>
      <c r="H84" s="155"/>
      <c r="I84" s="155"/>
      <c r="J84" s="151"/>
      <c r="K84" s="179"/>
      <c r="L84" s="179"/>
      <c r="M84" s="179"/>
      <c r="X84" s="176"/>
      <c r="Y84" s="155"/>
    </row>
    <row r="85" spans="1:25" s="153" customFormat="1" x14ac:dyDescent="0.25">
      <c r="A85" s="155"/>
      <c r="B85" s="155"/>
      <c r="C85" s="155"/>
      <c r="D85" s="155"/>
      <c r="E85" s="155"/>
      <c r="F85" s="155"/>
      <c r="G85" s="155"/>
      <c r="H85" s="155"/>
      <c r="I85" s="155"/>
      <c r="J85" s="151"/>
      <c r="K85" s="179"/>
      <c r="L85" s="179"/>
      <c r="M85" s="179"/>
      <c r="X85" s="176"/>
      <c r="Y85" s="155"/>
    </row>
    <row r="86" spans="1:25" s="153" customFormat="1" x14ac:dyDescent="0.25">
      <c r="A86" s="155"/>
      <c r="B86" s="155"/>
      <c r="C86" s="155"/>
      <c r="D86" s="155"/>
      <c r="E86" s="155"/>
      <c r="F86" s="155"/>
      <c r="G86" s="155"/>
      <c r="H86" s="155"/>
      <c r="I86" s="155"/>
      <c r="J86" s="151"/>
      <c r="K86" s="179"/>
      <c r="L86" s="179"/>
      <c r="M86" s="179"/>
      <c r="X86" s="176"/>
      <c r="Y86" s="155"/>
    </row>
    <row r="87" spans="1:25" s="153" customFormat="1" x14ac:dyDescent="0.25">
      <c r="A87" s="155"/>
      <c r="B87" s="155"/>
      <c r="C87" s="155"/>
      <c r="D87" s="155"/>
      <c r="E87" s="155"/>
      <c r="F87" s="155"/>
      <c r="G87" s="155"/>
      <c r="H87" s="155"/>
      <c r="I87" s="155"/>
      <c r="J87" s="151"/>
      <c r="K87" s="179"/>
      <c r="L87" s="179"/>
      <c r="M87" s="179"/>
      <c r="X87" s="176"/>
      <c r="Y87" s="155"/>
    </row>
    <row r="88" spans="1:25" s="153" customFormat="1" x14ac:dyDescent="0.25">
      <c r="A88" s="155"/>
      <c r="B88" s="155"/>
      <c r="C88" s="155"/>
      <c r="D88" s="155"/>
      <c r="E88" s="155"/>
      <c r="F88" s="155"/>
      <c r="G88" s="155"/>
      <c r="H88" s="155"/>
      <c r="I88" s="155"/>
      <c r="J88" s="151"/>
      <c r="K88" s="179"/>
      <c r="L88" s="179"/>
      <c r="M88" s="179"/>
      <c r="X88" s="176"/>
      <c r="Y88" s="155"/>
    </row>
    <row r="89" spans="1:25" s="153" customFormat="1" x14ac:dyDescent="0.25">
      <c r="A89" s="155"/>
      <c r="B89" s="155"/>
      <c r="C89" s="155"/>
      <c r="D89" s="155"/>
      <c r="E89" s="155"/>
      <c r="F89" s="155"/>
      <c r="G89" s="155"/>
      <c r="H89" s="155"/>
      <c r="I89" s="155"/>
      <c r="J89" s="151"/>
      <c r="K89" s="179"/>
      <c r="L89" s="179"/>
      <c r="M89" s="179"/>
      <c r="X89" s="176"/>
      <c r="Y89" s="155"/>
    </row>
    <row r="90" spans="1:25" s="153" customFormat="1" x14ac:dyDescent="0.25">
      <c r="A90" s="155"/>
      <c r="B90" s="155"/>
      <c r="C90" s="155"/>
      <c r="D90" s="155"/>
      <c r="E90" s="155"/>
      <c r="F90" s="155"/>
      <c r="G90" s="155"/>
      <c r="H90" s="155"/>
      <c r="I90" s="155"/>
      <c r="J90" s="151"/>
      <c r="K90" s="179"/>
      <c r="L90" s="179"/>
      <c r="M90" s="179"/>
      <c r="X90" s="176"/>
      <c r="Y90" s="155"/>
    </row>
    <row r="91" spans="1:25" s="153" customFormat="1" x14ac:dyDescent="0.25">
      <c r="A91" s="155"/>
      <c r="B91" s="155"/>
      <c r="C91" s="155"/>
      <c r="D91" s="155"/>
      <c r="E91" s="155"/>
      <c r="F91" s="155"/>
      <c r="G91" s="155"/>
      <c r="H91" s="155"/>
      <c r="I91" s="155"/>
      <c r="J91" s="151"/>
      <c r="K91" s="179"/>
      <c r="L91" s="179"/>
      <c r="M91" s="179"/>
      <c r="X91" s="176"/>
      <c r="Y91" s="155"/>
    </row>
    <row r="92" spans="1:25" s="153" customFormat="1" x14ac:dyDescent="0.25">
      <c r="A92" s="155"/>
      <c r="B92" s="155"/>
      <c r="C92" s="155"/>
      <c r="D92" s="155"/>
      <c r="E92" s="155"/>
      <c r="F92" s="155"/>
      <c r="G92" s="155"/>
      <c r="H92" s="155"/>
      <c r="I92" s="155"/>
      <c r="J92" s="151"/>
      <c r="K92" s="179"/>
      <c r="L92" s="179"/>
      <c r="M92" s="179"/>
      <c r="X92" s="176"/>
      <c r="Y92" s="155"/>
    </row>
    <row r="93" spans="1:25" s="153" customFormat="1" x14ac:dyDescent="0.25">
      <c r="A93" s="155"/>
      <c r="B93" s="155"/>
      <c r="C93" s="155"/>
      <c r="D93" s="155"/>
      <c r="E93" s="155"/>
      <c r="F93" s="155"/>
      <c r="G93" s="155"/>
      <c r="H93" s="155"/>
      <c r="I93" s="155"/>
      <c r="J93" s="151"/>
      <c r="K93" s="179"/>
      <c r="L93" s="179"/>
      <c r="M93" s="179"/>
      <c r="X93" s="176"/>
      <c r="Y93" s="155"/>
    </row>
    <row r="94" spans="1:25" s="153" customFormat="1" x14ac:dyDescent="0.25">
      <c r="A94" s="155"/>
      <c r="B94" s="155"/>
      <c r="C94" s="155"/>
      <c r="D94" s="155"/>
      <c r="E94" s="155"/>
      <c r="F94" s="155"/>
      <c r="G94" s="155"/>
      <c r="H94" s="155"/>
      <c r="I94" s="155"/>
      <c r="J94" s="151"/>
      <c r="K94" s="179"/>
      <c r="L94" s="179"/>
      <c r="M94" s="179"/>
      <c r="X94" s="176"/>
      <c r="Y94" s="155"/>
    </row>
  </sheetData>
  <mergeCells count="24">
    <mergeCell ref="A10:H10"/>
    <mergeCell ref="X6:X7"/>
    <mergeCell ref="P6:P7"/>
    <mergeCell ref="Q6:Q7"/>
    <mergeCell ref="R6:S6"/>
    <mergeCell ref="T6:T7"/>
    <mergeCell ref="U6:V6"/>
    <mergeCell ref="W6:W7"/>
    <mergeCell ref="O6:O7"/>
    <mergeCell ref="A5:W5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</mergeCells>
  <pageMargins left="0.70866141732283472" right="0.70866141732283472" top="0.78740157480314965" bottom="0.78740157480314965" header="0.31496062992125984" footer="0.31496062992125984"/>
  <pageSetup paperSize="9" scale="43" firstPageNumber="124" orientation="landscape" useFirstPageNumber="1" r:id="rId1"/>
  <headerFooter>
    <oddFooter xml:space="preserve">&amp;L&amp;"Arial,Kurzíva"Zastupitelstvo Olomouckého kraje 16-12-2019
7. - Rozpočet Olomouckého kraje 2020 - návrh rozpočtu
Příloha č. 5b): Projekty spolufinancované z evropských fondů a národních fondů&amp;R&amp;"Arial,Kurzíva"Strana &amp;P (Celkem 140) 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-0.249977111117893"/>
  </sheetPr>
  <dimension ref="A1:Y86"/>
  <sheetViews>
    <sheetView showGridLines="0" view="pageBreakPreview" zoomScale="80" zoomScaleNormal="70" zoomScaleSheetLayoutView="80" workbookViewId="0">
      <selection activeCell="A16" sqref="A16:H16"/>
    </sheetView>
  </sheetViews>
  <sheetFormatPr defaultColWidth="9.140625" defaultRowHeight="15" outlineLevelCol="1" x14ac:dyDescent="0.25"/>
  <cols>
    <col min="1" max="1" width="4.7109375" style="155" customWidth="1"/>
    <col min="2" max="2" width="5.7109375" style="155" hidden="1" customWidth="1"/>
    <col min="3" max="3" width="7.7109375" style="155" hidden="1" customWidth="1" outlineLevel="1"/>
    <col min="4" max="4" width="6.42578125" style="155" hidden="1" customWidth="1" outlineLevel="1"/>
    <col min="5" max="5" width="7.7109375" style="155" customWidth="1" outlineLevel="1"/>
    <col min="6" max="6" width="15.5703125" style="155" hidden="1" customWidth="1" outlineLevel="1"/>
    <col min="7" max="7" width="41.28515625" style="155" customWidth="1" collapsed="1"/>
    <col min="8" max="8" width="38.85546875" style="155" customWidth="1"/>
    <col min="9" max="9" width="7.140625" style="155" customWidth="1"/>
    <col min="10" max="10" width="12.5703125" style="151" customWidth="1"/>
    <col min="11" max="11" width="15" style="153" customWidth="1"/>
    <col min="12" max="12" width="12.5703125" style="153" customWidth="1"/>
    <col min="13" max="13" width="12.85546875" style="153" customWidth="1"/>
    <col min="14" max="14" width="15" style="153" customWidth="1"/>
    <col min="15" max="15" width="14.7109375" style="153" customWidth="1"/>
    <col min="16" max="16" width="15.7109375" style="153" customWidth="1"/>
    <col min="17" max="17" width="16.7109375" style="153" customWidth="1"/>
    <col min="18" max="19" width="17.140625" style="153" customWidth="1"/>
    <col min="20" max="20" width="14.85546875" style="153" customWidth="1"/>
    <col min="21" max="21" width="13.5703125" style="153" customWidth="1"/>
    <col min="22" max="22" width="13.7109375" style="153" customWidth="1"/>
    <col min="23" max="23" width="14.42578125" style="153" customWidth="1"/>
    <col min="24" max="24" width="17.7109375" style="176" customWidth="1"/>
    <col min="25" max="16384" width="9.140625" style="155"/>
  </cols>
  <sheetData>
    <row r="1" spans="1:25" ht="18" x14ac:dyDescent="0.25">
      <c r="A1" s="59" t="s">
        <v>167</v>
      </c>
      <c r="B1" s="60"/>
      <c r="C1" s="60"/>
      <c r="D1" s="60"/>
      <c r="E1" s="60"/>
      <c r="F1" s="61"/>
      <c r="G1" s="62"/>
      <c r="H1" s="63"/>
      <c r="I1" s="60"/>
      <c r="K1" s="152"/>
      <c r="N1" s="64"/>
      <c r="O1" s="64"/>
      <c r="Q1" s="64"/>
      <c r="R1" s="64"/>
      <c r="S1" s="64"/>
      <c r="T1" s="31"/>
      <c r="U1" s="154"/>
      <c r="V1" s="155"/>
      <c r="W1" s="155"/>
      <c r="X1" s="155"/>
    </row>
    <row r="2" spans="1:25" ht="15.75" x14ac:dyDescent="0.25">
      <c r="A2" s="368" t="s">
        <v>46</v>
      </c>
      <c r="B2" s="65"/>
      <c r="C2" s="65"/>
      <c r="F2" s="66"/>
      <c r="G2" s="74" t="s">
        <v>170</v>
      </c>
      <c r="H2" s="67" t="s">
        <v>195</v>
      </c>
      <c r="I2" s="69"/>
      <c r="K2" s="152"/>
      <c r="N2" s="30"/>
      <c r="O2" s="30"/>
      <c r="Q2" s="30"/>
      <c r="R2" s="30"/>
      <c r="S2" s="30"/>
      <c r="T2" s="29"/>
      <c r="U2" s="154"/>
      <c r="V2" s="155"/>
      <c r="W2" s="155"/>
      <c r="X2" s="155"/>
    </row>
    <row r="3" spans="1:25" ht="15.75" x14ac:dyDescent="0.25">
      <c r="A3" s="57"/>
      <c r="B3" s="65"/>
      <c r="C3" s="65"/>
      <c r="F3" s="66"/>
      <c r="G3" s="70" t="s">
        <v>16</v>
      </c>
      <c r="H3" s="68"/>
      <c r="I3" s="69"/>
      <c r="K3" s="152"/>
      <c r="N3" s="30"/>
      <c r="O3" s="30"/>
      <c r="Q3" s="30"/>
      <c r="R3" s="30"/>
      <c r="S3" s="30"/>
      <c r="T3" s="29"/>
      <c r="U3" s="154"/>
      <c r="V3" s="155"/>
      <c r="W3" s="155"/>
      <c r="X3" s="155"/>
    </row>
    <row r="4" spans="1:25" ht="17.45" customHeight="1" x14ac:dyDescent="0.25">
      <c r="A4" s="156"/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7"/>
      <c r="M4" s="156"/>
      <c r="N4" s="157"/>
      <c r="O4" s="156"/>
      <c r="P4" s="156"/>
      <c r="Q4" s="156"/>
      <c r="R4" s="156"/>
      <c r="S4" s="156"/>
      <c r="T4" s="156"/>
      <c r="U4" s="156"/>
      <c r="V4" s="156"/>
      <c r="W4" s="158" t="s">
        <v>23</v>
      </c>
      <c r="X4" s="158"/>
      <c r="Y4" s="154"/>
    </row>
    <row r="5" spans="1:25" ht="25.5" customHeight="1" x14ac:dyDescent="0.25">
      <c r="A5" s="420" t="s">
        <v>337</v>
      </c>
      <c r="B5" s="420"/>
      <c r="C5" s="420"/>
      <c r="D5" s="420"/>
      <c r="E5" s="420"/>
      <c r="F5" s="420"/>
      <c r="G5" s="420"/>
      <c r="H5" s="420"/>
      <c r="I5" s="420"/>
      <c r="J5" s="420"/>
      <c r="K5" s="420"/>
      <c r="L5" s="420"/>
      <c r="M5" s="420"/>
      <c r="N5" s="420"/>
      <c r="O5" s="420"/>
      <c r="P5" s="420"/>
      <c r="Q5" s="420"/>
      <c r="R5" s="420"/>
      <c r="S5" s="420"/>
      <c r="T5" s="420"/>
      <c r="U5" s="420"/>
      <c r="V5" s="420"/>
      <c r="W5" s="420"/>
      <c r="X5" s="159"/>
    </row>
    <row r="6" spans="1:25" ht="25.5" customHeight="1" x14ac:dyDescent="0.25">
      <c r="A6" s="421" t="s">
        <v>15</v>
      </c>
      <c r="B6" s="421" t="s">
        <v>14</v>
      </c>
      <c r="C6" s="422" t="s">
        <v>12</v>
      </c>
      <c r="D6" s="422" t="s">
        <v>280</v>
      </c>
      <c r="E6" s="422" t="s">
        <v>41</v>
      </c>
      <c r="F6" s="422" t="s">
        <v>13</v>
      </c>
      <c r="G6" s="422" t="s">
        <v>10</v>
      </c>
      <c r="H6" s="416" t="s">
        <v>9</v>
      </c>
      <c r="I6" s="424" t="s">
        <v>8</v>
      </c>
      <c r="J6" s="416" t="s">
        <v>7</v>
      </c>
      <c r="K6" s="416" t="s">
        <v>6</v>
      </c>
      <c r="L6" s="416" t="s">
        <v>5</v>
      </c>
      <c r="M6" s="416" t="s">
        <v>4</v>
      </c>
      <c r="N6" s="416" t="s">
        <v>3</v>
      </c>
      <c r="O6" s="419" t="s">
        <v>74</v>
      </c>
      <c r="P6" s="423" t="s">
        <v>75</v>
      </c>
      <c r="Q6" s="423" t="s">
        <v>76</v>
      </c>
      <c r="R6" s="418" t="s">
        <v>77</v>
      </c>
      <c r="S6" s="418"/>
      <c r="T6" s="423" t="s">
        <v>78</v>
      </c>
      <c r="U6" s="418" t="s">
        <v>77</v>
      </c>
      <c r="V6" s="418"/>
      <c r="W6" s="419" t="s">
        <v>79</v>
      </c>
      <c r="X6" s="417" t="s">
        <v>2</v>
      </c>
    </row>
    <row r="7" spans="1:25" ht="81" customHeight="1" x14ac:dyDescent="0.25">
      <c r="A7" s="421"/>
      <c r="B7" s="421"/>
      <c r="C7" s="422"/>
      <c r="D7" s="422"/>
      <c r="E7" s="422"/>
      <c r="F7" s="422"/>
      <c r="G7" s="422"/>
      <c r="H7" s="416"/>
      <c r="I7" s="424"/>
      <c r="J7" s="416"/>
      <c r="K7" s="416"/>
      <c r="L7" s="416"/>
      <c r="M7" s="416"/>
      <c r="N7" s="416"/>
      <c r="O7" s="419"/>
      <c r="P7" s="423"/>
      <c r="Q7" s="423"/>
      <c r="R7" s="73" t="s">
        <v>72</v>
      </c>
      <c r="S7" s="73" t="s">
        <v>144</v>
      </c>
      <c r="T7" s="423"/>
      <c r="U7" s="73" t="s">
        <v>82</v>
      </c>
      <c r="V7" s="73" t="s">
        <v>83</v>
      </c>
      <c r="W7" s="419"/>
      <c r="X7" s="417"/>
    </row>
    <row r="8" spans="1:25" s="160" customFormat="1" ht="25.5" customHeight="1" x14ac:dyDescent="0.3">
      <c r="A8" s="344" t="s">
        <v>1</v>
      </c>
      <c r="B8" s="344"/>
      <c r="C8" s="344"/>
      <c r="D8" s="344"/>
      <c r="E8" s="344"/>
      <c r="F8" s="344"/>
      <c r="G8" s="344"/>
      <c r="H8" s="344"/>
      <c r="I8" s="344"/>
      <c r="J8" s="344"/>
      <c r="K8" s="25">
        <f>SUM(K9:K15)</f>
        <v>64039</v>
      </c>
      <c r="L8" s="25">
        <f>SUM(L9:L15)</f>
        <v>46516.85</v>
      </c>
      <c r="M8" s="25">
        <f>SUM(M9:M15)</f>
        <v>17522.150000000001</v>
      </c>
      <c r="N8" s="25"/>
      <c r="O8" s="25">
        <f t="shared" ref="O8:W8" si="0">SUM(O9:O15)</f>
        <v>9567</v>
      </c>
      <c r="P8" s="26">
        <f t="shared" si="0"/>
        <v>36010</v>
      </c>
      <c r="Q8" s="26">
        <f t="shared" si="0"/>
        <v>27295.15</v>
      </c>
      <c r="R8" s="26">
        <f t="shared" si="0"/>
        <v>7015</v>
      </c>
      <c r="S8" s="26">
        <f t="shared" si="0"/>
        <v>20280.150000000001</v>
      </c>
      <c r="T8" s="26">
        <f t="shared" si="0"/>
        <v>8714.85</v>
      </c>
      <c r="U8" s="26">
        <f t="shared" si="0"/>
        <v>4065.85</v>
      </c>
      <c r="V8" s="26">
        <f t="shared" si="0"/>
        <v>4649</v>
      </c>
      <c r="W8" s="25">
        <f t="shared" si="0"/>
        <v>18462</v>
      </c>
      <c r="X8" s="24"/>
    </row>
    <row r="9" spans="1:25" s="168" customFormat="1" ht="47.25" x14ac:dyDescent="0.25">
      <c r="A9" s="161">
        <v>1</v>
      </c>
      <c r="B9" s="55" t="s">
        <v>20</v>
      </c>
      <c r="C9" s="161">
        <v>2321</v>
      </c>
      <c r="D9" s="161">
        <v>6121</v>
      </c>
      <c r="E9" s="161">
        <v>61</v>
      </c>
      <c r="F9" s="162">
        <v>60011101350</v>
      </c>
      <c r="G9" s="163" t="s">
        <v>173</v>
      </c>
      <c r="H9" s="399" t="s">
        <v>317</v>
      </c>
      <c r="I9" s="345"/>
      <c r="J9" s="345" t="s">
        <v>0</v>
      </c>
      <c r="K9" s="320">
        <v>12641</v>
      </c>
      <c r="L9" s="320">
        <f>0.85*K9</f>
        <v>10744.85</v>
      </c>
      <c r="M9" s="320">
        <f>+K9-L9</f>
        <v>1896.1499999999996</v>
      </c>
      <c r="N9" s="386" t="s">
        <v>292</v>
      </c>
      <c r="O9" s="164">
        <v>482</v>
      </c>
      <c r="P9" s="165">
        <f>Q9+T9</f>
        <v>12159</v>
      </c>
      <c r="Q9" s="164">
        <f t="shared" ref="Q9:Q15" si="1">SUM(R9:S9)</f>
        <v>10335.15</v>
      </c>
      <c r="R9" s="327">
        <v>0</v>
      </c>
      <c r="S9" s="164">
        <f>+L9-O9*0.85</f>
        <v>10335.15</v>
      </c>
      <c r="T9" s="322">
        <f t="shared" ref="T9:T15" si="2">SUM(U9:V9)</f>
        <v>1823.85</v>
      </c>
      <c r="U9" s="166">
        <f>+(K9-O9)*0.15</f>
        <v>1823.85</v>
      </c>
      <c r="V9" s="166">
        <v>0</v>
      </c>
      <c r="W9" s="166">
        <f t="shared" ref="W9:W11" si="3">K9-O9-P9</f>
        <v>0</v>
      </c>
      <c r="X9" s="167"/>
    </row>
    <row r="10" spans="1:25" s="168" customFormat="1" ht="47.25" x14ac:dyDescent="0.25">
      <c r="A10" s="161">
        <v>2</v>
      </c>
      <c r="B10" s="161" t="s">
        <v>18</v>
      </c>
      <c r="C10" s="55">
        <v>2321</v>
      </c>
      <c r="D10" s="161">
        <v>6121</v>
      </c>
      <c r="E10" s="161">
        <v>61</v>
      </c>
      <c r="F10" s="162">
        <v>60011101434</v>
      </c>
      <c r="G10" s="163" t="s">
        <v>174</v>
      </c>
      <c r="H10" s="399" t="s">
        <v>318</v>
      </c>
      <c r="I10" s="32"/>
      <c r="J10" s="32" t="s">
        <v>0</v>
      </c>
      <c r="K10" s="320">
        <v>12000</v>
      </c>
      <c r="L10" s="320">
        <f t="shared" ref="L10:L11" si="4">0.85*K10</f>
        <v>10200</v>
      </c>
      <c r="M10" s="320">
        <f t="shared" ref="M10:M11" si="5">+K10-L10</f>
        <v>1800</v>
      </c>
      <c r="N10" s="386" t="s">
        <v>67</v>
      </c>
      <c r="O10" s="164">
        <v>300</v>
      </c>
      <c r="P10" s="165">
        <f>Q10+T10</f>
        <v>5850</v>
      </c>
      <c r="Q10" s="164">
        <f t="shared" si="1"/>
        <v>4972.5</v>
      </c>
      <c r="R10" s="327">
        <v>0</v>
      </c>
      <c r="S10" s="164">
        <f>+(L10-O10*0.85)/2</f>
        <v>4972.5</v>
      </c>
      <c r="T10" s="322">
        <f t="shared" si="2"/>
        <v>877.5</v>
      </c>
      <c r="U10" s="166">
        <f>+((K10-O10)*0.15)/2</f>
        <v>877.5</v>
      </c>
      <c r="V10" s="166">
        <v>0</v>
      </c>
      <c r="W10" s="166">
        <f t="shared" si="3"/>
        <v>5850</v>
      </c>
      <c r="X10" s="167"/>
    </row>
    <row r="11" spans="1:25" s="168" customFormat="1" ht="47.25" x14ac:dyDescent="0.25">
      <c r="A11" s="161">
        <v>3</v>
      </c>
      <c r="B11" s="161" t="s">
        <v>19</v>
      </c>
      <c r="C11" s="161">
        <v>2321</v>
      </c>
      <c r="D11" s="161">
        <v>6121</v>
      </c>
      <c r="E11" s="161">
        <v>61</v>
      </c>
      <c r="F11" s="162">
        <v>60011101435</v>
      </c>
      <c r="G11" s="163" t="s">
        <v>175</v>
      </c>
      <c r="H11" s="399" t="s">
        <v>318</v>
      </c>
      <c r="I11" s="345"/>
      <c r="J11" s="345" t="s">
        <v>0</v>
      </c>
      <c r="K11" s="320">
        <v>12000</v>
      </c>
      <c r="L11" s="320">
        <f t="shared" si="4"/>
        <v>10200</v>
      </c>
      <c r="M11" s="320">
        <f t="shared" si="5"/>
        <v>1800</v>
      </c>
      <c r="N11" s="386" t="s">
        <v>67</v>
      </c>
      <c r="O11" s="164">
        <v>300</v>
      </c>
      <c r="P11" s="165">
        <f>Q11+T11</f>
        <v>5850</v>
      </c>
      <c r="Q11" s="164">
        <f t="shared" si="1"/>
        <v>4972.5</v>
      </c>
      <c r="R11" s="327">
        <v>0</v>
      </c>
      <c r="S11" s="164">
        <f>+(L11-O11*0.85)/2</f>
        <v>4972.5</v>
      </c>
      <c r="T11" s="322">
        <f t="shared" si="2"/>
        <v>877.5</v>
      </c>
      <c r="U11" s="166">
        <f>+((K11-O11)*0.15)/2</f>
        <v>877.5</v>
      </c>
      <c r="V11" s="166">
        <v>0</v>
      </c>
      <c r="W11" s="166">
        <f t="shared" si="3"/>
        <v>5850</v>
      </c>
      <c r="X11" s="167"/>
    </row>
    <row r="12" spans="1:25" s="168" customFormat="1" ht="92.45" customHeight="1" x14ac:dyDescent="0.25">
      <c r="A12" s="443">
        <v>4</v>
      </c>
      <c r="B12" s="161" t="s">
        <v>19</v>
      </c>
      <c r="C12" s="448">
        <v>3523</v>
      </c>
      <c r="D12" s="55">
        <v>5169</v>
      </c>
      <c r="E12" s="55">
        <v>51</v>
      </c>
      <c r="F12" s="444">
        <v>60005101238</v>
      </c>
      <c r="G12" s="445" t="s">
        <v>176</v>
      </c>
      <c r="H12" s="431" t="s">
        <v>177</v>
      </c>
      <c r="I12" s="449"/>
      <c r="J12" s="446" t="s">
        <v>0</v>
      </c>
      <c r="K12" s="434">
        <v>13806</v>
      </c>
      <c r="L12" s="434">
        <v>2086</v>
      </c>
      <c r="M12" s="434">
        <v>11720</v>
      </c>
      <c r="N12" s="447" t="s">
        <v>296</v>
      </c>
      <c r="O12" s="454">
        <v>8240</v>
      </c>
      <c r="P12" s="450">
        <f>Q12+Q13+T12+T13</f>
        <v>5566</v>
      </c>
      <c r="Q12" s="164">
        <f t="shared" si="1"/>
        <v>730</v>
      </c>
      <c r="R12" s="327">
        <v>730</v>
      </c>
      <c r="S12" s="164">
        <v>0</v>
      </c>
      <c r="T12" s="322">
        <f t="shared" si="2"/>
        <v>1336</v>
      </c>
      <c r="U12" s="166">
        <v>487</v>
      </c>
      <c r="V12" s="166">
        <v>849</v>
      </c>
      <c r="W12" s="451">
        <v>0</v>
      </c>
      <c r="X12" s="452"/>
    </row>
    <row r="13" spans="1:25" s="168" customFormat="1" ht="79.5" customHeight="1" x14ac:dyDescent="0.25">
      <c r="A13" s="443"/>
      <c r="B13" s="161"/>
      <c r="C13" s="448"/>
      <c r="D13" s="55">
        <v>6121</v>
      </c>
      <c r="E13" s="55">
        <v>61</v>
      </c>
      <c r="F13" s="444"/>
      <c r="G13" s="445"/>
      <c r="H13" s="431"/>
      <c r="I13" s="449"/>
      <c r="J13" s="446"/>
      <c r="K13" s="434"/>
      <c r="L13" s="434"/>
      <c r="M13" s="434"/>
      <c r="N13" s="447"/>
      <c r="O13" s="454"/>
      <c r="P13" s="450"/>
      <c r="Q13" s="164">
        <f t="shared" si="1"/>
        <v>0</v>
      </c>
      <c r="R13" s="327">
        <v>0</v>
      </c>
      <c r="S13" s="164">
        <v>0</v>
      </c>
      <c r="T13" s="322">
        <f t="shared" si="2"/>
        <v>3500</v>
      </c>
      <c r="U13" s="166">
        <v>0</v>
      </c>
      <c r="V13" s="166">
        <v>3500</v>
      </c>
      <c r="W13" s="451"/>
      <c r="X13" s="453"/>
    </row>
    <row r="14" spans="1:25" s="168" customFormat="1" ht="79.5" customHeight="1" x14ac:dyDescent="0.25">
      <c r="A14" s="443">
        <v>5</v>
      </c>
      <c r="B14" s="161"/>
      <c r="C14" s="448">
        <v>3742</v>
      </c>
      <c r="D14" s="55">
        <v>5169</v>
      </c>
      <c r="E14" s="55">
        <v>51</v>
      </c>
      <c r="F14" s="444">
        <v>60011101429</v>
      </c>
      <c r="G14" s="445" t="s">
        <v>178</v>
      </c>
      <c r="H14" s="430" t="s">
        <v>319</v>
      </c>
      <c r="I14" s="449"/>
      <c r="J14" s="446" t="s">
        <v>0</v>
      </c>
      <c r="K14" s="434">
        <v>13592</v>
      </c>
      <c r="L14" s="434">
        <v>13286</v>
      </c>
      <c r="M14" s="434">
        <v>306</v>
      </c>
      <c r="N14" s="447" t="s">
        <v>293</v>
      </c>
      <c r="O14" s="454">
        <v>245</v>
      </c>
      <c r="P14" s="450">
        <f>Q14+Q15+T14+T15</f>
        <v>6585</v>
      </c>
      <c r="Q14" s="164">
        <f t="shared" si="1"/>
        <v>3009</v>
      </c>
      <c r="R14" s="327">
        <v>3009</v>
      </c>
      <c r="S14" s="164">
        <v>0</v>
      </c>
      <c r="T14" s="322">
        <f t="shared" si="2"/>
        <v>0</v>
      </c>
      <c r="U14" s="166">
        <v>0</v>
      </c>
      <c r="V14" s="166">
        <v>0</v>
      </c>
      <c r="W14" s="455">
        <v>6762</v>
      </c>
      <c r="X14" s="452"/>
    </row>
    <row r="15" spans="1:25" s="168" customFormat="1" ht="79.5" customHeight="1" x14ac:dyDescent="0.25">
      <c r="A15" s="443"/>
      <c r="B15" s="161"/>
      <c r="C15" s="448"/>
      <c r="D15" s="55">
        <v>6111</v>
      </c>
      <c r="E15" s="55">
        <v>61</v>
      </c>
      <c r="F15" s="444"/>
      <c r="G15" s="445"/>
      <c r="H15" s="431"/>
      <c r="I15" s="449"/>
      <c r="J15" s="446"/>
      <c r="K15" s="434"/>
      <c r="L15" s="434"/>
      <c r="M15" s="434"/>
      <c r="N15" s="447"/>
      <c r="O15" s="454"/>
      <c r="P15" s="450"/>
      <c r="Q15" s="164">
        <f t="shared" si="1"/>
        <v>3276</v>
      </c>
      <c r="R15" s="327">
        <v>3276</v>
      </c>
      <c r="S15" s="164">
        <v>0</v>
      </c>
      <c r="T15" s="322">
        <f t="shared" si="2"/>
        <v>300</v>
      </c>
      <c r="U15" s="166">
        <v>0</v>
      </c>
      <c r="V15" s="166">
        <v>300</v>
      </c>
      <c r="W15" s="455"/>
      <c r="X15" s="453"/>
    </row>
    <row r="16" spans="1:25" ht="35.450000000000003" customHeight="1" x14ac:dyDescent="0.25">
      <c r="A16" s="425" t="s">
        <v>179</v>
      </c>
      <c r="B16" s="426"/>
      <c r="C16" s="426"/>
      <c r="D16" s="426"/>
      <c r="E16" s="426"/>
      <c r="F16" s="426"/>
      <c r="G16" s="426"/>
      <c r="H16" s="427"/>
      <c r="I16" s="346"/>
      <c r="J16" s="346"/>
      <c r="K16" s="23">
        <f>K8</f>
        <v>64039</v>
      </c>
      <c r="L16" s="23">
        <f>L8</f>
        <v>46516.85</v>
      </c>
      <c r="M16" s="23">
        <f>M8</f>
        <v>17522.150000000001</v>
      </c>
      <c r="N16" s="23"/>
      <c r="O16" s="23">
        <f t="shared" ref="O16:W16" si="6">O8</f>
        <v>9567</v>
      </c>
      <c r="P16" s="23">
        <f>P8</f>
        <v>36010</v>
      </c>
      <c r="Q16" s="23">
        <f t="shared" si="6"/>
        <v>27295.15</v>
      </c>
      <c r="R16" s="23">
        <f t="shared" si="6"/>
        <v>7015</v>
      </c>
      <c r="S16" s="23">
        <f t="shared" si="6"/>
        <v>20280.150000000001</v>
      </c>
      <c r="T16" s="23">
        <f t="shared" si="6"/>
        <v>8714.85</v>
      </c>
      <c r="U16" s="23">
        <f t="shared" si="6"/>
        <v>4065.85</v>
      </c>
      <c r="V16" s="23">
        <f t="shared" si="6"/>
        <v>4649</v>
      </c>
      <c r="W16" s="23">
        <f t="shared" si="6"/>
        <v>18462</v>
      </c>
      <c r="X16" s="21"/>
    </row>
    <row r="17" spans="1:25" s="153" customFormat="1" x14ac:dyDescent="0.25">
      <c r="A17" s="151"/>
      <c r="B17" s="151"/>
      <c r="C17" s="151"/>
      <c r="D17" s="151"/>
      <c r="E17" s="151"/>
      <c r="F17" s="151"/>
      <c r="G17" s="151"/>
      <c r="H17" s="151"/>
      <c r="I17" s="155"/>
      <c r="J17" s="178"/>
      <c r="K17" s="179"/>
      <c r="L17" s="179"/>
      <c r="M17" s="179"/>
      <c r="X17" s="176"/>
      <c r="Y17" s="155"/>
    </row>
    <row r="18" spans="1:25" s="153" customFormat="1" x14ac:dyDescent="0.25">
      <c r="A18" s="151"/>
      <c r="B18" s="151"/>
      <c r="C18" s="151"/>
      <c r="D18" s="151"/>
      <c r="E18" s="151"/>
      <c r="F18" s="151"/>
      <c r="G18" s="151"/>
      <c r="H18" s="151"/>
      <c r="I18" s="155"/>
      <c r="J18" s="178"/>
      <c r="K18" s="179"/>
      <c r="L18" s="179"/>
      <c r="M18" s="179"/>
      <c r="X18" s="176"/>
      <c r="Y18" s="155"/>
    </row>
    <row r="19" spans="1:25" s="153" customFormat="1" x14ac:dyDescent="0.25">
      <c r="A19" s="151"/>
      <c r="B19" s="151"/>
      <c r="C19" s="151"/>
      <c r="D19" s="151"/>
      <c r="E19" s="151"/>
      <c r="F19" s="151"/>
      <c r="G19" s="151"/>
      <c r="H19" s="151"/>
      <c r="I19" s="155"/>
      <c r="J19" s="178"/>
      <c r="K19" s="179"/>
      <c r="L19" s="179"/>
      <c r="M19" s="179"/>
      <c r="X19" s="176"/>
      <c r="Y19" s="155"/>
    </row>
    <row r="20" spans="1:25" s="153" customFormat="1" x14ac:dyDescent="0.25">
      <c r="A20" s="151"/>
      <c r="B20" s="151"/>
      <c r="C20" s="151"/>
      <c r="D20" s="151"/>
      <c r="E20" s="151"/>
      <c r="F20" s="151"/>
      <c r="G20" s="151"/>
      <c r="H20" s="151"/>
      <c r="I20" s="155"/>
      <c r="J20" s="178"/>
      <c r="K20" s="179"/>
      <c r="L20" s="179"/>
      <c r="M20" s="179"/>
      <c r="X20" s="176"/>
      <c r="Y20" s="155"/>
    </row>
    <row r="21" spans="1:25" s="153" customFormat="1" x14ac:dyDescent="0.25">
      <c r="A21" s="151"/>
      <c r="B21" s="151"/>
      <c r="C21" s="151"/>
      <c r="D21" s="151"/>
      <c r="E21" s="151"/>
      <c r="F21" s="151"/>
      <c r="G21" s="151"/>
      <c r="H21" s="151"/>
      <c r="I21" s="155"/>
      <c r="J21" s="178"/>
      <c r="K21" s="179"/>
      <c r="L21" s="179"/>
      <c r="M21" s="179"/>
      <c r="X21" s="176"/>
      <c r="Y21" s="155"/>
    </row>
    <row r="22" spans="1:25" s="153" customFormat="1" x14ac:dyDescent="0.25">
      <c r="A22" s="151"/>
      <c r="B22" s="151"/>
      <c r="C22" s="151"/>
      <c r="D22" s="151"/>
      <c r="E22" s="151"/>
      <c r="F22" s="151"/>
      <c r="G22" s="151"/>
      <c r="H22" s="151"/>
      <c r="I22" s="155"/>
      <c r="J22" s="178"/>
      <c r="K22" s="179"/>
      <c r="L22" s="179"/>
      <c r="M22" s="179"/>
      <c r="X22" s="176"/>
      <c r="Y22" s="155"/>
    </row>
    <row r="23" spans="1:25" s="153" customFormat="1" x14ac:dyDescent="0.25">
      <c r="A23" s="151"/>
      <c r="B23" s="151"/>
      <c r="C23" s="151"/>
      <c r="D23" s="151"/>
      <c r="E23" s="151"/>
      <c r="F23" s="151"/>
      <c r="G23" s="151"/>
      <c r="H23" s="151"/>
      <c r="I23" s="155"/>
      <c r="J23" s="178"/>
      <c r="K23" s="179"/>
      <c r="L23" s="179"/>
      <c r="M23" s="179"/>
      <c r="X23" s="176"/>
      <c r="Y23" s="155"/>
    </row>
    <row r="24" spans="1:25" s="153" customFormat="1" x14ac:dyDescent="0.25">
      <c r="A24" s="151"/>
      <c r="B24" s="151"/>
      <c r="C24" s="151"/>
      <c r="D24" s="151"/>
      <c r="E24" s="151"/>
      <c r="F24" s="151"/>
      <c r="G24" s="151"/>
      <c r="H24" s="151"/>
      <c r="I24" s="155"/>
      <c r="J24" s="151"/>
      <c r="K24" s="179"/>
      <c r="L24" s="179"/>
      <c r="M24" s="179"/>
      <c r="X24" s="176"/>
      <c r="Y24" s="155"/>
    </row>
    <row r="25" spans="1:25" s="153" customFormat="1" x14ac:dyDescent="0.25">
      <c r="A25" s="151"/>
      <c r="B25" s="151"/>
      <c r="C25" s="151"/>
      <c r="D25" s="151"/>
      <c r="E25" s="151"/>
      <c r="F25" s="151"/>
      <c r="G25" s="151"/>
      <c r="H25" s="151"/>
      <c r="I25" s="155"/>
      <c r="J25" s="151"/>
      <c r="K25" s="179"/>
      <c r="L25" s="179"/>
      <c r="M25" s="179"/>
      <c r="X25" s="176"/>
      <c r="Y25" s="155"/>
    </row>
    <row r="26" spans="1:25" s="153" customFormat="1" x14ac:dyDescent="0.25">
      <c r="A26" s="151"/>
      <c r="B26" s="151"/>
      <c r="C26" s="151"/>
      <c r="D26" s="151"/>
      <c r="E26" s="151"/>
      <c r="F26" s="151"/>
      <c r="G26" s="151"/>
      <c r="H26" s="151"/>
      <c r="I26" s="155"/>
      <c r="J26" s="151"/>
      <c r="K26" s="179"/>
      <c r="L26" s="179"/>
      <c r="M26" s="179"/>
      <c r="X26" s="176"/>
      <c r="Y26" s="155"/>
    </row>
    <row r="27" spans="1:25" s="153" customFormat="1" x14ac:dyDescent="0.25">
      <c r="A27" s="151"/>
      <c r="B27" s="151"/>
      <c r="C27" s="151"/>
      <c r="D27" s="151"/>
      <c r="E27" s="151"/>
      <c r="F27" s="151"/>
      <c r="G27" s="151"/>
      <c r="H27" s="151"/>
      <c r="I27" s="155"/>
      <c r="J27" s="151"/>
      <c r="K27" s="179"/>
      <c r="L27" s="179"/>
      <c r="M27" s="179"/>
      <c r="X27" s="176"/>
      <c r="Y27" s="155"/>
    </row>
    <row r="28" spans="1:25" s="153" customFormat="1" x14ac:dyDescent="0.25">
      <c r="A28" s="151"/>
      <c r="B28" s="151"/>
      <c r="C28" s="151"/>
      <c r="D28" s="151"/>
      <c r="E28" s="151"/>
      <c r="F28" s="151"/>
      <c r="G28" s="151"/>
      <c r="H28" s="151"/>
      <c r="I28" s="155"/>
      <c r="J28" s="151"/>
      <c r="K28" s="179"/>
      <c r="L28" s="179"/>
      <c r="M28" s="179"/>
      <c r="X28" s="176"/>
      <c r="Y28" s="155"/>
    </row>
    <row r="29" spans="1:25" s="153" customFormat="1" x14ac:dyDescent="0.25">
      <c r="A29" s="151"/>
      <c r="B29" s="151"/>
      <c r="C29" s="151"/>
      <c r="D29" s="151"/>
      <c r="E29" s="151"/>
      <c r="F29" s="151"/>
      <c r="G29" s="151"/>
      <c r="H29" s="151"/>
      <c r="I29" s="155"/>
      <c r="J29" s="151"/>
      <c r="K29" s="179"/>
      <c r="L29" s="179"/>
      <c r="M29" s="179"/>
      <c r="X29" s="176"/>
      <c r="Y29" s="155"/>
    </row>
    <row r="30" spans="1:25" s="153" customFormat="1" x14ac:dyDescent="0.25">
      <c r="A30" s="151"/>
      <c r="B30" s="151"/>
      <c r="C30" s="151"/>
      <c r="D30" s="151"/>
      <c r="E30" s="151"/>
      <c r="F30" s="151"/>
      <c r="G30" s="151"/>
      <c r="H30" s="151"/>
      <c r="I30" s="155"/>
      <c r="J30" s="151"/>
      <c r="K30" s="179"/>
      <c r="L30" s="179"/>
      <c r="M30" s="179"/>
      <c r="X30" s="176"/>
      <c r="Y30" s="155"/>
    </row>
    <row r="31" spans="1:25" s="153" customFormat="1" x14ac:dyDescent="0.25">
      <c r="A31" s="151"/>
      <c r="B31" s="151"/>
      <c r="C31" s="151"/>
      <c r="D31" s="151"/>
      <c r="E31" s="151"/>
      <c r="F31" s="151"/>
      <c r="G31" s="151"/>
      <c r="H31" s="151"/>
      <c r="I31" s="155"/>
      <c r="J31" s="151"/>
      <c r="K31" s="179"/>
      <c r="L31" s="179"/>
      <c r="M31" s="179"/>
      <c r="X31" s="176"/>
      <c r="Y31" s="155"/>
    </row>
    <row r="32" spans="1:25" s="153" customFormat="1" x14ac:dyDescent="0.25">
      <c r="A32" s="151"/>
      <c r="B32" s="151"/>
      <c r="C32" s="151"/>
      <c r="D32" s="151"/>
      <c r="E32" s="151"/>
      <c r="F32" s="151"/>
      <c r="G32" s="151"/>
      <c r="H32" s="151"/>
      <c r="I32" s="155"/>
      <c r="J32" s="151"/>
      <c r="K32" s="179"/>
      <c r="L32" s="179"/>
      <c r="M32" s="179"/>
      <c r="X32" s="176"/>
      <c r="Y32" s="155"/>
    </row>
    <row r="33" spans="1:25" s="153" customFormat="1" x14ac:dyDescent="0.25">
      <c r="A33" s="151"/>
      <c r="B33" s="151"/>
      <c r="C33" s="151"/>
      <c r="D33" s="151"/>
      <c r="E33" s="151"/>
      <c r="F33" s="151"/>
      <c r="G33" s="151"/>
      <c r="H33" s="151"/>
      <c r="I33" s="155"/>
      <c r="J33" s="151"/>
      <c r="K33" s="179"/>
      <c r="L33" s="179"/>
      <c r="M33" s="179"/>
      <c r="X33" s="176"/>
      <c r="Y33" s="155"/>
    </row>
    <row r="34" spans="1:25" s="153" customFormat="1" x14ac:dyDescent="0.25">
      <c r="A34" s="151"/>
      <c r="B34" s="151"/>
      <c r="C34" s="151"/>
      <c r="D34" s="151"/>
      <c r="E34" s="151"/>
      <c r="F34" s="151"/>
      <c r="G34" s="151"/>
      <c r="H34" s="151"/>
      <c r="I34" s="155"/>
      <c r="J34" s="151"/>
      <c r="K34" s="179"/>
      <c r="L34" s="179"/>
      <c r="M34" s="179"/>
      <c r="X34" s="176"/>
      <c r="Y34" s="155"/>
    </row>
    <row r="35" spans="1:25" s="153" customFormat="1" x14ac:dyDescent="0.25">
      <c r="A35" s="155"/>
      <c r="B35" s="155"/>
      <c r="C35" s="155"/>
      <c r="D35" s="155"/>
      <c r="E35" s="155"/>
      <c r="F35" s="155"/>
      <c r="G35" s="155"/>
      <c r="H35" s="155"/>
      <c r="I35" s="155"/>
      <c r="J35" s="151"/>
      <c r="K35" s="179"/>
      <c r="L35" s="179"/>
      <c r="M35" s="179"/>
      <c r="X35" s="176"/>
      <c r="Y35" s="155"/>
    </row>
    <row r="36" spans="1:25" s="153" customFormat="1" x14ac:dyDescent="0.25">
      <c r="A36" s="155"/>
      <c r="B36" s="155"/>
      <c r="C36" s="155"/>
      <c r="D36" s="155"/>
      <c r="E36" s="155"/>
      <c r="F36" s="155"/>
      <c r="G36" s="155"/>
      <c r="H36" s="155"/>
      <c r="I36" s="155"/>
      <c r="J36" s="151"/>
      <c r="K36" s="179"/>
      <c r="L36" s="179"/>
      <c r="M36" s="179"/>
      <c r="X36" s="176"/>
      <c r="Y36" s="155"/>
    </row>
    <row r="37" spans="1:25" s="153" customFormat="1" x14ac:dyDescent="0.25">
      <c r="A37" s="155"/>
      <c r="B37" s="155"/>
      <c r="C37" s="155"/>
      <c r="D37" s="155"/>
      <c r="E37" s="155"/>
      <c r="F37" s="155"/>
      <c r="G37" s="155"/>
      <c r="H37" s="155"/>
      <c r="I37" s="155"/>
      <c r="J37" s="151"/>
      <c r="K37" s="179"/>
      <c r="L37" s="179"/>
      <c r="M37" s="179"/>
      <c r="X37" s="176"/>
      <c r="Y37" s="155"/>
    </row>
    <row r="38" spans="1:25" s="153" customFormat="1" x14ac:dyDescent="0.25">
      <c r="A38" s="155"/>
      <c r="B38" s="155"/>
      <c r="C38" s="155"/>
      <c r="D38" s="155"/>
      <c r="E38" s="155"/>
      <c r="F38" s="155"/>
      <c r="G38" s="155"/>
      <c r="H38" s="155"/>
      <c r="I38" s="155"/>
      <c r="J38" s="151"/>
      <c r="K38" s="179"/>
      <c r="L38" s="179"/>
      <c r="M38" s="179"/>
      <c r="X38" s="176"/>
      <c r="Y38" s="155"/>
    </row>
    <row r="39" spans="1:25" s="153" customFormat="1" x14ac:dyDescent="0.25">
      <c r="A39" s="155"/>
      <c r="B39" s="155"/>
      <c r="C39" s="155"/>
      <c r="D39" s="155"/>
      <c r="E39" s="155"/>
      <c r="F39" s="155"/>
      <c r="G39" s="155"/>
      <c r="H39" s="155"/>
      <c r="I39" s="155"/>
      <c r="J39" s="151"/>
      <c r="K39" s="179"/>
      <c r="L39" s="179"/>
      <c r="M39" s="179"/>
      <c r="X39" s="176"/>
      <c r="Y39" s="155"/>
    </row>
    <row r="40" spans="1:25" s="153" customFormat="1" x14ac:dyDescent="0.25">
      <c r="A40" s="155"/>
      <c r="B40" s="155"/>
      <c r="C40" s="155"/>
      <c r="D40" s="155"/>
      <c r="E40" s="155"/>
      <c r="F40" s="155"/>
      <c r="G40" s="155"/>
      <c r="H40" s="155"/>
      <c r="I40" s="155"/>
      <c r="J40" s="151"/>
      <c r="K40" s="179"/>
      <c r="L40" s="179"/>
      <c r="M40" s="179"/>
      <c r="X40" s="176"/>
      <c r="Y40" s="155"/>
    </row>
    <row r="41" spans="1:25" s="153" customFormat="1" x14ac:dyDescent="0.25">
      <c r="A41" s="155"/>
      <c r="B41" s="155"/>
      <c r="C41" s="155"/>
      <c r="D41" s="155"/>
      <c r="E41" s="155"/>
      <c r="F41" s="155"/>
      <c r="G41" s="155"/>
      <c r="H41" s="155"/>
      <c r="I41" s="155"/>
      <c r="J41" s="151"/>
      <c r="K41" s="179"/>
      <c r="L41" s="179"/>
      <c r="M41" s="179"/>
      <c r="X41" s="176"/>
      <c r="Y41" s="155"/>
    </row>
    <row r="42" spans="1:25" s="153" customFormat="1" x14ac:dyDescent="0.25">
      <c r="A42" s="155"/>
      <c r="B42" s="155"/>
      <c r="C42" s="155"/>
      <c r="D42" s="155"/>
      <c r="E42" s="155"/>
      <c r="F42" s="155"/>
      <c r="G42" s="155"/>
      <c r="H42" s="155"/>
      <c r="I42" s="155"/>
      <c r="J42" s="151"/>
      <c r="K42" s="179"/>
      <c r="L42" s="179"/>
      <c r="M42" s="179"/>
      <c r="X42" s="176"/>
      <c r="Y42" s="155"/>
    </row>
    <row r="43" spans="1:25" s="153" customFormat="1" x14ac:dyDescent="0.25">
      <c r="A43" s="155"/>
      <c r="B43" s="155"/>
      <c r="C43" s="155"/>
      <c r="D43" s="155"/>
      <c r="E43" s="155"/>
      <c r="F43" s="155"/>
      <c r="G43" s="155"/>
      <c r="H43" s="155"/>
      <c r="I43" s="155"/>
      <c r="J43" s="151"/>
      <c r="K43" s="179"/>
      <c r="L43" s="179"/>
      <c r="M43" s="179"/>
      <c r="X43" s="176"/>
      <c r="Y43" s="155"/>
    </row>
    <row r="44" spans="1:25" s="153" customFormat="1" x14ac:dyDescent="0.25">
      <c r="A44" s="155"/>
      <c r="B44" s="155"/>
      <c r="C44" s="155"/>
      <c r="D44" s="155"/>
      <c r="E44" s="155"/>
      <c r="F44" s="155"/>
      <c r="G44" s="155"/>
      <c r="H44" s="155"/>
      <c r="I44" s="155"/>
      <c r="J44" s="151"/>
      <c r="K44" s="179"/>
      <c r="L44" s="179"/>
      <c r="M44" s="179"/>
      <c r="X44" s="176"/>
      <c r="Y44" s="155"/>
    </row>
    <row r="45" spans="1:25" s="153" customFormat="1" x14ac:dyDescent="0.25">
      <c r="A45" s="155"/>
      <c r="B45" s="155"/>
      <c r="C45" s="155"/>
      <c r="D45" s="155"/>
      <c r="E45" s="155"/>
      <c r="F45" s="155"/>
      <c r="G45" s="155"/>
      <c r="H45" s="155"/>
      <c r="I45" s="155"/>
      <c r="J45" s="151"/>
      <c r="K45" s="179"/>
      <c r="L45" s="179"/>
      <c r="M45" s="179"/>
      <c r="X45" s="176"/>
      <c r="Y45" s="155"/>
    </row>
    <row r="46" spans="1:25" s="153" customFormat="1" x14ac:dyDescent="0.25">
      <c r="A46" s="155"/>
      <c r="B46" s="155"/>
      <c r="C46" s="155"/>
      <c r="D46" s="155"/>
      <c r="E46" s="155"/>
      <c r="F46" s="155"/>
      <c r="G46" s="155"/>
      <c r="H46" s="155"/>
      <c r="I46" s="155"/>
      <c r="J46" s="151"/>
      <c r="K46" s="179"/>
      <c r="L46" s="179"/>
      <c r="M46" s="179"/>
      <c r="X46" s="176"/>
      <c r="Y46" s="155"/>
    </row>
    <row r="47" spans="1:25" s="153" customFormat="1" x14ac:dyDescent="0.25">
      <c r="A47" s="155"/>
      <c r="B47" s="155"/>
      <c r="C47" s="155"/>
      <c r="D47" s="155"/>
      <c r="E47" s="155"/>
      <c r="F47" s="155"/>
      <c r="G47" s="155"/>
      <c r="H47" s="155"/>
      <c r="I47" s="155"/>
      <c r="J47" s="151"/>
      <c r="K47" s="179"/>
      <c r="L47" s="179"/>
      <c r="M47" s="179"/>
      <c r="X47" s="176"/>
      <c r="Y47" s="155"/>
    </row>
    <row r="48" spans="1:25" s="153" customFormat="1" x14ac:dyDescent="0.25">
      <c r="A48" s="155"/>
      <c r="B48" s="155"/>
      <c r="C48" s="155"/>
      <c r="D48" s="155"/>
      <c r="E48" s="155"/>
      <c r="F48" s="155"/>
      <c r="G48" s="155"/>
      <c r="H48" s="155"/>
      <c r="I48" s="155"/>
      <c r="J48" s="151"/>
      <c r="K48" s="179"/>
      <c r="L48" s="179"/>
      <c r="M48" s="179"/>
      <c r="X48" s="176"/>
      <c r="Y48" s="155"/>
    </row>
    <row r="49" spans="1:25" s="153" customFormat="1" x14ac:dyDescent="0.25">
      <c r="A49" s="155"/>
      <c r="B49" s="155"/>
      <c r="C49" s="155"/>
      <c r="D49" s="155"/>
      <c r="E49" s="155"/>
      <c r="F49" s="155"/>
      <c r="G49" s="155"/>
      <c r="H49" s="155"/>
      <c r="I49" s="155"/>
      <c r="J49" s="151"/>
      <c r="K49" s="179"/>
      <c r="L49" s="179"/>
      <c r="M49" s="179"/>
      <c r="X49" s="176"/>
      <c r="Y49" s="155"/>
    </row>
    <row r="50" spans="1:25" s="153" customFormat="1" x14ac:dyDescent="0.25">
      <c r="A50" s="155"/>
      <c r="B50" s="155"/>
      <c r="C50" s="155"/>
      <c r="D50" s="155"/>
      <c r="E50" s="155"/>
      <c r="F50" s="155"/>
      <c r="G50" s="155"/>
      <c r="H50" s="155"/>
      <c r="I50" s="155"/>
      <c r="J50" s="151"/>
      <c r="K50" s="179"/>
      <c r="L50" s="179"/>
      <c r="M50" s="179"/>
      <c r="X50" s="176"/>
      <c r="Y50" s="155"/>
    </row>
    <row r="51" spans="1:25" s="153" customFormat="1" x14ac:dyDescent="0.25">
      <c r="A51" s="155"/>
      <c r="B51" s="155"/>
      <c r="C51" s="155"/>
      <c r="D51" s="155"/>
      <c r="E51" s="155"/>
      <c r="F51" s="155"/>
      <c r="G51" s="155"/>
      <c r="H51" s="155"/>
      <c r="I51" s="155"/>
      <c r="J51" s="151"/>
      <c r="K51" s="179"/>
      <c r="L51" s="179"/>
      <c r="M51" s="179"/>
      <c r="X51" s="176"/>
      <c r="Y51" s="155"/>
    </row>
    <row r="52" spans="1:25" s="153" customFormat="1" x14ac:dyDescent="0.25">
      <c r="A52" s="155"/>
      <c r="B52" s="155"/>
      <c r="C52" s="155"/>
      <c r="D52" s="155"/>
      <c r="E52" s="155"/>
      <c r="F52" s="155"/>
      <c r="G52" s="155"/>
      <c r="H52" s="155"/>
      <c r="I52" s="155"/>
      <c r="J52" s="151"/>
      <c r="K52" s="179"/>
      <c r="L52" s="179"/>
      <c r="M52" s="179"/>
      <c r="X52" s="176"/>
      <c r="Y52" s="155"/>
    </row>
    <row r="53" spans="1:25" s="153" customFormat="1" x14ac:dyDescent="0.25">
      <c r="A53" s="155"/>
      <c r="B53" s="155"/>
      <c r="C53" s="155"/>
      <c r="D53" s="155"/>
      <c r="E53" s="155"/>
      <c r="F53" s="155"/>
      <c r="G53" s="155"/>
      <c r="H53" s="155"/>
      <c r="I53" s="155"/>
      <c r="J53" s="151"/>
      <c r="K53" s="179"/>
      <c r="L53" s="179"/>
      <c r="M53" s="179"/>
      <c r="X53" s="176"/>
      <c r="Y53" s="155"/>
    </row>
    <row r="54" spans="1:25" s="153" customFormat="1" x14ac:dyDescent="0.25">
      <c r="A54" s="155"/>
      <c r="B54" s="155"/>
      <c r="C54" s="155"/>
      <c r="D54" s="155"/>
      <c r="E54" s="155"/>
      <c r="F54" s="155"/>
      <c r="G54" s="155"/>
      <c r="H54" s="155"/>
      <c r="I54" s="155"/>
      <c r="J54" s="151"/>
      <c r="K54" s="179"/>
      <c r="L54" s="179"/>
      <c r="M54" s="179"/>
      <c r="X54" s="176"/>
      <c r="Y54" s="155"/>
    </row>
    <row r="55" spans="1:25" s="153" customFormat="1" x14ac:dyDescent="0.25">
      <c r="A55" s="155"/>
      <c r="B55" s="155"/>
      <c r="C55" s="155"/>
      <c r="D55" s="155"/>
      <c r="E55" s="155"/>
      <c r="F55" s="155"/>
      <c r="G55" s="155"/>
      <c r="H55" s="155"/>
      <c r="I55" s="155"/>
      <c r="J55" s="151"/>
      <c r="K55" s="179"/>
      <c r="L55" s="179"/>
      <c r="M55" s="179"/>
      <c r="X55" s="176"/>
      <c r="Y55" s="155"/>
    </row>
    <row r="56" spans="1:25" s="153" customFormat="1" x14ac:dyDescent="0.25">
      <c r="A56" s="155"/>
      <c r="B56" s="155"/>
      <c r="C56" s="155"/>
      <c r="D56" s="155"/>
      <c r="E56" s="155"/>
      <c r="F56" s="155"/>
      <c r="G56" s="155"/>
      <c r="H56" s="155"/>
      <c r="I56" s="155"/>
      <c r="J56" s="151"/>
      <c r="K56" s="179"/>
      <c r="L56" s="179"/>
      <c r="M56" s="179"/>
      <c r="X56" s="176"/>
      <c r="Y56" s="155"/>
    </row>
    <row r="57" spans="1:25" s="153" customFormat="1" x14ac:dyDescent="0.25">
      <c r="A57" s="155"/>
      <c r="B57" s="155"/>
      <c r="C57" s="155"/>
      <c r="D57" s="155"/>
      <c r="E57" s="155"/>
      <c r="F57" s="155"/>
      <c r="G57" s="155"/>
      <c r="H57" s="155"/>
      <c r="I57" s="155"/>
      <c r="J57" s="151"/>
      <c r="K57" s="179"/>
      <c r="L57" s="179"/>
      <c r="M57" s="179"/>
      <c r="X57" s="176"/>
      <c r="Y57" s="155"/>
    </row>
    <row r="58" spans="1:25" s="153" customFormat="1" x14ac:dyDescent="0.25">
      <c r="A58" s="155"/>
      <c r="B58" s="155"/>
      <c r="C58" s="155"/>
      <c r="D58" s="155"/>
      <c r="E58" s="155"/>
      <c r="F58" s="155"/>
      <c r="G58" s="155"/>
      <c r="H58" s="155"/>
      <c r="I58" s="155"/>
      <c r="J58" s="151"/>
      <c r="K58" s="179"/>
      <c r="L58" s="179"/>
      <c r="M58" s="179"/>
      <c r="X58" s="176"/>
      <c r="Y58" s="155"/>
    </row>
    <row r="59" spans="1:25" s="153" customFormat="1" x14ac:dyDescent="0.25">
      <c r="A59" s="155"/>
      <c r="B59" s="155"/>
      <c r="C59" s="155"/>
      <c r="D59" s="155"/>
      <c r="E59" s="155"/>
      <c r="F59" s="155"/>
      <c r="G59" s="155"/>
      <c r="H59" s="155"/>
      <c r="I59" s="155"/>
      <c r="J59" s="151"/>
      <c r="K59" s="179"/>
      <c r="L59" s="179"/>
      <c r="M59" s="179"/>
      <c r="X59" s="176"/>
      <c r="Y59" s="155"/>
    </row>
    <row r="60" spans="1:25" s="153" customFormat="1" x14ac:dyDescent="0.25">
      <c r="A60" s="155"/>
      <c r="B60" s="155"/>
      <c r="C60" s="155"/>
      <c r="D60" s="155"/>
      <c r="E60" s="155"/>
      <c r="F60" s="155"/>
      <c r="G60" s="155"/>
      <c r="H60" s="155"/>
      <c r="I60" s="155"/>
      <c r="J60" s="151"/>
      <c r="K60" s="179"/>
      <c r="L60" s="179"/>
      <c r="M60" s="179"/>
      <c r="X60" s="176"/>
      <c r="Y60" s="155"/>
    </row>
    <row r="61" spans="1:25" s="153" customFormat="1" x14ac:dyDescent="0.25">
      <c r="A61" s="155"/>
      <c r="B61" s="155"/>
      <c r="C61" s="155"/>
      <c r="D61" s="155"/>
      <c r="E61" s="155"/>
      <c r="F61" s="155"/>
      <c r="G61" s="155"/>
      <c r="H61" s="155"/>
      <c r="I61" s="155"/>
      <c r="J61" s="151"/>
      <c r="K61" s="179"/>
      <c r="L61" s="179"/>
      <c r="M61" s="179"/>
      <c r="X61" s="176"/>
      <c r="Y61" s="155"/>
    </row>
    <row r="62" spans="1:25" s="153" customFormat="1" x14ac:dyDescent="0.25">
      <c r="A62" s="155"/>
      <c r="B62" s="155"/>
      <c r="C62" s="155"/>
      <c r="D62" s="155"/>
      <c r="E62" s="155"/>
      <c r="F62" s="155"/>
      <c r="G62" s="155"/>
      <c r="H62" s="155"/>
      <c r="I62" s="155"/>
      <c r="J62" s="151"/>
      <c r="K62" s="179"/>
      <c r="L62" s="179"/>
      <c r="M62" s="179"/>
      <c r="X62" s="176"/>
      <c r="Y62" s="155"/>
    </row>
    <row r="63" spans="1:25" s="153" customFormat="1" x14ac:dyDescent="0.25">
      <c r="A63" s="155"/>
      <c r="B63" s="155"/>
      <c r="C63" s="155"/>
      <c r="D63" s="155"/>
      <c r="E63" s="155"/>
      <c r="F63" s="155"/>
      <c r="G63" s="155"/>
      <c r="H63" s="155"/>
      <c r="I63" s="155"/>
      <c r="J63" s="151"/>
      <c r="K63" s="179"/>
      <c r="L63" s="179"/>
      <c r="M63" s="179"/>
      <c r="X63" s="176"/>
      <c r="Y63" s="155"/>
    </row>
    <row r="64" spans="1:25" s="153" customFormat="1" x14ac:dyDescent="0.25">
      <c r="A64" s="155"/>
      <c r="B64" s="155"/>
      <c r="C64" s="155"/>
      <c r="D64" s="155"/>
      <c r="E64" s="155"/>
      <c r="F64" s="155"/>
      <c r="G64" s="155"/>
      <c r="H64" s="155"/>
      <c r="I64" s="155"/>
      <c r="J64" s="151"/>
      <c r="K64" s="179"/>
      <c r="L64" s="179"/>
      <c r="M64" s="179"/>
      <c r="X64" s="176"/>
      <c r="Y64" s="155"/>
    </row>
    <row r="65" spans="1:25" s="153" customFormat="1" x14ac:dyDescent="0.25">
      <c r="A65" s="155"/>
      <c r="B65" s="155"/>
      <c r="C65" s="155"/>
      <c r="D65" s="155"/>
      <c r="E65" s="155"/>
      <c r="F65" s="155"/>
      <c r="G65" s="155"/>
      <c r="H65" s="155"/>
      <c r="I65" s="155"/>
      <c r="J65" s="151"/>
      <c r="K65" s="179"/>
      <c r="L65" s="179"/>
      <c r="M65" s="179"/>
      <c r="X65" s="176"/>
      <c r="Y65" s="155"/>
    </row>
    <row r="66" spans="1:25" s="153" customFormat="1" x14ac:dyDescent="0.25">
      <c r="A66" s="155"/>
      <c r="B66" s="155"/>
      <c r="C66" s="155"/>
      <c r="D66" s="155"/>
      <c r="E66" s="155"/>
      <c r="F66" s="155"/>
      <c r="G66" s="155"/>
      <c r="H66" s="155"/>
      <c r="I66" s="155"/>
      <c r="J66" s="151"/>
      <c r="K66" s="179"/>
      <c r="L66" s="179"/>
      <c r="M66" s="179"/>
      <c r="X66" s="176"/>
      <c r="Y66" s="155"/>
    </row>
    <row r="67" spans="1:25" s="153" customFormat="1" x14ac:dyDescent="0.25">
      <c r="A67" s="155"/>
      <c r="B67" s="155"/>
      <c r="C67" s="155"/>
      <c r="D67" s="155"/>
      <c r="E67" s="155"/>
      <c r="F67" s="155"/>
      <c r="G67" s="155"/>
      <c r="H67" s="155"/>
      <c r="I67" s="155"/>
      <c r="J67" s="151"/>
      <c r="K67" s="179"/>
      <c r="L67" s="179"/>
      <c r="M67" s="179"/>
      <c r="X67" s="176"/>
      <c r="Y67" s="155"/>
    </row>
    <row r="68" spans="1:25" s="153" customFormat="1" x14ac:dyDescent="0.25">
      <c r="A68" s="155"/>
      <c r="B68" s="155"/>
      <c r="C68" s="155"/>
      <c r="D68" s="155"/>
      <c r="E68" s="155"/>
      <c r="F68" s="155"/>
      <c r="G68" s="155"/>
      <c r="H68" s="155"/>
      <c r="I68" s="155"/>
      <c r="J68" s="151"/>
      <c r="K68" s="179"/>
      <c r="L68" s="179"/>
      <c r="M68" s="179"/>
      <c r="X68" s="176"/>
      <c r="Y68" s="155"/>
    </row>
    <row r="69" spans="1:25" s="153" customFormat="1" x14ac:dyDescent="0.25">
      <c r="A69" s="155"/>
      <c r="B69" s="155"/>
      <c r="C69" s="155"/>
      <c r="D69" s="155"/>
      <c r="E69" s="155"/>
      <c r="F69" s="155"/>
      <c r="G69" s="155"/>
      <c r="H69" s="155"/>
      <c r="I69" s="155"/>
      <c r="J69" s="151"/>
      <c r="K69" s="179"/>
      <c r="L69" s="179"/>
      <c r="M69" s="179"/>
      <c r="X69" s="176"/>
      <c r="Y69" s="155"/>
    </row>
    <row r="70" spans="1:25" s="153" customFormat="1" x14ac:dyDescent="0.25">
      <c r="A70" s="155"/>
      <c r="B70" s="155"/>
      <c r="C70" s="155"/>
      <c r="D70" s="155"/>
      <c r="E70" s="155"/>
      <c r="F70" s="155"/>
      <c r="G70" s="155"/>
      <c r="H70" s="155"/>
      <c r="I70" s="155"/>
      <c r="J70" s="151"/>
      <c r="K70" s="179"/>
      <c r="L70" s="179"/>
      <c r="M70" s="179"/>
      <c r="X70" s="176"/>
      <c r="Y70" s="155"/>
    </row>
    <row r="71" spans="1:25" s="153" customFormat="1" x14ac:dyDescent="0.25">
      <c r="A71" s="155"/>
      <c r="B71" s="155"/>
      <c r="C71" s="155"/>
      <c r="D71" s="155"/>
      <c r="E71" s="155"/>
      <c r="F71" s="155"/>
      <c r="G71" s="155"/>
      <c r="H71" s="155"/>
      <c r="I71" s="155"/>
      <c r="J71" s="151"/>
      <c r="K71" s="179"/>
      <c r="L71" s="179"/>
      <c r="M71" s="179"/>
      <c r="X71" s="176"/>
      <c r="Y71" s="155"/>
    </row>
    <row r="72" spans="1:25" s="153" customFormat="1" x14ac:dyDescent="0.25">
      <c r="A72" s="155"/>
      <c r="B72" s="155"/>
      <c r="C72" s="155"/>
      <c r="D72" s="155"/>
      <c r="E72" s="155"/>
      <c r="F72" s="155"/>
      <c r="G72" s="155"/>
      <c r="H72" s="155"/>
      <c r="I72" s="155"/>
      <c r="J72" s="151"/>
      <c r="K72" s="179"/>
      <c r="L72" s="179"/>
      <c r="M72" s="179"/>
      <c r="X72" s="176"/>
      <c r="Y72" s="155"/>
    </row>
    <row r="73" spans="1:25" s="153" customFormat="1" x14ac:dyDescent="0.25">
      <c r="A73" s="155"/>
      <c r="B73" s="155"/>
      <c r="C73" s="155"/>
      <c r="D73" s="155"/>
      <c r="E73" s="155"/>
      <c r="F73" s="155"/>
      <c r="G73" s="155"/>
      <c r="H73" s="155"/>
      <c r="I73" s="155"/>
      <c r="J73" s="151"/>
      <c r="K73" s="179"/>
      <c r="L73" s="179"/>
      <c r="M73" s="179"/>
      <c r="X73" s="176"/>
      <c r="Y73" s="155"/>
    </row>
    <row r="74" spans="1:25" s="153" customFormat="1" x14ac:dyDescent="0.25">
      <c r="A74" s="155"/>
      <c r="B74" s="155"/>
      <c r="C74" s="155"/>
      <c r="D74" s="155"/>
      <c r="E74" s="155"/>
      <c r="F74" s="155"/>
      <c r="G74" s="155"/>
      <c r="H74" s="155"/>
      <c r="I74" s="155"/>
      <c r="J74" s="151"/>
      <c r="K74" s="179"/>
      <c r="L74" s="179"/>
      <c r="M74" s="179"/>
      <c r="X74" s="176"/>
      <c r="Y74" s="155"/>
    </row>
    <row r="75" spans="1:25" s="153" customFormat="1" x14ac:dyDescent="0.25">
      <c r="A75" s="155"/>
      <c r="B75" s="155"/>
      <c r="C75" s="155"/>
      <c r="D75" s="155"/>
      <c r="E75" s="155"/>
      <c r="F75" s="155"/>
      <c r="G75" s="155"/>
      <c r="H75" s="155"/>
      <c r="I75" s="155"/>
      <c r="J75" s="151"/>
      <c r="K75" s="179"/>
      <c r="L75" s="179"/>
      <c r="M75" s="179"/>
      <c r="X75" s="176"/>
      <c r="Y75" s="155"/>
    </row>
    <row r="76" spans="1:25" s="153" customFormat="1" x14ac:dyDescent="0.25">
      <c r="A76" s="155"/>
      <c r="B76" s="155"/>
      <c r="C76" s="155"/>
      <c r="D76" s="155"/>
      <c r="E76" s="155"/>
      <c r="F76" s="155"/>
      <c r="G76" s="155"/>
      <c r="H76" s="155"/>
      <c r="I76" s="155"/>
      <c r="J76" s="151"/>
      <c r="K76" s="179"/>
      <c r="L76" s="179"/>
      <c r="M76" s="179"/>
      <c r="X76" s="176"/>
      <c r="Y76" s="155"/>
    </row>
    <row r="77" spans="1:25" s="153" customFormat="1" x14ac:dyDescent="0.25">
      <c r="A77" s="155"/>
      <c r="B77" s="155"/>
      <c r="C77" s="155"/>
      <c r="D77" s="155"/>
      <c r="E77" s="155"/>
      <c r="F77" s="155"/>
      <c r="G77" s="155"/>
      <c r="H77" s="155"/>
      <c r="I77" s="155"/>
      <c r="J77" s="151"/>
      <c r="K77" s="179"/>
      <c r="L77" s="179"/>
      <c r="M77" s="179"/>
      <c r="X77" s="176"/>
      <c r="Y77" s="155"/>
    </row>
    <row r="78" spans="1:25" s="153" customFormat="1" x14ac:dyDescent="0.25">
      <c r="A78" s="155"/>
      <c r="B78" s="155"/>
      <c r="C78" s="155"/>
      <c r="D78" s="155"/>
      <c r="E78" s="155"/>
      <c r="F78" s="155"/>
      <c r="G78" s="155"/>
      <c r="H78" s="155"/>
      <c r="I78" s="155"/>
      <c r="J78" s="151"/>
      <c r="K78" s="179"/>
      <c r="L78" s="179"/>
      <c r="M78" s="179"/>
      <c r="X78" s="176"/>
      <c r="Y78" s="155"/>
    </row>
    <row r="79" spans="1:25" s="153" customFormat="1" x14ac:dyDescent="0.25">
      <c r="A79" s="155"/>
      <c r="B79" s="155"/>
      <c r="C79" s="155"/>
      <c r="D79" s="155"/>
      <c r="E79" s="155"/>
      <c r="F79" s="155"/>
      <c r="G79" s="155"/>
      <c r="H79" s="155"/>
      <c r="I79" s="155"/>
      <c r="J79" s="151"/>
      <c r="K79" s="179"/>
      <c r="L79" s="179"/>
      <c r="M79" s="179"/>
      <c r="X79" s="176"/>
      <c r="Y79" s="155"/>
    </row>
    <row r="80" spans="1:25" s="153" customFormat="1" x14ac:dyDescent="0.25">
      <c r="A80" s="155"/>
      <c r="B80" s="155"/>
      <c r="C80" s="155"/>
      <c r="D80" s="155"/>
      <c r="E80" s="155"/>
      <c r="F80" s="155"/>
      <c r="G80" s="155"/>
      <c r="H80" s="155"/>
      <c r="I80" s="155"/>
      <c r="J80" s="151"/>
      <c r="K80" s="179"/>
      <c r="L80" s="179"/>
      <c r="M80" s="179"/>
      <c r="X80" s="176"/>
      <c r="Y80" s="155"/>
    </row>
    <row r="81" spans="1:25" s="153" customFormat="1" x14ac:dyDescent="0.25">
      <c r="A81" s="155"/>
      <c r="B81" s="155"/>
      <c r="C81" s="155"/>
      <c r="D81" s="155"/>
      <c r="E81" s="155"/>
      <c r="F81" s="155"/>
      <c r="G81" s="155"/>
      <c r="H81" s="155"/>
      <c r="I81" s="155"/>
      <c r="J81" s="151"/>
      <c r="K81" s="179"/>
      <c r="L81" s="179"/>
      <c r="M81" s="179"/>
      <c r="X81" s="176"/>
      <c r="Y81" s="155"/>
    </row>
    <row r="82" spans="1:25" s="153" customFormat="1" x14ac:dyDescent="0.25">
      <c r="A82" s="155"/>
      <c r="B82" s="155"/>
      <c r="C82" s="155"/>
      <c r="D82" s="155"/>
      <c r="E82" s="155"/>
      <c r="F82" s="155"/>
      <c r="G82" s="155"/>
      <c r="H82" s="155"/>
      <c r="I82" s="155"/>
      <c r="J82" s="151"/>
      <c r="K82" s="179"/>
      <c r="L82" s="179"/>
      <c r="M82" s="179"/>
      <c r="X82" s="176"/>
      <c r="Y82" s="155"/>
    </row>
    <row r="83" spans="1:25" s="153" customFormat="1" x14ac:dyDescent="0.25">
      <c r="A83" s="155"/>
      <c r="B83" s="155"/>
      <c r="C83" s="155"/>
      <c r="D83" s="155"/>
      <c r="E83" s="155"/>
      <c r="F83" s="155"/>
      <c r="G83" s="155"/>
      <c r="H83" s="155"/>
      <c r="I83" s="155"/>
      <c r="J83" s="151"/>
      <c r="K83" s="179"/>
      <c r="L83" s="179"/>
      <c r="M83" s="179"/>
      <c r="X83" s="176"/>
      <c r="Y83" s="155"/>
    </row>
    <row r="84" spans="1:25" s="153" customFormat="1" x14ac:dyDescent="0.25">
      <c r="A84" s="155"/>
      <c r="B84" s="155"/>
      <c r="C84" s="155"/>
      <c r="D84" s="155"/>
      <c r="E84" s="155"/>
      <c r="F84" s="155"/>
      <c r="G84" s="155"/>
      <c r="H84" s="155"/>
      <c r="I84" s="155"/>
      <c r="J84" s="151"/>
      <c r="K84" s="179"/>
      <c r="L84" s="179"/>
      <c r="M84" s="179"/>
      <c r="X84" s="176"/>
      <c r="Y84" s="155"/>
    </row>
    <row r="85" spans="1:25" s="153" customFormat="1" x14ac:dyDescent="0.25">
      <c r="A85" s="155"/>
      <c r="B85" s="155"/>
      <c r="C85" s="155"/>
      <c r="D85" s="155"/>
      <c r="E85" s="155"/>
      <c r="F85" s="155"/>
      <c r="G85" s="155"/>
      <c r="H85" s="155"/>
      <c r="I85" s="155"/>
      <c r="J85" s="151"/>
      <c r="K85" s="179"/>
      <c r="L85" s="179"/>
      <c r="M85" s="179"/>
      <c r="X85" s="176"/>
      <c r="Y85" s="155"/>
    </row>
    <row r="86" spans="1:25" s="153" customFormat="1" x14ac:dyDescent="0.25">
      <c r="A86" s="155"/>
      <c r="B86" s="155"/>
      <c r="C86" s="155"/>
      <c r="D86" s="155"/>
      <c r="E86" s="155"/>
      <c r="F86" s="155"/>
      <c r="G86" s="155"/>
      <c r="H86" s="155"/>
      <c r="I86" s="155"/>
      <c r="J86" s="151"/>
      <c r="K86" s="179"/>
      <c r="L86" s="179"/>
      <c r="M86" s="179"/>
      <c r="X86" s="176"/>
      <c r="Y86" s="155"/>
    </row>
  </sheetData>
  <mergeCells count="54">
    <mergeCell ref="A16:H16"/>
    <mergeCell ref="P12:P13"/>
    <mergeCell ref="W12:W13"/>
    <mergeCell ref="P14:P15"/>
    <mergeCell ref="X12:X13"/>
    <mergeCell ref="X14:X15"/>
    <mergeCell ref="N14:N15"/>
    <mergeCell ref="O14:O15"/>
    <mergeCell ref="W14:W15"/>
    <mergeCell ref="O12:O13"/>
    <mergeCell ref="A14:A15"/>
    <mergeCell ref="F14:F15"/>
    <mergeCell ref="G14:G15"/>
    <mergeCell ref="H14:H15"/>
    <mergeCell ref="I14:I15"/>
    <mergeCell ref="J14:J15"/>
    <mergeCell ref="K14:K15"/>
    <mergeCell ref="L14:L15"/>
    <mergeCell ref="M14:M15"/>
    <mergeCell ref="C12:C13"/>
    <mergeCell ref="C14:C15"/>
    <mergeCell ref="I12:I13"/>
    <mergeCell ref="X6:X7"/>
    <mergeCell ref="A12:A13"/>
    <mergeCell ref="F12:F13"/>
    <mergeCell ref="G12:G13"/>
    <mergeCell ref="H12:H13"/>
    <mergeCell ref="J12:J13"/>
    <mergeCell ref="K12:K13"/>
    <mergeCell ref="L12:L13"/>
    <mergeCell ref="M12:M13"/>
    <mergeCell ref="N12:N13"/>
    <mergeCell ref="P6:P7"/>
    <mergeCell ref="Q6:Q7"/>
    <mergeCell ref="R6:S6"/>
    <mergeCell ref="T6:T7"/>
    <mergeCell ref="U6:V6"/>
    <mergeCell ref="W6:W7"/>
    <mergeCell ref="O6:O7"/>
    <mergeCell ref="A5:W5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</mergeCells>
  <pageMargins left="0.70866141732283472" right="0.70866141732283472" top="0.78740157480314965" bottom="0.78740157480314965" header="0.31496062992125984" footer="0.31496062992125984"/>
  <pageSetup paperSize="9" scale="43" firstPageNumber="125" orientation="landscape" useFirstPageNumber="1" r:id="rId1"/>
  <headerFooter>
    <oddFooter xml:space="preserve">&amp;L&amp;"Arial,Kurzíva"Zastupitelstvo Olomouckého kraje 16-12-2019
7. - Rozpočet Olomouckého kraje 2020 - návrh rozpočtu
Příloha č. 5b): Projekty spolufinancované z evropských fondů a národních fondů&amp;R&amp;"Arial,Kurzíva"Strana &amp;P (Celkem 140) </oddFoot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BW284"/>
  <sheetViews>
    <sheetView showGridLines="0" view="pageBreakPreview" zoomScale="90" zoomScaleNormal="80" zoomScaleSheetLayoutView="90" workbookViewId="0">
      <selection activeCell="G20" sqref="G20"/>
    </sheetView>
  </sheetViews>
  <sheetFormatPr defaultRowHeight="15" x14ac:dyDescent="0.25"/>
  <cols>
    <col min="1" max="1" width="4.7109375" style="191" customWidth="1"/>
    <col min="2" max="3" width="9.28515625" style="191" hidden="1" customWidth="1"/>
    <col min="4" max="4" width="7.7109375" style="191" customWidth="1"/>
    <col min="5" max="5" width="15.5703125" style="191" hidden="1" customWidth="1"/>
    <col min="6" max="6" width="33.140625" style="191" customWidth="1"/>
    <col min="7" max="7" width="29.7109375" style="191" customWidth="1"/>
    <col min="8" max="8" width="6.85546875" style="191" customWidth="1"/>
    <col min="9" max="9" width="10" style="191" customWidth="1"/>
    <col min="10" max="10" width="17" style="191" customWidth="1"/>
    <col min="11" max="11" width="11.5703125" style="191" customWidth="1"/>
    <col min="12" max="12" width="10.140625" style="191" bestFit="1" customWidth="1"/>
    <col min="13" max="13" width="12.85546875" style="191" customWidth="1"/>
    <col min="14" max="14" width="11.7109375" style="191" customWidth="1"/>
    <col min="15" max="15" width="16.28515625" style="191" customWidth="1"/>
    <col min="16" max="16" width="15.85546875" style="191" customWidth="1"/>
    <col min="17" max="17" width="16.140625" style="191" customWidth="1"/>
    <col min="18" max="18" width="15.85546875" style="191" customWidth="1"/>
    <col min="19" max="19" width="11.5703125" style="191" customWidth="1"/>
    <col min="20" max="20" width="11.28515625" style="191" customWidth="1"/>
    <col min="21" max="21" width="13" style="191" customWidth="1"/>
    <col min="22" max="22" width="12.42578125" style="191" customWidth="1"/>
    <col min="23" max="23" width="12.140625" style="191" customWidth="1"/>
    <col min="24" max="16384" width="9.140625" style="191"/>
  </cols>
  <sheetData>
    <row r="1" spans="1:75" ht="18" x14ac:dyDescent="0.25">
      <c r="A1" s="378" t="s">
        <v>167</v>
      </c>
      <c r="B1" s="374"/>
      <c r="C1" s="374"/>
      <c r="D1" s="375"/>
      <c r="E1" s="376"/>
      <c r="F1" s="377"/>
      <c r="G1" s="369"/>
      <c r="H1" s="330"/>
      <c r="I1" s="329"/>
      <c r="J1" s="330"/>
      <c r="K1" s="330"/>
      <c r="L1" s="330"/>
      <c r="M1" s="331"/>
      <c r="N1" s="332"/>
      <c r="O1" s="333"/>
      <c r="P1" s="333"/>
      <c r="Q1" s="333"/>
      <c r="R1" s="198"/>
      <c r="S1" s="198"/>
      <c r="T1" s="198"/>
      <c r="U1" s="198"/>
      <c r="V1" s="198"/>
      <c r="W1" s="361"/>
      <c r="X1" s="190"/>
      <c r="Y1" s="190"/>
      <c r="Z1" s="190"/>
      <c r="AA1" s="190"/>
      <c r="AB1" s="190"/>
      <c r="AC1" s="190"/>
      <c r="AD1" s="190"/>
      <c r="AE1" s="190"/>
      <c r="AF1" s="190"/>
      <c r="AG1" s="190"/>
      <c r="AH1" s="190"/>
      <c r="AI1" s="190"/>
      <c r="AJ1" s="190"/>
      <c r="AK1" s="190"/>
      <c r="AL1" s="190"/>
      <c r="AM1" s="190"/>
      <c r="AN1" s="190"/>
      <c r="AO1" s="190"/>
      <c r="AP1" s="190"/>
      <c r="AQ1" s="190"/>
      <c r="AR1" s="190"/>
      <c r="AS1" s="190"/>
      <c r="AT1" s="190"/>
      <c r="AU1" s="190"/>
      <c r="AV1" s="190"/>
      <c r="AW1" s="190"/>
      <c r="AX1" s="190"/>
      <c r="AY1" s="190"/>
      <c r="AZ1" s="190"/>
      <c r="BA1" s="190"/>
      <c r="BB1" s="190"/>
      <c r="BC1" s="190"/>
      <c r="BD1" s="190"/>
      <c r="BE1" s="190"/>
      <c r="BF1" s="190"/>
      <c r="BG1" s="190"/>
      <c r="BH1" s="190"/>
      <c r="BI1" s="190"/>
      <c r="BJ1" s="190"/>
      <c r="BK1" s="190"/>
      <c r="BL1" s="190"/>
      <c r="BM1" s="190"/>
      <c r="BN1" s="190"/>
      <c r="BO1" s="190"/>
      <c r="BP1" s="190"/>
      <c r="BQ1" s="190"/>
      <c r="BR1" s="190"/>
      <c r="BS1" s="190"/>
      <c r="BT1" s="190"/>
      <c r="BU1" s="190"/>
      <c r="BV1" s="190"/>
      <c r="BW1" s="190"/>
    </row>
    <row r="2" spans="1:75" x14ac:dyDescent="0.25">
      <c r="A2" s="370" t="s">
        <v>46</v>
      </c>
      <c r="B2" s="374"/>
      <c r="C2" s="374"/>
      <c r="D2" s="375"/>
      <c r="E2" s="373"/>
      <c r="F2" s="373" t="s">
        <v>170</v>
      </c>
      <c r="G2" s="371" t="s">
        <v>195</v>
      </c>
      <c r="H2" s="193"/>
      <c r="I2" s="192"/>
      <c r="J2" s="194"/>
      <c r="K2" s="194"/>
      <c r="L2" s="194"/>
      <c r="M2" s="195"/>
      <c r="N2" s="196"/>
      <c r="O2" s="197"/>
      <c r="P2" s="197"/>
      <c r="Q2" s="197"/>
      <c r="R2" s="198"/>
      <c r="S2" s="198"/>
      <c r="T2" s="198"/>
      <c r="U2" s="198"/>
      <c r="V2" s="198"/>
      <c r="W2" s="262"/>
      <c r="X2" s="190"/>
      <c r="Y2" s="190"/>
      <c r="Z2" s="190"/>
      <c r="AA2" s="190"/>
      <c r="AB2" s="190"/>
      <c r="AC2" s="190"/>
      <c r="AD2" s="190"/>
      <c r="AE2" s="190"/>
      <c r="AF2" s="190"/>
      <c r="AG2" s="190"/>
      <c r="AH2" s="190"/>
      <c r="AI2" s="190"/>
      <c r="AJ2" s="190"/>
      <c r="AK2" s="190"/>
      <c r="AL2" s="190"/>
      <c r="AM2" s="190"/>
      <c r="AN2" s="190"/>
      <c r="AO2" s="190"/>
      <c r="AP2" s="190"/>
      <c r="AQ2" s="190"/>
      <c r="AR2" s="190"/>
      <c r="AS2" s="190"/>
      <c r="AT2" s="190"/>
      <c r="AU2" s="190"/>
      <c r="AV2" s="190"/>
      <c r="AW2" s="190"/>
      <c r="AX2" s="190"/>
      <c r="AY2" s="190"/>
      <c r="AZ2" s="190"/>
      <c r="BA2" s="190"/>
      <c r="BB2" s="190"/>
      <c r="BC2" s="190"/>
      <c r="BD2" s="190"/>
      <c r="BE2" s="190"/>
      <c r="BF2" s="190"/>
      <c r="BG2" s="190"/>
      <c r="BH2" s="190"/>
      <c r="BI2" s="190"/>
      <c r="BJ2" s="190"/>
      <c r="BK2" s="190"/>
      <c r="BL2" s="190"/>
      <c r="BM2" s="190"/>
      <c r="BN2" s="190"/>
      <c r="BO2" s="190"/>
      <c r="BP2" s="190"/>
      <c r="BQ2" s="190"/>
      <c r="BR2" s="190"/>
      <c r="BS2" s="190"/>
      <c r="BT2" s="190"/>
      <c r="BU2" s="190"/>
      <c r="BV2" s="190"/>
      <c r="BW2" s="190"/>
    </row>
    <row r="3" spans="1:75" x14ac:dyDescent="0.25">
      <c r="A3" s="372"/>
      <c r="B3" s="374"/>
      <c r="C3" s="374"/>
      <c r="D3" s="375"/>
      <c r="E3" s="377"/>
      <c r="F3" s="373" t="s">
        <v>16</v>
      </c>
      <c r="G3" s="371"/>
      <c r="H3" s="194"/>
      <c r="I3" s="192"/>
      <c r="J3" s="194"/>
      <c r="K3" s="194"/>
      <c r="L3" s="194"/>
      <c r="M3" s="195"/>
      <c r="N3" s="196"/>
      <c r="O3" s="197"/>
      <c r="P3" s="197"/>
      <c r="Q3" s="197"/>
      <c r="R3" s="198"/>
      <c r="S3" s="198"/>
      <c r="T3" s="198"/>
      <c r="U3" s="198"/>
      <c r="V3" s="198"/>
      <c r="W3" s="262"/>
      <c r="X3" s="190"/>
      <c r="Y3" s="190"/>
      <c r="Z3" s="190"/>
      <c r="AA3" s="190"/>
      <c r="AB3" s="190"/>
      <c r="AC3" s="190"/>
      <c r="AD3" s="190"/>
      <c r="AE3" s="190"/>
      <c r="AF3" s="190"/>
      <c r="AG3" s="190"/>
      <c r="AH3" s="190"/>
      <c r="AI3" s="190"/>
      <c r="AJ3" s="190"/>
      <c r="AK3" s="190"/>
      <c r="AL3" s="190"/>
      <c r="AM3" s="190"/>
      <c r="AN3" s="190"/>
      <c r="AO3" s="190"/>
      <c r="AP3" s="190"/>
      <c r="AQ3" s="190"/>
      <c r="AR3" s="190"/>
      <c r="AS3" s="190"/>
      <c r="AT3" s="190"/>
      <c r="AU3" s="190"/>
      <c r="AV3" s="190"/>
      <c r="AW3" s="190"/>
      <c r="AX3" s="190"/>
      <c r="AY3" s="190"/>
      <c r="AZ3" s="190"/>
      <c r="BA3" s="190"/>
      <c r="BB3" s="190"/>
      <c r="BC3" s="190"/>
      <c r="BD3" s="190"/>
      <c r="BE3" s="190"/>
      <c r="BF3" s="190"/>
      <c r="BG3" s="190"/>
      <c r="BH3" s="190"/>
      <c r="BI3" s="190"/>
      <c r="BJ3" s="190"/>
      <c r="BK3" s="190"/>
      <c r="BL3" s="190"/>
      <c r="BM3" s="190"/>
      <c r="BN3" s="190"/>
      <c r="BO3" s="190"/>
      <c r="BP3" s="190"/>
      <c r="BQ3" s="190"/>
      <c r="BR3" s="190"/>
      <c r="BS3" s="190"/>
      <c r="BT3" s="190"/>
      <c r="BU3" s="190"/>
      <c r="BV3" s="190"/>
      <c r="BW3" s="190"/>
    </row>
    <row r="4" spans="1:75" ht="12.2" customHeight="1" x14ac:dyDescent="0.25">
      <c r="A4" s="334"/>
      <c r="B4" s="334"/>
      <c r="C4" s="334"/>
      <c r="D4" s="334"/>
      <c r="E4" s="335"/>
      <c r="F4" s="334"/>
      <c r="G4" s="335"/>
      <c r="H4" s="334"/>
      <c r="I4" s="334"/>
      <c r="J4" s="334"/>
      <c r="K4" s="334"/>
      <c r="L4" s="334"/>
      <c r="M4" s="334"/>
      <c r="N4" s="334"/>
      <c r="O4" s="334"/>
      <c r="P4" s="336"/>
      <c r="Q4" s="337"/>
      <c r="R4" s="338"/>
      <c r="S4" s="338"/>
      <c r="T4" s="338"/>
      <c r="U4" s="338"/>
      <c r="V4" s="339" t="s">
        <v>23</v>
      </c>
      <c r="W4" s="360"/>
      <c r="X4" s="190"/>
      <c r="Y4" s="190"/>
      <c r="Z4" s="190"/>
      <c r="AA4" s="190"/>
      <c r="AB4" s="190"/>
      <c r="AC4" s="190"/>
      <c r="AD4" s="190"/>
      <c r="AE4" s="190"/>
      <c r="AF4" s="190"/>
      <c r="AG4" s="190"/>
      <c r="AH4" s="190"/>
      <c r="AI4" s="190"/>
      <c r="AJ4" s="190"/>
      <c r="AK4" s="190"/>
      <c r="AL4" s="190"/>
      <c r="AM4" s="190"/>
      <c r="AN4" s="190"/>
      <c r="AO4" s="190"/>
      <c r="AP4" s="190"/>
      <c r="AQ4" s="190"/>
      <c r="AR4" s="190"/>
      <c r="AS4" s="190"/>
      <c r="AT4" s="190"/>
      <c r="AU4" s="190"/>
      <c r="AV4" s="190"/>
      <c r="AW4" s="190"/>
      <c r="AX4" s="190"/>
      <c r="AY4" s="190"/>
      <c r="AZ4" s="190"/>
      <c r="BA4" s="190"/>
      <c r="BB4" s="190"/>
      <c r="BC4" s="190"/>
      <c r="BD4" s="190"/>
      <c r="BE4" s="190"/>
      <c r="BF4" s="190"/>
      <c r="BG4" s="190"/>
      <c r="BH4" s="190"/>
      <c r="BI4" s="190"/>
      <c r="BJ4" s="190"/>
      <c r="BK4" s="190"/>
      <c r="BL4" s="190"/>
      <c r="BM4" s="190"/>
      <c r="BN4" s="190"/>
      <c r="BO4" s="190"/>
      <c r="BP4" s="190"/>
      <c r="BQ4" s="190"/>
      <c r="BR4" s="190"/>
      <c r="BS4" s="190"/>
      <c r="BT4" s="190"/>
      <c r="BU4" s="190"/>
      <c r="BV4" s="190"/>
      <c r="BW4" s="190"/>
    </row>
    <row r="5" spans="1:75" ht="23.25" x14ac:dyDescent="0.25">
      <c r="A5" s="420" t="s">
        <v>182</v>
      </c>
      <c r="B5" s="420"/>
      <c r="C5" s="420"/>
      <c r="D5" s="420"/>
      <c r="E5" s="420"/>
      <c r="F5" s="420"/>
      <c r="G5" s="420"/>
      <c r="H5" s="420"/>
      <c r="I5" s="420"/>
      <c r="J5" s="420"/>
      <c r="K5" s="420"/>
      <c r="L5" s="420"/>
      <c r="M5" s="420"/>
      <c r="N5" s="420"/>
      <c r="O5" s="420"/>
      <c r="P5" s="420"/>
      <c r="Q5" s="420"/>
      <c r="R5" s="420"/>
      <c r="S5" s="420"/>
      <c r="T5" s="420"/>
      <c r="U5" s="420"/>
      <c r="V5" s="420"/>
      <c r="W5" s="356"/>
      <c r="X5" s="190"/>
      <c r="Y5" s="190"/>
      <c r="Z5" s="190"/>
      <c r="AA5" s="190"/>
      <c r="AB5" s="190"/>
      <c r="AC5" s="190"/>
      <c r="AD5" s="190"/>
      <c r="AE5" s="190"/>
      <c r="AF5" s="190"/>
      <c r="AG5" s="190"/>
      <c r="AH5" s="190"/>
      <c r="AI5" s="190"/>
      <c r="AJ5" s="190"/>
      <c r="AK5" s="190"/>
      <c r="AL5" s="190"/>
      <c r="AM5" s="190"/>
      <c r="AN5" s="190"/>
      <c r="AO5" s="190"/>
      <c r="AP5" s="190"/>
      <c r="AQ5" s="190"/>
      <c r="AR5" s="190"/>
      <c r="AS5" s="190"/>
      <c r="AT5" s="190"/>
      <c r="AU5" s="190"/>
      <c r="AV5" s="190"/>
      <c r="AW5" s="190"/>
      <c r="AX5" s="190"/>
      <c r="AY5" s="190"/>
      <c r="AZ5" s="190"/>
      <c r="BA5" s="190"/>
      <c r="BB5" s="190"/>
      <c r="BC5" s="190"/>
      <c r="BD5" s="190"/>
      <c r="BE5" s="190"/>
      <c r="BF5" s="190"/>
      <c r="BG5" s="190"/>
      <c r="BH5" s="190"/>
      <c r="BI5" s="190"/>
      <c r="BJ5" s="190"/>
      <c r="BK5" s="190"/>
      <c r="BL5" s="190"/>
      <c r="BM5" s="190"/>
      <c r="BN5" s="190"/>
      <c r="BO5" s="190"/>
      <c r="BP5" s="190"/>
      <c r="BQ5" s="190"/>
      <c r="BR5" s="190"/>
      <c r="BS5" s="190"/>
      <c r="BT5" s="190"/>
      <c r="BU5" s="190"/>
      <c r="BV5" s="190"/>
      <c r="BW5" s="190"/>
    </row>
    <row r="6" spans="1:75" x14ac:dyDescent="0.25">
      <c r="A6" s="458" t="s">
        <v>15</v>
      </c>
      <c r="B6" s="459" t="s">
        <v>12</v>
      </c>
      <c r="C6" s="314"/>
      <c r="D6" s="459" t="s">
        <v>41</v>
      </c>
      <c r="E6" s="459" t="s">
        <v>13</v>
      </c>
      <c r="F6" s="459" t="s">
        <v>10</v>
      </c>
      <c r="G6" s="460" t="s">
        <v>9</v>
      </c>
      <c r="H6" s="461" t="s">
        <v>8</v>
      </c>
      <c r="I6" s="460" t="s">
        <v>7</v>
      </c>
      <c r="J6" s="460" t="s">
        <v>6</v>
      </c>
      <c r="K6" s="460" t="s">
        <v>5</v>
      </c>
      <c r="L6" s="460" t="s">
        <v>4</v>
      </c>
      <c r="M6" s="460" t="s">
        <v>3</v>
      </c>
      <c r="N6" s="462" t="s">
        <v>74</v>
      </c>
      <c r="O6" s="457" t="s">
        <v>183</v>
      </c>
      <c r="P6" s="457" t="s">
        <v>76</v>
      </c>
      <c r="Q6" s="463" t="s">
        <v>77</v>
      </c>
      <c r="R6" s="463"/>
      <c r="S6" s="457" t="s">
        <v>184</v>
      </c>
      <c r="T6" s="463" t="s">
        <v>77</v>
      </c>
      <c r="U6" s="463"/>
      <c r="V6" s="462" t="s">
        <v>79</v>
      </c>
      <c r="W6" s="456" t="s">
        <v>2</v>
      </c>
      <c r="X6" s="190"/>
      <c r="Y6" s="190"/>
      <c r="Z6" s="190"/>
      <c r="AA6" s="190"/>
      <c r="AB6" s="190"/>
      <c r="AC6" s="190"/>
      <c r="AD6" s="190"/>
      <c r="AE6" s="190"/>
      <c r="AF6" s="190"/>
      <c r="AG6" s="190"/>
      <c r="AH6" s="190"/>
      <c r="AI6" s="190"/>
      <c r="AJ6" s="190"/>
      <c r="AK6" s="190"/>
      <c r="AL6" s="190"/>
      <c r="AM6" s="190"/>
      <c r="AN6" s="190"/>
      <c r="AO6" s="190"/>
      <c r="AP6" s="190"/>
      <c r="AQ6" s="190"/>
      <c r="AR6" s="190"/>
      <c r="AS6" s="190"/>
      <c r="AT6" s="190"/>
      <c r="AU6" s="190"/>
      <c r="AV6" s="190"/>
      <c r="AW6" s="190"/>
      <c r="AX6" s="190"/>
      <c r="AY6" s="190"/>
      <c r="AZ6" s="190"/>
      <c r="BA6" s="190"/>
      <c r="BB6" s="190"/>
      <c r="BC6" s="190"/>
      <c r="BD6" s="190"/>
      <c r="BE6" s="190"/>
      <c r="BF6" s="190"/>
      <c r="BG6" s="190"/>
      <c r="BH6" s="190"/>
      <c r="BI6" s="190"/>
      <c r="BJ6" s="190"/>
      <c r="BK6" s="190"/>
      <c r="BL6" s="190"/>
      <c r="BM6" s="190"/>
      <c r="BN6" s="190"/>
      <c r="BO6" s="190"/>
      <c r="BP6" s="190"/>
      <c r="BQ6" s="190"/>
      <c r="BR6" s="190"/>
      <c r="BS6" s="190"/>
      <c r="BT6" s="190"/>
      <c r="BU6" s="190"/>
      <c r="BV6" s="190"/>
      <c r="BW6" s="190"/>
    </row>
    <row r="7" spans="1:75" ht="69.75" customHeight="1" x14ac:dyDescent="0.25">
      <c r="A7" s="458"/>
      <c r="B7" s="459"/>
      <c r="C7" s="314" t="s">
        <v>280</v>
      </c>
      <c r="D7" s="459"/>
      <c r="E7" s="459"/>
      <c r="F7" s="459"/>
      <c r="G7" s="460"/>
      <c r="H7" s="461"/>
      <c r="I7" s="460"/>
      <c r="J7" s="460"/>
      <c r="K7" s="460"/>
      <c r="L7" s="460"/>
      <c r="M7" s="460"/>
      <c r="N7" s="462"/>
      <c r="O7" s="457"/>
      <c r="P7" s="457"/>
      <c r="Q7" s="199" t="s">
        <v>72</v>
      </c>
      <c r="R7" s="199" t="s">
        <v>144</v>
      </c>
      <c r="S7" s="457"/>
      <c r="T7" s="199" t="s">
        <v>82</v>
      </c>
      <c r="U7" s="199" t="s">
        <v>83</v>
      </c>
      <c r="V7" s="462"/>
      <c r="W7" s="456"/>
      <c r="X7" s="190"/>
      <c r="Y7" s="190"/>
      <c r="Z7" s="190"/>
      <c r="AA7" s="190"/>
      <c r="AB7" s="190"/>
      <c r="AC7" s="190"/>
      <c r="AD7" s="190"/>
      <c r="AE7" s="190"/>
      <c r="AF7" s="190"/>
      <c r="AG7" s="190"/>
      <c r="AH7" s="190"/>
      <c r="AI7" s="190"/>
      <c r="AJ7" s="190"/>
      <c r="AK7" s="190"/>
      <c r="AL7" s="190"/>
      <c r="AM7" s="190"/>
      <c r="AN7" s="190"/>
      <c r="AO7" s="190"/>
      <c r="AP7" s="190"/>
      <c r="AQ7" s="190"/>
      <c r="AR7" s="190"/>
      <c r="AS7" s="190"/>
      <c r="AT7" s="190"/>
      <c r="AU7" s="190"/>
      <c r="AV7" s="190"/>
      <c r="AW7" s="190"/>
      <c r="AX7" s="190"/>
      <c r="AY7" s="190"/>
      <c r="AZ7" s="190"/>
      <c r="BA7" s="190"/>
      <c r="BB7" s="190"/>
      <c r="BC7" s="190"/>
      <c r="BD7" s="190"/>
      <c r="BE7" s="190"/>
      <c r="BF7" s="190"/>
      <c r="BG7" s="190"/>
      <c r="BH7" s="190"/>
      <c r="BI7" s="190"/>
      <c r="BJ7" s="190"/>
      <c r="BK7" s="190"/>
      <c r="BL7" s="190"/>
      <c r="BM7" s="190"/>
      <c r="BN7" s="190"/>
      <c r="BO7" s="190"/>
      <c r="BP7" s="190"/>
      <c r="BQ7" s="190"/>
      <c r="BR7" s="190"/>
      <c r="BS7" s="190"/>
      <c r="BT7" s="190"/>
      <c r="BU7" s="190"/>
      <c r="BV7" s="190"/>
      <c r="BW7" s="190"/>
    </row>
    <row r="8" spans="1:75" ht="20.25" x14ac:dyDescent="0.25">
      <c r="A8" s="340" t="s">
        <v>1</v>
      </c>
      <c r="B8" s="341"/>
      <c r="C8" s="341"/>
      <c r="D8" s="341"/>
      <c r="E8" s="341"/>
      <c r="F8" s="341"/>
      <c r="G8" s="341"/>
      <c r="H8" s="341"/>
      <c r="I8" s="341"/>
      <c r="J8" s="25">
        <f>SUM(J9:J10)</f>
        <v>6480</v>
      </c>
      <c r="K8" s="25">
        <f>SUM(K9:K10)</f>
        <v>3892</v>
      </c>
      <c r="L8" s="25">
        <f>SUM(L9:L10)</f>
        <v>2588</v>
      </c>
      <c r="M8" s="25"/>
      <c r="N8" s="25">
        <f t="shared" ref="N8:V8" si="0">SUM(N9:N10)</f>
        <v>290</v>
      </c>
      <c r="O8" s="25">
        <f t="shared" si="0"/>
        <v>3775</v>
      </c>
      <c r="P8" s="25">
        <f t="shared" si="0"/>
        <v>1215</v>
      </c>
      <c r="Q8" s="25">
        <f t="shared" si="0"/>
        <v>1215</v>
      </c>
      <c r="R8" s="25">
        <f t="shared" si="0"/>
        <v>0</v>
      </c>
      <c r="S8" s="25">
        <f t="shared" si="0"/>
        <v>2560</v>
      </c>
      <c r="T8" s="25">
        <f t="shared" si="0"/>
        <v>2560</v>
      </c>
      <c r="U8" s="25">
        <f t="shared" si="0"/>
        <v>0</v>
      </c>
      <c r="V8" s="25">
        <f t="shared" si="0"/>
        <v>0</v>
      </c>
      <c r="W8" s="357"/>
      <c r="X8" s="190"/>
      <c r="Y8" s="190"/>
      <c r="Z8" s="190"/>
      <c r="AA8" s="190"/>
      <c r="AB8" s="190"/>
      <c r="AC8" s="190"/>
      <c r="AD8" s="190"/>
      <c r="AE8" s="190"/>
      <c r="AF8" s="190"/>
      <c r="AG8" s="190"/>
      <c r="AH8" s="190"/>
      <c r="AI8" s="190"/>
      <c r="AJ8" s="190"/>
      <c r="AK8" s="190"/>
      <c r="AL8" s="190"/>
      <c r="AM8" s="190"/>
      <c r="AN8" s="190"/>
      <c r="AO8" s="190"/>
      <c r="AP8" s="190"/>
      <c r="AQ8" s="190"/>
      <c r="AR8" s="190"/>
      <c r="AS8" s="190"/>
      <c r="AT8" s="190"/>
      <c r="AU8" s="190"/>
      <c r="AV8" s="190"/>
      <c r="AW8" s="190"/>
      <c r="AX8" s="190"/>
      <c r="AY8" s="190"/>
      <c r="AZ8" s="190"/>
      <c r="BA8" s="190"/>
      <c r="BB8" s="190"/>
      <c r="BC8" s="190"/>
      <c r="BD8" s="190"/>
      <c r="BE8" s="190"/>
      <c r="BF8" s="190"/>
      <c r="BG8" s="190"/>
      <c r="BH8" s="190"/>
      <c r="BI8" s="190"/>
      <c r="BJ8" s="190"/>
      <c r="BK8" s="190"/>
      <c r="BL8" s="190"/>
      <c r="BM8" s="190"/>
      <c r="BN8" s="190"/>
      <c r="BO8" s="190"/>
      <c r="BP8" s="190"/>
      <c r="BQ8" s="190"/>
      <c r="BR8" s="190"/>
      <c r="BS8" s="190"/>
      <c r="BT8" s="190"/>
      <c r="BU8" s="190"/>
      <c r="BV8" s="190"/>
      <c r="BW8" s="190"/>
    </row>
    <row r="9" spans="1:75" ht="68.25" customHeight="1" x14ac:dyDescent="0.25">
      <c r="A9" s="204">
        <v>1</v>
      </c>
      <c r="B9" s="204">
        <v>2143</v>
      </c>
      <c r="C9" s="204">
        <v>5169</v>
      </c>
      <c r="D9" s="204">
        <v>51</v>
      </c>
      <c r="E9" s="201">
        <v>60007101425</v>
      </c>
      <c r="F9" s="202" t="s">
        <v>185</v>
      </c>
      <c r="G9" s="203" t="s">
        <v>186</v>
      </c>
      <c r="H9" s="204"/>
      <c r="I9" s="204" t="s">
        <v>0</v>
      </c>
      <c r="J9" s="320">
        <v>4850</v>
      </c>
      <c r="K9" s="320">
        <v>2425</v>
      </c>
      <c r="L9" s="320">
        <v>2425</v>
      </c>
      <c r="M9" s="386" t="s">
        <v>113</v>
      </c>
      <c r="N9" s="166">
        <v>0</v>
      </c>
      <c r="O9" s="166">
        <v>2425</v>
      </c>
      <c r="P9" s="166">
        <v>0</v>
      </c>
      <c r="Q9" s="328">
        <v>0</v>
      </c>
      <c r="R9" s="166">
        <v>0</v>
      </c>
      <c r="S9" s="322">
        <v>2425</v>
      </c>
      <c r="T9" s="166">
        <v>2425</v>
      </c>
      <c r="U9" s="166">
        <v>0</v>
      </c>
      <c r="V9" s="166">
        <v>0</v>
      </c>
      <c r="W9" s="358"/>
      <c r="X9" s="190"/>
      <c r="Y9" s="190"/>
      <c r="Z9" s="190"/>
      <c r="AA9" s="190"/>
      <c r="AB9" s="190"/>
      <c r="AC9" s="190"/>
      <c r="AD9" s="190"/>
      <c r="AE9" s="190"/>
      <c r="AF9" s="190"/>
      <c r="AG9" s="190"/>
      <c r="AH9" s="190"/>
      <c r="AI9" s="190"/>
      <c r="AJ9" s="190"/>
      <c r="AK9" s="190"/>
      <c r="AL9" s="190"/>
      <c r="AM9" s="190"/>
      <c r="AN9" s="190"/>
      <c r="AO9" s="190"/>
      <c r="AP9" s="190"/>
      <c r="AQ9" s="190"/>
      <c r="AR9" s="190"/>
      <c r="AS9" s="190"/>
      <c r="AT9" s="190"/>
      <c r="AU9" s="190"/>
      <c r="AV9" s="190"/>
      <c r="AW9" s="190"/>
      <c r="AX9" s="190"/>
      <c r="AY9" s="190"/>
      <c r="AZ9" s="190"/>
      <c r="BA9" s="190"/>
      <c r="BB9" s="190"/>
      <c r="BC9" s="190"/>
      <c r="BD9" s="190"/>
      <c r="BE9" s="190"/>
      <c r="BF9" s="190"/>
      <c r="BG9" s="190"/>
      <c r="BH9" s="190"/>
      <c r="BI9" s="190"/>
      <c r="BJ9" s="190"/>
      <c r="BK9" s="190"/>
      <c r="BL9" s="190"/>
      <c r="BM9" s="190"/>
      <c r="BN9" s="190"/>
      <c r="BO9" s="190"/>
      <c r="BP9" s="190"/>
      <c r="BQ9" s="190"/>
      <c r="BR9" s="190"/>
      <c r="BS9" s="190"/>
      <c r="BT9" s="190"/>
      <c r="BU9" s="190"/>
      <c r="BV9" s="190"/>
      <c r="BW9" s="190"/>
    </row>
    <row r="10" spans="1:75" ht="89.25" customHeight="1" x14ac:dyDescent="0.25">
      <c r="A10" s="204">
        <v>2</v>
      </c>
      <c r="B10" s="204">
        <v>2143</v>
      </c>
      <c r="C10" s="204">
        <v>5169</v>
      </c>
      <c r="D10" s="204">
        <v>51</v>
      </c>
      <c r="E10" s="201">
        <v>60007101169</v>
      </c>
      <c r="F10" s="205" t="s">
        <v>187</v>
      </c>
      <c r="G10" s="206" t="s">
        <v>188</v>
      </c>
      <c r="H10" s="204"/>
      <c r="I10" s="204" t="s">
        <v>0</v>
      </c>
      <c r="J10" s="320">
        <v>1630</v>
      </c>
      <c r="K10" s="320">
        <v>1467</v>
      </c>
      <c r="L10" s="320">
        <v>163</v>
      </c>
      <c r="M10" s="386" t="s">
        <v>294</v>
      </c>
      <c r="N10" s="166">
        <v>290</v>
      </c>
      <c r="O10" s="166">
        <v>1350</v>
      </c>
      <c r="P10" s="166">
        <v>1215</v>
      </c>
      <c r="Q10" s="328">
        <v>1215</v>
      </c>
      <c r="R10" s="166">
        <v>0</v>
      </c>
      <c r="S10" s="322">
        <v>135</v>
      </c>
      <c r="T10" s="166">
        <v>135</v>
      </c>
      <c r="U10" s="166">
        <v>0</v>
      </c>
      <c r="V10" s="166">
        <v>0</v>
      </c>
      <c r="W10" s="358"/>
      <c r="X10" s="190"/>
      <c r="Y10" s="190"/>
      <c r="Z10" s="190"/>
      <c r="AA10" s="190"/>
      <c r="AB10" s="190"/>
      <c r="AC10" s="190"/>
      <c r="AD10" s="190"/>
      <c r="AE10" s="190"/>
      <c r="AF10" s="190"/>
      <c r="AG10" s="190"/>
      <c r="AH10" s="190"/>
      <c r="AI10" s="190"/>
      <c r="AJ10" s="190"/>
      <c r="AK10" s="190"/>
      <c r="AL10" s="190"/>
      <c r="AM10" s="190"/>
      <c r="AN10" s="190"/>
      <c r="AO10" s="190"/>
      <c r="AP10" s="190"/>
      <c r="AQ10" s="190"/>
      <c r="AR10" s="190"/>
      <c r="AS10" s="190"/>
      <c r="AT10" s="190"/>
      <c r="AU10" s="190"/>
      <c r="AV10" s="190"/>
      <c r="AW10" s="190"/>
      <c r="AX10" s="190"/>
      <c r="AY10" s="190"/>
      <c r="AZ10" s="190"/>
      <c r="BA10" s="190"/>
      <c r="BB10" s="190"/>
      <c r="BC10" s="190"/>
      <c r="BD10" s="190"/>
      <c r="BE10" s="190"/>
      <c r="BF10" s="190"/>
      <c r="BG10" s="190"/>
      <c r="BH10" s="190"/>
      <c r="BI10" s="190"/>
      <c r="BJ10" s="190"/>
      <c r="BK10" s="190"/>
      <c r="BL10" s="190"/>
      <c r="BM10" s="190"/>
      <c r="BN10" s="190"/>
      <c r="BO10" s="190"/>
      <c r="BP10" s="190"/>
      <c r="BQ10" s="190"/>
      <c r="BR10" s="190"/>
      <c r="BS10" s="190"/>
      <c r="BT10" s="190"/>
      <c r="BU10" s="190"/>
      <c r="BV10" s="190"/>
      <c r="BW10" s="190"/>
    </row>
    <row r="11" spans="1:75" ht="28.5" customHeight="1" x14ac:dyDescent="0.25">
      <c r="A11" s="425" t="s">
        <v>189</v>
      </c>
      <c r="B11" s="426"/>
      <c r="C11" s="426"/>
      <c r="D11" s="426"/>
      <c r="E11" s="426"/>
      <c r="F11" s="426"/>
      <c r="G11" s="426"/>
      <c r="H11" s="342"/>
      <c r="I11" s="343"/>
      <c r="J11" s="23">
        <f>J8</f>
        <v>6480</v>
      </c>
      <c r="K11" s="23">
        <f>K8</f>
        <v>3892</v>
      </c>
      <c r="L11" s="23">
        <f>L8</f>
        <v>2588</v>
      </c>
      <c r="M11" s="23"/>
      <c r="N11" s="23">
        <f t="shared" ref="N11:V11" si="1">N8</f>
        <v>290</v>
      </c>
      <c r="O11" s="23">
        <f t="shared" si="1"/>
        <v>3775</v>
      </c>
      <c r="P11" s="23">
        <f t="shared" si="1"/>
        <v>1215</v>
      </c>
      <c r="Q11" s="23">
        <f t="shared" si="1"/>
        <v>1215</v>
      </c>
      <c r="R11" s="23">
        <f t="shared" si="1"/>
        <v>0</v>
      </c>
      <c r="S11" s="23">
        <f t="shared" si="1"/>
        <v>2560</v>
      </c>
      <c r="T11" s="23">
        <f t="shared" si="1"/>
        <v>2560</v>
      </c>
      <c r="U11" s="23">
        <f t="shared" si="1"/>
        <v>0</v>
      </c>
      <c r="V11" s="23">
        <f t="shared" si="1"/>
        <v>0</v>
      </c>
      <c r="W11" s="359"/>
      <c r="X11" s="190"/>
      <c r="Y11" s="190"/>
      <c r="Z11" s="190"/>
      <c r="AA11" s="190"/>
      <c r="AB11" s="190"/>
      <c r="AC11" s="190"/>
      <c r="AD11" s="190"/>
      <c r="AE11" s="190"/>
      <c r="AF11" s="190"/>
      <c r="AG11" s="190"/>
      <c r="AH11" s="190"/>
      <c r="AI11" s="190"/>
      <c r="AJ11" s="190"/>
      <c r="AK11" s="190"/>
      <c r="AL11" s="190"/>
      <c r="AM11" s="190"/>
      <c r="AN11" s="190"/>
      <c r="AO11" s="190"/>
      <c r="AP11" s="190"/>
      <c r="AQ11" s="190"/>
      <c r="AR11" s="190"/>
      <c r="AS11" s="190"/>
      <c r="AT11" s="190"/>
      <c r="AU11" s="190"/>
      <c r="AV11" s="190"/>
      <c r="AW11" s="190"/>
      <c r="AX11" s="190"/>
      <c r="AY11" s="190"/>
      <c r="AZ11" s="190"/>
      <c r="BA11" s="190"/>
      <c r="BB11" s="190"/>
      <c r="BC11" s="190"/>
      <c r="BD11" s="190"/>
      <c r="BE11" s="190"/>
      <c r="BF11" s="190"/>
      <c r="BG11" s="190"/>
      <c r="BH11" s="190"/>
      <c r="BI11" s="190"/>
      <c r="BJ11" s="190"/>
      <c r="BK11" s="190"/>
      <c r="BL11" s="190"/>
      <c r="BM11" s="190"/>
      <c r="BN11" s="190"/>
      <c r="BO11" s="190"/>
      <c r="BP11" s="190"/>
      <c r="BQ11" s="190"/>
      <c r="BR11" s="190"/>
      <c r="BS11" s="190"/>
      <c r="BT11" s="190"/>
      <c r="BU11" s="190"/>
      <c r="BV11" s="190"/>
      <c r="BW11" s="190"/>
    </row>
    <row r="12" spans="1:75" x14ac:dyDescent="0.25">
      <c r="A12" s="190"/>
      <c r="B12" s="190"/>
      <c r="C12" s="190"/>
      <c r="D12" s="190"/>
      <c r="E12" s="190"/>
      <c r="F12" s="190"/>
      <c r="G12" s="190"/>
      <c r="H12" s="190"/>
      <c r="I12" s="190"/>
      <c r="J12" s="190"/>
      <c r="K12" s="190"/>
      <c r="L12" s="190"/>
      <c r="M12" s="190"/>
      <c r="N12" s="190"/>
      <c r="O12" s="190"/>
      <c r="P12" s="190"/>
      <c r="Q12" s="190"/>
      <c r="R12" s="190"/>
      <c r="S12" s="190"/>
      <c r="T12" s="190"/>
      <c r="U12" s="190"/>
      <c r="V12" s="190"/>
      <c r="W12" s="190"/>
      <c r="X12" s="190"/>
      <c r="Y12" s="190"/>
      <c r="Z12" s="190"/>
      <c r="AA12" s="190"/>
      <c r="AB12" s="190"/>
      <c r="AC12" s="190"/>
      <c r="AD12" s="190"/>
      <c r="AE12" s="190"/>
      <c r="AF12" s="190"/>
      <c r="AG12" s="190"/>
      <c r="AH12" s="190"/>
      <c r="AI12" s="190"/>
      <c r="AJ12" s="190"/>
      <c r="AK12" s="190"/>
      <c r="AL12" s="190"/>
      <c r="AM12" s="190"/>
      <c r="AN12" s="190"/>
      <c r="AO12" s="190"/>
      <c r="AP12" s="190"/>
      <c r="AQ12" s="190"/>
      <c r="AR12" s="190"/>
      <c r="AS12" s="190"/>
      <c r="AT12" s="190"/>
      <c r="AU12" s="190"/>
      <c r="AV12" s="190"/>
      <c r="AW12" s="190"/>
      <c r="AX12" s="190"/>
      <c r="AY12" s="190"/>
      <c r="AZ12" s="190"/>
      <c r="BA12" s="190"/>
      <c r="BB12" s="190"/>
      <c r="BC12" s="190"/>
      <c r="BD12" s="190"/>
      <c r="BE12" s="190"/>
      <c r="BF12" s="190"/>
      <c r="BG12" s="190"/>
      <c r="BH12" s="190"/>
      <c r="BI12" s="190"/>
      <c r="BJ12" s="190"/>
      <c r="BK12" s="190"/>
      <c r="BL12" s="190"/>
      <c r="BM12" s="190"/>
      <c r="BN12" s="190"/>
      <c r="BO12" s="190"/>
      <c r="BP12" s="190"/>
      <c r="BQ12" s="190"/>
      <c r="BR12" s="190"/>
      <c r="BS12" s="190"/>
      <c r="BT12" s="190"/>
      <c r="BU12" s="190"/>
      <c r="BV12" s="190"/>
      <c r="BW12" s="190"/>
    </row>
    <row r="13" spans="1:75" x14ac:dyDescent="0.25">
      <c r="A13" s="190"/>
      <c r="B13" s="190"/>
      <c r="C13" s="190"/>
      <c r="D13" s="190"/>
      <c r="E13" s="190"/>
      <c r="F13" s="190"/>
      <c r="G13" s="190"/>
      <c r="H13" s="190"/>
      <c r="I13" s="190"/>
      <c r="J13" s="190"/>
      <c r="K13" s="190"/>
      <c r="L13" s="190"/>
      <c r="M13" s="190"/>
      <c r="N13" s="190"/>
      <c r="O13" s="190"/>
      <c r="P13" s="190"/>
      <c r="Q13" s="190"/>
      <c r="R13" s="190"/>
      <c r="S13" s="190"/>
      <c r="T13" s="190"/>
      <c r="U13" s="190"/>
      <c r="V13" s="190"/>
      <c r="W13" s="190"/>
      <c r="X13" s="190"/>
      <c r="Y13" s="190"/>
      <c r="Z13" s="190"/>
      <c r="AA13" s="190"/>
      <c r="AB13" s="190"/>
      <c r="AC13" s="190"/>
      <c r="AD13" s="190"/>
      <c r="AE13" s="190"/>
      <c r="AF13" s="190"/>
      <c r="AG13" s="190"/>
      <c r="AH13" s="190"/>
      <c r="AI13" s="190"/>
      <c r="AJ13" s="190"/>
      <c r="AK13" s="190"/>
      <c r="AL13" s="190"/>
      <c r="AM13" s="190"/>
      <c r="AN13" s="190"/>
      <c r="AO13" s="190"/>
      <c r="AP13" s="190"/>
      <c r="AQ13" s="190"/>
      <c r="AR13" s="190"/>
      <c r="AS13" s="190"/>
      <c r="AT13" s="190"/>
      <c r="AU13" s="190"/>
      <c r="AV13" s="190"/>
      <c r="AW13" s="190"/>
      <c r="AX13" s="190"/>
      <c r="AY13" s="190"/>
      <c r="AZ13" s="190"/>
      <c r="BA13" s="190"/>
      <c r="BB13" s="190"/>
      <c r="BC13" s="190"/>
      <c r="BD13" s="190"/>
      <c r="BE13" s="190"/>
      <c r="BF13" s="190"/>
      <c r="BG13" s="190"/>
      <c r="BH13" s="190"/>
      <c r="BI13" s="190"/>
      <c r="BJ13" s="190"/>
      <c r="BK13" s="190"/>
      <c r="BL13" s="190"/>
      <c r="BM13" s="190"/>
      <c r="BN13" s="190"/>
      <c r="BO13" s="190"/>
      <c r="BP13" s="190"/>
      <c r="BQ13" s="190"/>
      <c r="BR13" s="190"/>
      <c r="BS13" s="190"/>
      <c r="BT13" s="190"/>
      <c r="BU13" s="190"/>
      <c r="BV13" s="190"/>
      <c r="BW13" s="190"/>
    </row>
    <row r="14" spans="1:75" x14ac:dyDescent="0.25">
      <c r="A14" s="190"/>
      <c r="B14" s="190"/>
      <c r="C14" s="190"/>
      <c r="D14" s="190"/>
      <c r="E14" s="190"/>
      <c r="F14" s="200"/>
      <c r="G14" s="190"/>
      <c r="H14" s="190"/>
      <c r="I14" s="190"/>
      <c r="J14" s="190"/>
      <c r="K14" s="190"/>
      <c r="L14" s="190"/>
      <c r="M14" s="190"/>
      <c r="N14" s="190"/>
      <c r="O14" s="190"/>
      <c r="P14" s="190"/>
      <c r="Q14" s="190"/>
      <c r="R14" s="190"/>
      <c r="S14" s="190"/>
      <c r="T14" s="190"/>
      <c r="U14" s="190"/>
      <c r="V14" s="190"/>
      <c r="W14" s="190"/>
      <c r="X14" s="190"/>
      <c r="Y14" s="190"/>
      <c r="Z14" s="190"/>
      <c r="AA14" s="190"/>
      <c r="AB14" s="190"/>
      <c r="AC14" s="190"/>
      <c r="AD14" s="190"/>
      <c r="AE14" s="190"/>
      <c r="AF14" s="190"/>
      <c r="AG14" s="190"/>
      <c r="AH14" s="190"/>
      <c r="AI14" s="190"/>
      <c r="AJ14" s="190"/>
      <c r="AK14" s="190"/>
      <c r="AL14" s="190"/>
      <c r="AM14" s="190"/>
      <c r="AN14" s="190"/>
      <c r="AO14" s="190"/>
      <c r="AP14" s="190"/>
      <c r="AQ14" s="190"/>
      <c r="AR14" s="190"/>
      <c r="AS14" s="190"/>
      <c r="AT14" s="190"/>
      <c r="AU14" s="190"/>
      <c r="AV14" s="190"/>
      <c r="AW14" s="190"/>
      <c r="AX14" s="190"/>
      <c r="AY14" s="190"/>
      <c r="AZ14" s="190"/>
      <c r="BA14" s="190"/>
      <c r="BB14" s="190"/>
      <c r="BC14" s="190"/>
      <c r="BD14" s="190"/>
      <c r="BE14" s="190"/>
      <c r="BF14" s="190"/>
      <c r="BG14" s="190"/>
      <c r="BH14" s="190"/>
      <c r="BI14" s="190"/>
      <c r="BJ14" s="190"/>
      <c r="BK14" s="190"/>
      <c r="BL14" s="190"/>
      <c r="BM14" s="190"/>
      <c r="BN14" s="190"/>
      <c r="BO14" s="190"/>
      <c r="BP14" s="190"/>
      <c r="BQ14" s="190"/>
      <c r="BR14" s="190"/>
      <c r="BS14" s="190"/>
      <c r="BT14" s="190"/>
      <c r="BU14" s="190"/>
      <c r="BV14" s="190"/>
      <c r="BW14" s="190"/>
    </row>
    <row r="15" spans="1:75" x14ac:dyDescent="0.25">
      <c r="A15" s="190"/>
      <c r="B15" s="190"/>
      <c r="C15" s="190"/>
      <c r="D15" s="190"/>
      <c r="E15" s="190"/>
      <c r="F15" s="200"/>
      <c r="G15" s="190"/>
      <c r="H15" s="190"/>
      <c r="I15" s="190"/>
      <c r="J15" s="190"/>
      <c r="K15" s="190"/>
      <c r="L15" s="190"/>
      <c r="M15" s="190"/>
      <c r="N15" s="190"/>
      <c r="O15" s="190"/>
      <c r="P15" s="190"/>
      <c r="Q15" s="190"/>
      <c r="R15" s="190"/>
      <c r="S15" s="190"/>
      <c r="T15" s="190"/>
      <c r="U15" s="190"/>
      <c r="V15" s="190"/>
      <c r="W15" s="190"/>
      <c r="X15" s="190"/>
      <c r="Y15" s="190"/>
      <c r="Z15" s="190"/>
      <c r="AA15" s="190"/>
      <c r="AB15" s="190"/>
      <c r="AC15" s="190"/>
      <c r="AD15" s="190"/>
      <c r="AE15" s="190"/>
      <c r="AF15" s="190"/>
      <c r="AG15" s="190"/>
      <c r="AH15" s="190"/>
      <c r="AI15" s="190"/>
      <c r="AJ15" s="190"/>
      <c r="AK15" s="190"/>
      <c r="AL15" s="190"/>
      <c r="AM15" s="190"/>
      <c r="AN15" s="190"/>
      <c r="AO15" s="190"/>
      <c r="AP15" s="190"/>
      <c r="AQ15" s="190"/>
      <c r="AR15" s="190"/>
      <c r="AS15" s="190"/>
      <c r="AT15" s="190"/>
      <c r="AU15" s="190"/>
      <c r="AV15" s="190"/>
      <c r="AW15" s="190"/>
      <c r="AX15" s="190"/>
      <c r="AY15" s="190"/>
      <c r="AZ15" s="190"/>
      <c r="BA15" s="190"/>
      <c r="BB15" s="190"/>
      <c r="BC15" s="190"/>
      <c r="BD15" s="190"/>
      <c r="BE15" s="190"/>
      <c r="BF15" s="190"/>
      <c r="BG15" s="190"/>
      <c r="BH15" s="190"/>
      <c r="BI15" s="190"/>
      <c r="BJ15" s="190"/>
      <c r="BK15" s="190"/>
      <c r="BL15" s="190"/>
      <c r="BM15" s="190"/>
      <c r="BN15" s="190"/>
      <c r="BO15" s="190"/>
      <c r="BP15" s="190"/>
      <c r="BQ15" s="190"/>
      <c r="BR15" s="190"/>
      <c r="BS15" s="190"/>
      <c r="BT15" s="190"/>
      <c r="BU15" s="190"/>
      <c r="BV15" s="190"/>
      <c r="BW15" s="190"/>
    </row>
    <row r="16" spans="1:75" x14ac:dyDescent="0.25">
      <c r="A16" s="190"/>
      <c r="B16" s="190"/>
      <c r="C16" s="190"/>
      <c r="D16" s="190"/>
      <c r="E16" s="190"/>
      <c r="F16" s="190"/>
      <c r="G16" s="190"/>
      <c r="H16" s="190"/>
      <c r="I16" s="190"/>
      <c r="J16" s="190"/>
      <c r="K16" s="190"/>
      <c r="L16" s="190"/>
      <c r="M16" s="190"/>
      <c r="N16" s="190"/>
      <c r="O16" s="190"/>
      <c r="P16" s="190"/>
      <c r="Q16" s="190"/>
      <c r="R16" s="190"/>
      <c r="S16" s="190"/>
      <c r="T16" s="190"/>
      <c r="U16" s="190"/>
      <c r="V16" s="190"/>
      <c r="W16" s="190"/>
      <c r="X16" s="190"/>
      <c r="Y16" s="190"/>
      <c r="Z16" s="190"/>
      <c r="AA16" s="190"/>
      <c r="AB16" s="190"/>
      <c r="AC16" s="190"/>
      <c r="AD16" s="190"/>
      <c r="AE16" s="190"/>
      <c r="AF16" s="190"/>
      <c r="AG16" s="190"/>
      <c r="AH16" s="190"/>
      <c r="AI16" s="190"/>
      <c r="AJ16" s="190"/>
      <c r="AK16" s="190"/>
      <c r="AL16" s="190"/>
      <c r="AM16" s="190"/>
      <c r="AN16" s="190"/>
      <c r="AO16" s="190"/>
      <c r="AP16" s="190"/>
      <c r="AQ16" s="190"/>
      <c r="AR16" s="190"/>
      <c r="AS16" s="190"/>
      <c r="AT16" s="190"/>
      <c r="AU16" s="190"/>
      <c r="AV16" s="190"/>
      <c r="AW16" s="190"/>
      <c r="AX16" s="190"/>
      <c r="AY16" s="190"/>
      <c r="AZ16" s="190"/>
      <c r="BA16" s="190"/>
      <c r="BB16" s="190"/>
      <c r="BC16" s="190"/>
      <c r="BD16" s="190"/>
      <c r="BE16" s="190"/>
      <c r="BF16" s="190"/>
      <c r="BG16" s="190"/>
      <c r="BH16" s="190"/>
      <c r="BI16" s="190"/>
      <c r="BJ16" s="190"/>
      <c r="BK16" s="190"/>
      <c r="BL16" s="190"/>
      <c r="BM16" s="190"/>
      <c r="BN16" s="190"/>
      <c r="BO16" s="190"/>
      <c r="BP16" s="190"/>
      <c r="BQ16" s="190"/>
      <c r="BR16" s="190"/>
      <c r="BS16" s="190"/>
      <c r="BT16" s="190"/>
      <c r="BU16" s="190"/>
      <c r="BV16" s="190"/>
      <c r="BW16" s="190"/>
    </row>
    <row r="17" spans="1:75" x14ac:dyDescent="0.25">
      <c r="A17" s="190"/>
      <c r="B17" s="190"/>
      <c r="C17" s="190"/>
      <c r="D17" s="190"/>
      <c r="E17" s="190"/>
      <c r="F17" s="190"/>
      <c r="G17" s="190"/>
      <c r="H17" s="190"/>
      <c r="I17" s="190"/>
      <c r="J17" s="190"/>
      <c r="K17" s="190"/>
      <c r="L17" s="190"/>
      <c r="M17" s="190"/>
      <c r="N17" s="190"/>
      <c r="O17" s="190"/>
      <c r="P17" s="190"/>
      <c r="Q17" s="190"/>
      <c r="R17" s="190"/>
      <c r="S17" s="190"/>
      <c r="T17" s="190"/>
      <c r="U17" s="190"/>
      <c r="V17" s="190"/>
      <c r="W17" s="190"/>
      <c r="X17" s="190"/>
      <c r="Y17" s="190"/>
      <c r="Z17" s="190"/>
      <c r="AA17" s="190"/>
      <c r="AB17" s="190"/>
      <c r="AC17" s="190"/>
      <c r="AD17" s="190"/>
      <c r="AE17" s="190"/>
      <c r="AF17" s="190"/>
      <c r="AG17" s="190"/>
      <c r="AH17" s="190"/>
      <c r="AI17" s="190"/>
      <c r="AJ17" s="190"/>
      <c r="AK17" s="190"/>
      <c r="AL17" s="190"/>
      <c r="AM17" s="190"/>
      <c r="AN17" s="190"/>
      <c r="AO17" s="190"/>
      <c r="AP17" s="190"/>
      <c r="AQ17" s="190"/>
      <c r="AR17" s="190"/>
      <c r="AS17" s="190"/>
      <c r="AT17" s="190"/>
      <c r="AU17" s="190"/>
      <c r="AV17" s="190"/>
      <c r="AW17" s="190"/>
      <c r="AX17" s="190"/>
      <c r="AY17" s="190"/>
      <c r="AZ17" s="190"/>
      <c r="BA17" s="190"/>
      <c r="BB17" s="190"/>
      <c r="BC17" s="190"/>
      <c r="BD17" s="190"/>
      <c r="BE17" s="190"/>
      <c r="BF17" s="190"/>
      <c r="BG17" s="190"/>
      <c r="BH17" s="190"/>
      <c r="BI17" s="190"/>
      <c r="BJ17" s="190"/>
      <c r="BK17" s="190"/>
      <c r="BL17" s="190"/>
      <c r="BM17" s="190"/>
      <c r="BN17" s="190"/>
      <c r="BO17" s="190"/>
      <c r="BP17" s="190"/>
      <c r="BQ17" s="190"/>
      <c r="BR17" s="190"/>
      <c r="BS17" s="190"/>
      <c r="BT17" s="190"/>
      <c r="BU17" s="190"/>
      <c r="BV17" s="190"/>
      <c r="BW17" s="190"/>
    </row>
    <row r="18" spans="1:75" x14ac:dyDescent="0.25">
      <c r="A18" s="190"/>
      <c r="B18" s="190"/>
      <c r="C18" s="190"/>
      <c r="D18" s="190"/>
      <c r="E18" s="190"/>
      <c r="F18" s="190"/>
      <c r="G18" s="190"/>
      <c r="H18" s="190"/>
      <c r="I18" s="190"/>
      <c r="J18" s="190"/>
      <c r="K18" s="190"/>
      <c r="L18" s="190"/>
      <c r="M18" s="190"/>
      <c r="N18" s="190"/>
      <c r="O18" s="190"/>
      <c r="P18" s="190"/>
      <c r="Q18" s="190"/>
      <c r="R18" s="190"/>
      <c r="S18" s="190"/>
      <c r="T18" s="190"/>
      <c r="U18" s="190"/>
      <c r="V18" s="190"/>
      <c r="W18" s="190"/>
      <c r="X18" s="190"/>
      <c r="Y18" s="190"/>
      <c r="Z18" s="190"/>
      <c r="AA18" s="190"/>
      <c r="AB18" s="190"/>
      <c r="AC18" s="190"/>
      <c r="AD18" s="190"/>
      <c r="AE18" s="190"/>
      <c r="AF18" s="190"/>
      <c r="AG18" s="190"/>
      <c r="AH18" s="190"/>
      <c r="AI18" s="190"/>
      <c r="AJ18" s="190"/>
      <c r="AK18" s="190"/>
      <c r="AL18" s="190"/>
      <c r="AM18" s="190"/>
      <c r="AN18" s="190"/>
      <c r="AO18" s="190"/>
      <c r="AP18" s="190"/>
      <c r="AQ18" s="190"/>
      <c r="AR18" s="190"/>
      <c r="AS18" s="190"/>
      <c r="AT18" s="190"/>
      <c r="AU18" s="190"/>
      <c r="AV18" s="190"/>
      <c r="AW18" s="190"/>
      <c r="AX18" s="190"/>
      <c r="AY18" s="190"/>
      <c r="AZ18" s="190"/>
      <c r="BA18" s="190"/>
      <c r="BB18" s="190"/>
      <c r="BC18" s="190"/>
      <c r="BD18" s="190"/>
      <c r="BE18" s="190"/>
      <c r="BF18" s="190"/>
      <c r="BG18" s="190"/>
      <c r="BH18" s="190"/>
      <c r="BI18" s="190"/>
      <c r="BJ18" s="190"/>
      <c r="BK18" s="190"/>
      <c r="BL18" s="190"/>
      <c r="BM18" s="190"/>
      <c r="BN18" s="190"/>
      <c r="BO18" s="190"/>
      <c r="BP18" s="190"/>
      <c r="BQ18" s="190"/>
      <c r="BR18" s="190"/>
      <c r="BS18" s="190"/>
      <c r="BT18" s="190"/>
      <c r="BU18" s="190"/>
      <c r="BV18" s="190"/>
      <c r="BW18" s="190"/>
    </row>
    <row r="19" spans="1:75" ht="15.75" thickBot="1" x14ac:dyDescent="0.3">
      <c r="A19" s="190"/>
      <c r="B19" s="190"/>
      <c r="C19" s="190"/>
      <c r="D19" s="190"/>
      <c r="E19" s="190"/>
      <c r="F19" s="190"/>
      <c r="G19" s="190"/>
      <c r="H19" s="190"/>
      <c r="I19" s="190"/>
      <c r="J19" s="190"/>
      <c r="K19" s="190"/>
      <c r="L19" s="190"/>
      <c r="M19" s="190"/>
      <c r="N19" s="190"/>
      <c r="O19" s="190"/>
      <c r="P19" s="190"/>
      <c r="Q19" s="190"/>
      <c r="R19" s="190"/>
      <c r="S19" s="190"/>
      <c r="T19" s="190"/>
      <c r="U19" s="190"/>
      <c r="V19" s="190"/>
      <c r="W19" s="190"/>
      <c r="X19" s="190"/>
      <c r="Y19" s="190"/>
      <c r="Z19" s="190"/>
      <c r="AA19" s="190"/>
      <c r="AB19" s="190"/>
      <c r="AC19" s="190"/>
      <c r="AD19" s="190"/>
      <c r="AE19" s="190"/>
      <c r="AF19" s="190"/>
      <c r="AG19" s="190"/>
      <c r="AH19" s="190"/>
      <c r="AI19" s="190"/>
      <c r="AJ19" s="190"/>
      <c r="AK19" s="190"/>
      <c r="AL19" s="190"/>
      <c r="AM19" s="190"/>
      <c r="AN19" s="190"/>
      <c r="AO19" s="190"/>
      <c r="AP19" s="190"/>
      <c r="AQ19" s="190"/>
      <c r="AR19" s="190"/>
      <c r="AS19" s="190"/>
      <c r="AT19" s="190"/>
      <c r="AU19" s="190"/>
      <c r="AV19" s="190"/>
      <c r="AW19" s="190"/>
      <c r="AX19" s="190"/>
      <c r="AY19" s="190"/>
      <c r="AZ19" s="190"/>
      <c r="BA19" s="190"/>
      <c r="BB19" s="190"/>
      <c r="BC19" s="190"/>
      <c r="BD19" s="190"/>
      <c r="BE19" s="190"/>
      <c r="BF19" s="190"/>
      <c r="BG19" s="190"/>
      <c r="BH19" s="190"/>
      <c r="BI19" s="190"/>
      <c r="BJ19" s="190"/>
      <c r="BK19" s="190"/>
      <c r="BL19" s="190"/>
      <c r="BM19" s="190"/>
      <c r="BN19" s="190"/>
      <c r="BO19" s="190"/>
      <c r="BP19" s="190"/>
      <c r="BQ19" s="190"/>
      <c r="BR19" s="190"/>
      <c r="BS19" s="190"/>
      <c r="BT19" s="190"/>
      <c r="BU19" s="190"/>
      <c r="BV19" s="190"/>
      <c r="BW19" s="190"/>
    </row>
    <row r="20" spans="1:75" x14ac:dyDescent="0.25">
      <c r="A20" s="190"/>
      <c r="B20" s="190"/>
      <c r="C20" s="190"/>
      <c r="D20" s="190"/>
      <c r="E20" s="190"/>
      <c r="F20" s="190"/>
      <c r="G20" s="190"/>
      <c r="H20" s="190"/>
      <c r="I20" s="190"/>
      <c r="J20" s="190"/>
      <c r="K20" s="190"/>
      <c r="L20" s="190"/>
      <c r="M20" s="190"/>
      <c r="N20" s="190"/>
      <c r="O20" s="190"/>
      <c r="P20" s="190"/>
      <c r="Q20" s="190"/>
      <c r="R20" s="190"/>
      <c r="S20" s="190"/>
      <c r="T20" s="190"/>
      <c r="U20" s="190"/>
      <c r="V20" s="190"/>
      <c r="W20" s="190"/>
      <c r="X20" s="190"/>
      <c r="Y20" s="190"/>
      <c r="Z20" s="190"/>
      <c r="AA20" s="190"/>
      <c r="AB20" s="207"/>
      <c r="AC20" s="190"/>
      <c r="AD20" s="190"/>
      <c r="AE20" s="190"/>
      <c r="AF20" s="190"/>
      <c r="AG20" s="190"/>
      <c r="AH20" s="190"/>
      <c r="AI20" s="190"/>
      <c r="AJ20" s="190"/>
      <c r="AK20" s="190"/>
      <c r="AL20" s="190"/>
      <c r="AM20" s="190"/>
      <c r="AN20" s="190"/>
      <c r="AO20" s="190"/>
      <c r="AP20" s="190"/>
      <c r="AQ20" s="190"/>
      <c r="AR20" s="190"/>
      <c r="AS20" s="190"/>
      <c r="AT20" s="190"/>
      <c r="AU20" s="190"/>
      <c r="AV20" s="190"/>
      <c r="AW20" s="190"/>
      <c r="AX20" s="190"/>
      <c r="AY20" s="190"/>
      <c r="AZ20" s="190"/>
      <c r="BA20" s="190"/>
      <c r="BB20" s="190"/>
      <c r="BC20" s="190"/>
      <c r="BD20" s="190"/>
      <c r="BE20" s="190"/>
      <c r="BF20" s="190"/>
      <c r="BG20" s="190"/>
      <c r="BH20" s="190"/>
      <c r="BI20" s="190"/>
      <c r="BJ20" s="190"/>
      <c r="BK20" s="190"/>
      <c r="BL20" s="190"/>
      <c r="BM20" s="190"/>
      <c r="BN20" s="190"/>
      <c r="BO20" s="190"/>
      <c r="BP20" s="190"/>
      <c r="BQ20" s="190"/>
      <c r="BR20" s="190"/>
      <c r="BS20" s="190"/>
      <c r="BT20" s="190"/>
      <c r="BU20" s="190"/>
      <c r="BV20" s="190"/>
      <c r="BW20" s="190"/>
    </row>
    <row r="21" spans="1:75" x14ac:dyDescent="0.25">
      <c r="A21" s="190"/>
      <c r="B21" s="190"/>
      <c r="C21" s="190"/>
      <c r="D21" s="190"/>
      <c r="E21" s="190"/>
      <c r="F21" s="190"/>
      <c r="G21" s="190"/>
      <c r="H21" s="190"/>
      <c r="I21" s="190"/>
      <c r="J21" s="190"/>
      <c r="K21" s="190"/>
      <c r="L21" s="190"/>
      <c r="M21" s="190"/>
      <c r="N21" s="190"/>
      <c r="O21" s="190"/>
      <c r="P21" s="190"/>
      <c r="Q21" s="190"/>
      <c r="R21" s="190"/>
      <c r="S21" s="190"/>
      <c r="T21" s="190"/>
      <c r="U21" s="190"/>
      <c r="V21" s="190"/>
      <c r="W21" s="190"/>
      <c r="X21" s="190"/>
      <c r="Y21" s="190"/>
      <c r="Z21" s="190"/>
      <c r="AA21" s="190"/>
      <c r="AB21" s="190"/>
      <c r="AC21" s="190"/>
      <c r="AD21" s="190"/>
      <c r="AE21" s="190"/>
      <c r="AF21" s="190"/>
      <c r="AG21" s="190"/>
      <c r="AH21" s="190"/>
      <c r="AI21" s="190"/>
      <c r="AJ21" s="190"/>
      <c r="AK21" s="190"/>
      <c r="AL21" s="190"/>
      <c r="AM21" s="190"/>
      <c r="AN21" s="190"/>
      <c r="AO21" s="190"/>
      <c r="AP21" s="190"/>
      <c r="AQ21" s="190"/>
      <c r="AR21" s="190"/>
      <c r="AS21" s="190"/>
      <c r="AT21" s="190"/>
      <c r="AU21" s="190"/>
      <c r="AV21" s="190"/>
      <c r="AW21" s="190"/>
      <c r="AX21" s="190"/>
      <c r="AY21" s="190"/>
      <c r="AZ21" s="190"/>
      <c r="BA21" s="190"/>
      <c r="BB21" s="190"/>
      <c r="BC21" s="190"/>
      <c r="BD21" s="190"/>
      <c r="BE21" s="190"/>
      <c r="BF21" s="190"/>
      <c r="BG21" s="190"/>
      <c r="BH21" s="190"/>
      <c r="BI21" s="190"/>
      <c r="BJ21" s="190"/>
      <c r="BK21" s="190"/>
      <c r="BL21" s="190"/>
      <c r="BM21" s="190"/>
      <c r="BN21" s="190"/>
      <c r="BO21" s="190"/>
      <c r="BP21" s="190"/>
      <c r="BQ21" s="190"/>
      <c r="BR21" s="190"/>
      <c r="BS21" s="190"/>
      <c r="BT21" s="190"/>
      <c r="BU21" s="190"/>
      <c r="BV21" s="190"/>
      <c r="BW21" s="190"/>
    </row>
    <row r="22" spans="1:75" ht="15.75" thickBot="1" x14ac:dyDescent="0.3">
      <c r="A22" s="190"/>
      <c r="B22" s="190"/>
      <c r="C22" s="190"/>
      <c r="D22" s="190"/>
      <c r="E22" s="190"/>
      <c r="F22" s="190"/>
      <c r="G22" s="190"/>
      <c r="H22" s="190"/>
      <c r="I22" s="190"/>
      <c r="J22" s="190"/>
      <c r="K22" s="190"/>
      <c r="L22" s="190"/>
      <c r="M22" s="190"/>
      <c r="N22" s="190"/>
      <c r="O22" s="190"/>
      <c r="P22" s="190"/>
      <c r="Q22" s="190"/>
      <c r="R22" s="190"/>
      <c r="S22" s="190"/>
      <c r="T22" s="190"/>
      <c r="U22" s="190"/>
      <c r="V22" s="190"/>
      <c r="W22" s="190"/>
      <c r="X22" s="190"/>
      <c r="Y22" s="190"/>
      <c r="Z22" s="190"/>
      <c r="AA22" s="190"/>
      <c r="AB22" s="190"/>
      <c r="AC22" s="208"/>
      <c r="AD22" s="190"/>
      <c r="AE22" s="190"/>
      <c r="AF22" s="190"/>
      <c r="AG22" s="190"/>
      <c r="AH22" s="190"/>
      <c r="AI22" s="190"/>
      <c r="AJ22" s="190"/>
      <c r="AK22" s="190"/>
      <c r="AL22" s="190"/>
      <c r="AM22" s="190"/>
      <c r="AN22" s="190"/>
      <c r="AO22" s="190"/>
      <c r="AP22" s="190"/>
      <c r="AQ22" s="190"/>
      <c r="AR22" s="190"/>
      <c r="AS22" s="190"/>
      <c r="AT22" s="190"/>
      <c r="AU22" s="190"/>
      <c r="AV22" s="190"/>
      <c r="AW22" s="190"/>
      <c r="AX22" s="190"/>
      <c r="AY22" s="190"/>
      <c r="AZ22" s="190"/>
      <c r="BA22" s="190"/>
      <c r="BB22" s="190"/>
      <c r="BC22" s="190"/>
      <c r="BD22" s="190"/>
      <c r="BE22" s="190"/>
      <c r="BF22" s="190"/>
      <c r="BG22" s="190"/>
      <c r="BH22" s="190"/>
      <c r="BI22" s="190"/>
      <c r="BJ22" s="190"/>
      <c r="BK22" s="190"/>
      <c r="BL22" s="190"/>
      <c r="BM22" s="190"/>
      <c r="BN22" s="190"/>
      <c r="BO22" s="190"/>
      <c r="BP22" s="190"/>
      <c r="BQ22" s="190"/>
      <c r="BR22" s="190"/>
      <c r="BS22" s="190"/>
      <c r="BT22" s="190"/>
      <c r="BU22" s="190"/>
      <c r="BV22" s="190"/>
      <c r="BW22" s="190"/>
    </row>
    <row r="23" spans="1:75" x14ac:dyDescent="0.25">
      <c r="A23" s="190"/>
      <c r="B23" s="190"/>
      <c r="C23" s="190"/>
      <c r="D23" s="190"/>
      <c r="E23" s="190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0"/>
      <c r="Y23" s="190"/>
      <c r="Z23" s="190"/>
      <c r="AA23" s="190"/>
      <c r="AB23" s="190"/>
      <c r="AC23" s="190"/>
      <c r="AD23" s="190"/>
      <c r="AE23" s="190"/>
      <c r="AF23" s="190"/>
      <c r="AG23" s="190"/>
      <c r="AH23" s="190"/>
      <c r="AI23" s="190"/>
      <c r="AJ23" s="190"/>
      <c r="AK23" s="190"/>
      <c r="AL23" s="190"/>
      <c r="AM23" s="190"/>
      <c r="AN23" s="190"/>
      <c r="AO23" s="190"/>
      <c r="AP23" s="190"/>
      <c r="AQ23" s="190"/>
      <c r="AR23" s="190"/>
      <c r="AS23" s="190"/>
      <c r="AT23" s="190"/>
      <c r="AU23" s="190"/>
      <c r="AV23" s="190"/>
      <c r="AW23" s="190"/>
      <c r="AX23" s="190"/>
      <c r="AY23" s="190"/>
      <c r="AZ23" s="190"/>
      <c r="BA23" s="190"/>
      <c r="BB23" s="190"/>
      <c r="BC23" s="190"/>
      <c r="BD23" s="190"/>
      <c r="BE23" s="190"/>
      <c r="BF23" s="190"/>
      <c r="BG23" s="190"/>
      <c r="BH23" s="190"/>
      <c r="BI23" s="190"/>
      <c r="BJ23" s="190"/>
      <c r="BK23" s="190"/>
      <c r="BL23" s="190"/>
      <c r="BM23" s="190"/>
      <c r="BN23" s="190"/>
      <c r="BO23" s="190"/>
      <c r="BP23" s="190"/>
      <c r="BQ23" s="190"/>
      <c r="BR23" s="190"/>
      <c r="BS23" s="190"/>
      <c r="BT23" s="190"/>
      <c r="BU23" s="190"/>
      <c r="BV23" s="190"/>
      <c r="BW23" s="190"/>
    </row>
    <row r="24" spans="1:75" x14ac:dyDescent="0.25">
      <c r="A24" s="190"/>
      <c r="B24" s="190"/>
      <c r="C24" s="190"/>
      <c r="D24" s="190"/>
      <c r="E24" s="190"/>
      <c r="F24" s="190"/>
      <c r="G24" s="190"/>
      <c r="H24" s="190"/>
      <c r="I24" s="190"/>
      <c r="J24" s="190"/>
      <c r="K24" s="190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0"/>
      <c r="Y24" s="190"/>
      <c r="Z24" s="190"/>
      <c r="AA24" s="190"/>
      <c r="AB24" s="190"/>
      <c r="AC24" s="190"/>
      <c r="AD24" s="190"/>
      <c r="AE24" s="190"/>
      <c r="AF24" s="190"/>
      <c r="AG24" s="190"/>
      <c r="AH24" s="190"/>
      <c r="AI24" s="190"/>
      <c r="AJ24" s="190"/>
      <c r="AK24" s="190"/>
      <c r="AL24" s="190"/>
      <c r="AM24" s="190"/>
      <c r="AN24" s="190"/>
      <c r="AO24" s="190"/>
      <c r="AP24" s="190"/>
      <c r="AQ24" s="190"/>
      <c r="AR24" s="190"/>
      <c r="AS24" s="190"/>
      <c r="AT24" s="190"/>
      <c r="AU24" s="190"/>
      <c r="AV24" s="190"/>
      <c r="AW24" s="190"/>
      <c r="AX24" s="190"/>
      <c r="AY24" s="190"/>
      <c r="AZ24" s="190"/>
      <c r="BA24" s="190"/>
      <c r="BB24" s="190"/>
      <c r="BC24" s="190"/>
      <c r="BD24" s="190"/>
      <c r="BE24" s="190"/>
      <c r="BF24" s="190"/>
      <c r="BG24" s="190"/>
      <c r="BH24" s="190"/>
      <c r="BI24" s="190"/>
      <c r="BJ24" s="190"/>
      <c r="BK24" s="190"/>
      <c r="BL24" s="190"/>
      <c r="BM24" s="190"/>
      <c r="BN24" s="190"/>
      <c r="BO24" s="190"/>
      <c r="BP24" s="190"/>
      <c r="BQ24" s="190"/>
      <c r="BR24" s="190"/>
      <c r="BS24" s="190"/>
      <c r="BT24" s="190"/>
      <c r="BU24" s="190"/>
      <c r="BV24" s="190"/>
      <c r="BW24" s="190"/>
    </row>
    <row r="25" spans="1:75" x14ac:dyDescent="0.25">
      <c r="A25" s="190"/>
      <c r="B25" s="190"/>
      <c r="C25" s="190"/>
      <c r="D25" s="190"/>
      <c r="E25" s="190"/>
      <c r="F25" s="190"/>
      <c r="G25" s="190"/>
      <c r="H25" s="190"/>
      <c r="I25" s="190"/>
      <c r="J25" s="190"/>
      <c r="K25" s="190"/>
      <c r="L25" s="190"/>
      <c r="M25" s="190"/>
      <c r="N25" s="190"/>
      <c r="O25" s="190"/>
      <c r="P25" s="190"/>
      <c r="Q25" s="190"/>
      <c r="R25" s="190"/>
      <c r="S25" s="190"/>
      <c r="T25" s="190"/>
      <c r="U25" s="190"/>
      <c r="V25" s="190"/>
      <c r="W25" s="190"/>
      <c r="X25" s="190"/>
      <c r="Y25" s="190"/>
      <c r="Z25" s="190"/>
      <c r="AA25" s="190"/>
      <c r="AB25" s="190"/>
      <c r="AC25" s="190"/>
      <c r="AD25" s="190"/>
      <c r="AE25" s="190"/>
      <c r="AF25" s="190"/>
      <c r="AG25" s="190"/>
      <c r="AH25" s="190"/>
      <c r="AI25" s="190"/>
      <c r="AJ25" s="190"/>
      <c r="AK25" s="190"/>
      <c r="AL25" s="190"/>
      <c r="AM25" s="190"/>
      <c r="AN25" s="190"/>
      <c r="AO25" s="190"/>
      <c r="AP25" s="190"/>
      <c r="AQ25" s="190"/>
      <c r="AR25" s="190"/>
      <c r="AS25" s="190"/>
      <c r="AT25" s="190"/>
      <c r="AU25" s="190"/>
      <c r="AV25" s="190"/>
      <c r="AW25" s="190"/>
      <c r="AX25" s="190"/>
      <c r="AY25" s="190"/>
      <c r="AZ25" s="190"/>
      <c r="BA25" s="190"/>
      <c r="BB25" s="190"/>
      <c r="BC25" s="190"/>
      <c r="BD25" s="190"/>
      <c r="BE25" s="190"/>
      <c r="BF25" s="190"/>
      <c r="BG25" s="190"/>
      <c r="BH25" s="190"/>
      <c r="BI25" s="190"/>
      <c r="BJ25" s="190"/>
      <c r="BK25" s="190"/>
      <c r="BL25" s="190"/>
      <c r="BM25" s="190"/>
      <c r="BN25" s="190"/>
      <c r="BO25" s="190"/>
      <c r="BP25" s="190"/>
      <c r="BQ25" s="190"/>
      <c r="BR25" s="190"/>
      <c r="BS25" s="190"/>
      <c r="BT25" s="190"/>
      <c r="BU25" s="190"/>
      <c r="BV25" s="190"/>
      <c r="BW25" s="190"/>
    </row>
    <row r="26" spans="1:75" x14ac:dyDescent="0.25">
      <c r="A26" s="190"/>
      <c r="B26" s="190"/>
      <c r="C26" s="190"/>
      <c r="D26" s="190"/>
      <c r="E26" s="190"/>
      <c r="F26" s="190"/>
      <c r="G26" s="190"/>
      <c r="H26" s="190"/>
      <c r="I26" s="190"/>
      <c r="J26" s="190"/>
      <c r="K26" s="190"/>
      <c r="L26" s="190"/>
      <c r="M26" s="190"/>
      <c r="N26" s="190"/>
      <c r="O26" s="190"/>
      <c r="P26" s="190"/>
      <c r="Q26" s="190"/>
      <c r="R26" s="190"/>
      <c r="S26" s="190"/>
      <c r="T26" s="190"/>
      <c r="U26" s="190"/>
      <c r="V26" s="190"/>
      <c r="W26" s="190"/>
      <c r="X26" s="190"/>
      <c r="Y26" s="190"/>
      <c r="Z26" s="190"/>
      <c r="AA26" s="190"/>
      <c r="AB26" s="190"/>
      <c r="AC26" s="190"/>
      <c r="AD26" s="190"/>
      <c r="AE26" s="190"/>
      <c r="AF26" s="190"/>
      <c r="AG26" s="190"/>
      <c r="AH26" s="190"/>
      <c r="AI26" s="190"/>
      <c r="AJ26" s="190"/>
      <c r="AK26" s="190"/>
      <c r="AL26" s="190"/>
      <c r="AM26" s="190"/>
      <c r="AN26" s="190"/>
      <c r="AO26" s="190"/>
      <c r="AP26" s="190"/>
      <c r="AQ26" s="190"/>
      <c r="AR26" s="190"/>
      <c r="AS26" s="190"/>
      <c r="AT26" s="190"/>
      <c r="AU26" s="190"/>
      <c r="AV26" s="190"/>
      <c r="AW26" s="190"/>
      <c r="AX26" s="190"/>
      <c r="AY26" s="190"/>
      <c r="AZ26" s="190"/>
      <c r="BA26" s="190"/>
      <c r="BB26" s="190"/>
      <c r="BC26" s="190"/>
      <c r="BD26" s="190"/>
      <c r="BE26" s="190"/>
      <c r="BF26" s="190"/>
      <c r="BG26" s="190"/>
      <c r="BH26" s="190"/>
      <c r="BI26" s="190"/>
      <c r="BJ26" s="190"/>
      <c r="BK26" s="190"/>
      <c r="BL26" s="190"/>
      <c r="BM26" s="190"/>
      <c r="BN26" s="190"/>
      <c r="BO26" s="190"/>
      <c r="BP26" s="190"/>
      <c r="BQ26" s="190"/>
      <c r="BR26" s="190"/>
      <c r="BS26" s="190"/>
      <c r="BT26" s="190"/>
      <c r="BU26" s="190"/>
      <c r="BV26" s="190"/>
      <c r="BW26" s="190"/>
    </row>
    <row r="27" spans="1:75" x14ac:dyDescent="0.25">
      <c r="A27" s="190"/>
      <c r="B27" s="190"/>
      <c r="C27" s="190"/>
      <c r="D27" s="190"/>
      <c r="E27" s="190"/>
      <c r="F27" s="190"/>
      <c r="G27" s="190"/>
      <c r="H27" s="190"/>
      <c r="I27" s="190"/>
      <c r="J27" s="190"/>
      <c r="K27" s="190"/>
      <c r="L27" s="190"/>
      <c r="M27" s="190"/>
      <c r="N27" s="190"/>
      <c r="O27" s="190"/>
      <c r="P27" s="190"/>
      <c r="Q27" s="190"/>
      <c r="R27" s="190"/>
      <c r="S27" s="190"/>
      <c r="T27" s="190"/>
      <c r="U27" s="190"/>
      <c r="V27" s="190"/>
      <c r="W27" s="190"/>
      <c r="X27" s="190"/>
      <c r="Y27" s="190"/>
      <c r="Z27" s="190"/>
      <c r="AA27" s="190"/>
      <c r="AB27" s="190"/>
      <c r="AC27" s="190"/>
      <c r="AD27" s="190"/>
      <c r="AE27" s="190"/>
      <c r="AF27" s="190"/>
      <c r="AG27" s="190"/>
      <c r="AH27" s="190"/>
      <c r="AI27" s="190"/>
      <c r="AJ27" s="190"/>
      <c r="AK27" s="190"/>
      <c r="AL27" s="190"/>
      <c r="AM27" s="190"/>
      <c r="AN27" s="190"/>
      <c r="AO27" s="190"/>
      <c r="AP27" s="190"/>
      <c r="AQ27" s="190"/>
      <c r="AR27" s="190"/>
      <c r="AS27" s="190"/>
      <c r="AT27" s="190"/>
      <c r="AU27" s="190"/>
      <c r="AV27" s="190"/>
      <c r="AW27" s="190"/>
      <c r="AX27" s="190"/>
      <c r="AY27" s="190"/>
      <c r="AZ27" s="190"/>
      <c r="BA27" s="190"/>
      <c r="BB27" s="190"/>
      <c r="BC27" s="190"/>
      <c r="BD27" s="190"/>
      <c r="BE27" s="190"/>
      <c r="BF27" s="190"/>
      <c r="BG27" s="190"/>
      <c r="BH27" s="190"/>
      <c r="BI27" s="190"/>
      <c r="BJ27" s="190"/>
      <c r="BK27" s="190"/>
      <c r="BL27" s="190"/>
      <c r="BM27" s="190"/>
      <c r="BN27" s="190"/>
      <c r="BO27" s="190"/>
      <c r="BP27" s="190"/>
      <c r="BQ27" s="190"/>
      <c r="BR27" s="190"/>
      <c r="BS27" s="190"/>
      <c r="BT27" s="190"/>
      <c r="BU27" s="190"/>
      <c r="BV27" s="190"/>
      <c r="BW27" s="190"/>
    </row>
    <row r="28" spans="1:75" x14ac:dyDescent="0.25">
      <c r="A28" s="190"/>
      <c r="B28" s="190"/>
      <c r="C28" s="190"/>
      <c r="D28" s="190"/>
      <c r="E28" s="190"/>
      <c r="F28" s="190"/>
      <c r="G28" s="190"/>
      <c r="H28" s="190"/>
      <c r="I28" s="190"/>
      <c r="J28" s="190"/>
      <c r="K28" s="190"/>
      <c r="L28" s="190"/>
      <c r="M28" s="190"/>
      <c r="N28" s="190"/>
      <c r="O28" s="190"/>
      <c r="P28" s="190"/>
      <c r="Q28" s="190"/>
      <c r="R28" s="190"/>
      <c r="S28" s="190"/>
      <c r="T28" s="190"/>
      <c r="U28" s="190"/>
      <c r="V28" s="190"/>
      <c r="W28" s="190"/>
      <c r="X28" s="190"/>
      <c r="Y28" s="190"/>
      <c r="Z28" s="190"/>
      <c r="AA28" s="190"/>
      <c r="AB28" s="190"/>
      <c r="AC28" s="190"/>
      <c r="AD28" s="190"/>
      <c r="AE28" s="190"/>
      <c r="AF28" s="190"/>
      <c r="AG28" s="190"/>
      <c r="AH28" s="190"/>
      <c r="AI28" s="190"/>
      <c r="AJ28" s="190"/>
      <c r="AK28" s="190"/>
      <c r="AL28" s="190"/>
      <c r="AM28" s="190"/>
      <c r="AN28" s="190"/>
      <c r="AO28" s="190"/>
      <c r="AP28" s="190"/>
      <c r="AQ28" s="190"/>
      <c r="AR28" s="190"/>
      <c r="AS28" s="190"/>
      <c r="AT28" s="190"/>
      <c r="AU28" s="190"/>
      <c r="AV28" s="190"/>
      <c r="AW28" s="190"/>
      <c r="AX28" s="190"/>
      <c r="AY28" s="190"/>
      <c r="AZ28" s="190"/>
      <c r="BA28" s="190"/>
      <c r="BB28" s="190"/>
      <c r="BC28" s="190"/>
      <c r="BD28" s="190"/>
      <c r="BE28" s="190"/>
      <c r="BF28" s="190"/>
      <c r="BG28" s="190"/>
      <c r="BH28" s="190"/>
      <c r="BI28" s="190"/>
      <c r="BJ28" s="190"/>
      <c r="BK28" s="190"/>
      <c r="BL28" s="190"/>
      <c r="BM28" s="190"/>
      <c r="BN28" s="190"/>
      <c r="BO28" s="190"/>
      <c r="BP28" s="190"/>
      <c r="BQ28" s="190"/>
      <c r="BR28" s="190"/>
      <c r="BS28" s="190"/>
      <c r="BT28" s="190"/>
      <c r="BU28" s="190"/>
      <c r="BV28" s="190"/>
      <c r="BW28" s="190"/>
    </row>
    <row r="29" spans="1:75" x14ac:dyDescent="0.25">
      <c r="A29" s="190"/>
      <c r="B29" s="190"/>
      <c r="C29" s="190"/>
      <c r="D29" s="190"/>
      <c r="E29" s="190"/>
      <c r="F29" s="190"/>
      <c r="G29" s="190"/>
      <c r="H29" s="190"/>
      <c r="I29" s="190"/>
      <c r="J29" s="190"/>
      <c r="K29" s="190"/>
      <c r="L29" s="190"/>
      <c r="M29" s="190"/>
      <c r="N29" s="190"/>
      <c r="O29" s="190"/>
      <c r="P29" s="190"/>
      <c r="Q29" s="190"/>
      <c r="R29" s="190"/>
      <c r="S29" s="190"/>
      <c r="T29" s="190"/>
      <c r="U29" s="190"/>
      <c r="V29" s="190"/>
      <c r="W29" s="190"/>
      <c r="X29" s="190"/>
      <c r="Y29" s="190"/>
      <c r="Z29" s="190"/>
      <c r="AA29" s="190"/>
      <c r="AB29" s="190"/>
      <c r="AC29" s="190"/>
      <c r="AD29" s="190"/>
      <c r="AE29" s="190"/>
      <c r="AF29" s="190"/>
      <c r="AG29" s="190"/>
      <c r="AH29" s="190"/>
      <c r="AI29" s="190"/>
      <c r="AJ29" s="190"/>
      <c r="AK29" s="190"/>
      <c r="AL29" s="190"/>
      <c r="AM29" s="190"/>
      <c r="AN29" s="190"/>
      <c r="AO29" s="190"/>
      <c r="AP29" s="190"/>
      <c r="AQ29" s="190"/>
      <c r="AR29" s="190"/>
      <c r="AS29" s="190"/>
      <c r="AT29" s="190"/>
      <c r="AU29" s="190"/>
      <c r="AV29" s="190"/>
      <c r="AW29" s="190"/>
      <c r="AX29" s="190"/>
      <c r="AY29" s="190"/>
      <c r="AZ29" s="190"/>
      <c r="BA29" s="190"/>
      <c r="BB29" s="190"/>
      <c r="BC29" s="190"/>
      <c r="BD29" s="190"/>
      <c r="BE29" s="190"/>
      <c r="BF29" s="190"/>
      <c r="BG29" s="190"/>
      <c r="BH29" s="190"/>
      <c r="BI29" s="190"/>
      <c r="BJ29" s="190"/>
      <c r="BK29" s="190"/>
      <c r="BL29" s="190"/>
      <c r="BM29" s="190"/>
      <c r="BN29" s="190"/>
      <c r="BO29" s="190"/>
      <c r="BP29" s="190"/>
      <c r="BQ29" s="190"/>
      <c r="BR29" s="190"/>
      <c r="BS29" s="190"/>
      <c r="BT29" s="190"/>
      <c r="BU29" s="190"/>
      <c r="BV29" s="190"/>
      <c r="BW29" s="190"/>
    </row>
    <row r="30" spans="1:75" x14ac:dyDescent="0.25">
      <c r="A30" s="190"/>
      <c r="B30" s="190"/>
      <c r="C30" s="190"/>
      <c r="D30" s="190"/>
      <c r="E30" s="190"/>
      <c r="F30" s="190"/>
      <c r="G30" s="190"/>
      <c r="H30" s="190"/>
      <c r="I30" s="190"/>
      <c r="J30" s="190"/>
      <c r="K30" s="190"/>
      <c r="L30" s="190"/>
      <c r="M30" s="190"/>
      <c r="N30" s="190"/>
      <c r="O30" s="190"/>
      <c r="P30" s="190"/>
      <c r="Q30" s="190"/>
      <c r="R30" s="190"/>
      <c r="S30" s="190"/>
      <c r="T30" s="190"/>
      <c r="U30" s="190"/>
      <c r="V30" s="190"/>
      <c r="W30" s="190"/>
      <c r="X30" s="190"/>
      <c r="Y30" s="190"/>
      <c r="Z30" s="190"/>
      <c r="AA30" s="190"/>
      <c r="AB30" s="190"/>
      <c r="AC30" s="190"/>
      <c r="AD30" s="190"/>
      <c r="AE30" s="190"/>
      <c r="AF30" s="190"/>
      <c r="AG30" s="190"/>
      <c r="AH30" s="190"/>
      <c r="AI30" s="190"/>
      <c r="AJ30" s="190"/>
      <c r="AK30" s="190"/>
      <c r="AL30" s="190"/>
      <c r="AM30" s="190"/>
      <c r="AN30" s="190"/>
      <c r="AO30" s="190"/>
      <c r="AP30" s="190"/>
      <c r="AQ30" s="190"/>
      <c r="AR30" s="190"/>
      <c r="AS30" s="190"/>
      <c r="AT30" s="190"/>
      <c r="AU30" s="190"/>
      <c r="AV30" s="190"/>
      <c r="AW30" s="190"/>
      <c r="AX30" s="190"/>
      <c r="AY30" s="190"/>
      <c r="AZ30" s="190"/>
      <c r="BA30" s="190"/>
      <c r="BB30" s="190"/>
      <c r="BC30" s="190"/>
      <c r="BD30" s="190"/>
      <c r="BE30" s="190"/>
      <c r="BF30" s="190"/>
      <c r="BG30" s="190"/>
      <c r="BH30" s="190"/>
      <c r="BI30" s="190"/>
      <c r="BJ30" s="190"/>
      <c r="BK30" s="190"/>
      <c r="BL30" s="190"/>
      <c r="BM30" s="190"/>
      <c r="BN30" s="190"/>
      <c r="BO30" s="190"/>
      <c r="BP30" s="190"/>
      <c r="BQ30" s="190"/>
      <c r="BR30" s="190"/>
      <c r="BS30" s="190"/>
      <c r="BT30" s="190"/>
      <c r="BU30" s="190"/>
      <c r="BV30" s="190"/>
      <c r="BW30" s="190"/>
    </row>
    <row r="31" spans="1:75" x14ac:dyDescent="0.25">
      <c r="A31" s="190"/>
      <c r="B31" s="190"/>
      <c r="C31" s="190"/>
      <c r="D31" s="190"/>
      <c r="E31" s="190"/>
      <c r="F31" s="190"/>
      <c r="G31" s="190"/>
      <c r="H31" s="190"/>
      <c r="I31" s="190"/>
      <c r="J31" s="190"/>
      <c r="K31" s="190"/>
      <c r="L31" s="190"/>
      <c r="M31" s="190"/>
      <c r="N31" s="190"/>
      <c r="O31" s="190"/>
      <c r="P31" s="190"/>
      <c r="Q31" s="190"/>
      <c r="R31" s="190"/>
      <c r="S31" s="190"/>
      <c r="T31" s="190"/>
      <c r="U31" s="190"/>
      <c r="V31" s="190"/>
      <c r="W31" s="190"/>
      <c r="X31" s="190"/>
      <c r="Y31" s="190"/>
      <c r="Z31" s="190"/>
      <c r="AA31" s="190"/>
      <c r="AB31" s="190"/>
      <c r="AC31" s="190"/>
      <c r="AD31" s="190"/>
      <c r="AE31" s="190"/>
      <c r="AF31" s="190"/>
      <c r="AG31" s="190"/>
      <c r="AH31" s="190"/>
      <c r="AI31" s="190"/>
      <c r="AJ31" s="190"/>
      <c r="AK31" s="190"/>
      <c r="AL31" s="190"/>
      <c r="AM31" s="190"/>
      <c r="AN31" s="190"/>
      <c r="AO31" s="190"/>
      <c r="AP31" s="190"/>
      <c r="AQ31" s="190"/>
      <c r="AR31" s="190"/>
      <c r="AS31" s="190"/>
      <c r="AT31" s="190"/>
      <c r="AU31" s="190"/>
      <c r="AV31" s="190"/>
      <c r="AW31" s="190"/>
      <c r="AX31" s="190"/>
      <c r="AY31" s="190"/>
      <c r="AZ31" s="190"/>
      <c r="BA31" s="190"/>
      <c r="BB31" s="190"/>
      <c r="BC31" s="190"/>
      <c r="BD31" s="190"/>
      <c r="BE31" s="190"/>
      <c r="BF31" s="190"/>
      <c r="BG31" s="190"/>
      <c r="BH31" s="190"/>
      <c r="BI31" s="190"/>
      <c r="BJ31" s="190"/>
      <c r="BK31" s="190"/>
      <c r="BL31" s="190"/>
      <c r="BM31" s="190"/>
      <c r="BN31" s="190"/>
      <c r="BO31" s="190"/>
      <c r="BP31" s="190"/>
      <c r="BQ31" s="190"/>
      <c r="BR31" s="190"/>
      <c r="BS31" s="190"/>
      <c r="BT31" s="190"/>
      <c r="BU31" s="190"/>
      <c r="BV31" s="190"/>
      <c r="BW31" s="190"/>
    </row>
    <row r="32" spans="1:75" x14ac:dyDescent="0.25">
      <c r="A32" s="190"/>
      <c r="B32" s="190"/>
      <c r="C32" s="190"/>
      <c r="D32" s="190"/>
      <c r="E32" s="190"/>
      <c r="F32" s="190"/>
      <c r="G32" s="190"/>
      <c r="H32" s="190"/>
      <c r="I32" s="190"/>
      <c r="J32" s="190"/>
      <c r="K32" s="190"/>
      <c r="L32" s="190"/>
      <c r="M32" s="190"/>
      <c r="N32" s="190"/>
      <c r="O32" s="190"/>
      <c r="P32" s="190"/>
      <c r="Q32" s="190"/>
      <c r="R32" s="190"/>
      <c r="S32" s="190"/>
      <c r="T32" s="190"/>
      <c r="U32" s="190"/>
      <c r="V32" s="190"/>
      <c r="W32" s="190"/>
      <c r="X32" s="190"/>
      <c r="Y32" s="190"/>
      <c r="Z32" s="190"/>
      <c r="AA32" s="190"/>
      <c r="AB32" s="190"/>
      <c r="AC32" s="190"/>
      <c r="AD32" s="190"/>
      <c r="AE32" s="190"/>
      <c r="AF32" s="190"/>
      <c r="AG32" s="190"/>
      <c r="AH32" s="190"/>
      <c r="AI32" s="190"/>
      <c r="AJ32" s="190"/>
      <c r="AK32" s="190"/>
      <c r="AL32" s="190"/>
      <c r="AM32" s="190"/>
      <c r="AN32" s="190"/>
      <c r="AO32" s="190"/>
      <c r="AP32" s="190"/>
      <c r="AQ32" s="190"/>
      <c r="AR32" s="190"/>
      <c r="AS32" s="190"/>
      <c r="AT32" s="190"/>
      <c r="AU32" s="190"/>
      <c r="AV32" s="190"/>
      <c r="AW32" s="190"/>
      <c r="AX32" s="190"/>
      <c r="AY32" s="190"/>
      <c r="AZ32" s="190"/>
      <c r="BA32" s="190"/>
      <c r="BB32" s="190"/>
      <c r="BC32" s="190"/>
      <c r="BD32" s="190"/>
      <c r="BE32" s="190"/>
      <c r="BF32" s="190"/>
      <c r="BG32" s="190"/>
      <c r="BH32" s="190"/>
      <c r="BI32" s="190"/>
      <c r="BJ32" s="190"/>
      <c r="BK32" s="190"/>
      <c r="BL32" s="190"/>
      <c r="BM32" s="190"/>
      <c r="BN32" s="190"/>
      <c r="BO32" s="190"/>
      <c r="BP32" s="190"/>
      <c r="BQ32" s="190"/>
      <c r="BR32" s="190"/>
      <c r="BS32" s="190"/>
      <c r="BT32" s="190"/>
      <c r="BU32" s="190"/>
      <c r="BV32" s="190"/>
      <c r="BW32" s="190"/>
    </row>
    <row r="33" spans="1:75" x14ac:dyDescent="0.25">
      <c r="A33" s="190"/>
      <c r="B33" s="190"/>
      <c r="C33" s="190"/>
      <c r="D33" s="190"/>
      <c r="E33" s="190"/>
      <c r="F33" s="190"/>
      <c r="G33" s="190"/>
      <c r="H33" s="190"/>
      <c r="I33" s="190"/>
      <c r="J33" s="190"/>
      <c r="K33" s="190"/>
      <c r="L33" s="190"/>
      <c r="M33" s="190"/>
      <c r="N33" s="190"/>
      <c r="O33" s="190"/>
      <c r="P33" s="190"/>
      <c r="Q33" s="190"/>
      <c r="R33" s="190"/>
      <c r="S33" s="190"/>
      <c r="T33" s="190"/>
      <c r="U33" s="190"/>
      <c r="V33" s="190"/>
      <c r="W33" s="190"/>
      <c r="X33" s="190"/>
      <c r="Y33" s="190"/>
      <c r="Z33" s="190"/>
      <c r="AA33" s="190"/>
      <c r="AB33" s="190"/>
      <c r="AC33" s="190"/>
      <c r="AD33" s="190"/>
      <c r="AE33" s="190"/>
      <c r="AF33" s="190"/>
      <c r="AG33" s="190"/>
      <c r="AH33" s="190"/>
      <c r="AI33" s="190"/>
      <c r="AJ33" s="190"/>
      <c r="AK33" s="190"/>
      <c r="AL33" s="190"/>
      <c r="AM33" s="190"/>
      <c r="AN33" s="190"/>
      <c r="AO33" s="190"/>
      <c r="AP33" s="190"/>
      <c r="AQ33" s="190"/>
      <c r="AR33" s="190"/>
      <c r="AS33" s="190"/>
      <c r="AT33" s="190"/>
      <c r="AU33" s="190"/>
      <c r="AV33" s="190"/>
      <c r="AW33" s="190"/>
      <c r="AX33" s="190"/>
      <c r="AY33" s="190"/>
      <c r="AZ33" s="190"/>
      <c r="BA33" s="190"/>
      <c r="BB33" s="190"/>
      <c r="BC33" s="190"/>
      <c r="BD33" s="190"/>
      <c r="BE33" s="190"/>
      <c r="BF33" s="190"/>
      <c r="BG33" s="190"/>
      <c r="BH33" s="190"/>
      <c r="BI33" s="190"/>
      <c r="BJ33" s="190"/>
      <c r="BK33" s="190"/>
      <c r="BL33" s="190"/>
      <c r="BM33" s="190"/>
      <c r="BN33" s="190"/>
      <c r="BO33" s="190"/>
      <c r="BP33" s="190"/>
      <c r="BQ33" s="190"/>
      <c r="BR33" s="190"/>
      <c r="BS33" s="190"/>
      <c r="BT33" s="190"/>
      <c r="BU33" s="190"/>
      <c r="BV33" s="190"/>
      <c r="BW33" s="190"/>
    </row>
    <row r="34" spans="1:75" x14ac:dyDescent="0.25">
      <c r="A34" s="190"/>
      <c r="B34" s="190"/>
      <c r="C34" s="190"/>
      <c r="D34" s="190"/>
      <c r="E34" s="190"/>
      <c r="F34" s="190"/>
      <c r="G34" s="190"/>
      <c r="H34" s="190"/>
      <c r="I34" s="190"/>
      <c r="J34" s="190"/>
      <c r="K34" s="190"/>
      <c r="L34" s="190"/>
      <c r="M34" s="190"/>
      <c r="N34" s="190"/>
      <c r="O34" s="190"/>
      <c r="P34" s="190"/>
      <c r="Q34" s="190"/>
      <c r="R34" s="190"/>
      <c r="S34" s="190"/>
      <c r="T34" s="190"/>
      <c r="U34" s="190"/>
      <c r="V34" s="190"/>
      <c r="W34" s="190"/>
      <c r="X34" s="190"/>
      <c r="Y34" s="190"/>
      <c r="Z34" s="190"/>
      <c r="AA34" s="190"/>
      <c r="AB34" s="190"/>
      <c r="AC34" s="190"/>
      <c r="AD34" s="190"/>
      <c r="AE34" s="190"/>
      <c r="AF34" s="190"/>
      <c r="AG34" s="190"/>
      <c r="AH34" s="190"/>
      <c r="AI34" s="190"/>
      <c r="AJ34" s="190"/>
      <c r="AK34" s="190"/>
      <c r="AL34" s="190"/>
      <c r="AM34" s="190"/>
      <c r="AN34" s="190"/>
      <c r="AO34" s="190"/>
      <c r="AP34" s="190"/>
      <c r="AQ34" s="190"/>
      <c r="AR34" s="190"/>
      <c r="AS34" s="190"/>
      <c r="AT34" s="190"/>
      <c r="AU34" s="190"/>
      <c r="AV34" s="190"/>
      <c r="AW34" s="190"/>
      <c r="AX34" s="190"/>
      <c r="AY34" s="190"/>
      <c r="AZ34" s="190"/>
      <c r="BA34" s="190"/>
      <c r="BB34" s="190"/>
      <c r="BC34" s="190"/>
      <c r="BD34" s="190"/>
      <c r="BE34" s="190"/>
      <c r="BF34" s="190"/>
      <c r="BG34" s="190"/>
      <c r="BH34" s="190"/>
      <c r="BI34" s="190"/>
      <c r="BJ34" s="190"/>
      <c r="BK34" s="190"/>
      <c r="BL34" s="190"/>
      <c r="BM34" s="190"/>
      <c r="BN34" s="190"/>
      <c r="BO34" s="190"/>
      <c r="BP34" s="190"/>
      <c r="BQ34" s="190"/>
      <c r="BR34" s="190"/>
      <c r="BS34" s="190"/>
      <c r="BT34" s="190"/>
      <c r="BU34" s="190"/>
      <c r="BV34" s="190"/>
      <c r="BW34" s="190"/>
    </row>
    <row r="35" spans="1:75" x14ac:dyDescent="0.25">
      <c r="A35" s="190"/>
      <c r="B35" s="190"/>
      <c r="C35" s="190"/>
      <c r="D35" s="190"/>
      <c r="E35" s="190"/>
      <c r="F35" s="190"/>
      <c r="G35" s="190"/>
      <c r="H35" s="190"/>
      <c r="I35" s="190"/>
      <c r="J35" s="190"/>
      <c r="K35" s="190"/>
      <c r="L35" s="190"/>
      <c r="M35" s="190"/>
      <c r="N35" s="190"/>
      <c r="O35" s="190"/>
      <c r="P35" s="190"/>
      <c r="Q35" s="190"/>
      <c r="R35" s="190"/>
      <c r="S35" s="190"/>
      <c r="T35" s="190"/>
      <c r="U35" s="190"/>
      <c r="V35" s="190"/>
      <c r="W35" s="190"/>
      <c r="X35" s="190"/>
      <c r="Y35" s="190"/>
      <c r="Z35" s="190"/>
      <c r="AA35" s="190"/>
      <c r="AB35" s="190"/>
      <c r="AC35" s="190"/>
      <c r="AD35" s="190"/>
      <c r="AE35" s="190"/>
      <c r="AF35" s="190"/>
      <c r="AG35" s="190"/>
      <c r="AH35" s="190"/>
      <c r="AI35" s="190"/>
      <c r="AJ35" s="190"/>
      <c r="AK35" s="190"/>
      <c r="AL35" s="190"/>
      <c r="AM35" s="190"/>
      <c r="AN35" s="190"/>
      <c r="AO35" s="190"/>
      <c r="AP35" s="190"/>
      <c r="AQ35" s="190"/>
      <c r="AR35" s="190"/>
      <c r="AS35" s="190"/>
      <c r="AT35" s="190"/>
      <c r="AU35" s="190"/>
      <c r="AV35" s="190"/>
      <c r="AW35" s="190"/>
      <c r="AX35" s="190"/>
      <c r="AY35" s="190"/>
      <c r="AZ35" s="190"/>
      <c r="BA35" s="190"/>
      <c r="BB35" s="190"/>
      <c r="BC35" s="190"/>
      <c r="BD35" s="190"/>
      <c r="BE35" s="190"/>
      <c r="BF35" s="190"/>
      <c r="BG35" s="190"/>
      <c r="BH35" s="190"/>
      <c r="BI35" s="190"/>
      <c r="BJ35" s="190"/>
      <c r="BK35" s="190"/>
      <c r="BL35" s="190"/>
      <c r="BM35" s="190"/>
      <c r="BN35" s="190"/>
      <c r="BO35" s="190"/>
      <c r="BP35" s="190"/>
      <c r="BQ35" s="190"/>
      <c r="BR35" s="190"/>
      <c r="BS35" s="190"/>
      <c r="BT35" s="190"/>
      <c r="BU35" s="190"/>
      <c r="BV35" s="190"/>
      <c r="BW35" s="190"/>
    </row>
    <row r="36" spans="1:75" x14ac:dyDescent="0.25">
      <c r="A36" s="190"/>
      <c r="B36" s="190"/>
      <c r="C36" s="190"/>
      <c r="D36" s="190"/>
      <c r="E36" s="190"/>
      <c r="F36" s="190"/>
      <c r="G36" s="190"/>
      <c r="H36" s="190"/>
      <c r="I36" s="190"/>
      <c r="J36" s="190"/>
      <c r="K36" s="190"/>
      <c r="L36" s="190"/>
      <c r="M36" s="190"/>
      <c r="N36" s="190"/>
      <c r="O36" s="190"/>
      <c r="P36" s="190"/>
      <c r="Q36" s="190"/>
      <c r="R36" s="190"/>
      <c r="S36" s="190"/>
      <c r="T36" s="190"/>
      <c r="U36" s="190"/>
      <c r="V36" s="190"/>
      <c r="W36" s="190"/>
      <c r="X36" s="190"/>
      <c r="Y36" s="190"/>
      <c r="Z36" s="190"/>
      <c r="AA36" s="190"/>
      <c r="AB36" s="190"/>
      <c r="AC36" s="190"/>
      <c r="AD36" s="190"/>
      <c r="AE36" s="190"/>
      <c r="AF36" s="190"/>
      <c r="AG36" s="190"/>
      <c r="AH36" s="190"/>
      <c r="AI36" s="190"/>
      <c r="AJ36" s="190"/>
      <c r="AK36" s="190"/>
      <c r="AL36" s="190"/>
      <c r="AM36" s="190"/>
      <c r="AN36" s="190"/>
      <c r="AO36" s="190"/>
      <c r="AP36" s="190"/>
      <c r="AQ36" s="190"/>
      <c r="AR36" s="190"/>
      <c r="AS36" s="190"/>
      <c r="AT36" s="190"/>
      <c r="AU36" s="190"/>
      <c r="AV36" s="190"/>
      <c r="AW36" s="190"/>
      <c r="AX36" s="190"/>
      <c r="AY36" s="190"/>
      <c r="AZ36" s="190"/>
      <c r="BA36" s="190"/>
      <c r="BB36" s="190"/>
      <c r="BC36" s="190"/>
      <c r="BD36" s="190"/>
      <c r="BE36" s="190"/>
      <c r="BF36" s="190"/>
      <c r="BG36" s="190"/>
      <c r="BH36" s="190"/>
      <c r="BI36" s="190"/>
      <c r="BJ36" s="190"/>
      <c r="BK36" s="190"/>
      <c r="BL36" s="190"/>
      <c r="BM36" s="190"/>
      <c r="BN36" s="190"/>
      <c r="BO36" s="190"/>
      <c r="BP36" s="190"/>
      <c r="BQ36" s="190"/>
      <c r="BR36" s="190"/>
      <c r="BS36" s="190"/>
      <c r="BT36" s="190"/>
      <c r="BU36" s="190"/>
      <c r="BV36" s="190"/>
      <c r="BW36" s="190"/>
    </row>
    <row r="37" spans="1:75" x14ac:dyDescent="0.25">
      <c r="A37" s="190"/>
      <c r="B37" s="190"/>
      <c r="C37" s="190"/>
      <c r="D37" s="190"/>
      <c r="E37" s="190"/>
      <c r="F37" s="190"/>
      <c r="G37" s="190"/>
      <c r="H37" s="190"/>
      <c r="I37" s="190"/>
      <c r="J37" s="190"/>
      <c r="K37" s="190"/>
      <c r="L37" s="190"/>
      <c r="M37" s="190"/>
      <c r="N37" s="190"/>
      <c r="O37" s="190"/>
      <c r="P37" s="190"/>
      <c r="Q37" s="190"/>
      <c r="R37" s="190"/>
      <c r="S37" s="190"/>
      <c r="T37" s="190"/>
      <c r="U37" s="190"/>
      <c r="V37" s="190"/>
      <c r="W37" s="190"/>
      <c r="X37" s="190"/>
      <c r="Y37" s="190"/>
      <c r="Z37" s="190"/>
      <c r="AA37" s="190"/>
      <c r="AB37" s="190"/>
      <c r="AC37" s="190"/>
      <c r="AD37" s="190"/>
      <c r="AE37" s="190"/>
      <c r="AF37" s="190"/>
      <c r="AG37" s="190"/>
      <c r="AH37" s="190"/>
      <c r="AI37" s="190"/>
      <c r="AJ37" s="190"/>
      <c r="AK37" s="190"/>
      <c r="AL37" s="190"/>
      <c r="AM37" s="190"/>
      <c r="AN37" s="190"/>
      <c r="AO37" s="190"/>
      <c r="AP37" s="190"/>
      <c r="AQ37" s="190"/>
      <c r="AR37" s="190"/>
      <c r="AS37" s="190"/>
      <c r="AT37" s="190"/>
      <c r="AU37" s="190"/>
      <c r="AV37" s="190"/>
      <c r="AW37" s="190"/>
      <c r="AX37" s="190"/>
      <c r="AY37" s="190"/>
      <c r="AZ37" s="190"/>
      <c r="BA37" s="190"/>
      <c r="BB37" s="190"/>
      <c r="BC37" s="190"/>
      <c r="BD37" s="190"/>
      <c r="BE37" s="190"/>
      <c r="BF37" s="190"/>
      <c r="BG37" s="190"/>
      <c r="BH37" s="190"/>
      <c r="BI37" s="190"/>
      <c r="BJ37" s="190"/>
      <c r="BK37" s="190"/>
      <c r="BL37" s="190"/>
      <c r="BM37" s="190"/>
      <c r="BN37" s="190"/>
      <c r="BO37" s="190"/>
      <c r="BP37" s="190"/>
      <c r="BQ37" s="190"/>
      <c r="BR37" s="190"/>
      <c r="BS37" s="190"/>
      <c r="BT37" s="190"/>
      <c r="BU37" s="190"/>
      <c r="BV37" s="190"/>
      <c r="BW37" s="190"/>
    </row>
    <row r="38" spans="1:75" x14ac:dyDescent="0.25">
      <c r="A38" s="190"/>
      <c r="B38" s="190"/>
      <c r="C38" s="190"/>
      <c r="D38" s="190"/>
      <c r="E38" s="190"/>
      <c r="F38" s="190"/>
      <c r="G38" s="190"/>
      <c r="H38" s="190"/>
      <c r="I38" s="190"/>
      <c r="J38" s="190"/>
      <c r="K38" s="190"/>
      <c r="L38" s="190"/>
      <c r="M38" s="190"/>
      <c r="N38" s="190"/>
      <c r="O38" s="190"/>
      <c r="P38" s="190"/>
      <c r="Q38" s="190"/>
      <c r="R38" s="190"/>
      <c r="S38" s="190"/>
      <c r="T38" s="190"/>
      <c r="U38" s="190"/>
      <c r="V38" s="190"/>
      <c r="W38" s="190"/>
      <c r="X38" s="190"/>
      <c r="Y38" s="190"/>
      <c r="Z38" s="190"/>
      <c r="AA38" s="190"/>
      <c r="AB38" s="190"/>
      <c r="AC38" s="190"/>
      <c r="AD38" s="190"/>
      <c r="AE38" s="190"/>
      <c r="AF38" s="190"/>
      <c r="AG38" s="190"/>
      <c r="AH38" s="190"/>
      <c r="AI38" s="190"/>
      <c r="AJ38" s="190"/>
      <c r="AK38" s="190"/>
      <c r="AL38" s="190"/>
      <c r="AM38" s="190"/>
      <c r="AN38" s="190"/>
      <c r="AO38" s="190"/>
      <c r="AP38" s="190"/>
      <c r="AQ38" s="190"/>
      <c r="AR38" s="190"/>
      <c r="AS38" s="190"/>
      <c r="AT38" s="190"/>
      <c r="AU38" s="190"/>
      <c r="AV38" s="190"/>
      <c r="AW38" s="190"/>
      <c r="AX38" s="190"/>
      <c r="AY38" s="190"/>
      <c r="AZ38" s="190"/>
      <c r="BA38" s="190"/>
      <c r="BB38" s="190"/>
      <c r="BC38" s="190"/>
      <c r="BD38" s="190"/>
      <c r="BE38" s="190"/>
      <c r="BF38" s="190"/>
      <c r="BG38" s="190"/>
      <c r="BH38" s="190"/>
      <c r="BI38" s="190"/>
      <c r="BJ38" s="190"/>
      <c r="BK38" s="190"/>
      <c r="BL38" s="190"/>
      <c r="BM38" s="190"/>
      <c r="BN38" s="190"/>
      <c r="BO38" s="190"/>
      <c r="BP38" s="190"/>
      <c r="BQ38" s="190"/>
      <c r="BR38" s="190"/>
      <c r="BS38" s="190"/>
      <c r="BT38" s="190"/>
      <c r="BU38" s="190"/>
      <c r="BV38" s="190"/>
      <c r="BW38" s="190"/>
    </row>
    <row r="39" spans="1:75" x14ac:dyDescent="0.25">
      <c r="A39" s="190"/>
      <c r="B39" s="190"/>
      <c r="C39" s="190"/>
      <c r="D39" s="190"/>
      <c r="E39" s="190"/>
      <c r="F39" s="190"/>
      <c r="G39" s="190"/>
      <c r="H39" s="190"/>
      <c r="I39" s="190"/>
      <c r="J39" s="190"/>
      <c r="K39" s="190"/>
      <c r="L39" s="190"/>
      <c r="M39" s="190"/>
      <c r="N39" s="190"/>
      <c r="O39" s="190"/>
      <c r="P39" s="190"/>
      <c r="Q39" s="190"/>
      <c r="R39" s="190"/>
      <c r="S39" s="190"/>
      <c r="T39" s="190"/>
      <c r="U39" s="190"/>
      <c r="V39" s="190"/>
      <c r="W39" s="190"/>
      <c r="X39" s="190"/>
      <c r="Y39" s="190"/>
      <c r="Z39" s="190"/>
      <c r="AA39" s="190"/>
      <c r="AB39" s="190"/>
      <c r="AC39" s="190"/>
      <c r="AD39" s="190"/>
      <c r="AE39" s="190"/>
      <c r="AF39" s="190"/>
      <c r="AG39" s="190"/>
      <c r="AH39" s="190"/>
      <c r="AI39" s="190"/>
      <c r="AJ39" s="190"/>
      <c r="AK39" s="190"/>
      <c r="AL39" s="190"/>
      <c r="AM39" s="190"/>
      <c r="AN39" s="190"/>
      <c r="AO39" s="190"/>
      <c r="AP39" s="190"/>
      <c r="AQ39" s="190"/>
      <c r="AR39" s="190"/>
      <c r="AS39" s="190"/>
      <c r="AT39" s="190"/>
      <c r="AU39" s="190"/>
      <c r="AV39" s="190"/>
      <c r="AW39" s="190"/>
      <c r="AX39" s="190"/>
      <c r="AY39" s="190"/>
      <c r="AZ39" s="190"/>
      <c r="BA39" s="190"/>
      <c r="BB39" s="190"/>
      <c r="BC39" s="190"/>
      <c r="BD39" s="190"/>
      <c r="BE39" s="190"/>
      <c r="BF39" s="190"/>
      <c r="BG39" s="190"/>
      <c r="BH39" s="190"/>
      <c r="BI39" s="190"/>
      <c r="BJ39" s="190"/>
      <c r="BK39" s="190"/>
      <c r="BL39" s="190"/>
      <c r="BM39" s="190"/>
      <c r="BN39" s="190"/>
      <c r="BO39" s="190"/>
      <c r="BP39" s="190"/>
      <c r="BQ39" s="190"/>
      <c r="BR39" s="190"/>
      <c r="BS39" s="190"/>
      <c r="BT39" s="190"/>
      <c r="BU39" s="190"/>
      <c r="BV39" s="190"/>
      <c r="BW39" s="190"/>
    </row>
    <row r="40" spans="1:75" x14ac:dyDescent="0.25">
      <c r="A40" s="190"/>
      <c r="B40" s="190"/>
      <c r="C40" s="190"/>
      <c r="D40" s="190"/>
      <c r="E40" s="190"/>
      <c r="F40" s="190"/>
      <c r="G40" s="190"/>
      <c r="H40" s="190"/>
      <c r="I40" s="190"/>
      <c r="J40" s="190"/>
      <c r="K40" s="190"/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0"/>
      <c r="Y40" s="190"/>
      <c r="Z40" s="190"/>
      <c r="AA40" s="190"/>
      <c r="AB40" s="190"/>
      <c r="AC40" s="190"/>
      <c r="AD40" s="190"/>
      <c r="AE40" s="190"/>
      <c r="AF40" s="190"/>
      <c r="AG40" s="190"/>
      <c r="AH40" s="190"/>
      <c r="AI40" s="190"/>
      <c r="AJ40" s="190"/>
      <c r="AK40" s="190"/>
      <c r="AL40" s="190"/>
      <c r="AM40" s="190"/>
      <c r="AN40" s="190"/>
      <c r="AO40" s="190"/>
      <c r="AP40" s="190"/>
      <c r="AQ40" s="190"/>
      <c r="AR40" s="190"/>
      <c r="AS40" s="190"/>
      <c r="AT40" s="190"/>
      <c r="AU40" s="190"/>
      <c r="AV40" s="190"/>
      <c r="AW40" s="190"/>
      <c r="AX40" s="190"/>
      <c r="AY40" s="190"/>
      <c r="AZ40" s="190"/>
      <c r="BA40" s="190"/>
      <c r="BB40" s="190"/>
      <c r="BC40" s="190"/>
      <c r="BD40" s="190"/>
      <c r="BE40" s="190"/>
      <c r="BF40" s="190"/>
      <c r="BG40" s="190"/>
      <c r="BH40" s="190"/>
      <c r="BI40" s="190"/>
      <c r="BJ40" s="190"/>
      <c r="BK40" s="190"/>
      <c r="BL40" s="190"/>
      <c r="BM40" s="190"/>
      <c r="BN40" s="190"/>
      <c r="BO40" s="190"/>
      <c r="BP40" s="190"/>
      <c r="BQ40" s="190"/>
      <c r="BR40" s="190"/>
      <c r="BS40" s="190"/>
      <c r="BT40" s="190"/>
      <c r="BU40" s="190"/>
      <c r="BV40" s="190"/>
      <c r="BW40" s="190"/>
    </row>
    <row r="41" spans="1:75" x14ac:dyDescent="0.25">
      <c r="A41" s="190"/>
      <c r="B41" s="190"/>
      <c r="C41" s="190"/>
      <c r="D41" s="190"/>
      <c r="E41" s="190"/>
      <c r="F41" s="190"/>
      <c r="G41" s="190"/>
      <c r="H41" s="190"/>
      <c r="I41" s="190"/>
      <c r="J41" s="190"/>
      <c r="K41" s="190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0"/>
      <c r="Y41" s="190"/>
      <c r="Z41" s="190"/>
      <c r="AA41" s="190"/>
      <c r="AB41" s="190"/>
      <c r="AC41" s="190"/>
      <c r="AD41" s="190"/>
      <c r="AE41" s="190"/>
      <c r="AF41" s="190"/>
      <c r="AG41" s="190"/>
      <c r="AH41" s="190"/>
      <c r="AI41" s="190"/>
      <c r="AJ41" s="190"/>
      <c r="AK41" s="190"/>
      <c r="AL41" s="190"/>
      <c r="AM41" s="190"/>
      <c r="AN41" s="190"/>
      <c r="AO41" s="190"/>
      <c r="AP41" s="190"/>
      <c r="AQ41" s="190"/>
      <c r="AR41" s="190"/>
      <c r="AS41" s="190"/>
      <c r="AT41" s="190"/>
      <c r="AU41" s="190"/>
      <c r="AV41" s="190"/>
      <c r="AW41" s="190"/>
      <c r="AX41" s="190"/>
      <c r="AY41" s="190"/>
      <c r="AZ41" s="190"/>
      <c r="BA41" s="190"/>
      <c r="BB41" s="190"/>
      <c r="BC41" s="190"/>
      <c r="BD41" s="190"/>
      <c r="BE41" s="190"/>
      <c r="BF41" s="190"/>
      <c r="BG41" s="190"/>
      <c r="BH41" s="190"/>
      <c r="BI41" s="190"/>
      <c r="BJ41" s="190"/>
      <c r="BK41" s="190"/>
      <c r="BL41" s="190"/>
      <c r="BM41" s="190"/>
      <c r="BN41" s="190"/>
      <c r="BO41" s="190"/>
      <c r="BP41" s="190"/>
      <c r="BQ41" s="190"/>
      <c r="BR41" s="190"/>
      <c r="BS41" s="190"/>
      <c r="BT41" s="190"/>
      <c r="BU41" s="190"/>
      <c r="BV41" s="190"/>
      <c r="BW41" s="190"/>
    </row>
    <row r="42" spans="1:75" x14ac:dyDescent="0.25">
      <c r="A42" s="190"/>
      <c r="B42" s="190"/>
      <c r="C42" s="190"/>
      <c r="D42" s="190"/>
      <c r="E42" s="190"/>
      <c r="F42" s="190"/>
      <c r="G42" s="190"/>
      <c r="H42" s="190"/>
      <c r="I42" s="190"/>
      <c r="J42" s="190"/>
      <c r="K42" s="190"/>
      <c r="L42" s="190"/>
      <c r="M42" s="190"/>
      <c r="N42" s="190"/>
      <c r="O42" s="190"/>
      <c r="P42" s="190"/>
      <c r="Q42" s="190"/>
      <c r="R42" s="190"/>
      <c r="S42" s="190"/>
      <c r="T42" s="190"/>
      <c r="U42" s="190"/>
      <c r="V42" s="190"/>
      <c r="W42" s="190"/>
      <c r="X42" s="190"/>
      <c r="Y42" s="190"/>
      <c r="Z42" s="190"/>
      <c r="AA42" s="190"/>
      <c r="AB42" s="190"/>
      <c r="AC42" s="190"/>
      <c r="AD42" s="190"/>
      <c r="AE42" s="190"/>
      <c r="AF42" s="190"/>
      <c r="AG42" s="190"/>
      <c r="AH42" s="190"/>
      <c r="AI42" s="190"/>
      <c r="AJ42" s="190"/>
      <c r="AK42" s="190"/>
      <c r="AL42" s="190"/>
      <c r="AM42" s="190"/>
      <c r="AN42" s="190"/>
      <c r="AO42" s="190"/>
      <c r="AP42" s="190"/>
      <c r="AQ42" s="190"/>
      <c r="AR42" s="190"/>
      <c r="AS42" s="190"/>
      <c r="AT42" s="190"/>
      <c r="AU42" s="190"/>
      <c r="AV42" s="190"/>
      <c r="AW42" s="190"/>
      <c r="AX42" s="190"/>
      <c r="AY42" s="190"/>
      <c r="AZ42" s="190"/>
      <c r="BA42" s="190"/>
      <c r="BB42" s="190"/>
      <c r="BC42" s="190"/>
      <c r="BD42" s="190"/>
      <c r="BE42" s="190"/>
      <c r="BF42" s="190"/>
      <c r="BG42" s="190"/>
      <c r="BH42" s="190"/>
      <c r="BI42" s="190"/>
      <c r="BJ42" s="190"/>
      <c r="BK42" s="190"/>
      <c r="BL42" s="190"/>
      <c r="BM42" s="190"/>
      <c r="BN42" s="190"/>
      <c r="BO42" s="190"/>
      <c r="BP42" s="190"/>
      <c r="BQ42" s="190"/>
      <c r="BR42" s="190"/>
      <c r="BS42" s="190"/>
      <c r="BT42" s="190"/>
      <c r="BU42" s="190"/>
      <c r="BV42" s="190"/>
      <c r="BW42" s="190"/>
    </row>
    <row r="43" spans="1:75" x14ac:dyDescent="0.25">
      <c r="A43" s="190"/>
      <c r="B43" s="190"/>
      <c r="C43" s="190"/>
      <c r="D43" s="190"/>
      <c r="E43" s="190"/>
      <c r="F43" s="190"/>
      <c r="G43" s="190"/>
      <c r="H43" s="190"/>
      <c r="I43" s="190"/>
      <c r="J43" s="190"/>
      <c r="K43" s="190"/>
      <c r="L43" s="190"/>
      <c r="M43" s="190"/>
      <c r="N43" s="190"/>
      <c r="O43" s="190"/>
      <c r="P43" s="190"/>
      <c r="Q43" s="190"/>
      <c r="R43" s="190"/>
      <c r="S43" s="190"/>
      <c r="T43" s="190"/>
      <c r="U43" s="190"/>
      <c r="V43" s="190"/>
      <c r="W43" s="190"/>
      <c r="X43" s="190"/>
      <c r="Y43" s="190"/>
      <c r="Z43" s="190"/>
      <c r="AA43" s="190"/>
      <c r="AB43" s="190"/>
      <c r="AC43" s="190"/>
      <c r="AD43" s="190"/>
      <c r="AE43" s="190"/>
      <c r="AF43" s="190"/>
      <c r="AG43" s="190"/>
      <c r="AH43" s="190"/>
      <c r="AI43" s="190"/>
      <c r="AJ43" s="190"/>
      <c r="AK43" s="190"/>
      <c r="AL43" s="190"/>
      <c r="AM43" s="190"/>
      <c r="AN43" s="190"/>
      <c r="AO43" s="190"/>
      <c r="AP43" s="190"/>
      <c r="AQ43" s="190"/>
      <c r="AR43" s="190"/>
      <c r="AS43" s="190"/>
      <c r="AT43" s="190"/>
      <c r="AU43" s="190"/>
      <c r="AV43" s="190"/>
      <c r="AW43" s="190"/>
      <c r="AX43" s="190"/>
      <c r="AY43" s="190"/>
      <c r="AZ43" s="190"/>
      <c r="BA43" s="190"/>
      <c r="BB43" s="190"/>
      <c r="BC43" s="190"/>
      <c r="BD43" s="190"/>
      <c r="BE43" s="190"/>
      <c r="BF43" s="190"/>
      <c r="BG43" s="190"/>
      <c r="BH43" s="190"/>
      <c r="BI43" s="190"/>
      <c r="BJ43" s="190"/>
      <c r="BK43" s="190"/>
      <c r="BL43" s="190"/>
      <c r="BM43" s="190"/>
      <c r="BN43" s="190"/>
      <c r="BO43" s="190"/>
      <c r="BP43" s="190"/>
      <c r="BQ43" s="190"/>
      <c r="BR43" s="190"/>
      <c r="BS43" s="190"/>
      <c r="BT43" s="190"/>
      <c r="BU43" s="190"/>
      <c r="BV43" s="190"/>
      <c r="BW43" s="190"/>
    </row>
    <row r="44" spans="1:75" x14ac:dyDescent="0.25">
      <c r="A44" s="190"/>
      <c r="B44" s="190"/>
      <c r="C44" s="190"/>
      <c r="D44" s="190"/>
      <c r="E44" s="190"/>
      <c r="F44" s="190"/>
      <c r="G44" s="190"/>
      <c r="H44" s="190"/>
      <c r="I44" s="190"/>
      <c r="J44" s="190"/>
      <c r="K44" s="190"/>
      <c r="L44" s="190"/>
      <c r="M44" s="190"/>
      <c r="N44" s="190"/>
      <c r="O44" s="190"/>
      <c r="P44" s="190"/>
      <c r="Q44" s="190"/>
      <c r="R44" s="190"/>
      <c r="S44" s="190"/>
      <c r="T44" s="190"/>
      <c r="U44" s="190"/>
      <c r="V44" s="190"/>
      <c r="W44" s="190"/>
      <c r="X44" s="190"/>
      <c r="Y44" s="190"/>
      <c r="Z44" s="190"/>
      <c r="AA44" s="190"/>
      <c r="AB44" s="190"/>
      <c r="AC44" s="190"/>
      <c r="AD44" s="190"/>
      <c r="AE44" s="190"/>
      <c r="AF44" s="190"/>
      <c r="AG44" s="190"/>
      <c r="AH44" s="190"/>
      <c r="AI44" s="190"/>
      <c r="AJ44" s="190"/>
      <c r="AK44" s="190"/>
      <c r="AL44" s="190"/>
      <c r="AM44" s="190"/>
      <c r="AN44" s="190"/>
      <c r="AO44" s="190"/>
      <c r="AP44" s="190"/>
      <c r="AQ44" s="190"/>
      <c r="AR44" s="190"/>
      <c r="AS44" s="190"/>
      <c r="AT44" s="190"/>
      <c r="AU44" s="190"/>
      <c r="AV44" s="190"/>
      <c r="AW44" s="190"/>
      <c r="AX44" s="190"/>
      <c r="AY44" s="190"/>
      <c r="AZ44" s="190"/>
      <c r="BA44" s="190"/>
      <c r="BB44" s="190"/>
      <c r="BC44" s="190"/>
      <c r="BD44" s="190"/>
      <c r="BE44" s="190"/>
      <c r="BF44" s="190"/>
      <c r="BG44" s="190"/>
      <c r="BH44" s="190"/>
      <c r="BI44" s="190"/>
      <c r="BJ44" s="190"/>
      <c r="BK44" s="190"/>
      <c r="BL44" s="190"/>
      <c r="BM44" s="190"/>
      <c r="BN44" s="190"/>
      <c r="BO44" s="190"/>
      <c r="BP44" s="190"/>
      <c r="BQ44" s="190"/>
      <c r="BR44" s="190"/>
      <c r="BS44" s="190"/>
      <c r="BT44" s="190"/>
      <c r="BU44" s="190"/>
      <c r="BV44" s="190"/>
      <c r="BW44" s="190"/>
    </row>
    <row r="45" spans="1:75" x14ac:dyDescent="0.25">
      <c r="A45" s="190"/>
      <c r="B45" s="190"/>
      <c r="C45" s="190"/>
      <c r="D45" s="190"/>
      <c r="E45" s="190"/>
      <c r="F45" s="190"/>
      <c r="G45" s="190"/>
      <c r="H45" s="190"/>
      <c r="I45" s="190"/>
      <c r="J45" s="190"/>
      <c r="K45" s="190"/>
      <c r="L45" s="190"/>
      <c r="M45" s="190"/>
      <c r="N45" s="190"/>
      <c r="O45" s="190"/>
      <c r="P45" s="190"/>
      <c r="Q45" s="190"/>
      <c r="R45" s="190"/>
      <c r="S45" s="190"/>
      <c r="T45" s="190"/>
      <c r="U45" s="190"/>
      <c r="V45" s="190"/>
      <c r="W45" s="190"/>
      <c r="X45" s="190"/>
      <c r="Y45" s="190"/>
      <c r="Z45" s="190"/>
      <c r="AA45" s="190"/>
      <c r="AB45" s="190"/>
      <c r="AC45" s="190"/>
      <c r="AD45" s="190"/>
      <c r="AE45" s="190"/>
      <c r="AF45" s="190"/>
      <c r="AG45" s="190"/>
      <c r="AH45" s="190"/>
      <c r="AI45" s="190"/>
      <c r="AJ45" s="190"/>
      <c r="AK45" s="190"/>
      <c r="AL45" s="190"/>
      <c r="AM45" s="190"/>
      <c r="AN45" s="190"/>
      <c r="AO45" s="190"/>
      <c r="AP45" s="190"/>
      <c r="AQ45" s="190"/>
      <c r="AR45" s="190"/>
      <c r="AS45" s="190"/>
      <c r="AT45" s="190"/>
      <c r="AU45" s="190"/>
      <c r="AV45" s="190"/>
      <c r="AW45" s="190"/>
      <c r="AX45" s="190"/>
      <c r="AY45" s="190"/>
      <c r="AZ45" s="190"/>
      <c r="BA45" s="190"/>
      <c r="BB45" s="190"/>
      <c r="BC45" s="190"/>
      <c r="BD45" s="190"/>
      <c r="BE45" s="190"/>
      <c r="BF45" s="190"/>
      <c r="BG45" s="190"/>
      <c r="BH45" s="190"/>
      <c r="BI45" s="190"/>
      <c r="BJ45" s="190"/>
      <c r="BK45" s="190"/>
      <c r="BL45" s="190"/>
      <c r="BM45" s="190"/>
      <c r="BN45" s="190"/>
      <c r="BO45" s="190"/>
      <c r="BP45" s="190"/>
      <c r="BQ45" s="190"/>
      <c r="BR45" s="190"/>
      <c r="BS45" s="190"/>
      <c r="BT45" s="190"/>
      <c r="BU45" s="190"/>
      <c r="BV45" s="190"/>
      <c r="BW45" s="190"/>
    </row>
    <row r="46" spans="1:75" x14ac:dyDescent="0.25">
      <c r="A46" s="190"/>
      <c r="B46" s="190"/>
      <c r="C46" s="190"/>
      <c r="D46" s="190"/>
      <c r="E46" s="190"/>
      <c r="F46" s="190"/>
      <c r="G46" s="190"/>
      <c r="H46" s="190"/>
      <c r="I46" s="190"/>
      <c r="J46" s="190"/>
      <c r="K46" s="190"/>
      <c r="L46" s="190"/>
      <c r="M46" s="190"/>
      <c r="N46" s="190"/>
      <c r="O46" s="190"/>
      <c r="P46" s="190"/>
      <c r="Q46" s="190"/>
      <c r="R46" s="190"/>
      <c r="S46" s="190"/>
      <c r="T46" s="190"/>
      <c r="U46" s="190"/>
      <c r="V46" s="190"/>
      <c r="W46" s="190"/>
      <c r="X46" s="190"/>
      <c r="Y46" s="190"/>
      <c r="Z46" s="190"/>
      <c r="AA46" s="190"/>
      <c r="AB46" s="190"/>
      <c r="AC46" s="190"/>
      <c r="AD46" s="190"/>
      <c r="AE46" s="190"/>
      <c r="AF46" s="190"/>
      <c r="AG46" s="190"/>
      <c r="AH46" s="190"/>
      <c r="AI46" s="190"/>
      <c r="AJ46" s="190"/>
      <c r="AK46" s="190"/>
      <c r="AL46" s="190"/>
      <c r="AM46" s="190"/>
      <c r="AN46" s="190"/>
      <c r="AO46" s="190"/>
      <c r="AP46" s="190"/>
      <c r="AQ46" s="190"/>
      <c r="AR46" s="190"/>
      <c r="AS46" s="190"/>
      <c r="AT46" s="190"/>
      <c r="AU46" s="190"/>
      <c r="AV46" s="190"/>
      <c r="AW46" s="190"/>
      <c r="AX46" s="190"/>
      <c r="AY46" s="190"/>
      <c r="AZ46" s="190"/>
      <c r="BA46" s="190"/>
      <c r="BB46" s="190"/>
      <c r="BC46" s="190"/>
      <c r="BD46" s="190"/>
      <c r="BE46" s="190"/>
      <c r="BF46" s="190"/>
      <c r="BG46" s="190"/>
      <c r="BH46" s="190"/>
      <c r="BI46" s="190"/>
      <c r="BJ46" s="190"/>
      <c r="BK46" s="190"/>
      <c r="BL46" s="190"/>
      <c r="BM46" s="190"/>
      <c r="BN46" s="190"/>
      <c r="BO46" s="190"/>
      <c r="BP46" s="190"/>
      <c r="BQ46" s="190"/>
      <c r="BR46" s="190"/>
      <c r="BS46" s="190"/>
      <c r="BT46" s="190"/>
      <c r="BU46" s="190"/>
      <c r="BV46" s="190"/>
      <c r="BW46" s="190"/>
    </row>
    <row r="47" spans="1:75" x14ac:dyDescent="0.25">
      <c r="A47" s="190"/>
      <c r="B47" s="190"/>
      <c r="C47" s="190"/>
      <c r="D47" s="190"/>
      <c r="E47" s="190"/>
      <c r="F47" s="190"/>
      <c r="G47" s="190"/>
      <c r="H47" s="190"/>
      <c r="I47" s="190"/>
      <c r="J47" s="190"/>
      <c r="K47" s="190"/>
      <c r="L47" s="190"/>
      <c r="M47" s="190"/>
      <c r="N47" s="190"/>
      <c r="O47" s="190"/>
      <c r="P47" s="190"/>
      <c r="Q47" s="190"/>
      <c r="R47" s="190"/>
      <c r="S47" s="190"/>
      <c r="T47" s="190"/>
      <c r="U47" s="190"/>
      <c r="V47" s="190"/>
      <c r="W47" s="190"/>
      <c r="X47" s="190"/>
      <c r="Y47" s="190"/>
      <c r="Z47" s="190"/>
      <c r="AA47" s="190"/>
      <c r="AB47" s="190"/>
      <c r="AC47" s="190"/>
      <c r="AD47" s="190"/>
      <c r="AE47" s="190"/>
      <c r="AF47" s="190"/>
      <c r="AG47" s="190"/>
      <c r="AH47" s="190"/>
      <c r="AI47" s="190"/>
      <c r="AJ47" s="190"/>
      <c r="AK47" s="190"/>
      <c r="AL47" s="190"/>
      <c r="AM47" s="190"/>
      <c r="AN47" s="190"/>
      <c r="AO47" s="190"/>
      <c r="AP47" s="190"/>
      <c r="AQ47" s="190"/>
      <c r="AR47" s="190"/>
      <c r="AS47" s="190"/>
      <c r="AT47" s="190"/>
      <c r="AU47" s="190"/>
      <c r="AV47" s="190"/>
      <c r="AW47" s="190"/>
      <c r="AX47" s="190"/>
      <c r="AY47" s="190"/>
      <c r="AZ47" s="190"/>
      <c r="BA47" s="190"/>
      <c r="BB47" s="190"/>
      <c r="BC47" s="190"/>
      <c r="BD47" s="190"/>
      <c r="BE47" s="190"/>
      <c r="BF47" s="190"/>
      <c r="BG47" s="190"/>
      <c r="BH47" s="190"/>
      <c r="BI47" s="190"/>
      <c r="BJ47" s="190"/>
      <c r="BK47" s="190"/>
      <c r="BL47" s="190"/>
      <c r="BM47" s="190"/>
      <c r="BN47" s="190"/>
      <c r="BO47" s="190"/>
      <c r="BP47" s="190"/>
      <c r="BQ47" s="190"/>
      <c r="BR47" s="190"/>
      <c r="BS47" s="190"/>
      <c r="BT47" s="190"/>
      <c r="BU47" s="190"/>
      <c r="BV47" s="190"/>
      <c r="BW47" s="190"/>
    </row>
    <row r="48" spans="1:75" x14ac:dyDescent="0.25">
      <c r="A48" s="190"/>
      <c r="B48" s="190"/>
      <c r="C48" s="190"/>
      <c r="D48" s="190"/>
      <c r="E48" s="190"/>
      <c r="F48" s="190"/>
      <c r="G48" s="190"/>
      <c r="H48" s="190"/>
      <c r="I48" s="190"/>
      <c r="J48" s="190"/>
      <c r="K48" s="190"/>
      <c r="L48" s="190"/>
      <c r="M48" s="190"/>
      <c r="N48" s="190"/>
      <c r="O48" s="190"/>
      <c r="P48" s="190"/>
      <c r="Q48" s="190"/>
      <c r="R48" s="190"/>
      <c r="S48" s="190"/>
      <c r="T48" s="190"/>
      <c r="U48" s="190"/>
      <c r="V48" s="190"/>
      <c r="W48" s="190"/>
      <c r="X48" s="190"/>
      <c r="Y48" s="190"/>
      <c r="Z48" s="190"/>
      <c r="AA48" s="190"/>
      <c r="AB48" s="190"/>
      <c r="AC48" s="190"/>
      <c r="AD48" s="190"/>
      <c r="AE48" s="190"/>
      <c r="AF48" s="190"/>
      <c r="AG48" s="190"/>
      <c r="AH48" s="190"/>
      <c r="AI48" s="190"/>
      <c r="AJ48" s="190"/>
      <c r="AK48" s="190"/>
      <c r="AL48" s="190"/>
      <c r="AM48" s="190"/>
      <c r="AN48" s="190"/>
      <c r="AO48" s="190"/>
      <c r="AP48" s="190"/>
      <c r="AQ48" s="190"/>
      <c r="AR48" s="190"/>
      <c r="AS48" s="190"/>
      <c r="AT48" s="190"/>
      <c r="AU48" s="190"/>
      <c r="AV48" s="190"/>
      <c r="AW48" s="190"/>
      <c r="AX48" s="190"/>
      <c r="AY48" s="190"/>
      <c r="AZ48" s="190"/>
      <c r="BA48" s="190"/>
      <c r="BB48" s="190"/>
      <c r="BC48" s="190"/>
      <c r="BD48" s="190"/>
      <c r="BE48" s="190"/>
      <c r="BF48" s="190"/>
      <c r="BG48" s="190"/>
      <c r="BH48" s="190"/>
      <c r="BI48" s="190"/>
      <c r="BJ48" s="190"/>
      <c r="BK48" s="190"/>
      <c r="BL48" s="190"/>
      <c r="BM48" s="190"/>
      <c r="BN48" s="190"/>
      <c r="BO48" s="190"/>
      <c r="BP48" s="190"/>
      <c r="BQ48" s="190"/>
      <c r="BR48" s="190"/>
      <c r="BS48" s="190"/>
      <c r="BT48" s="190"/>
      <c r="BU48" s="190"/>
      <c r="BV48" s="190"/>
      <c r="BW48" s="190"/>
    </row>
    <row r="49" spans="1:75" x14ac:dyDescent="0.25">
      <c r="A49" s="190"/>
      <c r="B49" s="190"/>
      <c r="C49" s="190"/>
      <c r="D49" s="190"/>
      <c r="E49" s="190"/>
      <c r="F49" s="190"/>
      <c r="G49" s="190"/>
      <c r="H49" s="190"/>
      <c r="I49" s="190"/>
      <c r="J49" s="190"/>
      <c r="K49" s="190"/>
      <c r="L49" s="190"/>
      <c r="M49" s="190"/>
      <c r="N49" s="190"/>
      <c r="O49" s="190"/>
      <c r="P49" s="190"/>
      <c r="Q49" s="190"/>
      <c r="R49" s="190"/>
      <c r="S49" s="190"/>
      <c r="T49" s="190"/>
      <c r="U49" s="190"/>
      <c r="V49" s="190"/>
      <c r="W49" s="190"/>
      <c r="X49" s="190"/>
      <c r="Y49" s="190"/>
      <c r="Z49" s="190"/>
      <c r="AA49" s="190"/>
      <c r="AB49" s="190"/>
      <c r="AC49" s="190"/>
      <c r="AD49" s="190"/>
      <c r="AE49" s="190"/>
      <c r="AF49" s="190"/>
      <c r="AG49" s="190"/>
      <c r="AH49" s="190"/>
      <c r="AI49" s="190"/>
      <c r="AJ49" s="190"/>
      <c r="AK49" s="190"/>
      <c r="AL49" s="190"/>
      <c r="AM49" s="190"/>
      <c r="AN49" s="190"/>
      <c r="AO49" s="190"/>
      <c r="AP49" s="190"/>
      <c r="AQ49" s="190"/>
      <c r="AR49" s="190"/>
      <c r="AS49" s="190"/>
      <c r="AT49" s="190"/>
      <c r="AU49" s="190"/>
      <c r="AV49" s="190"/>
      <c r="AW49" s="190"/>
      <c r="AX49" s="190"/>
      <c r="AY49" s="190"/>
      <c r="AZ49" s="190"/>
      <c r="BA49" s="190"/>
      <c r="BB49" s="190"/>
      <c r="BC49" s="190"/>
      <c r="BD49" s="190"/>
      <c r="BE49" s="190"/>
      <c r="BF49" s="190"/>
      <c r="BG49" s="190"/>
      <c r="BH49" s="190"/>
      <c r="BI49" s="190"/>
      <c r="BJ49" s="190"/>
      <c r="BK49" s="190"/>
      <c r="BL49" s="190"/>
      <c r="BM49" s="190"/>
      <c r="BN49" s="190"/>
      <c r="BO49" s="190"/>
      <c r="BP49" s="190"/>
      <c r="BQ49" s="190"/>
      <c r="BR49" s="190"/>
      <c r="BS49" s="190"/>
      <c r="BT49" s="190"/>
      <c r="BU49" s="190"/>
      <c r="BV49" s="190"/>
      <c r="BW49" s="190"/>
    </row>
    <row r="50" spans="1:75" x14ac:dyDescent="0.25">
      <c r="A50" s="190"/>
      <c r="B50" s="190"/>
      <c r="C50" s="190"/>
      <c r="D50" s="190"/>
      <c r="E50" s="190"/>
      <c r="F50" s="190"/>
      <c r="G50" s="190"/>
      <c r="H50" s="190"/>
      <c r="I50" s="190"/>
      <c r="J50" s="190"/>
      <c r="K50" s="190"/>
      <c r="L50" s="190"/>
      <c r="M50" s="190"/>
      <c r="N50" s="190"/>
      <c r="O50" s="190"/>
      <c r="P50" s="190"/>
      <c r="Q50" s="190"/>
      <c r="R50" s="190"/>
      <c r="S50" s="190"/>
      <c r="T50" s="190"/>
      <c r="U50" s="190"/>
      <c r="V50" s="190"/>
      <c r="W50" s="190"/>
      <c r="X50" s="190"/>
      <c r="Y50" s="190"/>
      <c r="Z50" s="190"/>
      <c r="AA50" s="190"/>
      <c r="AB50" s="190"/>
      <c r="AC50" s="190"/>
      <c r="AD50" s="190"/>
      <c r="AE50" s="190"/>
      <c r="AF50" s="190"/>
      <c r="AG50" s="190"/>
      <c r="AH50" s="190"/>
      <c r="AI50" s="190"/>
      <c r="AJ50" s="190"/>
      <c r="AK50" s="190"/>
      <c r="AL50" s="190"/>
      <c r="AM50" s="190"/>
      <c r="AN50" s="190"/>
      <c r="AO50" s="190"/>
      <c r="AP50" s="190"/>
      <c r="AQ50" s="190"/>
      <c r="AR50" s="190"/>
      <c r="AS50" s="190"/>
      <c r="AT50" s="190"/>
      <c r="AU50" s="190"/>
      <c r="AV50" s="190"/>
      <c r="AW50" s="190"/>
      <c r="AX50" s="190"/>
      <c r="AY50" s="190"/>
      <c r="AZ50" s="190"/>
      <c r="BA50" s="190"/>
      <c r="BB50" s="190"/>
      <c r="BC50" s="190"/>
      <c r="BD50" s="190"/>
      <c r="BE50" s="190"/>
      <c r="BF50" s="190"/>
      <c r="BG50" s="190"/>
      <c r="BH50" s="190"/>
      <c r="BI50" s="190"/>
      <c r="BJ50" s="190"/>
      <c r="BK50" s="190"/>
      <c r="BL50" s="190"/>
      <c r="BM50" s="190"/>
      <c r="BN50" s="190"/>
      <c r="BO50" s="190"/>
      <c r="BP50" s="190"/>
      <c r="BQ50" s="190"/>
      <c r="BR50" s="190"/>
      <c r="BS50" s="190"/>
      <c r="BT50" s="190"/>
      <c r="BU50" s="190"/>
      <c r="BV50" s="190"/>
      <c r="BW50" s="190"/>
    </row>
    <row r="51" spans="1:75" x14ac:dyDescent="0.25">
      <c r="A51" s="190"/>
      <c r="B51" s="190"/>
      <c r="C51" s="190"/>
      <c r="D51" s="190"/>
      <c r="E51" s="190"/>
      <c r="F51" s="190"/>
      <c r="G51" s="190"/>
      <c r="H51" s="190"/>
      <c r="I51" s="190"/>
      <c r="J51" s="190"/>
      <c r="K51" s="190"/>
      <c r="L51" s="190"/>
      <c r="M51" s="190"/>
      <c r="N51" s="190"/>
      <c r="O51" s="190"/>
      <c r="P51" s="190"/>
      <c r="Q51" s="190"/>
      <c r="R51" s="190"/>
      <c r="S51" s="190"/>
      <c r="T51" s="190"/>
      <c r="U51" s="190"/>
      <c r="V51" s="190"/>
      <c r="W51" s="190"/>
      <c r="X51" s="190"/>
      <c r="Y51" s="190"/>
      <c r="Z51" s="190"/>
      <c r="AA51" s="190"/>
      <c r="AB51" s="190"/>
      <c r="AC51" s="190"/>
      <c r="AD51" s="190"/>
      <c r="AE51" s="190"/>
      <c r="AF51" s="190"/>
      <c r="AG51" s="190"/>
      <c r="AH51" s="190"/>
      <c r="AI51" s="190"/>
      <c r="AJ51" s="190"/>
      <c r="AK51" s="190"/>
      <c r="AL51" s="190"/>
      <c r="AM51" s="190"/>
      <c r="AN51" s="190"/>
      <c r="AO51" s="190"/>
      <c r="AP51" s="190"/>
      <c r="AQ51" s="190"/>
      <c r="AR51" s="190"/>
      <c r="AS51" s="190"/>
      <c r="AT51" s="190"/>
      <c r="AU51" s="190"/>
      <c r="AV51" s="190"/>
      <c r="AW51" s="190"/>
      <c r="AX51" s="190"/>
      <c r="AY51" s="190"/>
      <c r="AZ51" s="190"/>
      <c r="BA51" s="190"/>
      <c r="BB51" s="190"/>
      <c r="BC51" s="190"/>
      <c r="BD51" s="190"/>
      <c r="BE51" s="190"/>
      <c r="BF51" s="190"/>
      <c r="BG51" s="190"/>
      <c r="BH51" s="190"/>
      <c r="BI51" s="190"/>
      <c r="BJ51" s="190"/>
      <c r="BK51" s="190"/>
      <c r="BL51" s="190"/>
      <c r="BM51" s="190"/>
      <c r="BN51" s="190"/>
      <c r="BO51" s="190"/>
      <c r="BP51" s="190"/>
      <c r="BQ51" s="190"/>
      <c r="BR51" s="190"/>
      <c r="BS51" s="190"/>
      <c r="BT51" s="190"/>
      <c r="BU51" s="190"/>
      <c r="BV51" s="190"/>
      <c r="BW51" s="190"/>
    </row>
    <row r="52" spans="1:75" x14ac:dyDescent="0.25">
      <c r="A52" s="190"/>
      <c r="B52" s="190"/>
      <c r="C52" s="190"/>
      <c r="D52" s="190"/>
      <c r="E52" s="190"/>
      <c r="F52" s="190"/>
      <c r="G52" s="190"/>
      <c r="H52" s="190"/>
      <c r="I52" s="190"/>
      <c r="J52" s="190"/>
      <c r="K52" s="190"/>
      <c r="L52" s="190"/>
      <c r="M52" s="190"/>
      <c r="N52" s="190"/>
      <c r="O52" s="190"/>
      <c r="P52" s="190"/>
      <c r="Q52" s="190"/>
      <c r="R52" s="190"/>
      <c r="S52" s="190"/>
      <c r="T52" s="190"/>
      <c r="U52" s="190"/>
      <c r="V52" s="190"/>
      <c r="W52" s="190"/>
      <c r="X52" s="190"/>
      <c r="Y52" s="190"/>
      <c r="Z52" s="190"/>
      <c r="AA52" s="190"/>
      <c r="AB52" s="190"/>
      <c r="AC52" s="190"/>
      <c r="AD52" s="190"/>
      <c r="AE52" s="190"/>
      <c r="AF52" s="190"/>
      <c r="AG52" s="190"/>
      <c r="AH52" s="190"/>
      <c r="AI52" s="190"/>
      <c r="AJ52" s="190"/>
      <c r="AK52" s="190"/>
      <c r="AL52" s="190"/>
      <c r="AM52" s="190"/>
      <c r="AN52" s="190"/>
      <c r="AO52" s="190"/>
      <c r="AP52" s="190"/>
      <c r="AQ52" s="190"/>
      <c r="AR52" s="190"/>
      <c r="AS52" s="190"/>
      <c r="AT52" s="190"/>
      <c r="AU52" s="190"/>
      <c r="AV52" s="190"/>
      <c r="AW52" s="190"/>
      <c r="AX52" s="190"/>
      <c r="AY52" s="190"/>
      <c r="AZ52" s="190"/>
      <c r="BA52" s="190"/>
      <c r="BB52" s="190"/>
      <c r="BC52" s="190"/>
      <c r="BD52" s="190"/>
      <c r="BE52" s="190"/>
      <c r="BF52" s="190"/>
      <c r="BG52" s="190"/>
      <c r="BH52" s="190"/>
      <c r="BI52" s="190"/>
      <c r="BJ52" s="190"/>
      <c r="BK52" s="190"/>
      <c r="BL52" s="190"/>
      <c r="BM52" s="190"/>
      <c r="BN52" s="190"/>
      <c r="BO52" s="190"/>
      <c r="BP52" s="190"/>
      <c r="BQ52" s="190"/>
      <c r="BR52" s="190"/>
      <c r="BS52" s="190"/>
      <c r="BT52" s="190"/>
      <c r="BU52" s="190"/>
      <c r="BV52" s="190"/>
      <c r="BW52" s="190"/>
    </row>
    <row r="53" spans="1:75" x14ac:dyDescent="0.25">
      <c r="A53" s="190"/>
      <c r="B53" s="190"/>
      <c r="C53" s="190"/>
      <c r="D53" s="190"/>
      <c r="E53" s="190"/>
      <c r="F53" s="190"/>
      <c r="G53" s="190"/>
      <c r="H53" s="190"/>
      <c r="I53" s="190"/>
      <c r="J53" s="190"/>
      <c r="K53" s="190"/>
      <c r="L53" s="190"/>
      <c r="M53" s="190"/>
      <c r="N53" s="190"/>
      <c r="O53" s="190"/>
      <c r="P53" s="190"/>
      <c r="Q53" s="190"/>
      <c r="R53" s="190"/>
      <c r="S53" s="190"/>
      <c r="T53" s="190"/>
      <c r="U53" s="190"/>
      <c r="V53" s="190"/>
      <c r="W53" s="190"/>
      <c r="X53" s="190"/>
      <c r="Y53" s="190"/>
      <c r="Z53" s="190"/>
      <c r="AA53" s="190"/>
      <c r="AB53" s="190"/>
      <c r="AC53" s="190"/>
      <c r="AD53" s="190"/>
      <c r="AE53" s="190"/>
      <c r="AF53" s="190"/>
      <c r="AG53" s="190"/>
      <c r="AH53" s="190"/>
      <c r="AI53" s="190"/>
      <c r="AJ53" s="190"/>
      <c r="AK53" s="190"/>
      <c r="AL53" s="190"/>
      <c r="AM53" s="190"/>
      <c r="AN53" s="190"/>
      <c r="AO53" s="190"/>
      <c r="AP53" s="190"/>
      <c r="AQ53" s="190"/>
      <c r="AR53" s="190"/>
      <c r="AS53" s="190"/>
      <c r="AT53" s="190"/>
      <c r="AU53" s="190"/>
      <c r="AV53" s="190"/>
      <c r="AW53" s="190"/>
      <c r="AX53" s="190"/>
      <c r="AY53" s="190"/>
      <c r="AZ53" s="190"/>
      <c r="BA53" s="190"/>
      <c r="BB53" s="190"/>
      <c r="BC53" s="190"/>
      <c r="BD53" s="190"/>
      <c r="BE53" s="190"/>
      <c r="BF53" s="190"/>
      <c r="BG53" s="190"/>
      <c r="BH53" s="190"/>
      <c r="BI53" s="190"/>
      <c r="BJ53" s="190"/>
      <c r="BK53" s="190"/>
      <c r="BL53" s="190"/>
      <c r="BM53" s="190"/>
      <c r="BN53" s="190"/>
      <c r="BO53" s="190"/>
      <c r="BP53" s="190"/>
      <c r="BQ53" s="190"/>
      <c r="BR53" s="190"/>
      <c r="BS53" s="190"/>
      <c r="BT53" s="190"/>
      <c r="BU53" s="190"/>
      <c r="BV53" s="190"/>
      <c r="BW53" s="190"/>
    </row>
    <row r="54" spans="1:75" x14ac:dyDescent="0.25">
      <c r="A54" s="190"/>
      <c r="B54" s="190"/>
      <c r="C54" s="190"/>
      <c r="D54" s="190"/>
      <c r="E54" s="190"/>
      <c r="F54" s="190"/>
      <c r="G54" s="190"/>
      <c r="H54" s="190"/>
      <c r="I54" s="190"/>
      <c r="J54" s="190"/>
      <c r="K54" s="190"/>
      <c r="L54" s="190"/>
      <c r="M54" s="190"/>
      <c r="N54" s="190"/>
      <c r="O54" s="190"/>
      <c r="P54" s="190"/>
      <c r="Q54" s="190"/>
      <c r="R54" s="190"/>
      <c r="S54" s="190"/>
      <c r="T54" s="190"/>
      <c r="U54" s="190"/>
      <c r="V54" s="190"/>
      <c r="W54" s="190"/>
      <c r="X54" s="190"/>
      <c r="Y54" s="190"/>
      <c r="Z54" s="190"/>
      <c r="AA54" s="190"/>
      <c r="AB54" s="190"/>
      <c r="AC54" s="190"/>
      <c r="AD54" s="190"/>
      <c r="AE54" s="190"/>
      <c r="AF54" s="190"/>
      <c r="AG54" s="190"/>
      <c r="AH54" s="190"/>
      <c r="AI54" s="190"/>
      <c r="AJ54" s="190"/>
      <c r="AK54" s="190"/>
      <c r="AL54" s="190"/>
      <c r="AM54" s="190"/>
      <c r="AN54" s="190"/>
      <c r="AO54" s="190"/>
      <c r="AP54" s="190"/>
      <c r="AQ54" s="190"/>
      <c r="AR54" s="190"/>
      <c r="AS54" s="190"/>
      <c r="AT54" s="190"/>
      <c r="AU54" s="190"/>
      <c r="AV54" s="190"/>
      <c r="AW54" s="190"/>
      <c r="AX54" s="190"/>
      <c r="AY54" s="190"/>
      <c r="AZ54" s="190"/>
      <c r="BA54" s="190"/>
      <c r="BB54" s="190"/>
      <c r="BC54" s="190"/>
      <c r="BD54" s="190"/>
      <c r="BE54" s="190"/>
      <c r="BF54" s="190"/>
      <c r="BG54" s="190"/>
      <c r="BH54" s="190"/>
      <c r="BI54" s="190"/>
      <c r="BJ54" s="190"/>
      <c r="BK54" s="190"/>
      <c r="BL54" s="190"/>
      <c r="BM54" s="190"/>
      <c r="BN54" s="190"/>
      <c r="BO54" s="190"/>
      <c r="BP54" s="190"/>
      <c r="BQ54" s="190"/>
      <c r="BR54" s="190"/>
      <c r="BS54" s="190"/>
      <c r="BT54" s="190"/>
      <c r="BU54" s="190"/>
      <c r="BV54" s="190"/>
      <c r="BW54" s="190"/>
    </row>
    <row r="55" spans="1:75" x14ac:dyDescent="0.25">
      <c r="A55" s="190"/>
      <c r="B55" s="190"/>
      <c r="C55" s="190"/>
      <c r="D55" s="190"/>
      <c r="E55" s="190"/>
      <c r="F55" s="190"/>
      <c r="G55" s="190"/>
      <c r="H55" s="190"/>
      <c r="I55" s="190"/>
      <c r="J55" s="190"/>
      <c r="K55" s="190"/>
      <c r="L55" s="190"/>
      <c r="M55" s="190"/>
      <c r="N55" s="190"/>
      <c r="O55" s="190"/>
      <c r="P55" s="190"/>
      <c r="Q55" s="190"/>
      <c r="R55" s="190"/>
      <c r="S55" s="190"/>
      <c r="T55" s="190"/>
      <c r="U55" s="190"/>
      <c r="V55" s="190"/>
      <c r="W55" s="190"/>
      <c r="X55" s="190"/>
      <c r="Y55" s="190"/>
      <c r="Z55" s="190"/>
      <c r="AA55" s="190"/>
      <c r="AB55" s="190"/>
      <c r="AC55" s="190"/>
      <c r="AD55" s="190"/>
      <c r="AE55" s="190"/>
      <c r="AF55" s="190"/>
      <c r="AG55" s="190"/>
      <c r="AH55" s="190"/>
      <c r="AI55" s="190"/>
      <c r="AJ55" s="190"/>
      <c r="AK55" s="190"/>
      <c r="AL55" s="190"/>
      <c r="AM55" s="190"/>
      <c r="AN55" s="190"/>
      <c r="AO55" s="190"/>
      <c r="AP55" s="190"/>
      <c r="AQ55" s="190"/>
      <c r="AR55" s="190"/>
      <c r="AS55" s="190"/>
      <c r="AT55" s="190"/>
      <c r="AU55" s="190"/>
      <c r="AV55" s="190"/>
      <c r="AW55" s="190"/>
      <c r="AX55" s="190"/>
      <c r="AY55" s="190"/>
      <c r="AZ55" s="190"/>
      <c r="BA55" s="190"/>
      <c r="BB55" s="190"/>
      <c r="BC55" s="190"/>
      <c r="BD55" s="190"/>
      <c r="BE55" s="190"/>
      <c r="BF55" s="190"/>
      <c r="BG55" s="190"/>
      <c r="BH55" s="190"/>
      <c r="BI55" s="190"/>
      <c r="BJ55" s="190"/>
      <c r="BK55" s="190"/>
      <c r="BL55" s="190"/>
      <c r="BM55" s="190"/>
      <c r="BN55" s="190"/>
      <c r="BO55" s="190"/>
      <c r="BP55" s="190"/>
      <c r="BQ55" s="190"/>
      <c r="BR55" s="190"/>
      <c r="BS55" s="190"/>
      <c r="BT55" s="190"/>
      <c r="BU55" s="190"/>
      <c r="BV55" s="190"/>
      <c r="BW55" s="190"/>
    </row>
    <row r="56" spans="1:75" x14ac:dyDescent="0.25">
      <c r="A56" s="190"/>
      <c r="B56" s="190"/>
      <c r="C56" s="190"/>
      <c r="D56" s="190"/>
      <c r="E56" s="190"/>
      <c r="F56" s="190"/>
      <c r="G56" s="190"/>
      <c r="H56" s="190"/>
      <c r="I56" s="190"/>
      <c r="J56" s="190"/>
      <c r="K56" s="190"/>
      <c r="L56" s="190"/>
      <c r="M56" s="190"/>
      <c r="N56" s="190"/>
      <c r="O56" s="190"/>
      <c r="P56" s="190"/>
      <c r="Q56" s="190"/>
      <c r="R56" s="190"/>
      <c r="S56" s="190"/>
      <c r="T56" s="190"/>
      <c r="U56" s="190"/>
      <c r="V56" s="190"/>
      <c r="W56" s="190"/>
      <c r="X56" s="190"/>
      <c r="Y56" s="190"/>
      <c r="Z56" s="190"/>
      <c r="AA56" s="190"/>
      <c r="AB56" s="190"/>
      <c r="AC56" s="190"/>
      <c r="AD56" s="190"/>
      <c r="AE56" s="190"/>
      <c r="AF56" s="190"/>
      <c r="AG56" s="190"/>
      <c r="AH56" s="190"/>
      <c r="AI56" s="190"/>
      <c r="AJ56" s="190"/>
      <c r="AK56" s="190"/>
      <c r="AL56" s="190"/>
      <c r="AM56" s="190"/>
      <c r="AN56" s="190"/>
      <c r="AO56" s="190"/>
      <c r="AP56" s="190"/>
      <c r="AQ56" s="190"/>
      <c r="AR56" s="190"/>
      <c r="AS56" s="190"/>
      <c r="AT56" s="190"/>
      <c r="AU56" s="190"/>
      <c r="AV56" s="190"/>
      <c r="AW56" s="190"/>
      <c r="AX56" s="190"/>
      <c r="AY56" s="190"/>
      <c r="AZ56" s="190"/>
      <c r="BA56" s="190"/>
      <c r="BB56" s="190"/>
      <c r="BC56" s="190"/>
      <c r="BD56" s="190"/>
      <c r="BE56" s="190"/>
      <c r="BF56" s="190"/>
      <c r="BG56" s="190"/>
      <c r="BH56" s="190"/>
      <c r="BI56" s="190"/>
      <c r="BJ56" s="190"/>
      <c r="BK56" s="190"/>
      <c r="BL56" s="190"/>
      <c r="BM56" s="190"/>
      <c r="BN56" s="190"/>
      <c r="BO56" s="190"/>
      <c r="BP56" s="190"/>
      <c r="BQ56" s="190"/>
      <c r="BR56" s="190"/>
      <c r="BS56" s="190"/>
      <c r="BT56" s="190"/>
      <c r="BU56" s="190"/>
      <c r="BV56" s="190"/>
      <c r="BW56" s="190"/>
    </row>
    <row r="57" spans="1:75" x14ac:dyDescent="0.25">
      <c r="A57" s="190"/>
      <c r="B57" s="190"/>
      <c r="C57" s="190"/>
      <c r="D57" s="190"/>
      <c r="E57" s="190"/>
      <c r="F57" s="190"/>
      <c r="G57" s="190"/>
      <c r="H57" s="190"/>
      <c r="I57" s="190"/>
      <c r="J57" s="190"/>
      <c r="K57" s="190"/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0"/>
      <c r="Y57" s="190"/>
      <c r="Z57" s="190"/>
      <c r="AA57" s="190"/>
      <c r="AB57" s="190"/>
      <c r="AC57" s="190"/>
      <c r="AD57" s="190"/>
      <c r="AE57" s="190"/>
      <c r="AF57" s="190"/>
      <c r="AG57" s="190"/>
      <c r="AH57" s="190"/>
      <c r="AI57" s="190"/>
      <c r="AJ57" s="190"/>
      <c r="AK57" s="190"/>
      <c r="AL57" s="190"/>
      <c r="AM57" s="190"/>
      <c r="AN57" s="190"/>
      <c r="AO57" s="190"/>
      <c r="AP57" s="190"/>
      <c r="AQ57" s="190"/>
      <c r="AR57" s="190"/>
      <c r="AS57" s="190"/>
      <c r="AT57" s="190"/>
      <c r="AU57" s="190"/>
      <c r="AV57" s="190"/>
      <c r="AW57" s="190"/>
      <c r="AX57" s="190"/>
      <c r="AY57" s="190"/>
      <c r="AZ57" s="190"/>
      <c r="BA57" s="190"/>
      <c r="BB57" s="190"/>
      <c r="BC57" s="190"/>
      <c r="BD57" s="190"/>
      <c r="BE57" s="190"/>
      <c r="BF57" s="190"/>
      <c r="BG57" s="190"/>
      <c r="BH57" s="190"/>
      <c r="BI57" s="190"/>
      <c r="BJ57" s="190"/>
      <c r="BK57" s="190"/>
      <c r="BL57" s="190"/>
      <c r="BM57" s="190"/>
      <c r="BN57" s="190"/>
      <c r="BO57" s="190"/>
      <c r="BP57" s="190"/>
      <c r="BQ57" s="190"/>
      <c r="BR57" s="190"/>
      <c r="BS57" s="190"/>
      <c r="BT57" s="190"/>
      <c r="BU57" s="190"/>
      <c r="BV57" s="190"/>
      <c r="BW57" s="190"/>
    </row>
    <row r="58" spans="1:75" x14ac:dyDescent="0.25">
      <c r="A58" s="190"/>
      <c r="B58" s="190"/>
      <c r="C58" s="190"/>
      <c r="D58" s="190"/>
      <c r="E58" s="190"/>
      <c r="F58" s="190"/>
      <c r="G58" s="190"/>
      <c r="H58" s="190"/>
      <c r="I58" s="190"/>
      <c r="J58" s="190"/>
      <c r="K58" s="190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0"/>
      <c r="Y58" s="190"/>
      <c r="Z58" s="190"/>
      <c r="AA58" s="190"/>
      <c r="AB58" s="190"/>
      <c r="AC58" s="190"/>
      <c r="AD58" s="190"/>
      <c r="AE58" s="190"/>
      <c r="AF58" s="190"/>
      <c r="AG58" s="190"/>
      <c r="AH58" s="190"/>
      <c r="AI58" s="190"/>
      <c r="AJ58" s="190"/>
      <c r="AK58" s="190"/>
      <c r="AL58" s="190"/>
      <c r="AM58" s="190"/>
      <c r="AN58" s="190"/>
      <c r="AO58" s="190"/>
      <c r="AP58" s="190"/>
      <c r="AQ58" s="190"/>
      <c r="AR58" s="190"/>
      <c r="AS58" s="190"/>
      <c r="AT58" s="190"/>
      <c r="AU58" s="190"/>
      <c r="AV58" s="190"/>
      <c r="AW58" s="190"/>
      <c r="AX58" s="190"/>
      <c r="AY58" s="190"/>
      <c r="AZ58" s="190"/>
      <c r="BA58" s="190"/>
      <c r="BB58" s="190"/>
      <c r="BC58" s="190"/>
      <c r="BD58" s="190"/>
      <c r="BE58" s="190"/>
      <c r="BF58" s="190"/>
      <c r="BG58" s="190"/>
      <c r="BH58" s="190"/>
      <c r="BI58" s="190"/>
      <c r="BJ58" s="190"/>
      <c r="BK58" s="190"/>
      <c r="BL58" s="190"/>
      <c r="BM58" s="190"/>
      <c r="BN58" s="190"/>
      <c r="BO58" s="190"/>
      <c r="BP58" s="190"/>
      <c r="BQ58" s="190"/>
      <c r="BR58" s="190"/>
      <c r="BS58" s="190"/>
      <c r="BT58" s="190"/>
      <c r="BU58" s="190"/>
      <c r="BV58" s="190"/>
      <c r="BW58" s="190"/>
    </row>
    <row r="59" spans="1:75" x14ac:dyDescent="0.25">
      <c r="A59" s="190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0"/>
      <c r="N59" s="190"/>
      <c r="O59" s="190"/>
      <c r="P59" s="190"/>
      <c r="Q59" s="190"/>
      <c r="R59" s="190"/>
      <c r="S59" s="190"/>
      <c r="T59" s="190"/>
      <c r="U59" s="190"/>
      <c r="V59" s="190"/>
      <c r="W59" s="190"/>
      <c r="X59" s="190"/>
      <c r="Y59" s="190"/>
      <c r="Z59" s="190"/>
      <c r="AA59" s="190"/>
      <c r="AB59" s="190"/>
      <c r="AC59" s="190"/>
      <c r="AD59" s="190"/>
      <c r="AE59" s="190"/>
      <c r="AF59" s="190"/>
      <c r="AG59" s="190"/>
      <c r="AH59" s="190"/>
      <c r="AI59" s="190"/>
      <c r="AJ59" s="190"/>
      <c r="AK59" s="190"/>
      <c r="AL59" s="190"/>
      <c r="AM59" s="190"/>
      <c r="AN59" s="190"/>
      <c r="AO59" s="190"/>
      <c r="AP59" s="190"/>
      <c r="AQ59" s="190"/>
      <c r="AR59" s="190"/>
      <c r="AS59" s="190"/>
      <c r="AT59" s="190"/>
      <c r="AU59" s="190"/>
      <c r="AV59" s="190"/>
      <c r="AW59" s="190"/>
      <c r="AX59" s="190"/>
      <c r="AY59" s="190"/>
      <c r="AZ59" s="190"/>
      <c r="BA59" s="190"/>
      <c r="BB59" s="190"/>
      <c r="BC59" s="190"/>
      <c r="BD59" s="190"/>
      <c r="BE59" s="190"/>
      <c r="BF59" s="190"/>
      <c r="BG59" s="190"/>
      <c r="BH59" s="190"/>
      <c r="BI59" s="190"/>
      <c r="BJ59" s="190"/>
      <c r="BK59" s="190"/>
      <c r="BL59" s="190"/>
      <c r="BM59" s="190"/>
      <c r="BN59" s="190"/>
      <c r="BO59" s="190"/>
      <c r="BP59" s="190"/>
      <c r="BQ59" s="190"/>
      <c r="BR59" s="190"/>
      <c r="BS59" s="190"/>
      <c r="BT59" s="190"/>
      <c r="BU59" s="190"/>
      <c r="BV59" s="190"/>
      <c r="BW59" s="190"/>
    </row>
    <row r="60" spans="1:75" x14ac:dyDescent="0.25">
      <c r="A60" s="190"/>
      <c r="B60" s="190"/>
      <c r="C60" s="190"/>
      <c r="D60" s="190"/>
      <c r="E60" s="190"/>
      <c r="F60" s="190"/>
      <c r="G60" s="190"/>
      <c r="H60" s="190"/>
      <c r="I60" s="190"/>
      <c r="J60" s="190"/>
      <c r="K60" s="190"/>
      <c r="L60" s="190"/>
      <c r="M60" s="190"/>
      <c r="N60" s="190"/>
      <c r="O60" s="190"/>
      <c r="P60" s="190"/>
      <c r="Q60" s="190"/>
      <c r="R60" s="190"/>
      <c r="S60" s="190"/>
      <c r="T60" s="190"/>
      <c r="U60" s="190"/>
      <c r="V60" s="190"/>
      <c r="W60" s="190"/>
      <c r="X60" s="190"/>
      <c r="Y60" s="190"/>
      <c r="Z60" s="190"/>
      <c r="AA60" s="190"/>
      <c r="AB60" s="190"/>
      <c r="AC60" s="190"/>
      <c r="AD60" s="190"/>
      <c r="AE60" s="190"/>
      <c r="AF60" s="190"/>
      <c r="AG60" s="190"/>
      <c r="AH60" s="190"/>
      <c r="AI60" s="190"/>
      <c r="AJ60" s="190"/>
      <c r="AK60" s="190"/>
      <c r="AL60" s="190"/>
      <c r="AM60" s="190"/>
      <c r="AN60" s="190"/>
      <c r="AO60" s="190"/>
      <c r="AP60" s="190"/>
      <c r="AQ60" s="190"/>
      <c r="AR60" s="190"/>
      <c r="AS60" s="190"/>
      <c r="AT60" s="190"/>
      <c r="AU60" s="190"/>
      <c r="AV60" s="190"/>
      <c r="AW60" s="190"/>
      <c r="AX60" s="190"/>
      <c r="AY60" s="190"/>
      <c r="AZ60" s="190"/>
      <c r="BA60" s="190"/>
      <c r="BB60" s="190"/>
      <c r="BC60" s="190"/>
      <c r="BD60" s="190"/>
      <c r="BE60" s="190"/>
      <c r="BF60" s="190"/>
      <c r="BG60" s="190"/>
      <c r="BH60" s="190"/>
      <c r="BI60" s="190"/>
      <c r="BJ60" s="190"/>
      <c r="BK60" s="190"/>
      <c r="BL60" s="190"/>
      <c r="BM60" s="190"/>
      <c r="BN60" s="190"/>
      <c r="BO60" s="190"/>
      <c r="BP60" s="190"/>
      <c r="BQ60" s="190"/>
      <c r="BR60" s="190"/>
      <c r="BS60" s="190"/>
      <c r="BT60" s="190"/>
      <c r="BU60" s="190"/>
      <c r="BV60" s="190"/>
      <c r="BW60" s="190"/>
    </row>
    <row r="61" spans="1:75" x14ac:dyDescent="0.25">
      <c r="A61" s="190"/>
      <c r="B61" s="190"/>
      <c r="C61" s="190"/>
      <c r="D61" s="190"/>
      <c r="E61" s="190"/>
      <c r="F61" s="190"/>
      <c r="G61" s="190"/>
      <c r="H61" s="190"/>
      <c r="I61" s="190"/>
      <c r="J61" s="190"/>
      <c r="K61" s="190"/>
      <c r="L61" s="190"/>
      <c r="M61" s="190"/>
      <c r="N61" s="190"/>
      <c r="O61" s="190"/>
      <c r="P61" s="190"/>
      <c r="Q61" s="190"/>
      <c r="R61" s="190"/>
      <c r="S61" s="190"/>
      <c r="T61" s="190"/>
      <c r="U61" s="190"/>
      <c r="V61" s="190"/>
      <c r="W61" s="190"/>
      <c r="X61" s="190"/>
      <c r="Y61" s="190"/>
      <c r="Z61" s="190"/>
      <c r="AA61" s="190"/>
      <c r="AB61" s="190"/>
      <c r="AC61" s="190"/>
      <c r="AD61" s="190"/>
      <c r="AE61" s="190"/>
      <c r="AF61" s="190"/>
      <c r="AG61" s="190"/>
      <c r="AH61" s="190"/>
      <c r="AI61" s="190"/>
      <c r="AJ61" s="190"/>
      <c r="AK61" s="190"/>
      <c r="AL61" s="190"/>
      <c r="AM61" s="190"/>
      <c r="AN61" s="190"/>
      <c r="AO61" s="190"/>
      <c r="AP61" s="190"/>
      <c r="AQ61" s="190"/>
      <c r="AR61" s="190"/>
      <c r="AS61" s="190"/>
      <c r="AT61" s="190"/>
      <c r="AU61" s="190"/>
      <c r="AV61" s="190"/>
      <c r="AW61" s="190"/>
      <c r="AX61" s="190"/>
      <c r="AY61" s="190"/>
      <c r="AZ61" s="190"/>
      <c r="BA61" s="190"/>
      <c r="BB61" s="190"/>
      <c r="BC61" s="190"/>
      <c r="BD61" s="190"/>
      <c r="BE61" s="190"/>
      <c r="BF61" s="190"/>
      <c r="BG61" s="190"/>
      <c r="BH61" s="190"/>
      <c r="BI61" s="190"/>
      <c r="BJ61" s="190"/>
      <c r="BK61" s="190"/>
      <c r="BL61" s="190"/>
      <c r="BM61" s="190"/>
      <c r="BN61" s="190"/>
      <c r="BO61" s="190"/>
      <c r="BP61" s="190"/>
      <c r="BQ61" s="190"/>
      <c r="BR61" s="190"/>
      <c r="BS61" s="190"/>
      <c r="BT61" s="190"/>
      <c r="BU61" s="190"/>
      <c r="BV61" s="190"/>
      <c r="BW61" s="190"/>
    </row>
    <row r="62" spans="1:75" x14ac:dyDescent="0.25">
      <c r="A62" s="190"/>
      <c r="B62" s="190"/>
      <c r="C62" s="190"/>
      <c r="D62" s="190"/>
      <c r="E62" s="190"/>
      <c r="F62" s="190"/>
      <c r="G62" s="190"/>
      <c r="H62" s="190"/>
      <c r="I62" s="190"/>
      <c r="J62" s="190"/>
      <c r="K62" s="190"/>
      <c r="L62" s="190"/>
      <c r="M62" s="190"/>
      <c r="N62" s="190"/>
      <c r="O62" s="190"/>
      <c r="P62" s="190"/>
      <c r="Q62" s="190"/>
      <c r="R62" s="190"/>
      <c r="S62" s="190"/>
      <c r="T62" s="190"/>
      <c r="U62" s="190"/>
      <c r="V62" s="190"/>
      <c r="W62" s="190"/>
      <c r="X62" s="190"/>
      <c r="Y62" s="190"/>
      <c r="Z62" s="190"/>
      <c r="AA62" s="190"/>
      <c r="AB62" s="190"/>
      <c r="AC62" s="190"/>
      <c r="AD62" s="190"/>
      <c r="AE62" s="190"/>
      <c r="AF62" s="190"/>
      <c r="AG62" s="190"/>
      <c r="AH62" s="190"/>
      <c r="AI62" s="190"/>
      <c r="AJ62" s="190"/>
      <c r="AK62" s="190"/>
      <c r="AL62" s="190"/>
      <c r="AM62" s="190"/>
      <c r="AN62" s="190"/>
      <c r="AO62" s="190"/>
      <c r="AP62" s="190"/>
      <c r="AQ62" s="190"/>
      <c r="AR62" s="190"/>
      <c r="AS62" s="190"/>
      <c r="AT62" s="190"/>
      <c r="AU62" s="190"/>
      <c r="AV62" s="190"/>
      <c r="AW62" s="190"/>
      <c r="AX62" s="190"/>
      <c r="AY62" s="190"/>
      <c r="AZ62" s="190"/>
      <c r="BA62" s="190"/>
      <c r="BB62" s="190"/>
      <c r="BC62" s="190"/>
      <c r="BD62" s="190"/>
      <c r="BE62" s="190"/>
      <c r="BF62" s="190"/>
      <c r="BG62" s="190"/>
      <c r="BH62" s="190"/>
      <c r="BI62" s="190"/>
      <c r="BJ62" s="190"/>
      <c r="BK62" s="190"/>
      <c r="BL62" s="190"/>
      <c r="BM62" s="190"/>
      <c r="BN62" s="190"/>
      <c r="BO62" s="190"/>
      <c r="BP62" s="190"/>
      <c r="BQ62" s="190"/>
      <c r="BR62" s="190"/>
      <c r="BS62" s="190"/>
      <c r="BT62" s="190"/>
      <c r="BU62" s="190"/>
      <c r="BV62" s="190"/>
      <c r="BW62" s="190"/>
    </row>
    <row r="63" spans="1:75" x14ac:dyDescent="0.25">
      <c r="A63" s="190"/>
      <c r="B63" s="190"/>
      <c r="C63" s="190"/>
      <c r="D63" s="190"/>
      <c r="E63" s="190"/>
      <c r="F63" s="190"/>
      <c r="G63" s="190"/>
      <c r="H63" s="190"/>
      <c r="I63" s="190"/>
      <c r="J63" s="190"/>
      <c r="K63" s="190"/>
      <c r="L63" s="190"/>
      <c r="M63" s="190"/>
      <c r="N63" s="190"/>
      <c r="O63" s="190"/>
      <c r="P63" s="190"/>
      <c r="Q63" s="190"/>
      <c r="R63" s="190"/>
      <c r="S63" s="190"/>
      <c r="T63" s="190"/>
      <c r="U63" s="190"/>
      <c r="V63" s="190"/>
      <c r="W63" s="190"/>
      <c r="X63" s="190"/>
      <c r="Y63" s="190"/>
      <c r="Z63" s="190"/>
      <c r="AA63" s="190"/>
      <c r="AB63" s="190"/>
      <c r="AC63" s="190"/>
      <c r="AD63" s="190"/>
      <c r="AE63" s="190"/>
      <c r="AF63" s="190"/>
      <c r="AG63" s="190"/>
      <c r="AH63" s="190"/>
      <c r="AI63" s="190"/>
      <c r="AJ63" s="190"/>
      <c r="AK63" s="190"/>
      <c r="AL63" s="190"/>
      <c r="AM63" s="190"/>
      <c r="AN63" s="190"/>
      <c r="AO63" s="190"/>
      <c r="AP63" s="190"/>
      <c r="AQ63" s="190"/>
      <c r="AR63" s="190"/>
      <c r="AS63" s="190"/>
      <c r="AT63" s="190"/>
      <c r="AU63" s="190"/>
      <c r="AV63" s="190"/>
      <c r="AW63" s="190"/>
      <c r="AX63" s="190"/>
      <c r="AY63" s="190"/>
      <c r="AZ63" s="190"/>
      <c r="BA63" s="190"/>
      <c r="BB63" s="190"/>
      <c r="BC63" s="190"/>
      <c r="BD63" s="190"/>
      <c r="BE63" s="190"/>
      <c r="BF63" s="190"/>
      <c r="BG63" s="190"/>
      <c r="BH63" s="190"/>
      <c r="BI63" s="190"/>
      <c r="BJ63" s="190"/>
      <c r="BK63" s="190"/>
      <c r="BL63" s="190"/>
      <c r="BM63" s="190"/>
      <c r="BN63" s="190"/>
      <c r="BO63" s="190"/>
      <c r="BP63" s="190"/>
      <c r="BQ63" s="190"/>
      <c r="BR63" s="190"/>
      <c r="BS63" s="190"/>
      <c r="BT63" s="190"/>
      <c r="BU63" s="190"/>
      <c r="BV63" s="190"/>
      <c r="BW63" s="190"/>
    </row>
    <row r="64" spans="1:75" x14ac:dyDescent="0.25">
      <c r="A64" s="190"/>
      <c r="B64" s="190"/>
      <c r="C64" s="190"/>
      <c r="D64" s="190"/>
      <c r="E64" s="190"/>
      <c r="F64" s="190"/>
      <c r="G64" s="190"/>
      <c r="H64" s="190"/>
      <c r="I64" s="190"/>
      <c r="J64" s="190"/>
      <c r="K64" s="190"/>
      <c r="L64" s="190"/>
      <c r="M64" s="190"/>
      <c r="N64" s="190"/>
      <c r="O64" s="190"/>
      <c r="P64" s="190"/>
      <c r="Q64" s="190"/>
      <c r="R64" s="190"/>
      <c r="S64" s="190"/>
      <c r="T64" s="190"/>
      <c r="U64" s="190"/>
      <c r="V64" s="190"/>
      <c r="W64" s="190"/>
      <c r="X64" s="190"/>
      <c r="Y64" s="190"/>
      <c r="Z64" s="190"/>
      <c r="AA64" s="190"/>
      <c r="AB64" s="190"/>
      <c r="AC64" s="190"/>
      <c r="AD64" s="190"/>
      <c r="AE64" s="190"/>
      <c r="AF64" s="190"/>
      <c r="AG64" s="190"/>
      <c r="AH64" s="190"/>
      <c r="AI64" s="190"/>
      <c r="AJ64" s="190"/>
      <c r="AK64" s="190"/>
      <c r="AL64" s="190"/>
      <c r="AM64" s="190"/>
      <c r="AN64" s="190"/>
      <c r="AO64" s="190"/>
      <c r="AP64" s="190"/>
      <c r="AQ64" s="190"/>
      <c r="AR64" s="190"/>
      <c r="AS64" s="190"/>
      <c r="AT64" s="190"/>
      <c r="AU64" s="190"/>
      <c r="AV64" s="190"/>
      <c r="AW64" s="190"/>
      <c r="AX64" s="190"/>
      <c r="AY64" s="190"/>
      <c r="AZ64" s="190"/>
      <c r="BA64" s="190"/>
      <c r="BB64" s="190"/>
      <c r="BC64" s="190"/>
      <c r="BD64" s="190"/>
      <c r="BE64" s="190"/>
      <c r="BF64" s="190"/>
      <c r="BG64" s="190"/>
      <c r="BH64" s="190"/>
      <c r="BI64" s="190"/>
      <c r="BJ64" s="190"/>
      <c r="BK64" s="190"/>
      <c r="BL64" s="190"/>
      <c r="BM64" s="190"/>
      <c r="BN64" s="190"/>
      <c r="BO64" s="190"/>
      <c r="BP64" s="190"/>
      <c r="BQ64" s="190"/>
      <c r="BR64" s="190"/>
      <c r="BS64" s="190"/>
      <c r="BT64" s="190"/>
      <c r="BU64" s="190"/>
      <c r="BV64" s="190"/>
      <c r="BW64" s="190"/>
    </row>
    <row r="65" spans="1:75" x14ac:dyDescent="0.25">
      <c r="A65" s="190"/>
      <c r="B65" s="190"/>
      <c r="C65" s="190"/>
      <c r="D65" s="190"/>
      <c r="E65" s="190"/>
      <c r="F65" s="190"/>
      <c r="G65" s="190"/>
      <c r="H65" s="190"/>
      <c r="I65" s="190"/>
      <c r="J65" s="190"/>
      <c r="K65" s="190"/>
      <c r="L65" s="190"/>
      <c r="M65" s="190"/>
      <c r="N65" s="190"/>
      <c r="O65" s="190"/>
      <c r="P65" s="190"/>
      <c r="Q65" s="190"/>
      <c r="R65" s="190"/>
      <c r="S65" s="190"/>
      <c r="T65" s="190"/>
      <c r="U65" s="190"/>
      <c r="V65" s="190"/>
      <c r="W65" s="190"/>
      <c r="X65" s="190"/>
      <c r="Y65" s="190"/>
      <c r="Z65" s="190"/>
      <c r="AA65" s="190"/>
      <c r="AB65" s="190"/>
      <c r="AC65" s="190"/>
      <c r="AD65" s="190"/>
      <c r="AE65" s="190"/>
      <c r="AF65" s="190"/>
      <c r="AG65" s="190"/>
      <c r="AH65" s="190"/>
      <c r="AI65" s="190"/>
      <c r="AJ65" s="190"/>
      <c r="AK65" s="190"/>
      <c r="AL65" s="190"/>
      <c r="AM65" s="190"/>
      <c r="AN65" s="190"/>
      <c r="AO65" s="190"/>
      <c r="AP65" s="190"/>
      <c r="AQ65" s="190"/>
      <c r="AR65" s="190"/>
      <c r="AS65" s="190"/>
      <c r="AT65" s="190"/>
      <c r="AU65" s="190"/>
      <c r="AV65" s="190"/>
      <c r="AW65" s="190"/>
      <c r="AX65" s="190"/>
      <c r="AY65" s="190"/>
      <c r="AZ65" s="190"/>
      <c r="BA65" s="190"/>
      <c r="BB65" s="190"/>
      <c r="BC65" s="190"/>
      <c r="BD65" s="190"/>
      <c r="BE65" s="190"/>
      <c r="BF65" s="190"/>
      <c r="BG65" s="190"/>
      <c r="BH65" s="190"/>
      <c r="BI65" s="190"/>
      <c r="BJ65" s="190"/>
      <c r="BK65" s="190"/>
      <c r="BL65" s="190"/>
      <c r="BM65" s="190"/>
      <c r="BN65" s="190"/>
      <c r="BO65" s="190"/>
      <c r="BP65" s="190"/>
      <c r="BQ65" s="190"/>
      <c r="BR65" s="190"/>
      <c r="BS65" s="190"/>
      <c r="BT65" s="190"/>
      <c r="BU65" s="190"/>
      <c r="BV65" s="190"/>
      <c r="BW65" s="190"/>
    </row>
    <row r="66" spans="1:75" x14ac:dyDescent="0.25">
      <c r="A66" s="190"/>
      <c r="B66" s="190"/>
      <c r="C66" s="190"/>
      <c r="D66" s="190"/>
      <c r="E66" s="190"/>
      <c r="F66" s="190"/>
      <c r="G66" s="190"/>
      <c r="H66" s="190"/>
      <c r="I66" s="190"/>
      <c r="J66" s="190"/>
      <c r="K66" s="190"/>
      <c r="L66" s="190"/>
      <c r="M66" s="190"/>
      <c r="N66" s="190"/>
      <c r="O66" s="190"/>
      <c r="P66" s="190"/>
      <c r="Q66" s="190"/>
      <c r="R66" s="190"/>
      <c r="S66" s="190"/>
      <c r="T66" s="190"/>
      <c r="U66" s="190"/>
      <c r="V66" s="190"/>
      <c r="W66" s="190"/>
      <c r="X66" s="190"/>
      <c r="Y66" s="190"/>
      <c r="Z66" s="190"/>
      <c r="AA66" s="190"/>
      <c r="AB66" s="190"/>
      <c r="AC66" s="190"/>
      <c r="AD66" s="190"/>
      <c r="AE66" s="190"/>
      <c r="AF66" s="190"/>
      <c r="AG66" s="190"/>
      <c r="AH66" s="190"/>
      <c r="AI66" s="190"/>
      <c r="AJ66" s="190"/>
      <c r="AK66" s="190"/>
      <c r="AL66" s="190"/>
      <c r="AM66" s="190"/>
      <c r="AN66" s="190"/>
      <c r="AO66" s="190"/>
      <c r="AP66" s="190"/>
      <c r="AQ66" s="190"/>
      <c r="AR66" s="190"/>
      <c r="AS66" s="190"/>
      <c r="AT66" s="190"/>
      <c r="AU66" s="190"/>
      <c r="AV66" s="190"/>
      <c r="AW66" s="190"/>
      <c r="AX66" s="190"/>
      <c r="AY66" s="190"/>
      <c r="AZ66" s="190"/>
      <c r="BA66" s="190"/>
      <c r="BB66" s="190"/>
      <c r="BC66" s="190"/>
      <c r="BD66" s="190"/>
      <c r="BE66" s="190"/>
      <c r="BF66" s="190"/>
      <c r="BG66" s="190"/>
      <c r="BH66" s="190"/>
      <c r="BI66" s="190"/>
      <c r="BJ66" s="190"/>
      <c r="BK66" s="190"/>
      <c r="BL66" s="190"/>
      <c r="BM66" s="190"/>
      <c r="BN66" s="190"/>
      <c r="BO66" s="190"/>
      <c r="BP66" s="190"/>
      <c r="BQ66" s="190"/>
      <c r="BR66" s="190"/>
      <c r="BS66" s="190"/>
      <c r="BT66" s="190"/>
      <c r="BU66" s="190"/>
      <c r="BV66" s="190"/>
      <c r="BW66" s="190"/>
    </row>
    <row r="67" spans="1:75" x14ac:dyDescent="0.25">
      <c r="A67" s="190"/>
      <c r="B67" s="190"/>
      <c r="C67" s="190"/>
      <c r="D67" s="190"/>
      <c r="E67" s="190"/>
      <c r="F67" s="190"/>
      <c r="G67" s="190"/>
      <c r="H67" s="190"/>
      <c r="I67" s="190"/>
      <c r="J67" s="190"/>
      <c r="K67" s="190"/>
      <c r="L67" s="190"/>
      <c r="M67" s="190"/>
      <c r="N67" s="190"/>
      <c r="O67" s="190"/>
      <c r="P67" s="190"/>
      <c r="Q67" s="190"/>
      <c r="R67" s="190"/>
      <c r="S67" s="190"/>
      <c r="T67" s="190"/>
      <c r="U67" s="190"/>
      <c r="V67" s="190"/>
      <c r="W67" s="190"/>
      <c r="X67" s="190"/>
      <c r="Y67" s="190"/>
      <c r="Z67" s="190"/>
      <c r="AA67" s="190"/>
      <c r="AB67" s="190"/>
      <c r="AC67" s="190"/>
      <c r="AD67" s="190"/>
      <c r="AE67" s="190"/>
      <c r="AF67" s="190"/>
      <c r="AG67" s="190"/>
      <c r="AH67" s="190"/>
      <c r="AI67" s="190"/>
      <c r="AJ67" s="190"/>
      <c r="AK67" s="190"/>
      <c r="AL67" s="190"/>
      <c r="AM67" s="190"/>
      <c r="AN67" s="190"/>
      <c r="AO67" s="190"/>
      <c r="AP67" s="190"/>
      <c r="AQ67" s="190"/>
      <c r="AR67" s="190"/>
      <c r="AS67" s="190"/>
      <c r="AT67" s="190"/>
      <c r="AU67" s="190"/>
      <c r="AV67" s="190"/>
      <c r="AW67" s="190"/>
      <c r="AX67" s="190"/>
      <c r="AY67" s="190"/>
      <c r="AZ67" s="190"/>
      <c r="BA67" s="190"/>
      <c r="BB67" s="190"/>
      <c r="BC67" s="190"/>
      <c r="BD67" s="190"/>
      <c r="BE67" s="190"/>
      <c r="BF67" s="190"/>
      <c r="BG67" s="190"/>
      <c r="BH67" s="190"/>
      <c r="BI67" s="190"/>
      <c r="BJ67" s="190"/>
      <c r="BK67" s="190"/>
      <c r="BL67" s="190"/>
      <c r="BM67" s="190"/>
      <c r="BN67" s="190"/>
      <c r="BO67" s="190"/>
      <c r="BP67" s="190"/>
      <c r="BQ67" s="190"/>
      <c r="BR67" s="190"/>
      <c r="BS67" s="190"/>
      <c r="BT67" s="190"/>
      <c r="BU67" s="190"/>
      <c r="BV67" s="190"/>
      <c r="BW67" s="190"/>
    </row>
    <row r="68" spans="1:75" x14ac:dyDescent="0.25">
      <c r="A68" s="190"/>
      <c r="B68" s="190"/>
      <c r="C68" s="190"/>
      <c r="D68" s="190"/>
      <c r="E68" s="190"/>
      <c r="F68" s="190"/>
      <c r="G68" s="190"/>
      <c r="H68" s="190"/>
      <c r="I68" s="190"/>
      <c r="J68" s="190"/>
      <c r="K68" s="190"/>
      <c r="L68" s="190"/>
      <c r="M68" s="190"/>
      <c r="N68" s="190"/>
      <c r="O68" s="190"/>
      <c r="P68" s="190"/>
      <c r="Q68" s="190"/>
      <c r="R68" s="190"/>
      <c r="S68" s="190"/>
      <c r="T68" s="190"/>
      <c r="U68" s="190"/>
      <c r="V68" s="190"/>
      <c r="W68" s="190"/>
      <c r="X68" s="190"/>
      <c r="Y68" s="190"/>
      <c r="Z68" s="190"/>
      <c r="AA68" s="190"/>
      <c r="AB68" s="190"/>
      <c r="AC68" s="190"/>
      <c r="AD68" s="190"/>
      <c r="AE68" s="190"/>
      <c r="AF68" s="190"/>
      <c r="AG68" s="190"/>
      <c r="AH68" s="190"/>
      <c r="AI68" s="190"/>
      <c r="AJ68" s="190"/>
      <c r="AK68" s="190"/>
      <c r="AL68" s="190"/>
      <c r="AM68" s="190"/>
      <c r="AN68" s="190"/>
      <c r="AO68" s="190"/>
      <c r="AP68" s="190"/>
      <c r="AQ68" s="190"/>
      <c r="AR68" s="190"/>
      <c r="AS68" s="190"/>
      <c r="AT68" s="190"/>
      <c r="AU68" s="190"/>
      <c r="AV68" s="190"/>
      <c r="AW68" s="190"/>
      <c r="AX68" s="190"/>
      <c r="AY68" s="190"/>
      <c r="AZ68" s="190"/>
      <c r="BA68" s="190"/>
      <c r="BB68" s="190"/>
      <c r="BC68" s="190"/>
      <c r="BD68" s="190"/>
      <c r="BE68" s="190"/>
      <c r="BF68" s="190"/>
      <c r="BG68" s="190"/>
      <c r="BH68" s="190"/>
      <c r="BI68" s="190"/>
      <c r="BJ68" s="190"/>
      <c r="BK68" s="190"/>
      <c r="BL68" s="190"/>
      <c r="BM68" s="190"/>
      <c r="BN68" s="190"/>
      <c r="BO68" s="190"/>
      <c r="BP68" s="190"/>
      <c r="BQ68" s="190"/>
      <c r="BR68" s="190"/>
      <c r="BS68" s="190"/>
      <c r="BT68" s="190"/>
      <c r="BU68" s="190"/>
      <c r="BV68" s="190"/>
      <c r="BW68" s="190"/>
    </row>
    <row r="69" spans="1:75" x14ac:dyDescent="0.25">
      <c r="A69" s="190"/>
      <c r="B69" s="190"/>
      <c r="C69" s="190"/>
      <c r="D69" s="190"/>
      <c r="E69" s="190"/>
      <c r="F69" s="190"/>
      <c r="G69" s="190"/>
      <c r="H69" s="190"/>
      <c r="I69" s="190"/>
      <c r="J69" s="190"/>
      <c r="K69" s="190"/>
      <c r="L69" s="190"/>
      <c r="M69" s="190"/>
      <c r="N69" s="190"/>
      <c r="O69" s="190"/>
      <c r="P69" s="190"/>
      <c r="Q69" s="190"/>
      <c r="R69" s="190"/>
      <c r="S69" s="190"/>
      <c r="T69" s="190"/>
      <c r="U69" s="190"/>
      <c r="V69" s="190"/>
      <c r="W69" s="190"/>
      <c r="X69" s="190"/>
      <c r="Y69" s="190"/>
      <c r="Z69" s="190"/>
      <c r="AA69" s="190"/>
      <c r="AB69" s="190"/>
      <c r="AC69" s="190"/>
      <c r="AD69" s="190"/>
      <c r="AE69" s="190"/>
      <c r="AF69" s="190"/>
      <c r="AG69" s="190"/>
      <c r="AH69" s="190"/>
      <c r="AI69" s="190"/>
      <c r="AJ69" s="190"/>
      <c r="AK69" s="190"/>
      <c r="AL69" s="190"/>
      <c r="AM69" s="190"/>
      <c r="AN69" s="190"/>
      <c r="AO69" s="190"/>
      <c r="AP69" s="190"/>
      <c r="AQ69" s="190"/>
      <c r="AR69" s="190"/>
      <c r="AS69" s="190"/>
      <c r="AT69" s="190"/>
      <c r="AU69" s="190"/>
      <c r="AV69" s="190"/>
      <c r="AW69" s="190"/>
      <c r="AX69" s="190"/>
      <c r="AY69" s="190"/>
      <c r="AZ69" s="190"/>
      <c r="BA69" s="190"/>
      <c r="BB69" s="190"/>
      <c r="BC69" s="190"/>
      <c r="BD69" s="190"/>
      <c r="BE69" s="190"/>
      <c r="BF69" s="190"/>
      <c r="BG69" s="190"/>
      <c r="BH69" s="190"/>
      <c r="BI69" s="190"/>
      <c r="BJ69" s="190"/>
      <c r="BK69" s="190"/>
      <c r="BL69" s="190"/>
      <c r="BM69" s="190"/>
      <c r="BN69" s="190"/>
      <c r="BO69" s="190"/>
      <c r="BP69" s="190"/>
      <c r="BQ69" s="190"/>
      <c r="BR69" s="190"/>
      <c r="BS69" s="190"/>
      <c r="BT69" s="190"/>
      <c r="BU69" s="190"/>
      <c r="BV69" s="190"/>
      <c r="BW69" s="190"/>
    </row>
    <row r="70" spans="1:75" x14ac:dyDescent="0.25">
      <c r="A70" s="190"/>
      <c r="B70" s="190"/>
      <c r="C70" s="190"/>
      <c r="D70" s="190"/>
      <c r="E70" s="190"/>
      <c r="F70" s="190"/>
      <c r="G70" s="190"/>
      <c r="H70" s="190"/>
      <c r="I70" s="190"/>
      <c r="J70" s="190"/>
      <c r="K70" s="190"/>
      <c r="L70" s="190"/>
      <c r="M70" s="190"/>
      <c r="N70" s="190"/>
      <c r="O70" s="190"/>
      <c r="P70" s="190"/>
      <c r="Q70" s="190"/>
      <c r="R70" s="190"/>
      <c r="S70" s="190"/>
      <c r="T70" s="190"/>
      <c r="U70" s="190"/>
      <c r="V70" s="190"/>
      <c r="W70" s="190"/>
      <c r="X70" s="190"/>
      <c r="Y70" s="190"/>
      <c r="Z70" s="190"/>
      <c r="AA70" s="190"/>
      <c r="AB70" s="190"/>
      <c r="AC70" s="190"/>
      <c r="AD70" s="190"/>
      <c r="AE70" s="190"/>
      <c r="AF70" s="190"/>
      <c r="AG70" s="190"/>
      <c r="AH70" s="190"/>
      <c r="AI70" s="190"/>
      <c r="AJ70" s="190"/>
      <c r="AK70" s="190"/>
      <c r="AL70" s="190"/>
      <c r="AM70" s="190"/>
      <c r="AN70" s="190"/>
      <c r="AO70" s="190"/>
      <c r="AP70" s="190"/>
      <c r="AQ70" s="190"/>
      <c r="AR70" s="190"/>
      <c r="AS70" s="190"/>
      <c r="AT70" s="190"/>
      <c r="AU70" s="190"/>
      <c r="AV70" s="190"/>
      <c r="AW70" s="190"/>
      <c r="AX70" s="190"/>
      <c r="AY70" s="190"/>
      <c r="AZ70" s="190"/>
      <c r="BA70" s="190"/>
      <c r="BB70" s="190"/>
      <c r="BC70" s="190"/>
      <c r="BD70" s="190"/>
      <c r="BE70" s="190"/>
      <c r="BF70" s="190"/>
      <c r="BG70" s="190"/>
      <c r="BH70" s="190"/>
      <c r="BI70" s="190"/>
      <c r="BJ70" s="190"/>
      <c r="BK70" s="190"/>
      <c r="BL70" s="190"/>
      <c r="BM70" s="190"/>
      <c r="BN70" s="190"/>
      <c r="BO70" s="190"/>
      <c r="BP70" s="190"/>
      <c r="BQ70" s="190"/>
      <c r="BR70" s="190"/>
      <c r="BS70" s="190"/>
      <c r="BT70" s="190"/>
      <c r="BU70" s="190"/>
      <c r="BV70" s="190"/>
      <c r="BW70" s="190"/>
    </row>
    <row r="71" spans="1:75" x14ac:dyDescent="0.25">
      <c r="A71" s="190"/>
      <c r="B71" s="190"/>
      <c r="C71" s="190"/>
      <c r="D71" s="190"/>
      <c r="E71" s="190"/>
      <c r="F71" s="190"/>
      <c r="G71" s="190"/>
      <c r="H71" s="190"/>
      <c r="I71" s="190"/>
      <c r="J71" s="190"/>
      <c r="K71" s="190"/>
      <c r="L71" s="190"/>
      <c r="M71" s="190"/>
      <c r="N71" s="190"/>
      <c r="O71" s="190"/>
      <c r="P71" s="190"/>
      <c r="Q71" s="190"/>
      <c r="R71" s="190"/>
      <c r="S71" s="190"/>
      <c r="T71" s="190"/>
      <c r="U71" s="190"/>
      <c r="V71" s="190"/>
      <c r="W71" s="190"/>
      <c r="X71" s="190"/>
      <c r="Y71" s="190"/>
      <c r="Z71" s="190"/>
      <c r="AA71" s="190"/>
      <c r="AB71" s="190"/>
      <c r="AC71" s="190"/>
      <c r="AD71" s="190"/>
      <c r="AE71" s="190"/>
      <c r="AF71" s="190"/>
      <c r="AG71" s="190"/>
      <c r="AH71" s="190"/>
      <c r="AI71" s="190"/>
      <c r="AJ71" s="190"/>
      <c r="AK71" s="190"/>
      <c r="AL71" s="190"/>
      <c r="AM71" s="190"/>
      <c r="AN71" s="190"/>
      <c r="AO71" s="190"/>
      <c r="AP71" s="190"/>
      <c r="AQ71" s="190"/>
      <c r="AR71" s="190"/>
      <c r="AS71" s="190"/>
      <c r="AT71" s="190"/>
      <c r="AU71" s="190"/>
      <c r="AV71" s="190"/>
      <c r="AW71" s="190"/>
      <c r="AX71" s="190"/>
      <c r="AY71" s="190"/>
      <c r="AZ71" s="190"/>
      <c r="BA71" s="190"/>
      <c r="BB71" s="190"/>
      <c r="BC71" s="190"/>
      <c r="BD71" s="190"/>
      <c r="BE71" s="190"/>
      <c r="BF71" s="190"/>
      <c r="BG71" s="190"/>
      <c r="BH71" s="190"/>
      <c r="BI71" s="190"/>
      <c r="BJ71" s="190"/>
      <c r="BK71" s="190"/>
      <c r="BL71" s="190"/>
      <c r="BM71" s="190"/>
      <c r="BN71" s="190"/>
      <c r="BO71" s="190"/>
      <c r="BP71" s="190"/>
      <c r="BQ71" s="190"/>
      <c r="BR71" s="190"/>
      <c r="BS71" s="190"/>
      <c r="BT71" s="190"/>
      <c r="BU71" s="190"/>
      <c r="BV71" s="190"/>
      <c r="BW71" s="190"/>
    </row>
    <row r="72" spans="1:75" x14ac:dyDescent="0.25">
      <c r="A72" s="190"/>
      <c r="B72" s="190"/>
      <c r="C72" s="190"/>
      <c r="D72" s="190"/>
      <c r="E72" s="190"/>
      <c r="F72" s="190"/>
      <c r="G72" s="190"/>
      <c r="H72" s="190"/>
      <c r="I72" s="190"/>
      <c r="J72" s="190"/>
      <c r="K72" s="190"/>
      <c r="L72" s="190"/>
      <c r="M72" s="190"/>
      <c r="N72" s="190"/>
      <c r="O72" s="190"/>
      <c r="P72" s="190"/>
      <c r="Q72" s="190"/>
      <c r="R72" s="190"/>
      <c r="S72" s="190"/>
      <c r="T72" s="190"/>
      <c r="U72" s="190"/>
      <c r="V72" s="190"/>
      <c r="W72" s="190"/>
      <c r="X72" s="190"/>
      <c r="Y72" s="190"/>
      <c r="Z72" s="190"/>
      <c r="AA72" s="190"/>
      <c r="AB72" s="190"/>
      <c r="AC72" s="190"/>
      <c r="AD72" s="190"/>
      <c r="AE72" s="190"/>
      <c r="AF72" s="190"/>
      <c r="AG72" s="190"/>
      <c r="AH72" s="190"/>
      <c r="AI72" s="190"/>
      <c r="AJ72" s="190"/>
      <c r="AK72" s="190"/>
      <c r="AL72" s="190"/>
      <c r="AM72" s="190"/>
      <c r="AN72" s="190"/>
      <c r="AO72" s="190"/>
      <c r="AP72" s="190"/>
      <c r="AQ72" s="190"/>
      <c r="AR72" s="190"/>
      <c r="AS72" s="190"/>
      <c r="AT72" s="190"/>
      <c r="AU72" s="190"/>
      <c r="AV72" s="190"/>
      <c r="AW72" s="190"/>
      <c r="AX72" s="190"/>
      <c r="AY72" s="190"/>
      <c r="AZ72" s="190"/>
      <c r="BA72" s="190"/>
      <c r="BB72" s="190"/>
      <c r="BC72" s="190"/>
      <c r="BD72" s="190"/>
      <c r="BE72" s="190"/>
      <c r="BF72" s="190"/>
      <c r="BG72" s="190"/>
      <c r="BH72" s="190"/>
      <c r="BI72" s="190"/>
      <c r="BJ72" s="190"/>
      <c r="BK72" s="190"/>
      <c r="BL72" s="190"/>
      <c r="BM72" s="190"/>
      <c r="BN72" s="190"/>
      <c r="BO72" s="190"/>
      <c r="BP72" s="190"/>
      <c r="BQ72" s="190"/>
      <c r="BR72" s="190"/>
      <c r="BS72" s="190"/>
      <c r="BT72" s="190"/>
      <c r="BU72" s="190"/>
      <c r="BV72" s="190"/>
      <c r="BW72" s="190"/>
    </row>
    <row r="73" spans="1:75" x14ac:dyDescent="0.25">
      <c r="A73" s="190"/>
      <c r="B73" s="190"/>
      <c r="C73" s="190"/>
      <c r="D73" s="190"/>
      <c r="E73" s="190"/>
      <c r="F73" s="190"/>
      <c r="G73" s="190"/>
      <c r="H73" s="190"/>
      <c r="I73" s="190"/>
      <c r="J73" s="190"/>
      <c r="K73" s="190"/>
      <c r="L73" s="190"/>
      <c r="M73" s="190"/>
      <c r="N73" s="190"/>
      <c r="O73" s="190"/>
      <c r="P73" s="190"/>
      <c r="Q73" s="190"/>
      <c r="R73" s="190"/>
      <c r="S73" s="190"/>
      <c r="T73" s="190"/>
      <c r="U73" s="190"/>
      <c r="V73" s="190"/>
      <c r="W73" s="190"/>
      <c r="X73" s="190"/>
      <c r="Y73" s="190"/>
      <c r="Z73" s="190"/>
      <c r="AA73" s="190"/>
      <c r="AB73" s="190"/>
      <c r="AC73" s="190"/>
      <c r="AD73" s="190"/>
      <c r="AE73" s="190"/>
      <c r="AF73" s="190"/>
      <c r="AG73" s="190"/>
      <c r="AH73" s="190"/>
      <c r="AI73" s="190"/>
      <c r="AJ73" s="190"/>
      <c r="AK73" s="190"/>
      <c r="AL73" s="190"/>
      <c r="AM73" s="190"/>
      <c r="AN73" s="190"/>
      <c r="AO73" s="190"/>
      <c r="AP73" s="190"/>
      <c r="AQ73" s="190"/>
      <c r="AR73" s="190"/>
      <c r="AS73" s="190"/>
      <c r="AT73" s="190"/>
      <c r="AU73" s="190"/>
      <c r="AV73" s="190"/>
      <c r="AW73" s="190"/>
      <c r="AX73" s="190"/>
      <c r="AY73" s="190"/>
      <c r="AZ73" s="190"/>
      <c r="BA73" s="190"/>
      <c r="BB73" s="190"/>
      <c r="BC73" s="190"/>
      <c r="BD73" s="190"/>
      <c r="BE73" s="190"/>
      <c r="BF73" s="190"/>
      <c r="BG73" s="190"/>
      <c r="BH73" s="190"/>
      <c r="BI73" s="190"/>
      <c r="BJ73" s="190"/>
      <c r="BK73" s="190"/>
      <c r="BL73" s="190"/>
      <c r="BM73" s="190"/>
      <c r="BN73" s="190"/>
      <c r="BO73" s="190"/>
      <c r="BP73" s="190"/>
      <c r="BQ73" s="190"/>
      <c r="BR73" s="190"/>
      <c r="BS73" s="190"/>
      <c r="BT73" s="190"/>
      <c r="BU73" s="190"/>
      <c r="BV73" s="190"/>
      <c r="BW73" s="190"/>
    </row>
    <row r="74" spans="1:75" x14ac:dyDescent="0.25">
      <c r="A74" s="190"/>
      <c r="B74" s="190"/>
      <c r="C74" s="190"/>
      <c r="D74" s="190"/>
      <c r="E74" s="190"/>
      <c r="F74" s="190"/>
      <c r="G74" s="190"/>
      <c r="H74" s="190"/>
      <c r="I74" s="190"/>
      <c r="J74" s="190"/>
      <c r="K74" s="190"/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0"/>
      <c r="Y74" s="190"/>
      <c r="Z74" s="190"/>
      <c r="AA74" s="190"/>
      <c r="AB74" s="190"/>
      <c r="AC74" s="190"/>
      <c r="AD74" s="190"/>
      <c r="AE74" s="190"/>
      <c r="AF74" s="190"/>
      <c r="AG74" s="190"/>
      <c r="AH74" s="190"/>
      <c r="AI74" s="190"/>
      <c r="AJ74" s="190"/>
      <c r="AK74" s="190"/>
      <c r="AL74" s="190"/>
      <c r="AM74" s="190"/>
      <c r="AN74" s="190"/>
      <c r="AO74" s="190"/>
      <c r="AP74" s="190"/>
      <c r="AQ74" s="190"/>
      <c r="AR74" s="190"/>
      <c r="AS74" s="190"/>
      <c r="AT74" s="190"/>
      <c r="AU74" s="190"/>
      <c r="AV74" s="190"/>
      <c r="AW74" s="190"/>
      <c r="AX74" s="190"/>
      <c r="AY74" s="190"/>
      <c r="AZ74" s="190"/>
      <c r="BA74" s="190"/>
      <c r="BB74" s="190"/>
      <c r="BC74" s="190"/>
      <c r="BD74" s="190"/>
      <c r="BE74" s="190"/>
      <c r="BF74" s="190"/>
      <c r="BG74" s="190"/>
      <c r="BH74" s="190"/>
      <c r="BI74" s="190"/>
      <c r="BJ74" s="190"/>
      <c r="BK74" s="190"/>
      <c r="BL74" s="190"/>
      <c r="BM74" s="190"/>
      <c r="BN74" s="190"/>
      <c r="BO74" s="190"/>
      <c r="BP74" s="190"/>
      <c r="BQ74" s="190"/>
      <c r="BR74" s="190"/>
      <c r="BS74" s="190"/>
      <c r="BT74" s="190"/>
      <c r="BU74" s="190"/>
      <c r="BV74" s="190"/>
      <c r="BW74" s="190"/>
    </row>
    <row r="75" spans="1:75" x14ac:dyDescent="0.25">
      <c r="A75" s="190"/>
      <c r="B75" s="190"/>
      <c r="C75" s="190"/>
      <c r="D75" s="190"/>
      <c r="E75" s="190"/>
      <c r="F75" s="190"/>
      <c r="G75" s="190"/>
      <c r="H75" s="190"/>
      <c r="I75" s="190"/>
      <c r="J75" s="190"/>
      <c r="K75" s="190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0"/>
      <c r="Y75" s="190"/>
      <c r="Z75" s="190"/>
      <c r="AA75" s="190"/>
      <c r="AB75" s="190"/>
      <c r="AC75" s="190"/>
      <c r="AD75" s="190"/>
      <c r="AE75" s="190"/>
      <c r="AF75" s="190"/>
      <c r="AG75" s="190"/>
      <c r="AH75" s="190"/>
      <c r="AI75" s="190"/>
      <c r="AJ75" s="190"/>
      <c r="AK75" s="190"/>
      <c r="AL75" s="190"/>
      <c r="AM75" s="190"/>
      <c r="AN75" s="190"/>
      <c r="AO75" s="190"/>
      <c r="AP75" s="190"/>
      <c r="AQ75" s="190"/>
      <c r="AR75" s="190"/>
      <c r="AS75" s="190"/>
      <c r="AT75" s="190"/>
      <c r="AU75" s="190"/>
      <c r="AV75" s="190"/>
      <c r="AW75" s="190"/>
      <c r="AX75" s="190"/>
      <c r="AY75" s="190"/>
      <c r="AZ75" s="190"/>
      <c r="BA75" s="190"/>
      <c r="BB75" s="190"/>
      <c r="BC75" s="190"/>
      <c r="BD75" s="190"/>
      <c r="BE75" s="190"/>
      <c r="BF75" s="190"/>
      <c r="BG75" s="190"/>
      <c r="BH75" s="190"/>
      <c r="BI75" s="190"/>
      <c r="BJ75" s="190"/>
      <c r="BK75" s="190"/>
      <c r="BL75" s="190"/>
      <c r="BM75" s="190"/>
      <c r="BN75" s="190"/>
      <c r="BO75" s="190"/>
      <c r="BP75" s="190"/>
      <c r="BQ75" s="190"/>
      <c r="BR75" s="190"/>
      <c r="BS75" s="190"/>
      <c r="BT75" s="190"/>
      <c r="BU75" s="190"/>
      <c r="BV75" s="190"/>
      <c r="BW75" s="190"/>
    </row>
    <row r="76" spans="1:75" x14ac:dyDescent="0.25">
      <c r="A76" s="190"/>
      <c r="B76" s="190"/>
      <c r="C76" s="190"/>
      <c r="D76" s="190"/>
      <c r="E76" s="190"/>
      <c r="F76" s="190"/>
      <c r="G76" s="190"/>
      <c r="H76" s="190"/>
      <c r="I76" s="190"/>
      <c r="J76" s="190"/>
      <c r="K76" s="190"/>
      <c r="L76" s="190"/>
      <c r="M76" s="190"/>
      <c r="N76" s="190"/>
      <c r="O76" s="190"/>
      <c r="P76" s="190"/>
      <c r="Q76" s="190"/>
      <c r="R76" s="190"/>
      <c r="S76" s="190"/>
      <c r="T76" s="190"/>
      <c r="U76" s="190"/>
      <c r="V76" s="190"/>
      <c r="W76" s="190"/>
      <c r="X76" s="190"/>
      <c r="Y76" s="190"/>
      <c r="Z76" s="190"/>
      <c r="AA76" s="190"/>
      <c r="AB76" s="190"/>
      <c r="AC76" s="190"/>
      <c r="AD76" s="190"/>
      <c r="AE76" s="190"/>
      <c r="AF76" s="190"/>
      <c r="AG76" s="190"/>
      <c r="AH76" s="190"/>
      <c r="AI76" s="190"/>
      <c r="AJ76" s="190"/>
      <c r="AK76" s="190"/>
      <c r="AL76" s="190"/>
      <c r="AM76" s="190"/>
      <c r="AN76" s="190"/>
      <c r="AO76" s="190"/>
      <c r="AP76" s="190"/>
      <c r="AQ76" s="190"/>
      <c r="AR76" s="190"/>
      <c r="AS76" s="190"/>
      <c r="AT76" s="190"/>
      <c r="AU76" s="190"/>
      <c r="AV76" s="190"/>
      <c r="AW76" s="190"/>
      <c r="AX76" s="190"/>
      <c r="AY76" s="190"/>
      <c r="AZ76" s="190"/>
      <c r="BA76" s="190"/>
      <c r="BB76" s="190"/>
      <c r="BC76" s="190"/>
      <c r="BD76" s="190"/>
      <c r="BE76" s="190"/>
      <c r="BF76" s="190"/>
      <c r="BG76" s="190"/>
      <c r="BH76" s="190"/>
      <c r="BI76" s="190"/>
      <c r="BJ76" s="190"/>
      <c r="BK76" s="190"/>
      <c r="BL76" s="190"/>
      <c r="BM76" s="190"/>
      <c r="BN76" s="190"/>
      <c r="BO76" s="190"/>
      <c r="BP76" s="190"/>
      <c r="BQ76" s="190"/>
      <c r="BR76" s="190"/>
      <c r="BS76" s="190"/>
      <c r="BT76" s="190"/>
      <c r="BU76" s="190"/>
      <c r="BV76" s="190"/>
      <c r="BW76" s="190"/>
    </row>
    <row r="77" spans="1:75" x14ac:dyDescent="0.25">
      <c r="A77" s="190"/>
      <c r="B77" s="190"/>
      <c r="C77" s="190"/>
      <c r="D77" s="190"/>
      <c r="E77" s="190"/>
      <c r="F77" s="190"/>
      <c r="G77" s="190"/>
      <c r="H77" s="190"/>
      <c r="I77" s="190"/>
      <c r="J77" s="190"/>
      <c r="K77" s="190"/>
      <c r="L77" s="190"/>
      <c r="M77" s="190"/>
      <c r="N77" s="190"/>
      <c r="O77" s="190"/>
      <c r="P77" s="190"/>
      <c r="Q77" s="190"/>
      <c r="R77" s="190"/>
      <c r="S77" s="190"/>
      <c r="T77" s="190"/>
      <c r="U77" s="190"/>
      <c r="V77" s="190"/>
      <c r="W77" s="190"/>
      <c r="X77" s="190"/>
      <c r="Y77" s="190"/>
      <c r="Z77" s="190"/>
      <c r="AA77" s="190"/>
      <c r="AB77" s="190"/>
      <c r="AC77" s="190"/>
      <c r="AD77" s="190"/>
      <c r="AE77" s="190"/>
      <c r="AF77" s="190"/>
      <c r="AG77" s="190"/>
      <c r="AH77" s="190"/>
      <c r="AI77" s="190"/>
      <c r="AJ77" s="190"/>
      <c r="AK77" s="190"/>
      <c r="AL77" s="190"/>
      <c r="AM77" s="190"/>
      <c r="AN77" s="190"/>
      <c r="AO77" s="190"/>
      <c r="AP77" s="190"/>
      <c r="AQ77" s="190"/>
      <c r="AR77" s="190"/>
      <c r="AS77" s="190"/>
      <c r="AT77" s="190"/>
      <c r="AU77" s="190"/>
      <c r="AV77" s="190"/>
      <c r="AW77" s="190"/>
      <c r="AX77" s="190"/>
      <c r="AY77" s="190"/>
      <c r="AZ77" s="190"/>
      <c r="BA77" s="190"/>
      <c r="BB77" s="190"/>
      <c r="BC77" s="190"/>
      <c r="BD77" s="190"/>
      <c r="BE77" s="190"/>
      <c r="BF77" s="190"/>
      <c r="BG77" s="190"/>
      <c r="BH77" s="190"/>
      <c r="BI77" s="190"/>
      <c r="BJ77" s="190"/>
      <c r="BK77" s="190"/>
      <c r="BL77" s="190"/>
      <c r="BM77" s="190"/>
      <c r="BN77" s="190"/>
      <c r="BO77" s="190"/>
      <c r="BP77" s="190"/>
      <c r="BQ77" s="190"/>
      <c r="BR77" s="190"/>
      <c r="BS77" s="190"/>
      <c r="BT77" s="190"/>
      <c r="BU77" s="190"/>
      <c r="BV77" s="190"/>
      <c r="BW77" s="190"/>
    </row>
    <row r="78" spans="1:75" x14ac:dyDescent="0.25">
      <c r="A78" s="190"/>
      <c r="B78" s="190"/>
      <c r="C78" s="190"/>
      <c r="D78" s="190"/>
      <c r="E78" s="190"/>
      <c r="F78" s="190"/>
      <c r="G78" s="190"/>
      <c r="H78" s="190"/>
      <c r="I78" s="190"/>
      <c r="J78" s="190"/>
      <c r="K78" s="190"/>
      <c r="L78" s="190"/>
      <c r="M78" s="190"/>
      <c r="N78" s="190"/>
      <c r="O78" s="190"/>
      <c r="P78" s="190"/>
      <c r="Q78" s="190"/>
      <c r="R78" s="190"/>
      <c r="S78" s="190"/>
      <c r="T78" s="190"/>
      <c r="U78" s="190"/>
      <c r="V78" s="190"/>
      <c r="W78" s="190"/>
      <c r="X78" s="190"/>
      <c r="Y78" s="190"/>
      <c r="Z78" s="190"/>
      <c r="AA78" s="190"/>
      <c r="AB78" s="190"/>
      <c r="AC78" s="190"/>
      <c r="AD78" s="190"/>
      <c r="AE78" s="190"/>
      <c r="AF78" s="190"/>
      <c r="AG78" s="190"/>
      <c r="AH78" s="190"/>
      <c r="AI78" s="190"/>
      <c r="AJ78" s="190"/>
      <c r="AK78" s="190"/>
      <c r="AL78" s="190"/>
      <c r="AM78" s="190"/>
      <c r="AN78" s="190"/>
      <c r="AO78" s="190"/>
      <c r="AP78" s="190"/>
      <c r="AQ78" s="190"/>
      <c r="AR78" s="190"/>
      <c r="AS78" s="190"/>
      <c r="AT78" s="190"/>
      <c r="AU78" s="190"/>
      <c r="AV78" s="190"/>
      <c r="AW78" s="190"/>
      <c r="AX78" s="190"/>
      <c r="AY78" s="190"/>
      <c r="AZ78" s="190"/>
      <c r="BA78" s="190"/>
      <c r="BB78" s="190"/>
      <c r="BC78" s="190"/>
      <c r="BD78" s="190"/>
      <c r="BE78" s="190"/>
      <c r="BF78" s="190"/>
      <c r="BG78" s="190"/>
      <c r="BH78" s="190"/>
      <c r="BI78" s="190"/>
      <c r="BJ78" s="190"/>
      <c r="BK78" s="190"/>
      <c r="BL78" s="190"/>
      <c r="BM78" s="190"/>
      <c r="BN78" s="190"/>
      <c r="BO78" s="190"/>
      <c r="BP78" s="190"/>
      <c r="BQ78" s="190"/>
      <c r="BR78" s="190"/>
      <c r="BS78" s="190"/>
      <c r="BT78" s="190"/>
      <c r="BU78" s="190"/>
      <c r="BV78" s="190"/>
      <c r="BW78" s="190"/>
    </row>
    <row r="79" spans="1:75" x14ac:dyDescent="0.25">
      <c r="A79" s="190"/>
      <c r="B79" s="190"/>
      <c r="C79" s="190"/>
      <c r="D79" s="190"/>
      <c r="E79" s="190"/>
      <c r="F79" s="190"/>
      <c r="G79" s="190"/>
      <c r="H79" s="190"/>
      <c r="I79" s="190"/>
      <c r="J79" s="190"/>
      <c r="K79" s="190"/>
      <c r="L79" s="190"/>
      <c r="M79" s="190"/>
      <c r="N79" s="190"/>
      <c r="O79" s="190"/>
      <c r="P79" s="190"/>
      <c r="Q79" s="190"/>
      <c r="R79" s="190"/>
      <c r="S79" s="190"/>
      <c r="T79" s="190"/>
      <c r="U79" s="190"/>
      <c r="V79" s="190"/>
      <c r="W79" s="190"/>
      <c r="X79" s="190"/>
      <c r="Y79" s="190"/>
      <c r="Z79" s="190"/>
      <c r="AA79" s="190"/>
      <c r="AB79" s="190"/>
      <c r="AC79" s="190"/>
      <c r="AD79" s="190"/>
      <c r="AE79" s="190"/>
      <c r="AF79" s="190"/>
      <c r="AG79" s="190"/>
      <c r="AH79" s="190"/>
      <c r="AI79" s="190"/>
      <c r="AJ79" s="190"/>
      <c r="AK79" s="190"/>
      <c r="AL79" s="190"/>
      <c r="AM79" s="190"/>
      <c r="AN79" s="190"/>
      <c r="AO79" s="190"/>
      <c r="AP79" s="190"/>
      <c r="AQ79" s="190"/>
      <c r="AR79" s="190"/>
      <c r="AS79" s="190"/>
      <c r="AT79" s="190"/>
      <c r="AU79" s="190"/>
      <c r="AV79" s="190"/>
      <c r="AW79" s="190"/>
      <c r="AX79" s="190"/>
      <c r="AY79" s="190"/>
      <c r="AZ79" s="190"/>
      <c r="BA79" s="190"/>
      <c r="BB79" s="190"/>
      <c r="BC79" s="190"/>
      <c r="BD79" s="190"/>
      <c r="BE79" s="190"/>
      <c r="BF79" s="190"/>
      <c r="BG79" s="190"/>
      <c r="BH79" s="190"/>
      <c r="BI79" s="190"/>
      <c r="BJ79" s="190"/>
      <c r="BK79" s="190"/>
      <c r="BL79" s="190"/>
      <c r="BM79" s="190"/>
      <c r="BN79" s="190"/>
      <c r="BO79" s="190"/>
      <c r="BP79" s="190"/>
      <c r="BQ79" s="190"/>
      <c r="BR79" s="190"/>
      <c r="BS79" s="190"/>
      <c r="BT79" s="190"/>
      <c r="BU79" s="190"/>
      <c r="BV79" s="190"/>
      <c r="BW79" s="190"/>
    </row>
    <row r="80" spans="1:75" x14ac:dyDescent="0.25">
      <c r="A80" s="190"/>
      <c r="B80" s="190"/>
      <c r="C80" s="190"/>
      <c r="D80" s="190"/>
      <c r="E80" s="190"/>
      <c r="F80" s="190"/>
      <c r="G80" s="190"/>
      <c r="H80" s="190"/>
      <c r="I80" s="190"/>
      <c r="J80" s="190"/>
      <c r="K80" s="190"/>
      <c r="L80" s="190"/>
      <c r="M80" s="190"/>
      <c r="N80" s="190"/>
      <c r="O80" s="190"/>
      <c r="P80" s="190"/>
      <c r="Q80" s="190"/>
      <c r="R80" s="190"/>
      <c r="S80" s="190"/>
      <c r="T80" s="190"/>
      <c r="U80" s="190"/>
      <c r="V80" s="190"/>
      <c r="W80" s="190"/>
      <c r="X80" s="190"/>
      <c r="Y80" s="190"/>
      <c r="Z80" s="190"/>
      <c r="AA80" s="190"/>
      <c r="AB80" s="190"/>
      <c r="AC80" s="190"/>
      <c r="AD80" s="190"/>
      <c r="AE80" s="190"/>
      <c r="AF80" s="190"/>
      <c r="AG80" s="190"/>
      <c r="AH80" s="190"/>
      <c r="AI80" s="190"/>
      <c r="AJ80" s="190"/>
      <c r="AK80" s="190"/>
      <c r="AL80" s="190"/>
      <c r="AM80" s="190"/>
      <c r="AN80" s="190"/>
      <c r="AO80" s="190"/>
      <c r="AP80" s="190"/>
      <c r="AQ80" s="190"/>
      <c r="AR80" s="190"/>
      <c r="AS80" s="190"/>
      <c r="AT80" s="190"/>
      <c r="AU80" s="190"/>
      <c r="AV80" s="190"/>
      <c r="AW80" s="190"/>
      <c r="AX80" s="190"/>
      <c r="AY80" s="190"/>
      <c r="AZ80" s="190"/>
      <c r="BA80" s="190"/>
      <c r="BB80" s="190"/>
      <c r="BC80" s="190"/>
      <c r="BD80" s="190"/>
      <c r="BE80" s="190"/>
      <c r="BF80" s="190"/>
      <c r="BG80" s="190"/>
      <c r="BH80" s="190"/>
      <c r="BI80" s="190"/>
      <c r="BJ80" s="190"/>
      <c r="BK80" s="190"/>
      <c r="BL80" s="190"/>
      <c r="BM80" s="190"/>
      <c r="BN80" s="190"/>
      <c r="BO80" s="190"/>
      <c r="BP80" s="190"/>
      <c r="BQ80" s="190"/>
      <c r="BR80" s="190"/>
      <c r="BS80" s="190"/>
      <c r="BT80" s="190"/>
      <c r="BU80" s="190"/>
      <c r="BV80" s="190"/>
      <c r="BW80" s="190"/>
    </row>
    <row r="81" spans="1:75" x14ac:dyDescent="0.25">
      <c r="A81" s="190"/>
      <c r="B81" s="190"/>
      <c r="C81" s="190"/>
      <c r="D81" s="190"/>
      <c r="E81" s="190"/>
      <c r="F81" s="190"/>
      <c r="G81" s="190"/>
      <c r="H81" s="190"/>
      <c r="I81" s="190"/>
      <c r="J81" s="190"/>
      <c r="K81" s="190"/>
      <c r="L81" s="190"/>
      <c r="M81" s="190"/>
      <c r="N81" s="190"/>
      <c r="O81" s="190"/>
      <c r="P81" s="190"/>
      <c r="Q81" s="190"/>
      <c r="R81" s="190"/>
      <c r="S81" s="190"/>
      <c r="T81" s="190"/>
      <c r="U81" s="190"/>
      <c r="V81" s="190"/>
      <c r="W81" s="190"/>
      <c r="X81" s="190"/>
      <c r="Y81" s="190"/>
      <c r="Z81" s="190"/>
      <c r="AA81" s="190"/>
      <c r="AB81" s="190"/>
      <c r="AC81" s="190"/>
      <c r="AD81" s="190"/>
      <c r="AE81" s="190"/>
      <c r="AF81" s="190"/>
      <c r="AG81" s="190"/>
      <c r="AH81" s="190"/>
      <c r="AI81" s="190"/>
      <c r="AJ81" s="190"/>
      <c r="AK81" s="190"/>
      <c r="AL81" s="190"/>
      <c r="AM81" s="190"/>
      <c r="AN81" s="190"/>
      <c r="AO81" s="190"/>
      <c r="AP81" s="190"/>
      <c r="AQ81" s="190"/>
      <c r="AR81" s="190"/>
      <c r="AS81" s="190"/>
      <c r="AT81" s="190"/>
      <c r="AU81" s="190"/>
      <c r="AV81" s="190"/>
      <c r="AW81" s="190"/>
      <c r="AX81" s="190"/>
      <c r="AY81" s="190"/>
      <c r="AZ81" s="190"/>
      <c r="BA81" s="190"/>
      <c r="BB81" s="190"/>
      <c r="BC81" s="190"/>
      <c r="BD81" s="190"/>
      <c r="BE81" s="190"/>
      <c r="BF81" s="190"/>
      <c r="BG81" s="190"/>
      <c r="BH81" s="190"/>
      <c r="BI81" s="190"/>
      <c r="BJ81" s="190"/>
      <c r="BK81" s="190"/>
      <c r="BL81" s="190"/>
      <c r="BM81" s="190"/>
      <c r="BN81" s="190"/>
      <c r="BO81" s="190"/>
      <c r="BP81" s="190"/>
      <c r="BQ81" s="190"/>
      <c r="BR81" s="190"/>
      <c r="BS81" s="190"/>
      <c r="BT81" s="190"/>
      <c r="BU81" s="190"/>
      <c r="BV81" s="190"/>
      <c r="BW81" s="190"/>
    </row>
    <row r="82" spans="1:75" x14ac:dyDescent="0.25">
      <c r="A82" s="190"/>
      <c r="B82" s="190"/>
      <c r="C82" s="190"/>
      <c r="D82" s="190"/>
      <c r="E82" s="190"/>
      <c r="F82" s="190"/>
      <c r="G82" s="190"/>
      <c r="H82" s="190"/>
      <c r="I82" s="190"/>
      <c r="J82" s="190"/>
      <c r="K82" s="190"/>
      <c r="L82" s="190"/>
      <c r="M82" s="190"/>
      <c r="N82" s="190"/>
      <c r="O82" s="190"/>
      <c r="P82" s="190"/>
      <c r="Q82" s="190"/>
      <c r="R82" s="190"/>
      <c r="S82" s="190"/>
      <c r="T82" s="190"/>
      <c r="U82" s="190"/>
      <c r="V82" s="190"/>
      <c r="W82" s="190"/>
      <c r="X82" s="190"/>
      <c r="Y82" s="190"/>
      <c r="Z82" s="190"/>
      <c r="AA82" s="190"/>
      <c r="AB82" s="190"/>
      <c r="AC82" s="190"/>
      <c r="AD82" s="190"/>
      <c r="AE82" s="190"/>
      <c r="AF82" s="190"/>
      <c r="AG82" s="190"/>
      <c r="AH82" s="190"/>
      <c r="AI82" s="190"/>
      <c r="AJ82" s="190"/>
      <c r="AK82" s="190"/>
      <c r="AL82" s="190"/>
      <c r="AM82" s="190"/>
      <c r="AN82" s="190"/>
      <c r="AO82" s="190"/>
      <c r="AP82" s="190"/>
      <c r="AQ82" s="190"/>
      <c r="AR82" s="190"/>
      <c r="AS82" s="190"/>
      <c r="AT82" s="190"/>
      <c r="AU82" s="190"/>
      <c r="AV82" s="190"/>
      <c r="AW82" s="190"/>
      <c r="AX82" s="190"/>
      <c r="AY82" s="190"/>
      <c r="AZ82" s="190"/>
      <c r="BA82" s="190"/>
      <c r="BB82" s="190"/>
      <c r="BC82" s="190"/>
      <c r="BD82" s="190"/>
      <c r="BE82" s="190"/>
      <c r="BF82" s="190"/>
      <c r="BG82" s="190"/>
      <c r="BH82" s="190"/>
      <c r="BI82" s="190"/>
      <c r="BJ82" s="190"/>
      <c r="BK82" s="190"/>
      <c r="BL82" s="190"/>
      <c r="BM82" s="190"/>
      <c r="BN82" s="190"/>
      <c r="BO82" s="190"/>
      <c r="BP82" s="190"/>
      <c r="BQ82" s="190"/>
      <c r="BR82" s="190"/>
      <c r="BS82" s="190"/>
      <c r="BT82" s="190"/>
      <c r="BU82" s="190"/>
      <c r="BV82" s="190"/>
      <c r="BW82" s="190"/>
    </row>
    <row r="83" spans="1:75" x14ac:dyDescent="0.25">
      <c r="A83" s="190"/>
      <c r="B83" s="190"/>
      <c r="C83" s="190"/>
      <c r="D83" s="190"/>
      <c r="E83" s="190"/>
      <c r="F83" s="190"/>
      <c r="G83" s="190"/>
      <c r="H83" s="190"/>
      <c r="I83" s="190"/>
      <c r="J83" s="190"/>
      <c r="K83" s="190"/>
      <c r="L83" s="190"/>
      <c r="M83" s="190"/>
      <c r="N83" s="190"/>
      <c r="O83" s="190"/>
      <c r="P83" s="190"/>
      <c r="Q83" s="190"/>
      <c r="R83" s="190"/>
      <c r="S83" s="190"/>
      <c r="T83" s="190"/>
      <c r="U83" s="190"/>
      <c r="V83" s="190"/>
      <c r="W83" s="190"/>
      <c r="X83" s="190"/>
      <c r="Y83" s="190"/>
      <c r="Z83" s="190"/>
      <c r="AA83" s="190"/>
      <c r="AB83" s="190"/>
      <c r="AC83" s="190"/>
      <c r="AD83" s="190"/>
      <c r="AE83" s="190"/>
      <c r="AF83" s="190"/>
      <c r="AG83" s="190"/>
      <c r="AH83" s="190"/>
      <c r="AI83" s="190"/>
      <c r="AJ83" s="190"/>
      <c r="AK83" s="190"/>
      <c r="AL83" s="190"/>
      <c r="AM83" s="190"/>
      <c r="AN83" s="190"/>
      <c r="AO83" s="190"/>
      <c r="AP83" s="190"/>
      <c r="AQ83" s="190"/>
      <c r="AR83" s="190"/>
      <c r="AS83" s="190"/>
      <c r="AT83" s="190"/>
      <c r="AU83" s="190"/>
      <c r="AV83" s="190"/>
      <c r="AW83" s="190"/>
      <c r="AX83" s="190"/>
      <c r="AY83" s="190"/>
      <c r="AZ83" s="190"/>
      <c r="BA83" s="190"/>
      <c r="BB83" s="190"/>
      <c r="BC83" s="190"/>
      <c r="BD83" s="190"/>
      <c r="BE83" s="190"/>
      <c r="BF83" s="190"/>
      <c r="BG83" s="190"/>
      <c r="BH83" s="190"/>
      <c r="BI83" s="190"/>
      <c r="BJ83" s="190"/>
      <c r="BK83" s="190"/>
      <c r="BL83" s="190"/>
      <c r="BM83" s="190"/>
      <c r="BN83" s="190"/>
      <c r="BO83" s="190"/>
      <c r="BP83" s="190"/>
      <c r="BQ83" s="190"/>
      <c r="BR83" s="190"/>
      <c r="BS83" s="190"/>
      <c r="BT83" s="190"/>
      <c r="BU83" s="190"/>
      <c r="BV83" s="190"/>
      <c r="BW83" s="190"/>
    </row>
    <row r="84" spans="1:75" x14ac:dyDescent="0.25">
      <c r="A84" s="190"/>
      <c r="B84" s="190"/>
      <c r="C84" s="190"/>
      <c r="D84" s="190"/>
      <c r="E84" s="190"/>
      <c r="F84" s="190"/>
      <c r="G84" s="190"/>
      <c r="H84" s="190"/>
      <c r="I84" s="190"/>
      <c r="J84" s="190"/>
      <c r="K84" s="190"/>
      <c r="L84" s="190"/>
      <c r="M84" s="190"/>
      <c r="N84" s="190"/>
      <c r="O84" s="190"/>
      <c r="P84" s="190"/>
      <c r="Q84" s="190"/>
      <c r="R84" s="190"/>
      <c r="S84" s="190"/>
      <c r="T84" s="190"/>
      <c r="U84" s="190"/>
      <c r="V84" s="190"/>
      <c r="W84" s="190"/>
      <c r="X84" s="190"/>
      <c r="Y84" s="190"/>
      <c r="Z84" s="190"/>
      <c r="AA84" s="190"/>
      <c r="AB84" s="190"/>
      <c r="AC84" s="190"/>
      <c r="AD84" s="190"/>
      <c r="AE84" s="190"/>
      <c r="AF84" s="190"/>
      <c r="AG84" s="190"/>
      <c r="AH84" s="190"/>
      <c r="AI84" s="190"/>
      <c r="AJ84" s="190"/>
      <c r="AK84" s="190"/>
      <c r="AL84" s="190"/>
      <c r="AM84" s="190"/>
      <c r="AN84" s="190"/>
      <c r="AO84" s="190"/>
      <c r="AP84" s="190"/>
      <c r="AQ84" s="190"/>
      <c r="AR84" s="190"/>
      <c r="AS84" s="190"/>
      <c r="AT84" s="190"/>
      <c r="AU84" s="190"/>
      <c r="AV84" s="190"/>
      <c r="AW84" s="190"/>
      <c r="AX84" s="190"/>
      <c r="AY84" s="190"/>
      <c r="AZ84" s="190"/>
      <c r="BA84" s="190"/>
      <c r="BB84" s="190"/>
      <c r="BC84" s="190"/>
      <c r="BD84" s="190"/>
      <c r="BE84" s="190"/>
      <c r="BF84" s="190"/>
      <c r="BG84" s="190"/>
      <c r="BH84" s="190"/>
      <c r="BI84" s="190"/>
      <c r="BJ84" s="190"/>
      <c r="BK84" s="190"/>
      <c r="BL84" s="190"/>
      <c r="BM84" s="190"/>
      <c r="BN84" s="190"/>
      <c r="BO84" s="190"/>
      <c r="BP84" s="190"/>
      <c r="BQ84" s="190"/>
      <c r="BR84" s="190"/>
      <c r="BS84" s="190"/>
      <c r="BT84" s="190"/>
      <c r="BU84" s="190"/>
      <c r="BV84" s="190"/>
      <c r="BW84" s="190"/>
    </row>
    <row r="85" spans="1:75" x14ac:dyDescent="0.25">
      <c r="A85" s="190"/>
      <c r="B85" s="190"/>
      <c r="C85" s="190"/>
      <c r="D85" s="190"/>
      <c r="E85" s="190"/>
      <c r="F85" s="190"/>
      <c r="G85" s="190"/>
      <c r="H85" s="190"/>
      <c r="I85" s="190"/>
      <c r="J85" s="190"/>
      <c r="K85" s="190"/>
      <c r="L85" s="190"/>
      <c r="M85" s="190"/>
      <c r="N85" s="190"/>
      <c r="O85" s="190"/>
      <c r="P85" s="190"/>
      <c r="Q85" s="190"/>
      <c r="R85" s="190"/>
      <c r="S85" s="190"/>
      <c r="T85" s="190"/>
      <c r="U85" s="190"/>
      <c r="V85" s="190"/>
      <c r="W85" s="190"/>
      <c r="X85" s="190"/>
      <c r="Y85" s="190"/>
      <c r="Z85" s="190"/>
      <c r="AA85" s="190"/>
      <c r="AB85" s="190"/>
      <c r="AC85" s="190"/>
      <c r="AD85" s="190"/>
      <c r="AE85" s="190"/>
      <c r="AF85" s="190"/>
      <c r="AG85" s="190"/>
      <c r="AH85" s="190"/>
      <c r="AI85" s="190"/>
      <c r="AJ85" s="190"/>
      <c r="AK85" s="190"/>
      <c r="AL85" s="190"/>
      <c r="AM85" s="190"/>
      <c r="AN85" s="190"/>
      <c r="AO85" s="190"/>
      <c r="AP85" s="190"/>
      <c r="AQ85" s="190"/>
      <c r="AR85" s="190"/>
      <c r="AS85" s="190"/>
      <c r="AT85" s="190"/>
      <c r="AU85" s="190"/>
      <c r="AV85" s="190"/>
      <c r="AW85" s="190"/>
      <c r="AX85" s="190"/>
      <c r="AY85" s="190"/>
      <c r="AZ85" s="190"/>
      <c r="BA85" s="190"/>
      <c r="BB85" s="190"/>
      <c r="BC85" s="190"/>
      <c r="BD85" s="190"/>
      <c r="BE85" s="190"/>
      <c r="BF85" s="190"/>
      <c r="BG85" s="190"/>
      <c r="BH85" s="190"/>
      <c r="BI85" s="190"/>
      <c r="BJ85" s="190"/>
      <c r="BK85" s="190"/>
      <c r="BL85" s="190"/>
      <c r="BM85" s="190"/>
      <c r="BN85" s="190"/>
      <c r="BO85" s="190"/>
      <c r="BP85" s="190"/>
      <c r="BQ85" s="190"/>
      <c r="BR85" s="190"/>
      <c r="BS85" s="190"/>
      <c r="BT85" s="190"/>
      <c r="BU85" s="190"/>
      <c r="BV85" s="190"/>
      <c r="BW85" s="190"/>
    </row>
    <row r="86" spans="1:75" x14ac:dyDescent="0.25">
      <c r="A86" s="190"/>
      <c r="B86" s="190"/>
      <c r="C86" s="190"/>
      <c r="D86" s="190"/>
      <c r="E86" s="190"/>
      <c r="F86" s="190"/>
      <c r="G86" s="190"/>
      <c r="H86" s="190"/>
      <c r="I86" s="190"/>
      <c r="J86" s="190"/>
      <c r="K86" s="190"/>
      <c r="L86" s="190"/>
      <c r="M86" s="190"/>
      <c r="N86" s="190"/>
      <c r="O86" s="190"/>
      <c r="P86" s="190"/>
      <c r="Q86" s="190"/>
      <c r="R86" s="190"/>
      <c r="S86" s="190"/>
      <c r="T86" s="190"/>
      <c r="U86" s="190"/>
      <c r="V86" s="190"/>
      <c r="W86" s="190"/>
      <c r="X86" s="190"/>
      <c r="Y86" s="190"/>
      <c r="Z86" s="190"/>
      <c r="AA86" s="190"/>
      <c r="AB86" s="190"/>
      <c r="AC86" s="190"/>
      <c r="AD86" s="190"/>
      <c r="AE86" s="190"/>
      <c r="AF86" s="190"/>
      <c r="AG86" s="190"/>
      <c r="AH86" s="190"/>
      <c r="AI86" s="190"/>
      <c r="AJ86" s="190"/>
      <c r="AK86" s="190"/>
      <c r="AL86" s="190"/>
      <c r="AM86" s="190"/>
      <c r="AN86" s="190"/>
      <c r="AO86" s="190"/>
      <c r="AP86" s="190"/>
      <c r="AQ86" s="190"/>
      <c r="AR86" s="190"/>
      <c r="AS86" s="190"/>
      <c r="AT86" s="190"/>
      <c r="AU86" s="190"/>
      <c r="AV86" s="190"/>
      <c r="AW86" s="190"/>
      <c r="AX86" s="190"/>
      <c r="AY86" s="190"/>
      <c r="AZ86" s="190"/>
      <c r="BA86" s="190"/>
      <c r="BB86" s="190"/>
      <c r="BC86" s="190"/>
      <c r="BD86" s="190"/>
      <c r="BE86" s="190"/>
      <c r="BF86" s="190"/>
      <c r="BG86" s="190"/>
      <c r="BH86" s="190"/>
      <c r="BI86" s="190"/>
      <c r="BJ86" s="190"/>
      <c r="BK86" s="190"/>
      <c r="BL86" s="190"/>
      <c r="BM86" s="190"/>
      <c r="BN86" s="190"/>
      <c r="BO86" s="190"/>
      <c r="BP86" s="190"/>
      <c r="BQ86" s="190"/>
      <c r="BR86" s="190"/>
      <c r="BS86" s="190"/>
      <c r="BT86" s="190"/>
      <c r="BU86" s="190"/>
      <c r="BV86" s="190"/>
      <c r="BW86" s="190"/>
    </row>
    <row r="87" spans="1:75" x14ac:dyDescent="0.25">
      <c r="A87" s="190"/>
      <c r="B87" s="190"/>
      <c r="C87" s="190"/>
      <c r="D87" s="190"/>
      <c r="E87" s="190"/>
      <c r="F87" s="190"/>
      <c r="G87" s="190"/>
      <c r="H87" s="190"/>
      <c r="I87" s="190"/>
      <c r="J87" s="190"/>
      <c r="K87" s="190"/>
      <c r="L87" s="190"/>
      <c r="M87" s="190"/>
      <c r="N87" s="190"/>
      <c r="O87" s="190"/>
      <c r="P87" s="190"/>
      <c r="Q87" s="190"/>
      <c r="R87" s="190"/>
      <c r="S87" s="190"/>
      <c r="T87" s="190"/>
      <c r="U87" s="190"/>
      <c r="V87" s="190"/>
      <c r="W87" s="190"/>
      <c r="X87" s="190"/>
      <c r="Y87" s="190"/>
      <c r="Z87" s="190"/>
      <c r="AA87" s="190"/>
      <c r="AB87" s="190"/>
      <c r="AC87" s="190"/>
      <c r="AD87" s="190"/>
      <c r="AE87" s="190"/>
      <c r="AF87" s="190"/>
      <c r="AG87" s="190"/>
      <c r="AH87" s="190"/>
      <c r="AI87" s="190"/>
      <c r="AJ87" s="190"/>
      <c r="AK87" s="190"/>
      <c r="AL87" s="190"/>
      <c r="AM87" s="190"/>
      <c r="AN87" s="190"/>
      <c r="AO87" s="190"/>
      <c r="AP87" s="190"/>
      <c r="AQ87" s="190"/>
      <c r="AR87" s="190"/>
      <c r="AS87" s="190"/>
      <c r="AT87" s="190"/>
      <c r="AU87" s="190"/>
      <c r="AV87" s="190"/>
      <c r="AW87" s="190"/>
      <c r="AX87" s="190"/>
      <c r="AY87" s="190"/>
      <c r="AZ87" s="190"/>
      <c r="BA87" s="190"/>
      <c r="BB87" s="190"/>
      <c r="BC87" s="190"/>
      <c r="BD87" s="190"/>
      <c r="BE87" s="190"/>
      <c r="BF87" s="190"/>
      <c r="BG87" s="190"/>
      <c r="BH87" s="190"/>
      <c r="BI87" s="190"/>
      <c r="BJ87" s="190"/>
      <c r="BK87" s="190"/>
      <c r="BL87" s="190"/>
      <c r="BM87" s="190"/>
      <c r="BN87" s="190"/>
      <c r="BO87" s="190"/>
      <c r="BP87" s="190"/>
      <c r="BQ87" s="190"/>
      <c r="BR87" s="190"/>
      <c r="BS87" s="190"/>
      <c r="BT87" s="190"/>
      <c r="BU87" s="190"/>
      <c r="BV87" s="190"/>
      <c r="BW87" s="190"/>
    </row>
    <row r="88" spans="1:75" x14ac:dyDescent="0.25">
      <c r="A88" s="190"/>
      <c r="B88" s="190"/>
      <c r="C88" s="190"/>
      <c r="D88" s="190"/>
      <c r="E88" s="190"/>
      <c r="F88" s="190"/>
      <c r="G88" s="190"/>
      <c r="H88" s="190"/>
      <c r="I88" s="190"/>
      <c r="J88" s="190"/>
      <c r="K88" s="190"/>
      <c r="L88" s="190"/>
      <c r="M88" s="190"/>
      <c r="N88" s="190"/>
      <c r="O88" s="190"/>
      <c r="P88" s="190"/>
      <c r="Q88" s="190"/>
      <c r="R88" s="190"/>
      <c r="S88" s="190"/>
      <c r="T88" s="190"/>
      <c r="U88" s="190"/>
      <c r="V88" s="190"/>
      <c r="W88" s="190"/>
      <c r="X88" s="190"/>
      <c r="Y88" s="190"/>
      <c r="Z88" s="190"/>
      <c r="AA88" s="190"/>
      <c r="AB88" s="190"/>
      <c r="AC88" s="190"/>
      <c r="AD88" s="190"/>
      <c r="AE88" s="190"/>
      <c r="AF88" s="190"/>
      <c r="AG88" s="190"/>
      <c r="AH88" s="190"/>
      <c r="AI88" s="190"/>
      <c r="AJ88" s="190"/>
      <c r="AK88" s="190"/>
      <c r="AL88" s="190"/>
      <c r="AM88" s="190"/>
      <c r="AN88" s="190"/>
      <c r="AO88" s="190"/>
      <c r="AP88" s="190"/>
      <c r="AQ88" s="190"/>
      <c r="AR88" s="190"/>
      <c r="AS88" s="190"/>
      <c r="AT88" s="190"/>
      <c r="AU88" s="190"/>
      <c r="AV88" s="190"/>
      <c r="AW88" s="190"/>
      <c r="AX88" s="190"/>
      <c r="AY88" s="190"/>
      <c r="AZ88" s="190"/>
      <c r="BA88" s="190"/>
      <c r="BB88" s="190"/>
      <c r="BC88" s="190"/>
      <c r="BD88" s="190"/>
      <c r="BE88" s="190"/>
      <c r="BF88" s="190"/>
      <c r="BG88" s="190"/>
      <c r="BH88" s="190"/>
      <c r="BI88" s="190"/>
      <c r="BJ88" s="190"/>
      <c r="BK88" s="190"/>
      <c r="BL88" s="190"/>
      <c r="BM88" s="190"/>
      <c r="BN88" s="190"/>
      <c r="BO88" s="190"/>
      <c r="BP88" s="190"/>
      <c r="BQ88" s="190"/>
      <c r="BR88" s="190"/>
      <c r="BS88" s="190"/>
      <c r="BT88" s="190"/>
      <c r="BU88" s="190"/>
      <c r="BV88" s="190"/>
      <c r="BW88" s="190"/>
    </row>
    <row r="89" spans="1:75" x14ac:dyDescent="0.25">
      <c r="A89" s="190"/>
      <c r="B89" s="190"/>
      <c r="C89" s="190"/>
      <c r="D89" s="190"/>
      <c r="E89" s="190"/>
      <c r="F89" s="190"/>
      <c r="G89" s="190"/>
      <c r="H89" s="190"/>
      <c r="I89" s="190"/>
      <c r="J89" s="190"/>
      <c r="K89" s="190"/>
      <c r="L89" s="190"/>
      <c r="M89" s="190"/>
      <c r="N89" s="190"/>
      <c r="O89" s="190"/>
      <c r="P89" s="190"/>
      <c r="Q89" s="190"/>
      <c r="R89" s="190"/>
      <c r="S89" s="190"/>
      <c r="T89" s="190"/>
      <c r="U89" s="190"/>
      <c r="V89" s="190"/>
      <c r="W89" s="190"/>
      <c r="X89" s="190"/>
      <c r="Y89" s="190"/>
      <c r="Z89" s="190"/>
      <c r="AA89" s="190"/>
      <c r="AB89" s="190"/>
      <c r="AC89" s="190"/>
      <c r="AD89" s="190"/>
      <c r="AE89" s="190"/>
      <c r="AF89" s="190"/>
      <c r="AG89" s="190"/>
      <c r="AH89" s="190"/>
      <c r="AI89" s="190"/>
      <c r="AJ89" s="190"/>
      <c r="AK89" s="190"/>
      <c r="AL89" s="190"/>
      <c r="AM89" s="190"/>
      <c r="AN89" s="190"/>
      <c r="AO89" s="190"/>
      <c r="AP89" s="190"/>
      <c r="AQ89" s="190"/>
      <c r="AR89" s="190"/>
      <c r="AS89" s="190"/>
      <c r="AT89" s="190"/>
      <c r="AU89" s="190"/>
      <c r="AV89" s="190"/>
      <c r="AW89" s="190"/>
      <c r="AX89" s="190"/>
      <c r="AY89" s="190"/>
      <c r="AZ89" s="190"/>
      <c r="BA89" s="190"/>
      <c r="BB89" s="190"/>
      <c r="BC89" s="190"/>
      <c r="BD89" s="190"/>
      <c r="BE89" s="190"/>
      <c r="BF89" s="190"/>
      <c r="BG89" s="190"/>
      <c r="BH89" s="190"/>
      <c r="BI89" s="190"/>
      <c r="BJ89" s="190"/>
      <c r="BK89" s="190"/>
      <c r="BL89" s="190"/>
      <c r="BM89" s="190"/>
      <c r="BN89" s="190"/>
      <c r="BO89" s="190"/>
      <c r="BP89" s="190"/>
      <c r="BQ89" s="190"/>
      <c r="BR89" s="190"/>
      <c r="BS89" s="190"/>
      <c r="BT89" s="190"/>
      <c r="BU89" s="190"/>
      <c r="BV89" s="190"/>
      <c r="BW89" s="190"/>
    </row>
    <row r="90" spans="1:75" x14ac:dyDescent="0.25">
      <c r="A90" s="190"/>
      <c r="B90" s="190"/>
      <c r="C90" s="190"/>
      <c r="D90" s="190"/>
      <c r="E90" s="190"/>
      <c r="F90" s="190"/>
      <c r="G90" s="190"/>
      <c r="H90" s="190"/>
      <c r="I90" s="190"/>
      <c r="J90" s="190"/>
      <c r="K90" s="190"/>
      <c r="L90" s="190"/>
      <c r="M90" s="190"/>
      <c r="N90" s="190"/>
      <c r="O90" s="190"/>
      <c r="P90" s="190"/>
      <c r="Q90" s="190"/>
      <c r="R90" s="190"/>
      <c r="S90" s="190"/>
      <c r="T90" s="190"/>
      <c r="U90" s="190"/>
      <c r="V90" s="190"/>
      <c r="W90" s="190"/>
      <c r="X90" s="190"/>
      <c r="Y90" s="190"/>
      <c r="Z90" s="190"/>
      <c r="AA90" s="190"/>
      <c r="AB90" s="190"/>
      <c r="AC90" s="190"/>
      <c r="AD90" s="190"/>
      <c r="AE90" s="190"/>
      <c r="AF90" s="190"/>
      <c r="AG90" s="190"/>
      <c r="AH90" s="190"/>
      <c r="AI90" s="190"/>
      <c r="AJ90" s="190"/>
      <c r="AK90" s="190"/>
      <c r="AL90" s="190"/>
      <c r="AM90" s="190"/>
      <c r="AN90" s="190"/>
      <c r="AO90" s="190"/>
      <c r="AP90" s="190"/>
      <c r="AQ90" s="190"/>
      <c r="AR90" s="190"/>
      <c r="AS90" s="190"/>
      <c r="AT90" s="190"/>
      <c r="AU90" s="190"/>
      <c r="AV90" s="190"/>
      <c r="AW90" s="190"/>
      <c r="AX90" s="190"/>
      <c r="AY90" s="190"/>
      <c r="AZ90" s="190"/>
      <c r="BA90" s="190"/>
      <c r="BB90" s="190"/>
      <c r="BC90" s="190"/>
      <c r="BD90" s="190"/>
      <c r="BE90" s="190"/>
      <c r="BF90" s="190"/>
      <c r="BG90" s="190"/>
      <c r="BH90" s="190"/>
      <c r="BI90" s="190"/>
      <c r="BJ90" s="190"/>
      <c r="BK90" s="190"/>
      <c r="BL90" s="190"/>
      <c r="BM90" s="190"/>
      <c r="BN90" s="190"/>
      <c r="BO90" s="190"/>
      <c r="BP90" s="190"/>
      <c r="BQ90" s="190"/>
      <c r="BR90" s="190"/>
      <c r="BS90" s="190"/>
      <c r="BT90" s="190"/>
      <c r="BU90" s="190"/>
      <c r="BV90" s="190"/>
      <c r="BW90" s="190"/>
    </row>
    <row r="91" spans="1:75" x14ac:dyDescent="0.25">
      <c r="A91" s="190"/>
      <c r="B91" s="190"/>
      <c r="C91" s="190"/>
      <c r="D91" s="190"/>
      <c r="E91" s="190"/>
      <c r="F91" s="190"/>
      <c r="G91" s="190"/>
      <c r="H91" s="190"/>
      <c r="I91" s="190"/>
      <c r="J91" s="190"/>
      <c r="K91" s="190"/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0"/>
      <c r="Y91" s="190"/>
      <c r="Z91" s="190"/>
      <c r="AA91" s="190"/>
      <c r="AB91" s="190"/>
      <c r="AC91" s="190"/>
      <c r="AD91" s="190"/>
      <c r="AE91" s="190"/>
      <c r="AF91" s="190"/>
      <c r="AG91" s="190"/>
      <c r="AH91" s="190"/>
      <c r="AI91" s="190"/>
      <c r="AJ91" s="190"/>
      <c r="AK91" s="190"/>
      <c r="AL91" s="190"/>
      <c r="AM91" s="190"/>
      <c r="AN91" s="190"/>
      <c r="AO91" s="190"/>
      <c r="AP91" s="190"/>
      <c r="AQ91" s="190"/>
      <c r="AR91" s="190"/>
      <c r="AS91" s="190"/>
      <c r="AT91" s="190"/>
      <c r="AU91" s="190"/>
      <c r="AV91" s="190"/>
      <c r="AW91" s="190"/>
      <c r="AX91" s="190"/>
      <c r="AY91" s="190"/>
      <c r="AZ91" s="190"/>
      <c r="BA91" s="190"/>
      <c r="BB91" s="190"/>
      <c r="BC91" s="190"/>
      <c r="BD91" s="190"/>
      <c r="BE91" s="190"/>
      <c r="BF91" s="190"/>
      <c r="BG91" s="190"/>
      <c r="BH91" s="190"/>
      <c r="BI91" s="190"/>
      <c r="BJ91" s="190"/>
      <c r="BK91" s="190"/>
      <c r="BL91" s="190"/>
      <c r="BM91" s="190"/>
      <c r="BN91" s="190"/>
      <c r="BO91" s="190"/>
      <c r="BP91" s="190"/>
      <c r="BQ91" s="190"/>
      <c r="BR91" s="190"/>
      <c r="BS91" s="190"/>
      <c r="BT91" s="190"/>
      <c r="BU91" s="190"/>
      <c r="BV91" s="190"/>
      <c r="BW91" s="190"/>
    </row>
    <row r="92" spans="1:75" x14ac:dyDescent="0.25">
      <c r="A92" s="190"/>
      <c r="B92" s="190"/>
      <c r="C92" s="190"/>
      <c r="D92" s="190"/>
      <c r="E92" s="190"/>
      <c r="F92" s="190"/>
      <c r="G92" s="190"/>
      <c r="H92" s="190"/>
      <c r="I92" s="190"/>
      <c r="J92" s="190"/>
      <c r="K92" s="190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0"/>
      <c r="Y92" s="190"/>
      <c r="Z92" s="190"/>
      <c r="AA92" s="190"/>
      <c r="AB92" s="190"/>
      <c r="AC92" s="190"/>
      <c r="AD92" s="190"/>
      <c r="AE92" s="190"/>
      <c r="AF92" s="190"/>
      <c r="AG92" s="190"/>
      <c r="AH92" s="190"/>
      <c r="AI92" s="190"/>
      <c r="AJ92" s="190"/>
      <c r="AK92" s="190"/>
      <c r="AL92" s="190"/>
      <c r="AM92" s="190"/>
      <c r="AN92" s="190"/>
      <c r="AO92" s="190"/>
      <c r="AP92" s="190"/>
      <c r="AQ92" s="190"/>
      <c r="AR92" s="190"/>
      <c r="AS92" s="190"/>
      <c r="AT92" s="190"/>
      <c r="AU92" s="190"/>
      <c r="AV92" s="190"/>
      <c r="AW92" s="190"/>
      <c r="AX92" s="190"/>
      <c r="AY92" s="190"/>
      <c r="AZ92" s="190"/>
      <c r="BA92" s="190"/>
      <c r="BB92" s="190"/>
      <c r="BC92" s="190"/>
      <c r="BD92" s="190"/>
      <c r="BE92" s="190"/>
      <c r="BF92" s="190"/>
      <c r="BG92" s="190"/>
      <c r="BH92" s="190"/>
      <c r="BI92" s="190"/>
      <c r="BJ92" s="190"/>
      <c r="BK92" s="190"/>
      <c r="BL92" s="190"/>
      <c r="BM92" s="190"/>
      <c r="BN92" s="190"/>
      <c r="BO92" s="190"/>
      <c r="BP92" s="190"/>
      <c r="BQ92" s="190"/>
      <c r="BR92" s="190"/>
      <c r="BS92" s="190"/>
      <c r="BT92" s="190"/>
      <c r="BU92" s="190"/>
      <c r="BV92" s="190"/>
      <c r="BW92" s="190"/>
    </row>
    <row r="93" spans="1:75" x14ac:dyDescent="0.25">
      <c r="A93" s="190"/>
      <c r="B93" s="190"/>
      <c r="C93" s="190"/>
      <c r="D93" s="190"/>
      <c r="E93" s="190"/>
      <c r="F93" s="190"/>
      <c r="G93" s="190"/>
      <c r="H93" s="190"/>
      <c r="I93" s="190"/>
      <c r="J93" s="190"/>
      <c r="K93" s="190"/>
      <c r="L93" s="190"/>
      <c r="M93" s="190"/>
      <c r="N93" s="190"/>
      <c r="O93" s="190"/>
      <c r="P93" s="190"/>
      <c r="Q93" s="190"/>
      <c r="R93" s="190"/>
      <c r="S93" s="190"/>
      <c r="T93" s="190"/>
      <c r="U93" s="190"/>
      <c r="V93" s="190"/>
      <c r="W93" s="190"/>
      <c r="X93" s="190"/>
      <c r="Y93" s="190"/>
      <c r="Z93" s="190"/>
      <c r="AA93" s="190"/>
      <c r="AB93" s="190"/>
      <c r="AC93" s="190"/>
      <c r="AD93" s="190"/>
      <c r="AE93" s="190"/>
      <c r="AF93" s="190"/>
      <c r="AG93" s="190"/>
      <c r="AH93" s="190"/>
      <c r="AI93" s="190"/>
      <c r="AJ93" s="190"/>
      <c r="AK93" s="190"/>
      <c r="AL93" s="190"/>
      <c r="AM93" s="190"/>
      <c r="AN93" s="190"/>
      <c r="AO93" s="190"/>
      <c r="AP93" s="190"/>
      <c r="AQ93" s="190"/>
      <c r="AR93" s="190"/>
      <c r="AS93" s="190"/>
      <c r="AT93" s="190"/>
      <c r="AU93" s="190"/>
      <c r="AV93" s="190"/>
      <c r="AW93" s="190"/>
      <c r="AX93" s="190"/>
      <c r="AY93" s="190"/>
      <c r="AZ93" s="190"/>
      <c r="BA93" s="190"/>
      <c r="BB93" s="190"/>
      <c r="BC93" s="190"/>
      <c r="BD93" s="190"/>
      <c r="BE93" s="190"/>
      <c r="BF93" s="190"/>
      <c r="BG93" s="190"/>
      <c r="BH93" s="190"/>
      <c r="BI93" s="190"/>
      <c r="BJ93" s="190"/>
      <c r="BK93" s="190"/>
      <c r="BL93" s="190"/>
      <c r="BM93" s="190"/>
      <c r="BN93" s="190"/>
      <c r="BO93" s="190"/>
      <c r="BP93" s="190"/>
      <c r="BQ93" s="190"/>
      <c r="BR93" s="190"/>
      <c r="BS93" s="190"/>
      <c r="BT93" s="190"/>
      <c r="BU93" s="190"/>
      <c r="BV93" s="190"/>
      <c r="BW93" s="190"/>
    </row>
    <row r="94" spans="1:75" x14ac:dyDescent="0.25">
      <c r="AM94" s="190"/>
      <c r="AN94" s="190"/>
      <c r="AO94" s="190"/>
      <c r="AP94" s="190"/>
      <c r="AQ94" s="190"/>
      <c r="AR94" s="190"/>
      <c r="AS94" s="190"/>
      <c r="AT94" s="190"/>
      <c r="AU94" s="190"/>
      <c r="AV94" s="190"/>
      <c r="AW94" s="190"/>
      <c r="AX94" s="190"/>
      <c r="AY94" s="190"/>
      <c r="AZ94" s="190"/>
      <c r="BA94" s="190"/>
      <c r="BB94" s="190"/>
      <c r="BC94" s="190"/>
      <c r="BD94" s="190"/>
      <c r="BE94" s="190"/>
      <c r="BF94" s="190"/>
      <c r="BG94" s="190"/>
      <c r="BH94" s="190"/>
      <c r="BI94" s="190"/>
      <c r="BJ94" s="190"/>
      <c r="BK94" s="190"/>
      <c r="BL94" s="190"/>
      <c r="BM94" s="190"/>
      <c r="BN94" s="190"/>
      <c r="BO94" s="190"/>
      <c r="BP94" s="190"/>
      <c r="BQ94" s="190"/>
      <c r="BR94" s="190"/>
      <c r="BS94" s="190"/>
      <c r="BT94" s="190"/>
      <c r="BU94" s="190"/>
      <c r="BV94" s="190"/>
      <c r="BW94" s="190"/>
    </row>
    <row r="95" spans="1:75" x14ac:dyDescent="0.25">
      <c r="AM95" s="190"/>
      <c r="AN95" s="190"/>
      <c r="AO95" s="190"/>
      <c r="AP95" s="190"/>
      <c r="AQ95" s="190"/>
      <c r="AR95" s="190"/>
      <c r="AS95" s="190"/>
      <c r="AT95" s="190"/>
      <c r="AU95" s="190"/>
      <c r="AV95" s="190"/>
      <c r="AW95" s="190"/>
      <c r="AX95" s="190"/>
      <c r="AY95" s="190"/>
      <c r="AZ95" s="190"/>
      <c r="BA95" s="190"/>
      <c r="BB95" s="190"/>
      <c r="BC95" s="190"/>
      <c r="BD95" s="190"/>
      <c r="BE95" s="190"/>
      <c r="BF95" s="190"/>
      <c r="BG95" s="190"/>
      <c r="BH95" s="190"/>
      <c r="BI95" s="190"/>
      <c r="BJ95" s="190"/>
      <c r="BK95" s="190"/>
      <c r="BL95" s="190"/>
      <c r="BM95" s="190"/>
      <c r="BN95" s="190"/>
      <c r="BO95" s="190"/>
      <c r="BP95" s="190"/>
      <c r="BQ95" s="190"/>
      <c r="BR95" s="190"/>
      <c r="BS95" s="190"/>
      <c r="BT95" s="190"/>
      <c r="BU95" s="190"/>
      <c r="BV95" s="190"/>
      <c r="BW95" s="190"/>
    </row>
    <row r="96" spans="1:75" x14ac:dyDescent="0.25">
      <c r="AM96" s="190"/>
      <c r="AN96" s="190"/>
      <c r="AO96" s="190"/>
      <c r="AP96" s="190"/>
      <c r="AQ96" s="190"/>
      <c r="AR96" s="190"/>
      <c r="AS96" s="190"/>
      <c r="AT96" s="190"/>
      <c r="AU96" s="190"/>
      <c r="AV96" s="190"/>
      <c r="AW96" s="190"/>
      <c r="AX96" s="190"/>
      <c r="AY96" s="190"/>
      <c r="AZ96" s="190"/>
      <c r="BA96" s="190"/>
      <c r="BB96" s="190"/>
      <c r="BC96" s="190"/>
      <c r="BD96" s="190"/>
      <c r="BE96" s="190"/>
      <c r="BF96" s="190"/>
      <c r="BG96" s="190"/>
      <c r="BH96" s="190"/>
      <c r="BI96" s="190"/>
      <c r="BJ96" s="190"/>
      <c r="BK96" s="190"/>
      <c r="BL96" s="190"/>
      <c r="BM96" s="190"/>
      <c r="BN96" s="190"/>
      <c r="BO96" s="190"/>
      <c r="BP96" s="190"/>
      <c r="BQ96" s="190"/>
      <c r="BR96" s="190"/>
      <c r="BS96" s="190"/>
      <c r="BT96" s="190"/>
      <c r="BU96" s="190"/>
      <c r="BV96" s="190"/>
      <c r="BW96" s="190"/>
    </row>
    <row r="97" spans="39:75" x14ac:dyDescent="0.25">
      <c r="AM97" s="190"/>
      <c r="AN97" s="190"/>
      <c r="AO97" s="190"/>
      <c r="AP97" s="190"/>
      <c r="AQ97" s="190"/>
      <c r="AR97" s="190"/>
      <c r="AS97" s="190"/>
      <c r="AT97" s="190"/>
      <c r="AU97" s="190"/>
      <c r="AV97" s="190"/>
      <c r="AW97" s="190"/>
      <c r="AX97" s="190"/>
      <c r="AY97" s="190"/>
      <c r="AZ97" s="190"/>
      <c r="BA97" s="190"/>
      <c r="BB97" s="190"/>
      <c r="BC97" s="190"/>
      <c r="BD97" s="190"/>
      <c r="BE97" s="190"/>
      <c r="BF97" s="190"/>
      <c r="BG97" s="190"/>
      <c r="BH97" s="190"/>
      <c r="BI97" s="190"/>
      <c r="BJ97" s="190"/>
      <c r="BK97" s="190"/>
      <c r="BL97" s="190"/>
      <c r="BM97" s="190"/>
      <c r="BN97" s="190"/>
      <c r="BO97" s="190"/>
      <c r="BP97" s="190"/>
      <c r="BQ97" s="190"/>
      <c r="BR97" s="190"/>
      <c r="BS97" s="190"/>
      <c r="BT97" s="190"/>
      <c r="BU97" s="190"/>
      <c r="BV97" s="190"/>
      <c r="BW97" s="190"/>
    </row>
    <row r="98" spans="39:75" x14ac:dyDescent="0.25">
      <c r="AM98" s="190"/>
      <c r="AN98" s="190"/>
      <c r="AO98" s="190"/>
      <c r="AP98" s="190"/>
      <c r="AQ98" s="190"/>
      <c r="AR98" s="190"/>
      <c r="AS98" s="190"/>
      <c r="AT98" s="190"/>
      <c r="AU98" s="190"/>
      <c r="AV98" s="190"/>
      <c r="AW98" s="190"/>
      <c r="AX98" s="190"/>
      <c r="AY98" s="190"/>
      <c r="AZ98" s="190"/>
      <c r="BA98" s="190"/>
      <c r="BB98" s="190"/>
      <c r="BC98" s="190"/>
      <c r="BD98" s="190"/>
      <c r="BE98" s="190"/>
      <c r="BF98" s="190"/>
      <c r="BG98" s="190"/>
      <c r="BH98" s="190"/>
      <c r="BI98" s="190"/>
      <c r="BJ98" s="190"/>
      <c r="BK98" s="190"/>
      <c r="BL98" s="190"/>
      <c r="BM98" s="190"/>
      <c r="BN98" s="190"/>
      <c r="BO98" s="190"/>
      <c r="BP98" s="190"/>
      <c r="BQ98" s="190"/>
      <c r="BR98" s="190"/>
      <c r="BS98" s="190"/>
      <c r="BT98" s="190"/>
      <c r="BU98" s="190"/>
      <c r="BV98" s="190"/>
      <c r="BW98" s="190"/>
    </row>
    <row r="99" spans="39:75" x14ac:dyDescent="0.25">
      <c r="AM99" s="190"/>
      <c r="AN99" s="190"/>
      <c r="AO99" s="190"/>
      <c r="AP99" s="190"/>
      <c r="AQ99" s="190"/>
      <c r="AR99" s="190"/>
      <c r="AS99" s="190"/>
      <c r="AT99" s="190"/>
      <c r="AU99" s="190"/>
      <c r="AV99" s="190"/>
      <c r="AW99" s="190"/>
      <c r="AX99" s="190"/>
      <c r="AY99" s="190"/>
      <c r="AZ99" s="190"/>
      <c r="BA99" s="190"/>
      <c r="BB99" s="190"/>
      <c r="BC99" s="190"/>
      <c r="BD99" s="190"/>
      <c r="BE99" s="190"/>
      <c r="BF99" s="190"/>
      <c r="BG99" s="190"/>
      <c r="BH99" s="190"/>
      <c r="BI99" s="190"/>
      <c r="BJ99" s="190"/>
      <c r="BK99" s="190"/>
      <c r="BL99" s="190"/>
      <c r="BM99" s="190"/>
      <c r="BN99" s="190"/>
      <c r="BO99" s="190"/>
      <c r="BP99" s="190"/>
      <c r="BQ99" s="190"/>
      <c r="BR99" s="190"/>
      <c r="BS99" s="190"/>
      <c r="BT99" s="190"/>
      <c r="BU99" s="190"/>
      <c r="BV99" s="190"/>
      <c r="BW99" s="190"/>
    </row>
    <row r="100" spans="39:75" x14ac:dyDescent="0.25">
      <c r="AM100" s="190"/>
      <c r="AN100" s="190"/>
      <c r="AO100" s="190"/>
      <c r="AP100" s="190"/>
      <c r="AQ100" s="190"/>
      <c r="AR100" s="190"/>
      <c r="AS100" s="190"/>
      <c r="AT100" s="190"/>
      <c r="AU100" s="190"/>
      <c r="AV100" s="190"/>
      <c r="AW100" s="190"/>
      <c r="AX100" s="190"/>
      <c r="AY100" s="190"/>
      <c r="AZ100" s="190"/>
      <c r="BA100" s="190"/>
      <c r="BB100" s="190"/>
      <c r="BC100" s="190"/>
      <c r="BD100" s="190"/>
      <c r="BE100" s="190"/>
      <c r="BF100" s="190"/>
      <c r="BG100" s="190"/>
      <c r="BH100" s="190"/>
      <c r="BI100" s="190"/>
      <c r="BJ100" s="190"/>
      <c r="BK100" s="190"/>
      <c r="BL100" s="190"/>
      <c r="BM100" s="190"/>
      <c r="BN100" s="190"/>
      <c r="BO100" s="190"/>
      <c r="BP100" s="190"/>
      <c r="BQ100" s="190"/>
      <c r="BR100" s="190"/>
      <c r="BS100" s="190"/>
      <c r="BT100" s="190"/>
      <c r="BU100" s="190"/>
      <c r="BV100" s="190"/>
      <c r="BW100" s="190"/>
    </row>
    <row r="101" spans="39:75" x14ac:dyDescent="0.25">
      <c r="AM101" s="190"/>
      <c r="AN101" s="190"/>
      <c r="AO101" s="190"/>
      <c r="AP101" s="190"/>
      <c r="AQ101" s="190"/>
      <c r="AR101" s="190"/>
      <c r="AS101" s="190"/>
      <c r="AT101" s="190"/>
      <c r="AU101" s="190"/>
      <c r="AV101" s="190"/>
      <c r="AW101" s="190"/>
      <c r="AX101" s="190"/>
      <c r="AY101" s="190"/>
      <c r="AZ101" s="190"/>
      <c r="BA101" s="190"/>
      <c r="BB101" s="190"/>
      <c r="BC101" s="190"/>
      <c r="BD101" s="190"/>
      <c r="BE101" s="190"/>
      <c r="BF101" s="190"/>
      <c r="BG101" s="190"/>
      <c r="BH101" s="190"/>
      <c r="BI101" s="190"/>
      <c r="BJ101" s="190"/>
      <c r="BK101" s="190"/>
      <c r="BL101" s="190"/>
      <c r="BM101" s="190"/>
      <c r="BN101" s="190"/>
      <c r="BO101" s="190"/>
      <c r="BP101" s="190"/>
      <c r="BQ101" s="190"/>
      <c r="BR101" s="190"/>
      <c r="BS101" s="190"/>
      <c r="BT101" s="190"/>
      <c r="BU101" s="190"/>
      <c r="BV101" s="190"/>
      <c r="BW101" s="190"/>
    </row>
    <row r="102" spans="39:75" x14ac:dyDescent="0.25">
      <c r="AM102" s="190"/>
      <c r="AN102" s="190"/>
      <c r="AO102" s="190"/>
      <c r="AP102" s="190"/>
      <c r="AQ102" s="190"/>
      <c r="AR102" s="190"/>
      <c r="AS102" s="190"/>
      <c r="AT102" s="190"/>
      <c r="AU102" s="190"/>
      <c r="AV102" s="190"/>
      <c r="AW102" s="190"/>
      <c r="AX102" s="190"/>
      <c r="AY102" s="190"/>
      <c r="AZ102" s="190"/>
      <c r="BA102" s="190"/>
      <c r="BB102" s="190"/>
      <c r="BC102" s="190"/>
      <c r="BD102" s="190"/>
      <c r="BE102" s="190"/>
      <c r="BF102" s="190"/>
      <c r="BG102" s="190"/>
      <c r="BH102" s="190"/>
      <c r="BI102" s="190"/>
      <c r="BJ102" s="190"/>
      <c r="BK102" s="190"/>
      <c r="BL102" s="190"/>
      <c r="BM102" s="190"/>
      <c r="BN102" s="190"/>
      <c r="BO102" s="190"/>
      <c r="BP102" s="190"/>
      <c r="BQ102" s="190"/>
      <c r="BR102" s="190"/>
      <c r="BS102" s="190"/>
      <c r="BT102" s="190"/>
      <c r="BU102" s="190"/>
      <c r="BV102" s="190"/>
      <c r="BW102" s="190"/>
    </row>
    <row r="103" spans="39:75" x14ac:dyDescent="0.25">
      <c r="AM103" s="190"/>
      <c r="AN103" s="190"/>
      <c r="AO103" s="190"/>
      <c r="AP103" s="190"/>
      <c r="AQ103" s="190"/>
      <c r="AR103" s="190"/>
      <c r="AS103" s="190"/>
      <c r="AT103" s="190"/>
      <c r="AU103" s="190"/>
      <c r="AV103" s="190"/>
      <c r="AW103" s="190"/>
      <c r="AX103" s="190"/>
      <c r="AY103" s="190"/>
      <c r="AZ103" s="190"/>
      <c r="BA103" s="190"/>
      <c r="BB103" s="190"/>
      <c r="BC103" s="190"/>
      <c r="BD103" s="190"/>
      <c r="BE103" s="190"/>
      <c r="BF103" s="190"/>
      <c r="BG103" s="190"/>
      <c r="BH103" s="190"/>
      <c r="BI103" s="190"/>
      <c r="BJ103" s="190"/>
      <c r="BK103" s="190"/>
      <c r="BL103" s="190"/>
      <c r="BM103" s="190"/>
      <c r="BN103" s="190"/>
      <c r="BO103" s="190"/>
      <c r="BP103" s="190"/>
      <c r="BQ103" s="190"/>
      <c r="BR103" s="190"/>
      <c r="BS103" s="190"/>
      <c r="BT103" s="190"/>
      <c r="BU103" s="190"/>
      <c r="BV103" s="190"/>
      <c r="BW103" s="190"/>
    </row>
    <row r="104" spans="39:75" x14ac:dyDescent="0.25">
      <c r="AM104" s="190"/>
      <c r="AN104" s="190"/>
      <c r="AO104" s="190"/>
      <c r="AP104" s="190"/>
      <c r="AQ104" s="190"/>
      <c r="AR104" s="190"/>
      <c r="AS104" s="190"/>
      <c r="AT104" s="190"/>
      <c r="AU104" s="190"/>
      <c r="AV104" s="190"/>
      <c r="AW104" s="190"/>
      <c r="AX104" s="190"/>
      <c r="AY104" s="190"/>
      <c r="AZ104" s="190"/>
      <c r="BA104" s="190"/>
      <c r="BB104" s="190"/>
      <c r="BC104" s="190"/>
      <c r="BD104" s="190"/>
      <c r="BE104" s="190"/>
      <c r="BF104" s="190"/>
      <c r="BG104" s="190"/>
      <c r="BH104" s="190"/>
      <c r="BI104" s="190"/>
      <c r="BJ104" s="190"/>
      <c r="BK104" s="190"/>
      <c r="BL104" s="190"/>
      <c r="BM104" s="190"/>
      <c r="BN104" s="190"/>
      <c r="BO104" s="190"/>
      <c r="BP104" s="190"/>
      <c r="BQ104" s="190"/>
      <c r="BR104" s="190"/>
      <c r="BS104" s="190"/>
      <c r="BT104" s="190"/>
      <c r="BU104" s="190"/>
      <c r="BV104" s="190"/>
      <c r="BW104" s="190"/>
    </row>
    <row r="105" spans="39:75" x14ac:dyDescent="0.25">
      <c r="AM105" s="190"/>
      <c r="AN105" s="190"/>
      <c r="AO105" s="190"/>
      <c r="AP105" s="190"/>
      <c r="AQ105" s="190"/>
      <c r="AR105" s="190"/>
      <c r="AS105" s="190"/>
      <c r="AT105" s="190"/>
      <c r="AU105" s="190"/>
      <c r="AV105" s="190"/>
      <c r="AW105" s="190"/>
      <c r="AX105" s="190"/>
      <c r="AY105" s="190"/>
      <c r="AZ105" s="190"/>
      <c r="BA105" s="190"/>
      <c r="BB105" s="190"/>
      <c r="BC105" s="190"/>
      <c r="BD105" s="190"/>
      <c r="BE105" s="190"/>
      <c r="BF105" s="190"/>
      <c r="BG105" s="190"/>
      <c r="BH105" s="190"/>
      <c r="BI105" s="190"/>
      <c r="BJ105" s="190"/>
      <c r="BK105" s="190"/>
      <c r="BL105" s="190"/>
      <c r="BM105" s="190"/>
      <c r="BN105" s="190"/>
      <c r="BO105" s="190"/>
      <c r="BP105" s="190"/>
      <c r="BQ105" s="190"/>
      <c r="BR105" s="190"/>
      <c r="BS105" s="190"/>
      <c r="BT105" s="190"/>
      <c r="BU105" s="190"/>
      <c r="BV105" s="190"/>
      <c r="BW105" s="190"/>
    </row>
    <row r="106" spans="39:75" x14ac:dyDescent="0.25">
      <c r="AM106" s="190"/>
      <c r="AN106" s="190"/>
      <c r="AO106" s="190"/>
      <c r="AP106" s="190"/>
      <c r="AQ106" s="190"/>
      <c r="AR106" s="190"/>
      <c r="AS106" s="190"/>
      <c r="AT106" s="190"/>
      <c r="AU106" s="190"/>
      <c r="AV106" s="190"/>
      <c r="AW106" s="190"/>
      <c r="AX106" s="190"/>
      <c r="AY106" s="190"/>
      <c r="AZ106" s="190"/>
      <c r="BA106" s="190"/>
      <c r="BB106" s="190"/>
      <c r="BC106" s="190"/>
      <c r="BD106" s="190"/>
      <c r="BE106" s="190"/>
      <c r="BF106" s="190"/>
      <c r="BG106" s="190"/>
      <c r="BH106" s="190"/>
      <c r="BI106" s="190"/>
      <c r="BJ106" s="190"/>
      <c r="BK106" s="190"/>
      <c r="BL106" s="190"/>
      <c r="BM106" s="190"/>
      <c r="BN106" s="190"/>
      <c r="BO106" s="190"/>
      <c r="BP106" s="190"/>
      <c r="BQ106" s="190"/>
      <c r="BR106" s="190"/>
      <c r="BS106" s="190"/>
      <c r="BT106" s="190"/>
      <c r="BU106" s="190"/>
      <c r="BV106" s="190"/>
      <c r="BW106" s="190"/>
    </row>
    <row r="107" spans="39:75" x14ac:dyDescent="0.25">
      <c r="AM107" s="190"/>
      <c r="AN107" s="190"/>
      <c r="AO107" s="190"/>
      <c r="AP107" s="190"/>
      <c r="AQ107" s="190"/>
      <c r="AR107" s="190"/>
      <c r="AS107" s="190"/>
      <c r="AT107" s="190"/>
      <c r="AU107" s="190"/>
      <c r="AV107" s="190"/>
      <c r="AW107" s="190"/>
      <c r="AX107" s="190"/>
      <c r="AY107" s="190"/>
      <c r="AZ107" s="190"/>
      <c r="BA107" s="190"/>
      <c r="BB107" s="190"/>
      <c r="BC107" s="190"/>
      <c r="BD107" s="190"/>
      <c r="BE107" s="190"/>
      <c r="BF107" s="190"/>
      <c r="BG107" s="190"/>
      <c r="BH107" s="190"/>
      <c r="BI107" s="190"/>
      <c r="BJ107" s="190"/>
      <c r="BK107" s="190"/>
      <c r="BL107" s="190"/>
      <c r="BM107" s="190"/>
      <c r="BN107" s="190"/>
      <c r="BO107" s="190"/>
      <c r="BP107" s="190"/>
      <c r="BQ107" s="190"/>
      <c r="BR107" s="190"/>
      <c r="BS107" s="190"/>
      <c r="BT107" s="190"/>
      <c r="BU107" s="190"/>
      <c r="BV107" s="190"/>
      <c r="BW107" s="190"/>
    </row>
    <row r="108" spans="39:75" x14ac:dyDescent="0.25">
      <c r="AM108" s="190"/>
      <c r="AN108" s="190"/>
      <c r="AO108" s="190"/>
      <c r="AP108" s="190"/>
      <c r="AQ108" s="190"/>
      <c r="AR108" s="190"/>
      <c r="AS108" s="190"/>
      <c r="AT108" s="190"/>
      <c r="AU108" s="190"/>
      <c r="AV108" s="190"/>
      <c r="AW108" s="190"/>
      <c r="AX108" s="190"/>
      <c r="AY108" s="190"/>
      <c r="AZ108" s="190"/>
      <c r="BA108" s="190"/>
      <c r="BB108" s="190"/>
      <c r="BC108" s="190"/>
      <c r="BD108" s="190"/>
      <c r="BE108" s="190"/>
      <c r="BF108" s="190"/>
      <c r="BG108" s="190"/>
      <c r="BH108" s="190"/>
      <c r="BI108" s="190"/>
      <c r="BJ108" s="190"/>
      <c r="BK108" s="190"/>
      <c r="BL108" s="190"/>
      <c r="BM108" s="190"/>
      <c r="BN108" s="190"/>
      <c r="BO108" s="190"/>
      <c r="BP108" s="190"/>
      <c r="BQ108" s="190"/>
      <c r="BR108" s="190"/>
      <c r="BS108" s="190"/>
      <c r="BT108" s="190"/>
      <c r="BU108" s="190"/>
      <c r="BV108" s="190"/>
      <c r="BW108" s="190"/>
    </row>
    <row r="109" spans="39:75" x14ac:dyDescent="0.25">
      <c r="AM109" s="190"/>
      <c r="AN109" s="190"/>
      <c r="AO109" s="190"/>
      <c r="AP109" s="190"/>
      <c r="AQ109" s="190"/>
      <c r="AR109" s="190"/>
      <c r="AS109" s="190"/>
      <c r="AT109" s="190"/>
      <c r="AU109" s="190"/>
      <c r="AV109" s="190"/>
      <c r="AW109" s="190"/>
      <c r="AX109" s="190"/>
      <c r="AY109" s="190"/>
      <c r="AZ109" s="190"/>
      <c r="BA109" s="190"/>
      <c r="BB109" s="190"/>
      <c r="BC109" s="190"/>
      <c r="BD109" s="190"/>
      <c r="BE109" s="190"/>
      <c r="BF109" s="190"/>
      <c r="BG109" s="190"/>
      <c r="BH109" s="190"/>
      <c r="BI109" s="190"/>
      <c r="BJ109" s="190"/>
      <c r="BK109" s="190"/>
      <c r="BL109" s="190"/>
      <c r="BM109" s="190"/>
      <c r="BN109" s="190"/>
      <c r="BO109" s="190"/>
      <c r="BP109" s="190"/>
      <c r="BQ109" s="190"/>
      <c r="BR109" s="190"/>
      <c r="BS109" s="190"/>
      <c r="BT109" s="190"/>
      <c r="BU109" s="190"/>
      <c r="BV109" s="190"/>
      <c r="BW109" s="190"/>
    </row>
    <row r="110" spans="39:75" x14ac:dyDescent="0.25">
      <c r="AM110" s="190"/>
      <c r="AN110" s="190"/>
      <c r="AO110" s="190"/>
      <c r="AP110" s="190"/>
      <c r="AQ110" s="190"/>
      <c r="AR110" s="190"/>
      <c r="AS110" s="190"/>
      <c r="AT110" s="190"/>
      <c r="AU110" s="190"/>
      <c r="AV110" s="190"/>
      <c r="AW110" s="190"/>
      <c r="AX110" s="190"/>
      <c r="AY110" s="190"/>
      <c r="AZ110" s="190"/>
      <c r="BA110" s="190"/>
      <c r="BB110" s="190"/>
      <c r="BC110" s="190"/>
      <c r="BD110" s="190"/>
      <c r="BE110" s="190"/>
      <c r="BF110" s="190"/>
      <c r="BG110" s="190"/>
      <c r="BH110" s="190"/>
      <c r="BI110" s="190"/>
      <c r="BJ110" s="190"/>
      <c r="BK110" s="190"/>
      <c r="BL110" s="190"/>
      <c r="BM110" s="190"/>
      <c r="BN110" s="190"/>
      <c r="BO110" s="190"/>
      <c r="BP110" s="190"/>
      <c r="BQ110" s="190"/>
      <c r="BR110" s="190"/>
      <c r="BS110" s="190"/>
      <c r="BT110" s="190"/>
      <c r="BU110" s="190"/>
      <c r="BV110" s="190"/>
      <c r="BW110" s="190"/>
    </row>
    <row r="111" spans="39:75" x14ac:dyDescent="0.25">
      <c r="AM111" s="190"/>
      <c r="AN111" s="190"/>
      <c r="AO111" s="190"/>
      <c r="AP111" s="190"/>
      <c r="AQ111" s="190"/>
      <c r="AR111" s="190"/>
      <c r="AS111" s="190"/>
      <c r="AT111" s="190"/>
      <c r="AU111" s="190"/>
      <c r="AV111" s="190"/>
      <c r="AW111" s="190"/>
      <c r="AX111" s="190"/>
      <c r="AY111" s="190"/>
      <c r="AZ111" s="190"/>
      <c r="BA111" s="190"/>
      <c r="BB111" s="190"/>
      <c r="BC111" s="190"/>
      <c r="BD111" s="190"/>
      <c r="BE111" s="190"/>
      <c r="BF111" s="190"/>
      <c r="BG111" s="190"/>
      <c r="BH111" s="190"/>
      <c r="BI111" s="190"/>
      <c r="BJ111" s="190"/>
      <c r="BK111" s="190"/>
      <c r="BL111" s="190"/>
      <c r="BM111" s="190"/>
      <c r="BN111" s="190"/>
      <c r="BO111" s="190"/>
      <c r="BP111" s="190"/>
      <c r="BQ111" s="190"/>
      <c r="BR111" s="190"/>
      <c r="BS111" s="190"/>
      <c r="BT111" s="190"/>
      <c r="BU111" s="190"/>
      <c r="BV111" s="190"/>
      <c r="BW111" s="190"/>
    </row>
    <row r="112" spans="39:75" x14ac:dyDescent="0.25">
      <c r="AM112" s="190"/>
      <c r="AN112" s="190"/>
      <c r="AO112" s="190"/>
      <c r="AP112" s="190"/>
      <c r="AQ112" s="190"/>
      <c r="AR112" s="190"/>
      <c r="AS112" s="190"/>
      <c r="AT112" s="190"/>
      <c r="AU112" s="190"/>
      <c r="AV112" s="190"/>
      <c r="AW112" s="190"/>
      <c r="AX112" s="190"/>
      <c r="AY112" s="190"/>
      <c r="AZ112" s="190"/>
      <c r="BA112" s="190"/>
      <c r="BB112" s="190"/>
      <c r="BC112" s="190"/>
      <c r="BD112" s="190"/>
      <c r="BE112" s="190"/>
      <c r="BF112" s="190"/>
      <c r="BG112" s="190"/>
      <c r="BH112" s="190"/>
      <c r="BI112" s="190"/>
      <c r="BJ112" s="190"/>
      <c r="BK112" s="190"/>
      <c r="BL112" s="190"/>
      <c r="BM112" s="190"/>
      <c r="BN112" s="190"/>
      <c r="BO112" s="190"/>
      <c r="BP112" s="190"/>
      <c r="BQ112" s="190"/>
      <c r="BR112" s="190"/>
      <c r="BS112" s="190"/>
      <c r="BT112" s="190"/>
      <c r="BU112" s="190"/>
      <c r="BV112" s="190"/>
      <c r="BW112" s="190"/>
    </row>
    <row r="113" spans="39:75" x14ac:dyDescent="0.25">
      <c r="AM113" s="190"/>
      <c r="AN113" s="190"/>
      <c r="AO113" s="190"/>
      <c r="AP113" s="190"/>
      <c r="AQ113" s="190"/>
      <c r="AR113" s="190"/>
      <c r="AS113" s="190"/>
      <c r="AT113" s="190"/>
      <c r="AU113" s="190"/>
      <c r="AV113" s="190"/>
      <c r="AW113" s="190"/>
      <c r="AX113" s="190"/>
      <c r="AY113" s="190"/>
      <c r="AZ113" s="190"/>
      <c r="BA113" s="190"/>
      <c r="BB113" s="190"/>
      <c r="BC113" s="190"/>
      <c r="BD113" s="190"/>
      <c r="BE113" s="190"/>
      <c r="BF113" s="190"/>
      <c r="BG113" s="190"/>
      <c r="BH113" s="190"/>
      <c r="BI113" s="190"/>
      <c r="BJ113" s="190"/>
      <c r="BK113" s="190"/>
      <c r="BL113" s="190"/>
      <c r="BM113" s="190"/>
      <c r="BN113" s="190"/>
      <c r="BO113" s="190"/>
      <c r="BP113" s="190"/>
      <c r="BQ113" s="190"/>
      <c r="BR113" s="190"/>
      <c r="BS113" s="190"/>
      <c r="BT113" s="190"/>
      <c r="BU113" s="190"/>
      <c r="BV113" s="190"/>
      <c r="BW113" s="190"/>
    </row>
    <row r="114" spans="39:75" x14ac:dyDescent="0.25">
      <c r="AM114" s="190"/>
      <c r="AN114" s="190"/>
      <c r="AO114" s="190"/>
      <c r="AP114" s="190"/>
      <c r="AQ114" s="190"/>
      <c r="AR114" s="190"/>
      <c r="AS114" s="190"/>
      <c r="AT114" s="190"/>
      <c r="AU114" s="190"/>
      <c r="AV114" s="190"/>
      <c r="AW114" s="190"/>
      <c r="AX114" s="190"/>
      <c r="AY114" s="190"/>
      <c r="AZ114" s="190"/>
      <c r="BA114" s="190"/>
      <c r="BB114" s="190"/>
      <c r="BC114" s="190"/>
      <c r="BD114" s="190"/>
      <c r="BE114" s="190"/>
      <c r="BF114" s="190"/>
      <c r="BG114" s="190"/>
      <c r="BH114" s="190"/>
      <c r="BI114" s="190"/>
      <c r="BJ114" s="190"/>
      <c r="BK114" s="190"/>
      <c r="BL114" s="190"/>
      <c r="BM114" s="190"/>
      <c r="BN114" s="190"/>
      <c r="BO114" s="190"/>
      <c r="BP114" s="190"/>
      <c r="BQ114" s="190"/>
      <c r="BR114" s="190"/>
      <c r="BS114" s="190"/>
      <c r="BT114" s="190"/>
      <c r="BU114" s="190"/>
      <c r="BV114" s="190"/>
      <c r="BW114" s="190"/>
    </row>
    <row r="115" spans="39:75" x14ac:dyDescent="0.25">
      <c r="AM115" s="190"/>
      <c r="AN115" s="190"/>
      <c r="AO115" s="190"/>
      <c r="AP115" s="190"/>
      <c r="AQ115" s="190"/>
      <c r="AR115" s="190"/>
      <c r="AS115" s="190"/>
      <c r="AT115" s="190"/>
      <c r="AU115" s="190"/>
      <c r="AV115" s="190"/>
      <c r="AW115" s="190"/>
      <c r="AX115" s="190"/>
      <c r="AY115" s="190"/>
      <c r="AZ115" s="190"/>
      <c r="BA115" s="190"/>
      <c r="BB115" s="190"/>
      <c r="BC115" s="190"/>
      <c r="BD115" s="190"/>
      <c r="BE115" s="190"/>
      <c r="BF115" s="190"/>
      <c r="BG115" s="190"/>
      <c r="BH115" s="190"/>
      <c r="BI115" s="190"/>
      <c r="BJ115" s="190"/>
      <c r="BK115" s="190"/>
      <c r="BL115" s="190"/>
      <c r="BM115" s="190"/>
      <c r="BN115" s="190"/>
      <c r="BO115" s="190"/>
      <c r="BP115" s="190"/>
      <c r="BQ115" s="190"/>
      <c r="BR115" s="190"/>
      <c r="BS115" s="190"/>
      <c r="BT115" s="190"/>
      <c r="BU115" s="190"/>
      <c r="BV115" s="190"/>
      <c r="BW115" s="190"/>
    </row>
    <row r="116" spans="39:75" x14ac:dyDescent="0.25">
      <c r="AM116" s="190"/>
      <c r="AN116" s="190"/>
      <c r="AO116" s="190"/>
      <c r="AP116" s="190"/>
      <c r="AQ116" s="190"/>
      <c r="AR116" s="190"/>
      <c r="AS116" s="190"/>
      <c r="AT116" s="190"/>
      <c r="AU116" s="190"/>
      <c r="AV116" s="190"/>
      <c r="AW116" s="190"/>
      <c r="AX116" s="190"/>
      <c r="AY116" s="190"/>
      <c r="AZ116" s="190"/>
      <c r="BA116" s="190"/>
      <c r="BB116" s="190"/>
      <c r="BC116" s="190"/>
      <c r="BD116" s="190"/>
      <c r="BE116" s="190"/>
      <c r="BF116" s="190"/>
      <c r="BG116" s="190"/>
      <c r="BH116" s="190"/>
      <c r="BI116" s="190"/>
      <c r="BJ116" s="190"/>
      <c r="BK116" s="190"/>
      <c r="BL116" s="190"/>
      <c r="BM116" s="190"/>
      <c r="BN116" s="190"/>
      <c r="BO116" s="190"/>
      <c r="BP116" s="190"/>
      <c r="BQ116" s="190"/>
      <c r="BR116" s="190"/>
      <c r="BS116" s="190"/>
      <c r="BT116" s="190"/>
      <c r="BU116" s="190"/>
      <c r="BV116" s="190"/>
      <c r="BW116" s="190"/>
    </row>
    <row r="117" spans="39:75" x14ac:dyDescent="0.25">
      <c r="AM117" s="190"/>
      <c r="AN117" s="190"/>
      <c r="AO117" s="190"/>
      <c r="AP117" s="190"/>
      <c r="AQ117" s="190"/>
      <c r="AR117" s="190"/>
      <c r="AS117" s="190"/>
      <c r="AT117" s="190"/>
      <c r="AU117" s="190"/>
      <c r="AV117" s="190"/>
      <c r="AW117" s="190"/>
      <c r="AX117" s="190"/>
      <c r="AY117" s="190"/>
      <c r="AZ117" s="190"/>
      <c r="BA117" s="190"/>
      <c r="BB117" s="190"/>
      <c r="BC117" s="190"/>
      <c r="BD117" s="190"/>
      <c r="BE117" s="190"/>
      <c r="BF117" s="190"/>
      <c r="BG117" s="190"/>
      <c r="BH117" s="190"/>
      <c r="BI117" s="190"/>
      <c r="BJ117" s="190"/>
      <c r="BK117" s="190"/>
      <c r="BL117" s="190"/>
      <c r="BM117" s="190"/>
      <c r="BN117" s="190"/>
      <c r="BO117" s="190"/>
      <c r="BP117" s="190"/>
      <c r="BQ117" s="190"/>
      <c r="BR117" s="190"/>
      <c r="BS117" s="190"/>
      <c r="BT117" s="190"/>
      <c r="BU117" s="190"/>
      <c r="BV117" s="190"/>
      <c r="BW117" s="190"/>
    </row>
    <row r="118" spans="39:75" x14ac:dyDescent="0.25">
      <c r="AM118" s="190"/>
      <c r="AN118" s="190"/>
      <c r="AO118" s="190"/>
      <c r="AP118" s="190"/>
      <c r="AQ118" s="190"/>
      <c r="AR118" s="190"/>
      <c r="AS118" s="190"/>
      <c r="AT118" s="190"/>
      <c r="AU118" s="190"/>
      <c r="AV118" s="190"/>
      <c r="AW118" s="190"/>
      <c r="AX118" s="190"/>
      <c r="AY118" s="190"/>
      <c r="AZ118" s="190"/>
      <c r="BA118" s="190"/>
      <c r="BB118" s="190"/>
      <c r="BC118" s="190"/>
      <c r="BD118" s="190"/>
      <c r="BE118" s="190"/>
      <c r="BF118" s="190"/>
      <c r="BG118" s="190"/>
      <c r="BH118" s="190"/>
      <c r="BI118" s="190"/>
      <c r="BJ118" s="190"/>
      <c r="BK118" s="190"/>
      <c r="BL118" s="190"/>
      <c r="BM118" s="190"/>
      <c r="BN118" s="190"/>
      <c r="BO118" s="190"/>
      <c r="BP118" s="190"/>
      <c r="BQ118" s="190"/>
      <c r="BR118" s="190"/>
      <c r="BS118" s="190"/>
      <c r="BT118" s="190"/>
      <c r="BU118" s="190"/>
      <c r="BV118" s="190"/>
      <c r="BW118" s="190"/>
    </row>
    <row r="119" spans="39:75" x14ac:dyDescent="0.25">
      <c r="AM119" s="190"/>
      <c r="AN119" s="190"/>
      <c r="AO119" s="190"/>
      <c r="AP119" s="190"/>
      <c r="AQ119" s="190"/>
      <c r="AR119" s="190"/>
      <c r="AS119" s="190"/>
      <c r="AT119" s="190"/>
      <c r="AU119" s="190"/>
      <c r="AV119" s="190"/>
      <c r="AW119" s="190"/>
      <c r="AX119" s="190"/>
      <c r="AY119" s="190"/>
      <c r="AZ119" s="190"/>
      <c r="BA119" s="190"/>
      <c r="BB119" s="190"/>
      <c r="BC119" s="190"/>
      <c r="BD119" s="190"/>
      <c r="BE119" s="190"/>
      <c r="BF119" s="190"/>
      <c r="BG119" s="190"/>
      <c r="BH119" s="190"/>
      <c r="BI119" s="190"/>
      <c r="BJ119" s="190"/>
      <c r="BK119" s="190"/>
      <c r="BL119" s="190"/>
      <c r="BM119" s="190"/>
      <c r="BN119" s="190"/>
      <c r="BO119" s="190"/>
      <c r="BP119" s="190"/>
      <c r="BQ119" s="190"/>
      <c r="BR119" s="190"/>
      <c r="BS119" s="190"/>
      <c r="BT119" s="190"/>
      <c r="BU119" s="190"/>
      <c r="BV119" s="190"/>
      <c r="BW119" s="190"/>
    </row>
    <row r="120" spans="39:75" x14ac:dyDescent="0.25">
      <c r="AM120" s="190"/>
      <c r="AN120" s="190"/>
      <c r="AO120" s="190"/>
      <c r="AP120" s="190"/>
      <c r="AQ120" s="190"/>
      <c r="AR120" s="190"/>
      <c r="AS120" s="190"/>
      <c r="AT120" s="190"/>
      <c r="AU120" s="190"/>
      <c r="AV120" s="190"/>
      <c r="AW120" s="190"/>
      <c r="AX120" s="190"/>
      <c r="AY120" s="190"/>
      <c r="AZ120" s="190"/>
      <c r="BA120" s="190"/>
      <c r="BB120" s="190"/>
      <c r="BC120" s="190"/>
      <c r="BD120" s="190"/>
      <c r="BE120" s="190"/>
      <c r="BF120" s="190"/>
      <c r="BG120" s="190"/>
      <c r="BH120" s="190"/>
      <c r="BI120" s="190"/>
      <c r="BJ120" s="190"/>
      <c r="BK120" s="190"/>
      <c r="BL120" s="190"/>
      <c r="BM120" s="190"/>
      <c r="BN120" s="190"/>
      <c r="BO120" s="190"/>
      <c r="BP120" s="190"/>
      <c r="BQ120" s="190"/>
      <c r="BR120" s="190"/>
      <c r="BS120" s="190"/>
      <c r="BT120" s="190"/>
      <c r="BU120" s="190"/>
      <c r="BV120" s="190"/>
      <c r="BW120" s="190"/>
    </row>
    <row r="121" spans="39:75" x14ac:dyDescent="0.25">
      <c r="AM121" s="190"/>
      <c r="AN121" s="190"/>
      <c r="AO121" s="190"/>
      <c r="AP121" s="190"/>
      <c r="AQ121" s="190"/>
      <c r="AR121" s="190"/>
      <c r="AS121" s="190"/>
      <c r="AT121" s="190"/>
      <c r="AU121" s="190"/>
      <c r="AV121" s="190"/>
      <c r="AW121" s="190"/>
      <c r="AX121" s="190"/>
      <c r="AY121" s="190"/>
      <c r="AZ121" s="190"/>
      <c r="BA121" s="190"/>
      <c r="BB121" s="190"/>
      <c r="BC121" s="190"/>
      <c r="BD121" s="190"/>
      <c r="BE121" s="190"/>
      <c r="BF121" s="190"/>
      <c r="BG121" s="190"/>
      <c r="BH121" s="190"/>
      <c r="BI121" s="190"/>
      <c r="BJ121" s="190"/>
      <c r="BK121" s="190"/>
      <c r="BL121" s="190"/>
      <c r="BM121" s="190"/>
      <c r="BN121" s="190"/>
      <c r="BO121" s="190"/>
      <c r="BP121" s="190"/>
      <c r="BQ121" s="190"/>
      <c r="BR121" s="190"/>
      <c r="BS121" s="190"/>
      <c r="BT121" s="190"/>
      <c r="BU121" s="190"/>
      <c r="BV121" s="190"/>
      <c r="BW121" s="190"/>
    </row>
    <row r="122" spans="39:75" x14ac:dyDescent="0.25">
      <c r="AM122" s="190"/>
      <c r="AN122" s="190"/>
      <c r="AO122" s="190"/>
      <c r="AP122" s="190"/>
      <c r="AQ122" s="190"/>
      <c r="AR122" s="190"/>
      <c r="AS122" s="190"/>
      <c r="AT122" s="190"/>
      <c r="AU122" s="190"/>
      <c r="AV122" s="190"/>
      <c r="AW122" s="190"/>
      <c r="AX122" s="190"/>
      <c r="AY122" s="190"/>
      <c r="AZ122" s="190"/>
      <c r="BA122" s="190"/>
      <c r="BB122" s="190"/>
      <c r="BC122" s="190"/>
      <c r="BD122" s="190"/>
      <c r="BE122" s="190"/>
      <c r="BF122" s="190"/>
      <c r="BG122" s="190"/>
      <c r="BH122" s="190"/>
      <c r="BI122" s="190"/>
      <c r="BJ122" s="190"/>
      <c r="BK122" s="190"/>
      <c r="BL122" s="190"/>
      <c r="BM122" s="190"/>
      <c r="BN122" s="190"/>
      <c r="BO122" s="190"/>
      <c r="BP122" s="190"/>
      <c r="BQ122" s="190"/>
      <c r="BR122" s="190"/>
      <c r="BS122" s="190"/>
      <c r="BT122" s="190"/>
      <c r="BU122" s="190"/>
      <c r="BV122" s="190"/>
      <c r="BW122" s="190"/>
    </row>
    <row r="123" spans="39:75" x14ac:dyDescent="0.25">
      <c r="AM123" s="190"/>
      <c r="AN123" s="190"/>
      <c r="AO123" s="190"/>
      <c r="AP123" s="190"/>
      <c r="AQ123" s="190"/>
      <c r="AR123" s="190"/>
      <c r="AS123" s="190"/>
      <c r="AT123" s="190"/>
      <c r="AU123" s="190"/>
      <c r="AV123" s="190"/>
      <c r="AW123" s="190"/>
      <c r="AX123" s="190"/>
      <c r="AY123" s="190"/>
      <c r="AZ123" s="190"/>
      <c r="BA123" s="190"/>
      <c r="BB123" s="190"/>
      <c r="BC123" s="190"/>
      <c r="BD123" s="190"/>
      <c r="BE123" s="190"/>
      <c r="BF123" s="190"/>
      <c r="BG123" s="190"/>
      <c r="BH123" s="190"/>
      <c r="BI123" s="190"/>
      <c r="BJ123" s="190"/>
      <c r="BK123" s="190"/>
      <c r="BL123" s="190"/>
      <c r="BM123" s="190"/>
      <c r="BN123" s="190"/>
      <c r="BO123" s="190"/>
      <c r="BP123" s="190"/>
      <c r="BQ123" s="190"/>
      <c r="BR123" s="190"/>
      <c r="BS123" s="190"/>
      <c r="BT123" s="190"/>
      <c r="BU123" s="190"/>
      <c r="BV123" s="190"/>
      <c r="BW123" s="190"/>
    </row>
    <row r="124" spans="39:75" x14ac:dyDescent="0.25">
      <c r="AM124" s="190"/>
      <c r="AN124" s="190"/>
      <c r="AO124" s="190"/>
      <c r="AP124" s="190"/>
      <c r="AQ124" s="190"/>
      <c r="AR124" s="190"/>
      <c r="AS124" s="190"/>
      <c r="AT124" s="190"/>
      <c r="AU124" s="190"/>
      <c r="AV124" s="190"/>
      <c r="AW124" s="190"/>
      <c r="AX124" s="190"/>
      <c r="AY124" s="190"/>
      <c r="AZ124" s="190"/>
      <c r="BA124" s="190"/>
      <c r="BB124" s="190"/>
      <c r="BC124" s="190"/>
      <c r="BD124" s="190"/>
      <c r="BE124" s="190"/>
      <c r="BF124" s="190"/>
      <c r="BG124" s="190"/>
      <c r="BH124" s="190"/>
      <c r="BI124" s="190"/>
      <c r="BJ124" s="190"/>
      <c r="BK124" s="190"/>
      <c r="BL124" s="190"/>
      <c r="BM124" s="190"/>
      <c r="BN124" s="190"/>
      <c r="BO124" s="190"/>
      <c r="BP124" s="190"/>
      <c r="BQ124" s="190"/>
      <c r="BR124" s="190"/>
      <c r="BS124" s="190"/>
      <c r="BT124" s="190"/>
      <c r="BU124" s="190"/>
      <c r="BV124" s="190"/>
      <c r="BW124" s="190"/>
    </row>
    <row r="125" spans="39:75" x14ac:dyDescent="0.25">
      <c r="AM125" s="190"/>
      <c r="AN125" s="190"/>
      <c r="AO125" s="190"/>
      <c r="AP125" s="190"/>
      <c r="AQ125" s="190"/>
      <c r="AR125" s="190"/>
      <c r="AS125" s="190"/>
      <c r="AT125" s="190"/>
      <c r="AU125" s="190"/>
      <c r="AV125" s="190"/>
      <c r="AW125" s="190"/>
      <c r="AX125" s="190"/>
      <c r="AY125" s="190"/>
      <c r="AZ125" s="190"/>
      <c r="BA125" s="190"/>
      <c r="BB125" s="190"/>
      <c r="BC125" s="190"/>
      <c r="BD125" s="190"/>
      <c r="BE125" s="190"/>
      <c r="BF125" s="190"/>
      <c r="BG125" s="190"/>
      <c r="BH125" s="190"/>
      <c r="BI125" s="190"/>
      <c r="BJ125" s="190"/>
      <c r="BK125" s="190"/>
      <c r="BL125" s="190"/>
      <c r="BM125" s="190"/>
      <c r="BN125" s="190"/>
      <c r="BO125" s="190"/>
      <c r="BP125" s="190"/>
      <c r="BQ125" s="190"/>
      <c r="BR125" s="190"/>
      <c r="BS125" s="190"/>
      <c r="BT125" s="190"/>
      <c r="BU125" s="190"/>
      <c r="BV125" s="190"/>
      <c r="BW125" s="190"/>
    </row>
    <row r="126" spans="39:75" x14ac:dyDescent="0.25">
      <c r="AM126" s="190"/>
      <c r="AN126" s="190"/>
      <c r="AO126" s="190"/>
      <c r="AP126" s="190"/>
      <c r="AQ126" s="190"/>
      <c r="AR126" s="190"/>
      <c r="AS126" s="190"/>
      <c r="AT126" s="190"/>
      <c r="AU126" s="190"/>
      <c r="AV126" s="190"/>
      <c r="AW126" s="190"/>
      <c r="AX126" s="190"/>
      <c r="AY126" s="190"/>
      <c r="AZ126" s="190"/>
      <c r="BA126" s="190"/>
      <c r="BB126" s="190"/>
      <c r="BC126" s="190"/>
      <c r="BD126" s="190"/>
      <c r="BE126" s="190"/>
      <c r="BF126" s="190"/>
      <c r="BG126" s="190"/>
      <c r="BH126" s="190"/>
      <c r="BI126" s="190"/>
      <c r="BJ126" s="190"/>
      <c r="BK126" s="190"/>
      <c r="BL126" s="190"/>
      <c r="BM126" s="190"/>
      <c r="BN126" s="190"/>
      <c r="BO126" s="190"/>
      <c r="BP126" s="190"/>
      <c r="BQ126" s="190"/>
      <c r="BR126" s="190"/>
      <c r="BS126" s="190"/>
      <c r="BT126" s="190"/>
      <c r="BU126" s="190"/>
      <c r="BV126" s="190"/>
      <c r="BW126" s="190"/>
    </row>
    <row r="127" spans="39:75" x14ac:dyDescent="0.25">
      <c r="AM127" s="190"/>
      <c r="AN127" s="190"/>
      <c r="AO127" s="190"/>
      <c r="AP127" s="190"/>
      <c r="AQ127" s="190"/>
      <c r="AR127" s="190"/>
      <c r="AS127" s="190"/>
      <c r="AT127" s="190"/>
      <c r="AU127" s="190"/>
      <c r="AV127" s="190"/>
      <c r="AW127" s="190"/>
      <c r="AX127" s="190"/>
      <c r="AY127" s="190"/>
      <c r="AZ127" s="190"/>
      <c r="BA127" s="190"/>
      <c r="BB127" s="190"/>
      <c r="BC127" s="190"/>
      <c r="BD127" s="190"/>
      <c r="BE127" s="190"/>
      <c r="BF127" s="190"/>
      <c r="BG127" s="190"/>
      <c r="BH127" s="190"/>
      <c r="BI127" s="190"/>
      <c r="BJ127" s="190"/>
      <c r="BK127" s="190"/>
      <c r="BL127" s="190"/>
      <c r="BM127" s="190"/>
      <c r="BN127" s="190"/>
      <c r="BO127" s="190"/>
      <c r="BP127" s="190"/>
      <c r="BQ127" s="190"/>
      <c r="BR127" s="190"/>
      <c r="BS127" s="190"/>
      <c r="BT127" s="190"/>
      <c r="BU127" s="190"/>
      <c r="BV127" s="190"/>
      <c r="BW127" s="190"/>
    </row>
    <row r="128" spans="39:75" x14ac:dyDescent="0.25">
      <c r="AM128" s="190"/>
      <c r="AN128" s="190"/>
      <c r="AO128" s="190"/>
      <c r="AP128" s="190"/>
      <c r="AQ128" s="190"/>
      <c r="AR128" s="190"/>
      <c r="AS128" s="190"/>
      <c r="AT128" s="190"/>
      <c r="AU128" s="190"/>
      <c r="AV128" s="190"/>
      <c r="AW128" s="190"/>
      <c r="AX128" s="190"/>
      <c r="AY128" s="190"/>
      <c r="AZ128" s="190"/>
      <c r="BA128" s="190"/>
      <c r="BB128" s="190"/>
      <c r="BC128" s="190"/>
      <c r="BD128" s="190"/>
      <c r="BE128" s="190"/>
      <c r="BF128" s="190"/>
      <c r="BG128" s="190"/>
      <c r="BH128" s="190"/>
      <c r="BI128" s="190"/>
      <c r="BJ128" s="190"/>
      <c r="BK128" s="190"/>
      <c r="BL128" s="190"/>
      <c r="BM128" s="190"/>
      <c r="BN128" s="190"/>
      <c r="BO128" s="190"/>
      <c r="BP128" s="190"/>
      <c r="BQ128" s="190"/>
      <c r="BR128" s="190"/>
      <c r="BS128" s="190"/>
      <c r="BT128" s="190"/>
      <c r="BU128" s="190"/>
      <c r="BV128" s="190"/>
      <c r="BW128" s="190"/>
    </row>
    <row r="129" spans="39:75" x14ac:dyDescent="0.25">
      <c r="AM129" s="190"/>
      <c r="AN129" s="190"/>
      <c r="AO129" s="190"/>
      <c r="AP129" s="190"/>
      <c r="AQ129" s="190"/>
      <c r="AR129" s="190"/>
      <c r="AS129" s="190"/>
      <c r="AT129" s="190"/>
      <c r="AU129" s="190"/>
      <c r="AV129" s="190"/>
      <c r="AW129" s="190"/>
      <c r="AX129" s="190"/>
      <c r="AY129" s="190"/>
      <c r="AZ129" s="190"/>
      <c r="BA129" s="190"/>
      <c r="BB129" s="190"/>
      <c r="BC129" s="190"/>
      <c r="BD129" s="190"/>
      <c r="BE129" s="190"/>
      <c r="BF129" s="190"/>
      <c r="BG129" s="190"/>
      <c r="BH129" s="190"/>
      <c r="BI129" s="190"/>
      <c r="BJ129" s="190"/>
      <c r="BK129" s="190"/>
      <c r="BL129" s="190"/>
      <c r="BM129" s="190"/>
      <c r="BN129" s="190"/>
      <c r="BO129" s="190"/>
      <c r="BP129" s="190"/>
      <c r="BQ129" s="190"/>
      <c r="BR129" s="190"/>
      <c r="BS129" s="190"/>
      <c r="BT129" s="190"/>
      <c r="BU129" s="190"/>
      <c r="BV129" s="190"/>
      <c r="BW129" s="190"/>
    </row>
    <row r="130" spans="39:75" x14ac:dyDescent="0.25">
      <c r="AM130" s="190"/>
      <c r="AN130" s="190"/>
      <c r="AO130" s="190"/>
      <c r="AP130" s="190"/>
      <c r="AQ130" s="190"/>
      <c r="AR130" s="190"/>
      <c r="AS130" s="190"/>
      <c r="AT130" s="190"/>
      <c r="AU130" s="190"/>
      <c r="AV130" s="190"/>
      <c r="AW130" s="190"/>
      <c r="AX130" s="190"/>
      <c r="AY130" s="190"/>
      <c r="AZ130" s="190"/>
      <c r="BA130" s="190"/>
      <c r="BB130" s="190"/>
      <c r="BC130" s="190"/>
      <c r="BD130" s="190"/>
      <c r="BE130" s="190"/>
      <c r="BF130" s="190"/>
      <c r="BG130" s="190"/>
      <c r="BH130" s="190"/>
      <c r="BI130" s="190"/>
      <c r="BJ130" s="190"/>
      <c r="BK130" s="190"/>
      <c r="BL130" s="190"/>
      <c r="BM130" s="190"/>
      <c r="BN130" s="190"/>
      <c r="BO130" s="190"/>
      <c r="BP130" s="190"/>
      <c r="BQ130" s="190"/>
      <c r="BR130" s="190"/>
      <c r="BS130" s="190"/>
      <c r="BT130" s="190"/>
      <c r="BU130" s="190"/>
      <c r="BV130" s="190"/>
      <c r="BW130" s="190"/>
    </row>
    <row r="131" spans="39:75" x14ac:dyDescent="0.25">
      <c r="AM131" s="190"/>
      <c r="AN131" s="190"/>
      <c r="AO131" s="190"/>
      <c r="AP131" s="190"/>
      <c r="AQ131" s="190"/>
      <c r="AR131" s="190"/>
      <c r="AS131" s="190"/>
      <c r="AT131" s="190"/>
      <c r="AU131" s="190"/>
      <c r="AV131" s="190"/>
      <c r="AW131" s="190"/>
      <c r="AX131" s="190"/>
      <c r="AY131" s="190"/>
      <c r="AZ131" s="190"/>
      <c r="BA131" s="190"/>
      <c r="BB131" s="190"/>
      <c r="BC131" s="190"/>
      <c r="BD131" s="190"/>
      <c r="BE131" s="190"/>
      <c r="BF131" s="190"/>
      <c r="BG131" s="190"/>
      <c r="BH131" s="190"/>
      <c r="BI131" s="190"/>
      <c r="BJ131" s="190"/>
      <c r="BK131" s="190"/>
      <c r="BL131" s="190"/>
      <c r="BM131" s="190"/>
      <c r="BN131" s="190"/>
      <c r="BO131" s="190"/>
      <c r="BP131" s="190"/>
      <c r="BQ131" s="190"/>
      <c r="BR131" s="190"/>
      <c r="BS131" s="190"/>
      <c r="BT131" s="190"/>
      <c r="BU131" s="190"/>
      <c r="BV131" s="190"/>
      <c r="BW131" s="190"/>
    </row>
    <row r="132" spans="39:75" x14ac:dyDescent="0.25">
      <c r="AM132" s="190"/>
      <c r="AN132" s="190"/>
      <c r="AO132" s="190"/>
      <c r="AP132" s="190"/>
      <c r="AQ132" s="190"/>
      <c r="AR132" s="190"/>
      <c r="AS132" s="190"/>
      <c r="AT132" s="190"/>
      <c r="AU132" s="190"/>
      <c r="AV132" s="190"/>
      <c r="AW132" s="190"/>
      <c r="AX132" s="190"/>
      <c r="AY132" s="190"/>
      <c r="AZ132" s="190"/>
      <c r="BA132" s="190"/>
      <c r="BB132" s="190"/>
      <c r="BC132" s="190"/>
      <c r="BD132" s="190"/>
      <c r="BE132" s="190"/>
      <c r="BF132" s="190"/>
      <c r="BG132" s="190"/>
      <c r="BH132" s="190"/>
      <c r="BI132" s="190"/>
      <c r="BJ132" s="190"/>
      <c r="BK132" s="190"/>
      <c r="BL132" s="190"/>
      <c r="BM132" s="190"/>
      <c r="BN132" s="190"/>
      <c r="BO132" s="190"/>
      <c r="BP132" s="190"/>
      <c r="BQ132" s="190"/>
      <c r="BR132" s="190"/>
      <c r="BS132" s="190"/>
      <c r="BT132" s="190"/>
      <c r="BU132" s="190"/>
      <c r="BV132" s="190"/>
      <c r="BW132" s="190"/>
    </row>
    <row r="133" spans="39:75" x14ac:dyDescent="0.25">
      <c r="AM133" s="190"/>
      <c r="AN133" s="190"/>
      <c r="AO133" s="190"/>
      <c r="AP133" s="190"/>
      <c r="AQ133" s="190"/>
      <c r="AR133" s="190"/>
      <c r="AS133" s="190"/>
      <c r="AT133" s="190"/>
      <c r="AU133" s="190"/>
      <c r="AV133" s="190"/>
      <c r="AW133" s="190"/>
      <c r="AX133" s="190"/>
      <c r="AY133" s="190"/>
      <c r="AZ133" s="190"/>
      <c r="BA133" s="190"/>
      <c r="BB133" s="190"/>
      <c r="BC133" s="190"/>
      <c r="BD133" s="190"/>
      <c r="BE133" s="190"/>
      <c r="BF133" s="190"/>
      <c r="BG133" s="190"/>
      <c r="BH133" s="190"/>
      <c r="BI133" s="190"/>
      <c r="BJ133" s="190"/>
      <c r="BK133" s="190"/>
      <c r="BL133" s="190"/>
      <c r="BM133" s="190"/>
      <c r="BN133" s="190"/>
      <c r="BO133" s="190"/>
      <c r="BP133" s="190"/>
      <c r="BQ133" s="190"/>
      <c r="BR133" s="190"/>
      <c r="BS133" s="190"/>
      <c r="BT133" s="190"/>
      <c r="BU133" s="190"/>
      <c r="BV133" s="190"/>
      <c r="BW133" s="190"/>
    </row>
    <row r="134" spans="39:75" x14ac:dyDescent="0.25">
      <c r="AM134" s="190"/>
      <c r="AN134" s="190"/>
      <c r="AO134" s="190"/>
      <c r="AP134" s="190"/>
      <c r="AQ134" s="190"/>
      <c r="AR134" s="190"/>
      <c r="AS134" s="190"/>
      <c r="AT134" s="190"/>
      <c r="AU134" s="190"/>
      <c r="AV134" s="190"/>
      <c r="AW134" s="190"/>
      <c r="AX134" s="190"/>
      <c r="AY134" s="190"/>
      <c r="AZ134" s="190"/>
      <c r="BA134" s="190"/>
      <c r="BB134" s="190"/>
      <c r="BC134" s="190"/>
      <c r="BD134" s="190"/>
      <c r="BE134" s="190"/>
      <c r="BF134" s="190"/>
      <c r="BG134" s="190"/>
      <c r="BH134" s="190"/>
      <c r="BI134" s="190"/>
      <c r="BJ134" s="190"/>
      <c r="BK134" s="190"/>
      <c r="BL134" s="190"/>
      <c r="BM134" s="190"/>
      <c r="BN134" s="190"/>
      <c r="BO134" s="190"/>
      <c r="BP134" s="190"/>
      <c r="BQ134" s="190"/>
      <c r="BR134" s="190"/>
      <c r="BS134" s="190"/>
      <c r="BT134" s="190"/>
      <c r="BU134" s="190"/>
      <c r="BV134" s="190"/>
      <c r="BW134" s="190"/>
    </row>
    <row r="135" spans="39:75" x14ac:dyDescent="0.25">
      <c r="AM135" s="190"/>
      <c r="AN135" s="190"/>
      <c r="AO135" s="190"/>
      <c r="AP135" s="190"/>
      <c r="AQ135" s="190"/>
      <c r="AR135" s="190"/>
      <c r="AS135" s="190"/>
      <c r="AT135" s="190"/>
      <c r="AU135" s="190"/>
      <c r="AV135" s="190"/>
      <c r="AW135" s="190"/>
      <c r="AX135" s="190"/>
      <c r="AY135" s="190"/>
      <c r="AZ135" s="190"/>
      <c r="BA135" s="190"/>
      <c r="BB135" s="190"/>
      <c r="BC135" s="190"/>
      <c r="BD135" s="190"/>
      <c r="BE135" s="190"/>
      <c r="BF135" s="190"/>
      <c r="BG135" s="190"/>
      <c r="BH135" s="190"/>
      <c r="BI135" s="190"/>
      <c r="BJ135" s="190"/>
      <c r="BK135" s="190"/>
      <c r="BL135" s="190"/>
      <c r="BM135" s="190"/>
      <c r="BN135" s="190"/>
      <c r="BO135" s="190"/>
      <c r="BP135" s="190"/>
      <c r="BQ135" s="190"/>
      <c r="BR135" s="190"/>
      <c r="BS135" s="190"/>
      <c r="BT135" s="190"/>
      <c r="BU135" s="190"/>
      <c r="BV135" s="190"/>
      <c r="BW135" s="190"/>
    </row>
    <row r="136" spans="39:75" x14ac:dyDescent="0.25">
      <c r="AM136" s="190"/>
      <c r="AN136" s="190"/>
      <c r="AO136" s="190"/>
      <c r="AP136" s="190"/>
      <c r="AQ136" s="190"/>
      <c r="AR136" s="190"/>
      <c r="AS136" s="190"/>
      <c r="AT136" s="190"/>
      <c r="AU136" s="190"/>
      <c r="AV136" s="190"/>
      <c r="AW136" s="190"/>
      <c r="AX136" s="190"/>
      <c r="AY136" s="190"/>
      <c r="AZ136" s="190"/>
      <c r="BA136" s="190"/>
      <c r="BB136" s="190"/>
      <c r="BC136" s="190"/>
      <c r="BD136" s="190"/>
      <c r="BE136" s="190"/>
      <c r="BF136" s="190"/>
      <c r="BG136" s="190"/>
      <c r="BH136" s="190"/>
      <c r="BI136" s="190"/>
      <c r="BJ136" s="190"/>
      <c r="BK136" s="190"/>
      <c r="BL136" s="190"/>
      <c r="BM136" s="190"/>
      <c r="BN136" s="190"/>
      <c r="BO136" s="190"/>
      <c r="BP136" s="190"/>
      <c r="BQ136" s="190"/>
      <c r="BR136" s="190"/>
      <c r="BS136" s="190"/>
      <c r="BT136" s="190"/>
      <c r="BU136" s="190"/>
      <c r="BV136" s="190"/>
      <c r="BW136" s="190"/>
    </row>
    <row r="137" spans="39:75" x14ac:dyDescent="0.25">
      <c r="AM137" s="190"/>
      <c r="AN137" s="190"/>
      <c r="AO137" s="190"/>
      <c r="AP137" s="190"/>
      <c r="AQ137" s="190"/>
      <c r="AR137" s="190"/>
      <c r="AS137" s="190"/>
      <c r="AT137" s="190"/>
      <c r="AU137" s="190"/>
      <c r="AV137" s="190"/>
      <c r="AW137" s="190"/>
      <c r="AX137" s="190"/>
      <c r="AY137" s="190"/>
      <c r="AZ137" s="190"/>
      <c r="BA137" s="190"/>
      <c r="BB137" s="190"/>
      <c r="BC137" s="190"/>
      <c r="BD137" s="190"/>
      <c r="BE137" s="190"/>
      <c r="BF137" s="190"/>
      <c r="BG137" s="190"/>
      <c r="BH137" s="190"/>
      <c r="BI137" s="190"/>
      <c r="BJ137" s="190"/>
      <c r="BK137" s="190"/>
      <c r="BL137" s="190"/>
      <c r="BM137" s="190"/>
      <c r="BN137" s="190"/>
      <c r="BO137" s="190"/>
      <c r="BP137" s="190"/>
      <c r="BQ137" s="190"/>
      <c r="BR137" s="190"/>
      <c r="BS137" s="190"/>
      <c r="BT137" s="190"/>
      <c r="BU137" s="190"/>
      <c r="BV137" s="190"/>
      <c r="BW137" s="190"/>
    </row>
    <row r="138" spans="39:75" x14ac:dyDescent="0.25">
      <c r="AM138" s="190"/>
      <c r="AN138" s="190"/>
      <c r="AO138" s="190"/>
      <c r="AP138" s="190"/>
      <c r="AQ138" s="190"/>
      <c r="AR138" s="190"/>
      <c r="AS138" s="190"/>
      <c r="AT138" s="190"/>
      <c r="AU138" s="190"/>
      <c r="AV138" s="190"/>
      <c r="AW138" s="190"/>
      <c r="AX138" s="190"/>
      <c r="AY138" s="190"/>
      <c r="AZ138" s="190"/>
      <c r="BA138" s="190"/>
      <c r="BB138" s="190"/>
      <c r="BC138" s="190"/>
      <c r="BD138" s="190"/>
      <c r="BE138" s="190"/>
      <c r="BF138" s="190"/>
      <c r="BG138" s="190"/>
      <c r="BH138" s="190"/>
      <c r="BI138" s="190"/>
      <c r="BJ138" s="190"/>
      <c r="BK138" s="190"/>
      <c r="BL138" s="190"/>
      <c r="BM138" s="190"/>
      <c r="BN138" s="190"/>
      <c r="BO138" s="190"/>
      <c r="BP138" s="190"/>
      <c r="BQ138" s="190"/>
      <c r="BR138" s="190"/>
      <c r="BS138" s="190"/>
      <c r="BT138" s="190"/>
      <c r="BU138" s="190"/>
      <c r="BV138" s="190"/>
      <c r="BW138" s="190"/>
    </row>
    <row r="139" spans="39:75" x14ac:dyDescent="0.25">
      <c r="AM139" s="190"/>
      <c r="AN139" s="190"/>
      <c r="AO139" s="190"/>
      <c r="AP139" s="190"/>
      <c r="AQ139" s="190"/>
      <c r="AR139" s="190"/>
      <c r="AS139" s="190"/>
      <c r="AT139" s="190"/>
      <c r="AU139" s="190"/>
      <c r="AV139" s="190"/>
      <c r="AW139" s="190"/>
      <c r="AX139" s="190"/>
      <c r="AY139" s="190"/>
      <c r="AZ139" s="190"/>
      <c r="BA139" s="190"/>
      <c r="BB139" s="190"/>
      <c r="BC139" s="190"/>
      <c r="BD139" s="190"/>
      <c r="BE139" s="190"/>
      <c r="BF139" s="190"/>
      <c r="BG139" s="190"/>
      <c r="BH139" s="190"/>
      <c r="BI139" s="190"/>
      <c r="BJ139" s="190"/>
      <c r="BK139" s="190"/>
      <c r="BL139" s="190"/>
      <c r="BM139" s="190"/>
      <c r="BN139" s="190"/>
      <c r="BO139" s="190"/>
      <c r="BP139" s="190"/>
      <c r="BQ139" s="190"/>
      <c r="BR139" s="190"/>
      <c r="BS139" s="190"/>
      <c r="BT139" s="190"/>
      <c r="BU139" s="190"/>
      <c r="BV139" s="190"/>
      <c r="BW139" s="190"/>
    </row>
    <row r="140" spans="39:75" x14ac:dyDescent="0.25">
      <c r="AM140" s="190"/>
      <c r="AN140" s="190"/>
      <c r="AO140" s="190"/>
      <c r="AP140" s="190"/>
      <c r="AQ140" s="190"/>
      <c r="AR140" s="190"/>
      <c r="AS140" s="190"/>
      <c r="AT140" s="190"/>
      <c r="AU140" s="190"/>
      <c r="AV140" s="190"/>
      <c r="AW140" s="190"/>
      <c r="AX140" s="190"/>
      <c r="AY140" s="190"/>
      <c r="AZ140" s="190"/>
      <c r="BA140" s="190"/>
      <c r="BB140" s="190"/>
      <c r="BC140" s="190"/>
      <c r="BD140" s="190"/>
      <c r="BE140" s="190"/>
      <c r="BF140" s="190"/>
      <c r="BG140" s="190"/>
      <c r="BH140" s="190"/>
      <c r="BI140" s="190"/>
      <c r="BJ140" s="190"/>
      <c r="BK140" s="190"/>
      <c r="BL140" s="190"/>
      <c r="BM140" s="190"/>
      <c r="BN140" s="190"/>
      <c r="BO140" s="190"/>
      <c r="BP140" s="190"/>
      <c r="BQ140" s="190"/>
      <c r="BR140" s="190"/>
      <c r="BS140" s="190"/>
      <c r="BT140" s="190"/>
      <c r="BU140" s="190"/>
      <c r="BV140" s="190"/>
      <c r="BW140" s="190"/>
    </row>
    <row r="141" spans="39:75" x14ac:dyDescent="0.25">
      <c r="AM141" s="190"/>
      <c r="AN141" s="190"/>
      <c r="AO141" s="190"/>
      <c r="AP141" s="190"/>
      <c r="AQ141" s="190"/>
      <c r="AR141" s="190"/>
      <c r="AS141" s="190"/>
      <c r="AT141" s="190"/>
      <c r="AU141" s="190"/>
      <c r="AV141" s="190"/>
      <c r="AW141" s="190"/>
      <c r="AX141" s="190"/>
      <c r="AY141" s="190"/>
      <c r="AZ141" s="190"/>
      <c r="BA141" s="190"/>
      <c r="BB141" s="190"/>
      <c r="BC141" s="190"/>
      <c r="BD141" s="190"/>
      <c r="BE141" s="190"/>
      <c r="BF141" s="190"/>
      <c r="BG141" s="190"/>
      <c r="BH141" s="190"/>
      <c r="BI141" s="190"/>
      <c r="BJ141" s="190"/>
      <c r="BK141" s="190"/>
      <c r="BL141" s="190"/>
      <c r="BM141" s="190"/>
      <c r="BN141" s="190"/>
      <c r="BO141" s="190"/>
      <c r="BP141" s="190"/>
      <c r="BQ141" s="190"/>
      <c r="BR141" s="190"/>
      <c r="BS141" s="190"/>
      <c r="BT141" s="190"/>
      <c r="BU141" s="190"/>
      <c r="BV141" s="190"/>
      <c r="BW141" s="190"/>
    </row>
    <row r="142" spans="39:75" x14ac:dyDescent="0.25">
      <c r="AM142" s="190"/>
      <c r="AN142" s="190"/>
      <c r="AO142" s="190"/>
      <c r="AP142" s="190"/>
      <c r="AQ142" s="190"/>
      <c r="AR142" s="190"/>
      <c r="AS142" s="190"/>
      <c r="AT142" s="190"/>
      <c r="AU142" s="190"/>
      <c r="AV142" s="190"/>
      <c r="AW142" s="190"/>
      <c r="AX142" s="190"/>
      <c r="AY142" s="190"/>
      <c r="AZ142" s="190"/>
      <c r="BA142" s="190"/>
      <c r="BB142" s="190"/>
      <c r="BC142" s="190"/>
      <c r="BD142" s="190"/>
      <c r="BE142" s="190"/>
      <c r="BF142" s="190"/>
      <c r="BG142" s="190"/>
      <c r="BH142" s="190"/>
      <c r="BI142" s="190"/>
      <c r="BJ142" s="190"/>
      <c r="BK142" s="190"/>
      <c r="BL142" s="190"/>
      <c r="BM142" s="190"/>
      <c r="BN142" s="190"/>
      <c r="BO142" s="190"/>
      <c r="BP142" s="190"/>
      <c r="BQ142" s="190"/>
      <c r="BR142" s="190"/>
      <c r="BS142" s="190"/>
      <c r="BT142" s="190"/>
      <c r="BU142" s="190"/>
      <c r="BV142" s="190"/>
      <c r="BW142" s="190"/>
    </row>
    <row r="143" spans="39:75" x14ac:dyDescent="0.25">
      <c r="AM143" s="190"/>
      <c r="AN143" s="190"/>
      <c r="AO143" s="190"/>
      <c r="AP143" s="190"/>
      <c r="AQ143" s="190"/>
      <c r="AR143" s="190"/>
      <c r="AS143" s="190"/>
      <c r="AT143" s="190"/>
      <c r="AU143" s="190"/>
      <c r="AV143" s="190"/>
      <c r="AW143" s="190"/>
      <c r="AX143" s="190"/>
      <c r="AY143" s="190"/>
      <c r="AZ143" s="190"/>
      <c r="BA143" s="190"/>
      <c r="BB143" s="190"/>
      <c r="BC143" s="190"/>
      <c r="BD143" s="190"/>
      <c r="BE143" s="190"/>
      <c r="BF143" s="190"/>
      <c r="BG143" s="190"/>
      <c r="BH143" s="190"/>
      <c r="BI143" s="190"/>
      <c r="BJ143" s="190"/>
      <c r="BK143" s="190"/>
      <c r="BL143" s="190"/>
      <c r="BM143" s="190"/>
      <c r="BN143" s="190"/>
      <c r="BO143" s="190"/>
      <c r="BP143" s="190"/>
      <c r="BQ143" s="190"/>
      <c r="BR143" s="190"/>
      <c r="BS143" s="190"/>
      <c r="BT143" s="190"/>
      <c r="BU143" s="190"/>
      <c r="BV143" s="190"/>
      <c r="BW143" s="190"/>
    </row>
    <row r="144" spans="39:75" x14ac:dyDescent="0.25">
      <c r="AM144" s="190"/>
      <c r="AN144" s="190"/>
      <c r="AO144" s="190"/>
      <c r="AP144" s="190"/>
      <c r="AQ144" s="190"/>
      <c r="AR144" s="190"/>
      <c r="AS144" s="190"/>
      <c r="AT144" s="190"/>
      <c r="AU144" s="190"/>
      <c r="AV144" s="190"/>
      <c r="AW144" s="190"/>
      <c r="AX144" s="190"/>
      <c r="AY144" s="190"/>
      <c r="AZ144" s="190"/>
      <c r="BA144" s="190"/>
      <c r="BB144" s="190"/>
      <c r="BC144" s="190"/>
      <c r="BD144" s="190"/>
      <c r="BE144" s="190"/>
      <c r="BF144" s="190"/>
      <c r="BG144" s="190"/>
      <c r="BH144" s="190"/>
      <c r="BI144" s="190"/>
      <c r="BJ144" s="190"/>
      <c r="BK144" s="190"/>
      <c r="BL144" s="190"/>
      <c r="BM144" s="190"/>
      <c r="BN144" s="190"/>
      <c r="BO144" s="190"/>
      <c r="BP144" s="190"/>
      <c r="BQ144" s="190"/>
      <c r="BR144" s="190"/>
      <c r="BS144" s="190"/>
      <c r="BT144" s="190"/>
      <c r="BU144" s="190"/>
      <c r="BV144" s="190"/>
      <c r="BW144" s="190"/>
    </row>
    <row r="145" spans="39:75" x14ac:dyDescent="0.25">
      <c r="AM145" s="190"/>
      <c r="AN145" s="190"/>
      <c r="AO145" s="190"/>
      <c r="AP145" s="190"/>
      <c r="AQ145" s="190"/>
      <c r="AR145" s="190"/>
      <c r="AS145" s="190"/>
      <c r="AT145" s="190"/>
      <c r="AU145" s="190"/>
      <c r="AV145" s="190"/>
      <c r="AW145" s="190"/>
      <c r="AX145" s="190"/>
      <c r="AY145" s="190"/>
      <c r="AZ145" s="190"/>
      <c r="BA145" s="190"/>
      <c r="BB145" s="190"/>
      <c r="BC145" s="190"/>
      <c r="BD145" s="190"/>
      <c r="BE145" s="190"/>
      <c r="BF145" s="190"/>
      <c r="BG145" s="190"/>
      <c r="BH145" s="190"/>
      <c r="BI145" s="190"/>
      <c r="BJ145" s="190"/>
      <c r="BK145" s="190"/>
      <c r="BL145" s="190"/>
      <c r="BM145" s="190"/>
      <c r="BN145" s="190"/>
      <c r="BO145" s="190"/>
      <c r="BP145" s="190"/>
      <c r="BQ145" s="190"/>
      <c r="BR145" s="190"/>
      <c r="BS145" s="190"/>
      <c r="BT145" s="190"/>
      <c r="BU145" s="190"/>
      <c r="BV145" s="190"/>
      <c r="BW145" s="190"/>
    </row>
    <row r="146" spans="39:75" x14ac:dyDescent="0.25">
      <c r="AM146" s="190"/>
      <c r="AN146" s="190"/>
      <c r="AO146" s="190"/>
      <c r="AP146" s="190"/>
      <c r="AQ146" s="190"/>
      <c r="AR146" s="190"/>
      <c r="AS146" s="190"/>
      <c r="AT146" s="190"/>
      <c r="AU146" s="190"/>
      <c r="AV146" s="190"/>
      <c r="AW146" s="190"/>
      <c r="AX146" s="190"/>
      <c r="AY146" s="190"/>
      <c r="AZ146" s="190"/>
      <c r="BA146" s="190"/>
      <c r="BB146" s="190"/>
      <c r="BC146" s="190"/>
      <c r="BD146" s="190"/>
      <c r="BE146" s="190"/>
      <c r="BF146" s="190"/>
      <c r="BG146" s="190"/>
      <c r="BH146" s="190"/>
      <c r="BI146" s="190"/>
      <c r="BJ146" s="190"/>
      <c r="BK146" s="190"/>
      <c r="BL146" s="190"/>
      <c r="BM146" s="190"/>
      <c r="BN146" s="190"/>
      <c r="BO146" s="190"/>
      <c r="BP146" s="190"/>
      <c r="BQ146" s="190"/>
      <c r="BR146" s="190"/>
      <c r="BS146" s="190"/>
      <c r="BT146" s="190"/>
      <c r="BU146" s="190"/>
      <c r="BV146" s="190"/>
      <c r="BW146" s="190"/>
    </row>
    <row r="147" spans="39:75" x14ac:dyDescent="0.25">
      <c r="AM147" s="190"/>
      <c r="AN147" s="190"/>
      <c r="AO147" s="190"/>
      <c r="AP147" s="190"/>
      <c r="AQ147" s="190"/>
      <c r="AR147" s="190"/>
      <c r="AS147" s="190"/>
      <c r="AT147" s="190"/>
      <c r="AU147" s="190"/>
      <c r="AV147" s="190"/>
      <c r="AW147" s="190"/>
      <c r="AX147" s="190"/>
      <c r="AY147" s="190"/>
      <c r="AZ147" s="190"/>
      <c r="BA147" s="190"/>
      <c r="BB147" s="190"/>
      <c r="BC147" s="190"/>
      <c r="BD147" s="190"/>
      <c r="BE147" s="190"/>
      <c r="BF147" s="190"/>
      <c r="BG147" s="190"/>
      <c r="BH147" s="190"/>
      <c r="BI147" s="190"/>
      <c r="BJ147" s="190"/>
      <c r="BK147" s="190"/>
      <c r="BL147" s="190"/>
      <c r="BM147" s="190"/>
      <c r="BN147" s="190"/>
      <c r="BO147" s="190"/>
      <c r="BP147" s="190"/>
      <c r="BQ147" s="190"/>
      <c r="BR147" s="190"/>
      <c r="BS147" s="190"/>
      <c r="BT147" s="190"/>
      <c r="BU147" s="190"/>
      <c r="BV147" s="190"/>
      <c r="BW147" s="190"/>
    </row>
    <row r="148" spans="39:75" x14ac:dyDescent="0.25">
      <c r="AM148" s="190"/>
      <c r="AN148" s="190"/>
      <c r="AO148" s="190"/>
      <c r="AP148" s="190"/>
      <c r="AQ148" s="190"/>
      <c r="AR148" s="190"/>
      <c r="AS148" s="190"/>
      <c r="AT148" s="190"/>
      <c r="AU148" s="190"/>
      <c r="AV148" s="190"/>
      <c r="AW148" s="190"/>
      <c r="AX148" s="190"/>
      <c r="AY148" s="190"/>
      <c r="AZ148" s="190"/>
      <c r="BA148" s="190"/>
      <c r="BB148" s="190"/>
      <c r="BC148" s="190"/>
      <c r="BD148" s="190"/>
      <c r="BE148" s="190"/>
      <c r="BF148" s="190"/>
      <c r="BG148" s="190"/>
      <c r="BH148" s="190"/>
      <c r="BI148" s="190"/>
      <c r="BJ148" s="190"/>
      <c r="BK148" s="190"/>
      <c r="BL148" s="190"/>
      <c r="BM148" s="190"/>
      <c r="BN148" s="190"/>
      <c r="BO148" s="190"/>
      <c r="BP148" s="190"/>
      <c r="BQ148" s="190"/>
      <c r="BR148" s="190"/>
      <c r="BS148" s="190"/>
      <c r="BT148" s="190"/>
      <c r="BU148" s="190"/>
      <c r="BV148" s="190"/>
      <c r="BW148" s="190"/>
    </row>
    <row r="149" spans="39:75" x14ac:dyDescent="0.25">
      <c r="AM149" s="190"/>
      <c r="AN149" s="190"/>
      <c r="AO149" s="190"/>
      <c r="AP149" s="190"/>
      <c r="AQ149" s="190"/>
      <c r="AR149" s="190"/>
      <c r="AS149" s="190"/>
      <c r="AT149" s="190"/>
      <c r="AU149" s="190"/>
      <c r="AV149" s="190"/>
      <c r="AW149" s="190"/>
      <c r="AX149" s="190"/>
      <c r="AY149" s="190"/>
      <c r="AZ149" s="190"/>
      <c r="BA149" s="190"/>
      <c r="BB149" s="190"/>
      <c r="BC149" s="190"/>
      <c r="BD149" s="190"/>
      <c r="BE149" s="190"/>
      <c r="BF149" s="190"/>
      <c r="BG149" s="190"/>
      <c r="BH149" s="190"/>
      <c r="BI149" s="190"/>
      <c r="BJ149" s="190"/>
      <c r="BK149" s="190"/>
      <c r="BL149" s="190"/>
      <c r="BM149" s="190"/>
      <c r="BN149" s="190"/>
      <c r="BO149" s="190"/>
      <c r="BP149" s="190"/>
      <c r="BQ149" s="190"/>
      <c r="BR149" s="190"/>
      <c r="BS149" s="190"/>
      <c r="BT149" s="190"/>
      <c r="BU149" s="190"/>
      <c r="BV149" s="190"/>
      <c r="BW149" s="190"/>
    </row>
    <row r="150" spans="39:75" x14ac:dyDescent="0.25">
      <c r="AM150" s="190"/>
      <c r="AN150" s="190"/>
      <c r="AO150" s="190"/>
      <c r="AP150" s="190"/>
      <c r="AQ150" s="190"/>
      <c r="AR150" s="190"/>
      <c r="AS150" s="190"/>
      <c r="AT150" s="190"/>
      <c r="AU150" s="190"/>
      <c r="AV150" s="190"/>
      <c r="AW150" s="190"/>
      <c r="AX150" s="190"/>
      <c r="AY150" s="190"/>
      <c r="AZ150" s="190"/>
      <c r="BA150" s="190"/>
      <c r="BB150" s="190"/>
      <c r="BC150" s="190"/>
      <c r="BD150" s="190"/>
      <c r="BE150" s="190"/>
      <c r="BF150" s="190"/>
      <c r="BG150" s="190"/>
      <c r="BH150" s="190"/>
      <c r="BI150" s="190"/>
      <c r="BJ150" s="190"/>
      <c r="BK150" s="190"/>
      <c r="BL150" s="190"/>
      <c r="BM150" s="190"/>
      <c r="BN150" s="190"/>
      <c r="BO150" s="190"/>
      <c r="BP150" s="190"/>
      <c r="BQ150" s="190"/>
      <c r="BR150" s="190"/>
      <c r="BS150" s="190"/>
      <c r="BT150" s="190"/>
      <c r="BU150" s="190"/>
      <c r="BV150" s="190"/>
      <c r="BW150" s="190"/>
    </row>
    <row r="151" spans="39:75" x14ac:dyDescent="0.25">
      <c r="AM151" s="190"/>
      <c r="AN151" s="190"/>
      <c r="AO151" s="190"/>
      <c r="AP151" s="190"/>
      <c r="AQ151" s="190"/>
      <c r="AR151" s="190"/>
      <c r="AS151" s="190"/>
      <c r="AT151" s="190"/>
      <c r="AU151" s="190"/>
      <c r="AV151" s="190"/>
      <c r="AW151" s="190"/>
      <c r="AX151" s="190"/>
      <c r="AY151" s="190"/>
      <c r="AZ151" s="190"/>
      <c r="BA151" s="190"/>
      <c r="BB151" s="190"/>
      <c r="BC151" s="190"/>
      <c r="BD151" s="190"/>
      <c r="BE151" s="190"/>
      <c r="BF151" s="190"/>
      <c r="BG151" s="190"/>
      <c r="BH151" s="190"/>
      <c r="BI151" s="190"/>
      <c r="BJ151" s="190"/>
      <c r="BK151" s="190"/>
      <c r="BL151" s="190"/>
      <c r="BM151" s="190"/>
      <c r="BN151" s="190"/>
      <c r="BO151" s="190"/>
      <c r="BP151" s="190"/>
      <c r="BQ151" s="190"/>
      <c r="BR151" s="190"/>
      <c r="BS151" s="190"/>
      <c r="BT151" s="190"/>
      <c r="BU151" s="190"/>
      <c r="BV151" s="190"/>
      <c r="BW151" s="190"/>
    </row>
    <row r="152" spans="39:75" x14ac:dyDescent="0.25">
      <c r="AM152" s="190"/>
      <c r="AN152" s="190"/>
      <c r="AO152" s="190"/>
      <c r="AP152" s="190"/>
      <c r="AQ152" s="190"/>
      <c r="AR152" s="190"/>
      <c r="AS152" s="190"/>
      <c r="AT152" s="190"/>
      <c r="AU152" s="190"/>
      <c r="AV152" s="190"/>
      <c r="AW152" s="190"/>
      <c r="AX152" s="190"/>
      <c r="AY152" s="190"/>
      <c r="AZ152" s="190"/>
      <c r="BA152" s="190"/>
      <c r="BB152" s="190"/>
      <c r="BC152" s="190"/>
      <c r="BD152" s="190"/>
      <c r="BE152" s="190"/>
      <c r="BF152" s="190"/>
      <c r="BG152" s="190"/>
      <c r="BH152" s="190"/>
      <c r="BI152" s="190"/>
      <c r="BJ152" s="190"/>
      <c r="BK152" s="190"/>
      <c r="BL152" s="190"/>
      <c r="BM152" s="190"/>
      <c r="BN152" s="190"/>
      <c r="BO152" s="190"/>
      <c r="BP152" s="190"/>
      <c r="BQ152" s="190"/>
      <c r="BR152" s="190"/>
      <c r="BS152" s="190"/>
      <c r="BT152" s="190"/>
      <c r="BU152" s="190"/>
      <c r="BV152" s="190"/>
      <c r="BW152" s="190"/>
    </row>
    <row r="153" spans="39:75" x14ac:dyDescent="0.25">
      <c r="AM153" s="190"/>
      <c r="AN153" s="190"/>
      <c r="AO153" s="190"/>
      <c r="AP153" s="190"/>
      <c r="AQ153" s="190"/>
      <c r="AR153" s="190"/>
      <c r="AS153" s="190"/>
      <c r="AT153" s="190"/>
      <c r="AU153" s="190"/>
      <c r="AV153" s="190"/>
      <c r="AW153" s="190"/>
      <c r="AX153" s="190"/>
      <c r="AY153" s="190"/>
      <c r="AZ153" s="190"/>
      <c r="BA153" s="190"/>
      <c r="BB153" s="190"/>
      <c r="BC153" s="190"/>
      <c r="BD153" s="190"/>
      <c r="BE153" s="190"/>
      <c r="BF153" s="190"/>
      <c r="BG153" s="190"/>
      <c r="BH153" s="190"/>
      <c r="BI153" s="190"/>
      <c r="BJ153" s="190"/>
      <c r="BK153" s="190"/>
      <c r="BL153" s="190"/>
      <c r="BM153" s="190"/>
      <c r="BN153" s="190"/>
      <c r="BO153" s="190"/>
      <c r="BP153" s="190"/>
      <c r="BQ153" s="190"/>
      <c r="BR153" s="190"/>
      <c r="BS153" s="190"/>
      <c r="BT153" s="190"/>
      <c r="BU153" s="190"/>
      <c r="BV153" s="190"/>
      <c r="BW153" s="190"/>
    </row>
    <row r="154" spans="39:75" x14ac:dyDescent="0.25">
      <c r="AM154" s="190"/>
      <c r="AN154" s="190"/>
      <c r="AO154" s="190"/>
      <c r="AP154" s="190"/>
      <c r="AQ154" s="190"/>
      <c r="AR154" s="190"/>
      <c r="AS154" s="190"/>
      <c r="AT154" s="190"/>
      <c r="AU154" s="190"/>
      <c r="AV154" s="190"/>
      <c r="AW154" s="190"/>
      <c r="AX154" s="190"/>
      <c r="AY154" s="190"/>
      <c r="AZ154" s="190"/>
      <c r="BA154" s="190"/>
      <c r="BB154" s="190"/>
      <c r="BC154" s="190"/>
      <c r="BD154" s="190"/>
      <c r="BE154" s="190"/>
      <c r="BF154" s="190"/>
      <c r="BG154" s="190"/>
      <c r="BH154" s="190"/>
      <c r="BI154" s="190"/>
      <c r="BJ154" s="190"/>
      <c r="BK154" s="190"/>
      <c r="BL154" s="190"/>
      <c r="BM154" s="190"/>
      <c r="BN154" s="190"/>
      <c r="BO154" s="190"/>
      <c r="BP154" s="190"/>
      <c r="BQ154" s="190"/>
      <c r="BR154" s="190"/>
      <c r="BS154" s="190"/>
      <c r="BT154" s="190"/>
      <c r="BU154" s="190"/>
      <c r="BV154" s="190"/>
      <c r="BW154" s="190"/>
    </row>
    <row r="155" spans="39:75" x14ac:dyDescent="0.25">
      <c r="AM155" s="190"/>
      <c r="AN155" s="190"/>
      <c r="AO155" s="190"/>
      <c r="AP155" s="190"/>
      <c r="AQ155" s="190"/>
      <c r="AR155" s="190"/>
      <c r="AS155" s="190"/>
      <c r="AT155" s="190"/>
      <c r="AU155" s="190"/>
      <c r="AV155" s="190"/>
      <c r="AW155" s="190"/>
      <c r="AX155" s="190"/>
      <c r="AY155" s="190"/>
      <c r="AZ155" s="190"/>
      <c r="BA155" s="190"/>
      <c r="BB155" s="190"/>
      <c r="BC155" s="190"/>
      <c r="BD155" s="190"/>
      <c r="BE155" s="190"/>
      <c r="BF155" s="190"/>
      <c r="BG155" s="190"/>
      <c r="BH155" s="190"/>
      <c r="BI155" s="190"/>
      <c r="BJ155" s="190"/>
      <c r="BK155" s="190"/>
      <c r="BL155" s="190"/>
      <c r="BM155" s="190"/>
      <c r="BN155" s="190"/>
      <c r="BO155" s="190"/>
      <c r="BP155" s="190"/>
      <c r="BQ155" s="190"/>
      <c r="BR155" s="190"/>
      <c r="BS155" s="190"/>
      <c r="BT155" s="190"/>
      <c r="BU155" s="190"/>
      <c r="BV155" s="190"/>
      <c r="BW155" s="190"/>
    </row>
    <row r="156" spans="39:75" x14ac:dyDescent="0.25">
      <c r="AM156" s="190"/>
      <c r="AN156" s="190"/>
      <c r="AO156" s="190"/>
      <c r="AP156" s="190"/>
      <c r="AQ156" s="190"/>
      <c r="AR156" s="190"/>
      <c r="AS156" s="190"/>
      <c r="AT156" s="190"/>
      <c r="AU156" s="190"/>
      <c r="AV156" s="190"/>
      <c r="AW156" s="190"/>
      <c r="AX156" s="190"/>
      <c r="AY156" s="190"/>
      <c r="AZ156" s="190"/>
      <c r="BA156" s="190"/>
      <c r="BB156" s="190"/>
      <c r="BC156" s="190"/>
      <c r="BD156" s="190"/>
      <c r="BE156" s="190"/>
      <c r="BF156" s="190"/>
      <c r="BG156" s="190"/>
      <c r="BH156" s="190"/>
      <c r="BI156" s="190"/>
      <c r="BJ156" s="190"/>
      <c r="BK156" s="190"/>
      <c r="BL156" s="190"/>
      <c r="BM156" s="190"/>
      <c r="BN156" s="190"/>
      <c r="BO156" s="190"/>
      <c r="BP156" s="190"/>
      <c r="BQ156" s="190"/>
      <c r="BR156" s="190"/>
      <c r="BS156" s="190"/>
      <c r="BT156" s="190"/>
      <c r="BU156" s="190"/>
      <c r="BV156" s="190"/>
      <c r="BW156" s="190"/>
    </row>
    <row r="157" spans="39:75" x14ac:dyDescent="0.25">
      <c r="AM157" s="190"/>
      <c r="AN157" s="190"/>
      <c r="AO157" s="190"/>
      <c r="AP157" s="190"/>
      <c r="AQ157" s="190"/>
      <c r="AR157" s="190"/>
      <c r="AS157" s="190"/>
      <c r="AT157" s="190"/>
      <c r="AU157" s="190"/>
      <c r="AV157" s="190"/>
      <c r="AW157" s="190"/>
      <c r="AX157" s="190"/>
      <c r="AY157" s="190"/>
      <c r="AZ157" s="190"/>
      <c r="BA157" s="190"/>
      <c r="BB157" s="190"/>
      <c r="BC157" s="190"/>
      <c r="BD157" s="190"/>
      <c r="BE157" s="190"/>
      <c r="BF157" s="190"/>
      <c r="BG157" s="190"/>
      <c r="BH157" s="190"/>
      <c r="BI157" s="190"/>
      <c r="BJ157" s="190"/>
      <c r="BK157" s="190"/>
      <c r="BL157" s="190"/>
      <c r="BM157" s="190"/>
      <c r="BN157" s="190"/>
      <c r="BO157" s="190"/>
      <c r="BP157" s="190"/>
      <c r="BQ157" s="190"/>
      <c r="BR157" s="190"/>
      <c r="BS157" s="190"/>
      <c r="BT157" s="190"/>
      <c r="BU157" s="190"/>
      <c r="BV157" s="190"/>
      <c r="BW157" s="190"/>
    </row>
    <row r="158" spans="39:75" x14ac:dyDescent="0.25">
      <c r="AM158" s="190"/>
      <c r="AN158" s="190"/>
      <c r="AO158" s="190"/>
      <c r="AP158" s="190"/>
      <c r="AQ158" s="190"/>
      <c r="AR158" s="190"/>
      <c r="AS158" s="190"/>
      <c r="AT158" s="190"/>
      <c r="AU158" s="190"/>
      <c r="AV158" s="190"/>
      <c r="AW158" s="190"/>
      <c r="AX158" s="190"/>
      <c r="AY158" s="190"/>
      <c r="AZ158" s="190"/>
      <c r="BA158" s="190"/>
      <c r="BB158" s="190"/>
      <c r="BC158" s="190"/>
      <c r="BD158" s="190"/>
      <c r="BE158" s="190"/>
      <c r="BF158" s="190"/>
      <c r="BG158" s="190"/>
      <c r="BH158" s="190"/>
      <c r="BI158" s="190"/>
      <c r="BJ158" s="190"/>
      <c r="BK158" s="190"/>
      <c r="BL158" s="190"/>
      <c r="BM158" s="190"/>
      <c r="BN158" s="190"/>
      <c r="BO158" s="190"/>
      <c r="BP158" s="190"/>
      <c r="BQ158" s="190"/>
      <c r="BR158" s="190"/>
      <c r="BS158" s="190"/>
      <c r="BT158" s="190"/>
      <c r="BU158" s="190"/>
      <c r="BV158" s="190"/>
      <c r="BW158" s="190"/>
    </row>
    <row r="159" spans="39:75" x14ac:dyDescent="0.25">
      <c r="AM159" s="190"/>
      <c r="AN159" s="190"/>
      <c r="AO159" s="190"/>
      <c r="AP159" s="190"/>
      <c r="AQ159" s="190"/>
      <c r="AR159" s="190"/>
      <c r="AS159" s="190"/>
      <c r="AT159" s="190"/>
      <c r="AU159" s="190"/>
      <c r="AV159" s="190"/>
      <c r="AW159" s="190"/>
      <c r="AX159" s="190"/>
      <c r="AY159" s="190"/>
      <c r="AZ159" s="190"/>
      <c r="BA159" s="190"/>
      <c r="BB159" s="190"/>
      <c r="BC159" s="190"/>
      <c r="BD159" s="190"/>
      <c r="BE159" s="190"/>
      <c r="BF159" s="190"/>
      <c r="BG159" s="190"/>
      <c r="BH159" s="190"/>
      <c r="BI159" s="190"/>
      <c r="BJ159" s="190"/>
      <c r="BK159" s="190"/>
      <c r="BL159" s="190"/>
      <c r="BM159" s="190"/>
      <c r="BN159" s="190"/>
      <c r="BO159" s="190"/>
      <c r="BP159" s="190"/>
      <c r="BQ159" s="190"/>
      <c r="BR159" s="190"/>
      <c r="BS159" s="190"/>
      <c r="BT159" s="190"/>
      <c r="BU159" s="190"/>
      <c r="BV159" s="190"/>
      <c r="BW159" s="190"/>
    </row>
    <row r="160" spans="39:75" x14ac:dyDescent="0.25">
      <c r="AM160" s="190"/>
      <c r="AN160" s="190"/>
      <c r="AO160" s="190"/>
      <c r="AP160" s="190"/>
      <c r="AQ160" s="190"/>
      <c r="AR160" s="190"/>
      <c r="AS160" s="190"/>
      <c r="AT160" s="190"/>
      <c r="AU160" s="190"/>
      <c r="AV160" s="190"/>
      <c r="AW160" s="190"/>
      <c r="AX160" s="190"/>
      <c r="AY160" s="190"/>
      <c r="AZ160" s="190"/>
      <c r="BA160" s="190"/>
      <c r="BB160" s="190"/>
      <c r="BC160" s="190"/>
      <c r="BD160" s="190"/>
      <c r="BE160" s="190"/>
      <c r="BF160" s="190"/>
      <c r="BG160" s="190"/>
      <c r="BH160" s="190"/>
      <c r="BI160" s="190"/>
      <c r="BJ160" s="190"/>
      <c r="BK160" s="190"/>
      <c r="BL160" s="190"/>
      <c r="BM160" s="190"/>
      <c r="BN160" s="190"/>
      <c r="BO160" s="190"/>
      <c r="BP160" s="190"/>
      <c r="BQ160" s="190"/>
      <c r="BR160" s="190"/>
      <c r="BS160" s="190"/>
      <c r="BT160" s="190"/>
      <c r="BU160" s="190"/>
      <c r="BV160" s="190"/>
      <c r="BW160" s="190"/>
    </row>
    <row r="161" spans="39:75" x14ac:dyDescent="0.25">
      <c r="AM161" s="190"/>
      <c r="AN161" s="190"/>
      <c r="AO161" s="190"/>
      <c r="AP161" s="190"/>
      <c r="AQ161" s="190"/>
      <c r="AR161" s="190"/>
      <c r="AS161" s="190"/>
      <c r="AT161" s="190"/>
      <c r="AU161" s="190"/>
      <c r="AV161" s="190"/>
      <c r="AW161" s="190"/>
      <c r="AX161" s="190"/>
      <c r="AY161" s="190"/>
      <c r="AZ161" s="190"/>
      <c r="BA161" s="190"/>
      <c r="BB161" s="190"/>
      <c r="BC161" s="190"/>
      <c r="BD161" s="190"/>
      <c r="BE161" s="190"/>
      <c r="BF161" s="190"/>
      <c r="BG161" s="190"/>
      <c r="BH161" s="190"/>
      <c r="BI161" s="190"/>
      <c r="BJ161" s="190"/>
      <c r="BK161" s="190"/>
      <c r="BL161" s="190"/>
      <c r="BM161" s="190"/>
      <c r="BN161" s="190"/>
      <c r="BO161" s="190"/>
      <c r="BP161" s="190"/>
      <c r="BQ161" s="190"/>
      <c r="BR161" s="190"/>
      <c r="BS161" s="190"/>
      <c r="BT161" s="190"/>
      <c r="BU161" s="190"/>
      <c r="BV161" s="190"/>
      <c r="BW161" s="190"/>
    </row>
    <row r="162" spans="39:75" x14ac:dyDescent="0.25">
      <c r="AM162" s="190"/>
      <c r="AN162" s="190"/>
      <c r="AO162" s="190"/>
      <c r="AP162" s="190"/>
      <c r="AQ162" s="190"/>
      <c r="AR162" s="190"/>
      <c r="AS162" s="190"/>
      <c r="AT162" s="190"/>
      <c r="AU162" s="190"/>
      <c r="AV162" s="190"/>
      <c r="AW162" s="190"/>
      <c r="AX162" s="190"/>
      <c r="AY162" s="190"/>
      <c r="AZ162" s="190"/>
      <c r="BA162" s="190"/>
      <c r="BB162" s="190"/>
      <c r="BC162" s="190"/>
      <c r="BD162" s="190"/>
      <c r="BE162" s="190"/>
      <c r="BF162" s="190"/>
      <c r="BG162" s="190"/>
      <c r="BH162" s="190"/>
      <c r="BI162" s="190"/>
      <c r="BJ162" s="190"/>
      <c r="BK162" s="190"/>
      <c r="BL162" s="190"/>
      <c r="BM162" s="190"/>
      <c r="BN162" s="190"/>
      <c r="BO162" s="190"/>
      <c r="BP162" s="190"/>
      <c r="BQ162" s="190"/>
      <c r="BR162" s="190"/>
      <c r="BS162" s="190"/>
      <c r="BT162" s="190"/>
      <c r="BU162" s="190"/>
      <c r="BV162" s="190"/>
      <c r="BW162" s="190"/>
    </row>
    <row r="163" spans="39:75" x14ac:dyDescent="0.25">
      <c r="AM163" s="190"/>
      <c r="AN163" s="190"/>
      <c r="AO163" s="190"/>
      <c r="AP163" s="190"/>
      <c r="AQ163" s="190"/>
      <c r="AR163" s="190"/>
      <c r="AS163" s="190"/>
      <c r="AT163" s="190"/>
      <c r="AU163" s="190"/>
      <c r="AV163" s="190"/>
      <c r="AW163" s="190"/>
      <c r="AX163" s="190"/>
      <c r="AY163" s="190"/>
      <c r="AZ163" s="190"/>
      <c r="BA163" s="190"/>
      <c r="BB163" s="190"/>
      <c r="BC163" s="190"/>
      <c r="BD163" s="190"/>
      <c r="BE163" s="190"/>
      <c r="BF163" s="190"/>
      <c r="BG163" s="190"/>
      <c r="BH163" s="190"/>
      <c r="BI163" s="190"/>
      <c r="BJ163" s="190"/>
      <c r="BK163" s="190"/>
      <c r="BL163" s="190"/>
      <c r="BM163" s="190"/>
      <c r="BN163" s="190"/>
      <c r="BO163" s="190"/>
      <c r="BP163" s="190"/>
      <c r="BQ163" s="190"/>
      <c r="BR163" s="190"/>
      <c r="BS163" s="190"/>
      <c r="BT163" s="190"/>
      <c r="BU163" s="190"/>
      <c r="BV163" s="190"/>
      <c r="BW163" s="190"/>
    </row>
    <row r="164" spans="39:75" x14ac:dyDescent="0.25">
      <c r="AM164" s="190"/>
      <c r="AN164" s="190"/>
      <c r="AO164" s="190"/>
      <c r="AP164" s="190"/>
      <c r="AQ164" s="190"/>
      <c r="AR164" s="190"/>
      <c r="AS164" s="190"/>
      <c r="AT164" s="190"/>
      <c r="AU164" s="190"/>
      <c r="AV164" s="190"/>
      <c r="AW164" s="190"/>
      <c r="AX164" s="190"/>
      <c r="AY164" s="190"/>
      <c r="AZ164" s="190"/>
      <c r="BA164" s="190"/>
      <c r="BB164" s="190"/>
      <c r="BC164" s="190"/>
      <c r="BD164" s="190"/>
      <c r="BE164" s="190"/>
      <c r="BF164" s="190"/>
      <c r="BG164" s="190"/>
      <c r="BH164" s="190"/>
      <c r="BI164" s="190"/>
      <c r="BJ164" s="190"/>
      <c r="BK164" s="190"/>
      <c r="BL164" s="190"/>
      <c r="BM164" s="190"/>
      <c r="BN164" s="190"/>
      <c r="BO164" s="190"/>
      <c r="BP164" s="190"/>
      <c r="BQ164" s="190"/>
      <c r="BR164" s="190"/>
      <c r="BS164" s="190"/>
      <c r="BT164" s="190"/>
      <c r="BU164" s="190"/>
      <c r="BV164" s="190"/>
      <c r="BW164" s="190"/>
    </row>
    <row r="165" spans="39:75" x14ac:dyDescent="0.25">
      <c r="AM165" s="190"/>
      <c r="AN165" s="190"/>
      <c r="AO165" s="190"/>
      <c r="AP165" s="190"/>
      <c r="AQ165" s="190"/>
      <c r="AR165" s="190"/>
      <c r="AS165" s="190"/>
      <c r="AT165" s="190"/>
      <c r="AU165" s="190"/>
      <c r="AV165" s="190"/>
      <c r="AW165" s="190"/>
      <c r="AX165" s="190"/>
      <c r="AY165" s="190"/>
      <c r="AZ165" s="190"/>
      <c r="BA165" s="190"/>
      <c r="BB165" s="190"/>
      <c r="BC165" s="190"/>
      <c r="BD165" s="190"/>
      <c r="BE165" s="190"/>
      <c r="BF165" s="190"/>
      <c r="BG165" s="190"/>
      <c r="BH165" s="190"/>
      <c r="BI165" s="190"/>
      <c r="BJ165" s="190"/>
      <c r="BK165" s="190"/>
      <c r="BL165" s="190"/>
      <c r="BM165" s="190"/>
      <c r="BN165" s="190"/>
      <c r="BO165" s="190"/>
      <c r="BP165" s="190"/>
      <c r="BQ165" s="190"/>
      <c r="BR165" s="190"/>
      <c r="BS165" s="190"/>
      <c r="BT165" s="190"/>
      <c r="BU165" s="190"/>
      <c r="BV165" s="190"/>
      <c r="BW165" s="190"/>
    </row>
    <row r="166" spans="39:75" x14ac:dyDescent="0.25">
      <c r="AM166" s="190"/>
      <c r="AN166" s="190"/>
      <c r="AO166" s="190"/>
      <c r="AP166" s="190"/>
      <c r="AQ166" s="190"/>
      <c r="AR166" s="190"/>
      <c r="AS166" s="190"/>
      <c r="AT166" s="190"/>
      <c r="AU166" s="190"/>
      <c r="AV166" s="190"/>
      <c r="AW166" s="190"/>
      <c r="AX166" s="190"/>
      <c r="AY166" s="190"/>
      <c r="AZ166" s="190"/>
      <c r="BA166" s="190"/>
      <c r="BB166" s="190"/>
      <c r="BC166" s="190"/>
      <c r="BD166" s="190"/>
      <c r="BE166" s="190"/>
      <c r="BF166" s="190"/>
      <c r="BG166" s="190"/>
      <c r="BH166" s="190"/>
      <c r="BI166" s="190"/>
      <c r="BJ166" s="190"/>
      <c r="BK166" s="190"/>
      <c r="BL166" s="190"/>
      <c r="BM166" s="190"/>
      <c r="BN166" s="190"/>
      <c r="BO166" s="190"/>
      <c r="BP166" s="190"/>
      <c r="BQ166" s="190"/>
      <c r="BR166" s="190"/>
      <c r="BS166" s="190"/>
      <c r="BT166" s="190"/>
      <c r="BU166" s="190"/>
      <c r="BV166" s="190"/>
      <c r="BW166" s="190"/>
    </row>
    <row r="167" spans="39:75" x14ac:dyDescent="0.25">
      <c r="AM167" s="190"/>
      <c r="AN167" s="190"/>
      <c r="AO167" s="190"/>
      <c r="AP167" s="190"/>
      <c r="AQ167" s="190"/>
      <c r="AR167" s="190"/>
      <c r="AS167" s="190"/>
      <c r="AT167" s="190"/>
      <c r="AU167" s="190"/>
      <c r="AV167" s="190"/>
      <c r="AW167" s="190"/>
      <c r="AX167" s="190"/>
      <c r="AY167" s="190"/>
      <c r="AZ167" s="190"/>
      <c r="BA167" s="190"/>
      <c r="BB167" s="190"/>
      <c r="BC167" s="190"/>
      <c r="BD167" s="190"/>
      <c r="BE167" s="190"/>
      <c r="BF167" s="190"/>
      <c r="BG167" s="190"/>
      <c r="BH167" s="190"/>
      <c r="BI167" s="190"/>
      <c r="BJ167" s="190"/>
      <c r="BK167" s="190"/>
      <c r="BL167" s="190"/>
      <c r="BM167" s="190"/>
      <c r="BN167" s="190"/>
      <c r="BO167" s="190"/>
      <c r="BP167" s="190"/>
      <c r="BQ167" s="190"/>
      <c r="BR167" s="190"/>
      <c r="BS167" s="190"/>
      <c r="BT167" s="190"/>
      <c r="BU167" s="190"/>
      <c r="BV167" s="190"/>
      <c r="BW167" s="190"/>
    </row>
    <row r="168" spans="39:75" x14ac:dyDescent="0.25">
      <c r="AM168" s="190"/>
      <c r="AN168" s="190"/>
      <c r="AO168" s="190"/>
      <c r="AP168" s="190"/>
      <c r="AQ168" s="190"/>
      <c r="AR168" s="190"/>
      <c r="AS168" s="190"/>
      <c r="AT168" s="190"/>
      <c r="AU168" s="190"/>
      <c r="AV168" s="190"/>
      <c r="AW168" s="190"/>
      <c r="AX168" s="190"/>
      <c r="AY168" s="190"/>
      <c r="AZ168" s="190"/>
      <c r="BA168" s="190"/>
      <c r="BB168" s="190"/>
      <c r="BC168" s="190"/>
      <c r="BD168" s="190"/>
      <c r="BE168" s="190"/>
      <c r="BF168" s="190"/>
      <c r="BG168" s="190"/>
      <c r="BH168" s="190"/>
      <c r="BI168" s="190"/>
      <c r="BJ168" s="190"/>
      <c r="BK168" s="190"/>
      <c r="BL168" s="190"/>
      <c r="BM168" s="190"/>
      <c r="BN168" s="190"/>
      <c r="BO168" s="190"/>
      <c r="BP168" s="190"/>
      <c r="BQ168" s="190"/>
      <c r="BR168" s="190"/>
      <c r="BS168" s="190"/>
      <c r="BT168" s="190"/>
      <c r="BU168" s="190"/>
      <c r="BV168" s="190"/>
      <c r="BW168" s="190"/>
    </row>
    <row r="169" spans="39:75" x14ac:dyDescent="0.25">
      <c r="AM169" s="190"/>
      <c r="AN169" s="190"/>
      <c r="AO169" s="190"/>
      <c r="AP169" s="190"/>
      <c r="AQ169" s="190"/>
      <c r="AR169" s="190"/>
      <c r="AS169" s="190"/>
      <c r="AT169" s="190"/>
      <c r="AU169" s="190"/>
      <c r="AV169" s="190"/>
      <c r="AW169" s="190"/>
      <c r="AX169" s="190"/>
      <c r="AY169" s="190"/>
      <c r="AZ169" s="190"/>
      <c r="BA169" s="190"/>
      <c r="BB169" s="190"/>
      <c r="BC169" s="190"/>
      <c r="BD169" s="190"/>
      <c r="BE169" s="190"/>
      <c r="BF169" s="190"/>
      <c r="BG169" s="190"/>
      <c r="BH169" s="190"/>
      <c r="BI169" s="190"/>
      <c r="BJ169" s="190"/>
      <c r="BK169" s="190"/>
      <c r="BL169" s="190"/>
      <c r="BM169" s="190"/>
      <c r="BN169" s="190"/>
      <c r="BO169" s="190"/>
      <c r="BP169" s="190"/>
      <c r="BQ169" s="190"/>
      <c r="BR169" s="190"/>
      <c r="BS169" s="190"/>
      <c r="BT169" s="190"/>
      <c r="BU169" s="190"/>
      <c r="BV169" s="190"/>
      <c r="BW169" s="190"/>
    </row>
    <row r="170" spans="39:75" x14ac:dyDescent="0.25">
      <c r="AM170" s="190"/>
      <c r="AN170" s="190"/>
      <c r="AO170" s="190"/>
      <c r="AP170" s="190"/>
      <c r="AQ170" s="190"/>
      <c r="AR170" s="190"/>
      <c r="AS170" s="190"/>
      <c r="AT170" s="190"/>
      <c r="AU170" s="190"/>
      <c r="AV170" s="190"/>
      <c r="AW170" s="190"/>
      <c r="AX170" s="190"/>
      <c r="AY170" s="190"/>
      <c r="AZ170" s="190"/>
      <c r="BA170" s="190"/>
      <c r="BB170" s="190"/>
      <c r="BC170" s="190"/>
      <c r="BD170" s="190"/>
      <c r="BE170" s="190"/>
      <c r="BF170" s="190"/>
      <c r="BG170" s="190"/>
      <c r="BH170" s="190"/>
      <c r="BI170" s="190"/>
      <c r="BJ170" s="190"/>
      <c r="BK170" s="190"/>
      <c r="BL170" s="190"/>
      <c r="BM170" s="190"/>
      <c r="BN170" s="190"/>
      <c r="BO170" s="190"/>
      <c r="BP170" s="190"/>
      <c r="BQ170" s="190"/>
      <c r="BR170" s="190"/>
      <c r="BS170" s="190"/>
      <c r="BT170" s="190"/>
      <c r="BU170" s="190"/>
      <c r="BV170" s="190"/>
      <c r="BW170" s="190"/>
    </row>
    <row r="171" spans="39:75" x14ac:dyDescent="0.25">
      <c r="AM171" s="190"/>
      <c r="AN171" s="190"/>
      <c r="AO171" s="190"/>
      <c r="AP171" s="190"/>
      <c r="AQ171" s="190"/>
      <c r="AR171" s="190"/>
      <c r="AS171" s="190"/>
      <c r="AT171" s="190"/>
      <c r="AU171" s="190"/>
      <c r="AV171" s="190"/>
      <c r="AW171" s="190"/>
      <c r="AX171" s="190"/>
      <c r="AY171" s="190"/>
      <c r="AZ171" s="190"/>
      <c r="BA171" s="190"/>
      <c r="BB171" s="190"/>
      <c r="BC171" s="190"/>
      <c r="BD171" s="190"/>
      <c r="BE171" s="190"/>
      <c r="BF171" s="190"/>
      <c r="BG171" s="190"/>
      <c r="BH171" s="190"/>
      <c r="BI171" s="190"/>
      <c r="BJ171" s="190"/>
      <c r="BK171" s="190"/>
      <c r="BL171" s="190"/>
      <c r="BM171" s="190"/>
      <c r="BN171" s="190"/>
      <c r="BO171" s="190"/>
      <c r="BP171" s="190"/>
      <c r="BQ171" s="190"/>
      <c r="BR171" s="190"/>
      <c r="BS171" s="190"/>
      <c r="BT171" s="190"/>
      <c r="BU171" s="190"/>
      <c r="BV171" s="190"/>
      <c r="BW171" s="190"/>
    </row>
    <row r="172" spans="39:75" x14ac:dyDescent="0.25">
      <c r="AM172" s="190"/>
      <c r="AN172" s="190"/>
      <c r="AO172" s="190"/>
      <c r="AP172" s="190"/>
      <c r="AQ172" s="190"/>
      <c r="AR172" s="190"/>
      <c r="AS172" s="190"/>
      <c r="AT172" s="190"/>
      <c r="AU172" s="190"/>
      <c r="AV172" s="190"/>
      <c r="AW172" s="190"/>
      <c r="AX172" s="190"/>
      <c r="AY172" s="190"/>
      <c r="AZ172" s="190"/>
      <c r="BA172" s="190"/>
      <c r="BB172" s="190"/>
      <c r="BC172" s="190"/>
      <c r="BD172" s="190"/>
      <c r="BE172" s="190"/>
      <c r="BF172" s="190"/>
      <c r="BG172" s="190"/>
      <c r="BH172" s="190"/>
      <c r="BI172" s="190"/>
      <c r="BJ172" s="190"/>
      <c r="BK172" s="190"/>
      <c r="BL172" s="190"/>
      <c r="BM172" s="190"/>
      <c r="BN172" s="190"/>
      <c r="BO172" s="190"/>
      <c r="BP172" s="190"/>
      <c r="BQ172" s="190"/>
      <c r="BR172" s="190"/>
      <c r="BS172" s="190"/>
      <c r="BT172" s="190"/>
      <c r="BU172" s="190"/>
      <c r="BV172" s="190"/>
      <c r="BW172" s="190"/>
    </row>
    <row r="173" spans="39:75" x14ac:dyDescent="0.25">
      <c r="AM173" s="190"/>
      <c r="AN173" s="190"/>
      <c r="AO173" s="190"/>
      <c r="AP173" s="190"/>
      <c r="AQ173" s="190"/>
      <c r="AR173" s="190"/>
      <c r="AS173" s="190"/>
      <c r="AT173" s="190"/>
      <c r="AU173" s="190"/>
      <c r="AV173" s="190"/>
      <c r="AW173" s="190"/>
      <c r="AX173" s="190"/>
      <c r="AY173" s="190"/>
      <c r="AZ173" s="190"/>
      <c r="BA173" s="190"/>
      <c r="BB173" s="190"/>
      <c r="BC173" s="190"/>
      <c r="BD173" s="190"/>
      <c r="BE173" s="190"/>
      <c r="BF173" s="190"/>
      <c r="BG173" s="190"/>
      <c r="BH173" s="190"/>
      <c r="BI173" s="190"/>
      <c r="BJ173" s="190"/>
      <c r="BK173" s="190"/>
      <c r="BL173" s="190"/>
      <c r="BM173" s="190"/>
      <c r="BN173" s="190"/>
      <c r="BO173" s="190"/>
      <c r="BP173" s="190"/>
      <c r="BQ173" s="190"/>
      <c r="BR173" s="190"/>
      <c r="BS173" s="190"/>
      <c r="BT173" s="190"/>
      <c r="BU173" s="190"/>
      <c r="BV173" s="190"/>
      <c r="BW173" s="190"/>
    </row>
    <row r="174" spans="39:75" x14ac:dyDescent="0.25">
      <c r="AM174" s="190"/>
      <c r="AN174" s="190"/>
      <c r="AO174" s="190"/>
      <c r="AP174" s="190"/>
      <c r="AQ174" s="190"/>
      <c r="AR174" s="190"/>
      <c r="AS174" s="190"/>
      <c r="AT174" s="190"/>
      <c r="AU174" s="190"/>
      <c r="AV174" s="190"/>
      <c r="AW174" s="190"/>
      <c r="AX174" s="190"/>
      <c r="AY174" s="190"/>
      <c r="AZ174" s="190"/>
      <c r="BA174" s="190"/>
      <c r="BB174" s="190"/>
      <c r="BC174" s="190"/>
      <c r="BD174" s="190"/>
      <c r="BE174" s="190"/>
      <c r="BF174" s="190"/>
      <c r="BG174" s="190"/>
      <c r="BH174" s="190"/>
      <c r="BI174" s="190"/>
      <c r="BJ174" s="190"/>
      <c r="BK174" s="190"/>
      <c r="BL174" s="190"/>
      <c r="BM174" s="190"/>
      <c r="BN174" s="190"/>
      <c r="BO174" s="190"/>
      <c r="BP174" s="190"/>
      <c r="BQ174" s="190"/>
      <c r="BR174" s="190"/>
      <c r="BS174" s="190"/>
      <c r="BT174" s="190"/>
      <c r="BU174" s="190"/>
      <c r="BV174" s="190"/>
      <c r="BW174" s="190"/>
    </row>
    <row r="175" spans="39:75" x14ac:dyDescent="0.25">
      <c r="AM175" s="190"/>
      <c r="AN175" s="190"/>
      <c r="AO175" s="190"/>
      <c r="AP175" s="190"/>
      <c r="AQ175" s="190"/>
      <c r="AR175" s="190"/>
      <c r="AS175" s="190"/>
      <c r="AT175" s="190"/>
      <c r="AU175" s="190"/>
      <c r="AV175" s="190"/>
      <c r="AW175" s="190"/>
      <c r="AX175" s="190"/>
      <c r="AY175" s="190"/>
      <c r="AZ175" s="190"/>
      <c r="BA175" s="190"/>
      <c r="BB175" s="190"/>
      <c r="BC175" s="190"/>
      <c r="BD175" s="190"/>
      <c r="BE175" s="190"/>
      <c r="BF175" s="190"/>
      <c r="BG175" s="190"/>
      <c r="BH175" s="190"/>
      <c r="BI175" s="190"/>
      <c r="BJ175" s="190"/>
      <c r="BK175" s="190"/>
      <c r="BL175" s="190"/>
      <c r="BM175" s="190"/>
      <c r="BN175" s="190"/>
      <c r="BO175" s="190"/>
      <c r="BP175" s="190"/>
      <c r="BQ175" s="190"/>
      <c r="BR175" s="190"/>
      <c r="BS175" s="190"/>
      <c r="BT175" s="190"/>
      <c r="BU175" s="190"/>
      <c r="BV175" s="190"/>
      <c r="BW175" s="190"/>
    </row>
    <row r="176" spans="39:75" x14ac:dyDescent="0.25">
      <c r="AM176" s="190"/>
      <c r="AN176" s="190"/>
      <c r="AO176" s="190"/>
      <c r="AP176" s="190"/>
      <c r="AQ176" s="190"/>
      <c r="AR176" s="190"/>
      <c r="AS176" s="190"/>
      <c r="AT176" s="190"/>
      <c r="AU176" s="190"/>
      <c r="AV176" s="190"/>
      <c r="AW176" s="190"/>
      <c r="AX176" s="190"/>
      <c r="AY176" s="190"/>
      <c r="AZ176" s="190"/>
      <c r="BA176" s="190"/>
      <c r="BB176" s="190"/>
      <c r="BC176" s="190"/>
      <c r="BD176" s="190"/>
      <c r="BE176" s="190"/>
      <c r="BF176" s="190"/>
      <c r="BG176" s="190"/>
      <c r="BH176" s="190"/>
      <c r="BI176" s="190"/>
      <c r="BJ176" s="190"/>
      <c r="BK176" s="190"/>
      <c r="BL176" s="190"/>
      <c r="BM176" s="190"/>
      <c r="BN176" s="190"/>
      <c r="BO176" s="190"/>
      <c r="BP176" s="190"/>
      <c r="BQ176" s="190"/>
      <c r="BR176" s="190"/>
      <c r="BS176" s="190"/>
      <c r="BT176" s="190"/>
      <c r="BU176" s="190"/>
      <c r="BV176" s="190"/>
      <c r="BW176" s="190"/>
    </row>
    <row r="177" spans="39:75" x14ac:dyDescent="0.25">
      <c r="AM177" s="190"/>
      <c r="AN177" s="190"/>
      <c r="AO177" s="190"/>
      <c r="AP177" s="190"/>
      <c r="AQ177" s="190"/>
      <c r="AR177" s="190"/>
      <c r="AS177" s="190"/>
      <c r="AT177" s="190"/>
      <c r="AU177" s="190"/>
      <c r="AV177" s="190"/>
      <c r="AW177" s="190"/>
      <c r="AX177" s="190"/>
      <c r="AY177" s="190"/>
      <c r="AZ177" s="190"/>
      <c r="BA177" s="190"/>
      <c r="BB177" s="190"/>
      <c r="BC177" s="190"/>
      <c r="BD177" s="190"/>
      <c r="BE177" s="190"/>
      <c r="BF177" s="190"/>
      <c r="BG177" s="190"/>
      <c r="BH177" s="190"/>
      <c r="BI177" s="190"/>
      <c r="BJ177" s="190"/>
      <c r="BK177" s="190"/>
      <c r="BL177" s="190"/>
      <c r="BM177" s="190"/>
      <c r="BN177" s="190"/>
      <c r="BO177" s="190"/>
      <c r="BP177" s="190"/>
      <c r="BQ177" s="190"/>
      <c r="BR177" s="190"/>
      <c r="BS177" s="190"/>
      <c r="BT177" s="190"/>
      <c r="BU177" s="190"/>
      <c r="BV177" s="190"/>
      <c r="BW177" s="190"/>
    </row>
    <row r="178" spans="39:75" x14ac:dyDescent="0.25">
      <c r="AM178" s="190"/>
      <c r="AN178" s="190"/>
      <c r="AO178" s="190"/>
      <c r="AP178" s="190"/>
      <c r="AQ178" s="190"/>
      <c r="AR178" s="190"/>
      <c r="AS178" s="190"/>
      <c r="AT178" s="190"/>
      <c r="AU178" s="190"/>
      <c r="AV178" s="190"/>
      <c r="AW178" s="190"/>
      <c r="AX178" s="190"/>
      <c r="AY178" s="190"/>
      <c r="AZ178" s="190"/>
      <c r="BA178" s="190"/>
      <c r="BB178" s="190"/>
      <c r="BC178" s="190"/>
      <c r="BD178" s="190"/>
      <c r="BE178" s="190"/>
      <c r="BF178" s="190"/>
      <c r="BG178" s="190"/>
      <c r="BH178" s="190"/>
      <c r="BI178" s="190"/>
      <c r="BJ178" s="190"/>
      <c r="BK178" s="190"/>
      <c r="BL178" s="190"/>
      <c r="BM178" s="190"/>
      <c r="BN178" s="190"/>
      <c r="BO178" s="190"/>
      <c r="BP178" s="190"/>
      <c r="BQ178" s="190"/>
      <c r="BR178" s="190"/>
      <c r="BS178" s="190"/>
      <c r="BT178" s="190"/>
      <c r="BU178" s="190"/>
      <c r="BV178" s="190"/>
      <c r="BW178" s="190"/>
    </row>
    <row r="179" spans="39:75" x14ac:dyDescent="0.25">
      <c r="AM179" s="190"/>
      <c r="AN179" s="190"/>
      <c r="AO179" s="190"/>
      <c r="AP179" s="190"/>
      <c r="AQ179" s="190"/>
      <c r="AR179" s="190"/>
      <c r="AS179" s="190"/>
      <c r="AT179" s="190"/>
      <c r="AU179" s="190"/>
      <c r="AV179" s="190"/>
      <c r="AW179" s="190"/>
      <c r="AX179" s="190"/>
      <c r="AY179" s="190"/>
      <c r="AZ179" s="190"/>
      <c r="BA179" s="190"/>
      <c r="BB179" s="190"/>
      <c r="BC179" s="190"/>
      <c r="BD179" s="190"/>
      <c r="BE179" s="190"/>
      <c r="BF179" s="190"/>
      <c r="BG179" s="190"/>
      <c r="BH179" s="190"/>
      <c r="BI179" s="190"/>
      <c r="BJ179" s="190"/>
      <c r="BK179" s="190"/>
      <c r="BL179" s="190"/>
      <c r="BM179" s="190"/>
      <c r="BN179" s="190"/>
      <c r="BO179" s="190"/>
      <c r="BP179" s="190"/>
      <c r="BQ179" s="190"/>
      <c r="BR179" s="190"/>
      <c r="BS179" s="190"/>
      <c r="BT179" s="190"/>
      <c r="BU179" s="190"/>
      <c r="BV179" s="190"/>
      <c r="BW179" s="190"/>
    </row>
    <row r="180" spans="39:75" x14ac:dyDescent="0.25">
      <c r="AM180" s="190"/>
      <c r="AN180" s="190"/>
      <c r="AO180" s="190"/>
      <c r="AP180" s="190"/>
      <c r="AQ180" s="190"/>
      <c r="AR180" s="190"/>
      <c r="AS180" s="190"/>
      <c r="AT180" s="190"/>
      <c r="AU180" s="190"/>
      <c r="AV180" s="190"/>
      <c r="AW180" s="190"/>
      <c r="AX180" s="190"/>
      <c r="AY180" s="190"/>
      <c r="AZ180" s="190"/>
      <c r="BA180" s="190"/>
      <c r="BB180" s="190"/>
      <c r="BC180" s="190"/>
      <c r="BD180" s="190"/>
      <c r="BE180" s="190"/>
      <c r="BF180" s="190"/>
      <c r="BG180" s="190"/>
      <c r="BH180" s="190"/>
      <c r="BI180" s="190"/>
      <c r="BJ180" s="190"/>
      <c r="BK180" s="190"/>
      <c r="BL180" s="190"/>
      <c r="BM180" s="190"/>
      <c r="BN180" s="190"/>
      <c r="BO180" s="190"/>
      <c r="BP180" s="190"/>
      <c r="BQ180" s="190"/>
      <c r="BR180" s="190"/>
      <c r="BS180" s="190"/>
      <c r="BT180" s="190"/>
      <c r="BU180" s="190"/>
      <c r="BV180" s="190"/>
      <c r="BW180" s="190"/>
    </row>
    <row r="181" spans="39:75" x14ac:dyDescent="0.25">
      <c r="AM181" s="190"/>
      <c r="AN181" s="190"/>
      <c r="AO181" s="190"/>
      <c r="AP181" s="190"/>
      <c r="AQ181" s="190"/>
      <c r="AR181" s="190"/>
      <c r="AS181" s="190"/>
      <c r="AT181" s="190"/>
      <c r="AU181" s="190"/>
      <c r="AV181" s="190"/>
      <c r="AW181" s="190"/>
      <c r="AX181" s="190"/>
      <c r="AY181" s="190"/>
      <c r="AZ181" s="190"/>
      <c r="BA181" s="190"/>
      <c r="BB181" s="190"/>
      <c r="BC181" s="190"/>
      <c r="BD181" s="190"/>
      <c r="BE181" s="190"/>
      <c r="BF181" s="190"/>
      <c r="BG181" s="190"/>
      <c r="BH181" s="190"/>
      <c r="BI181" s="190"/>
      <c r="BJ181" s="190"/>
      <c r="BK181" s="190"/>
      <c r="BL181" s="190"/>
      <c r="BM181" s="190"/>
      <c r="BN181" s="190"/>
      <c r="BO181" s="190"/>
      <c r="BP181" s="190"/>
      <c r="BQ181" s="190"/>
      <c r="BR181" s="190"/>
      <c r="BS181" s="190"/>
      <c r="BT181" s="190"/>
      <c r="BU181" s="190"/>
      <c r="BV181" s="190"/>
      <c r="BW181" s="190"/>
    </row>
    <row r="182" spans="39:75" x14ac:dyDescent="0.25">
      <c r="AM182" s="190"/>
      <c r="AN182" s="190"/>
      <c r="AO182" s="190"/>
      <c r="AP182" s="190"/>
      <c r="AQ182" s="190"/>
      <c r="AR182" s="190"/>
      <c r="AS182" s="190"/>
      <c r="AT182" s="190"/>
      <c r="AU182" s="190"/>
      <c r="AV182" s="190"/>
      <c r="AW182" s="190"/>
      <c r="AX182" s="190"/>
      <c r="AY182" s="190"/>
      <c r="AZ182" s="190"/>
      <c r="BA182" s="190"/>
      <c r="BB182" s="190"/>
      <c r="BC182" s="190"/>
      <c r="BD182" s="190"/>
      <c r="BE182" s="190"/>
      <c r="BF182" s="190"/>
      <c r="BG182" s="190"/>
      <c r="BH182" s="190"/>
      <c r="BI182" s="190"/>
      <c r="BJ182" s="190"/>
      <c r="BK182" s="190"/>
      <c r="BL182" s="190"/>
      <c r="BM182" s="190"/>
      <c r="BN182" s="190"/>
      <c r="BO182" s="190"/>
      <c r="BP182" s="190"/>
      <c r="BQ182" s="190"/>
      <c r="BR182" s="190"/>
      <c r="BS182" s="190"/>
      <c r="BT182" s="190"/>
      <c r="BU182" s="190"/>
      <c r="BV182" s="190"/>
      <c r="BW182" s="190"/>
    </row>
    <row r="183" spans="39:75" x14ac:dyDescent="0.25">
      <c r="AM183" s="190"/>
      <c r="AN183" s="190"/>
      <c r="AO183" s="190"/>
      <c r="AP183" s="190"/>
      <c r="AQ183" s="190"/>
      <c r="AR183" s="190"/>
      <c r="AS183" s="190"/>
      <c r="AT183" s="190"/>
      <c r="AU183" s="190"/>
      <c r="AV183" s="190"/>
      <c r="AW183" s="190"/>
      <c r="AX183" s="190"/>
      <c r="AY183" s="190"/>
      <c r="AZ183" s="190"/>
      <c r="BA183" s="190"/>
      <c r="BB183" s="190"/>
      <c r="BC183" s="190"/>
      <c r="BD183" s="190"/>
      <c r="BE183" s="190"/>
      <c r="BF183" s="190"/>
      <c r="BG183" s="190"/>
      <c r="BH183" s="190"/>
      <c r="BI183" s="190"/>
      <c r="BJ183" s="190"/>
      <c r="BK183" s="190"/>
      <c r="BL183" s="190"/>
      <c r="BM183" s="190"/>
      <c r="BN183" s="190"/>
      <c r="BO183" s="190"/>
      <c r="BP183" s="190"/>
      <c r="BQ183" s="190"/>
      <c r="BR183" s="190"/>
      <c r="BS183" s="190"/>
      <c r="BT183" s="190"/>
      <c r="BU183" s="190"/>
      <c r="BV183" s="190"/>
      <c r="BW183" s="190"/>
    </row>
    <row r="184" spans="39:75" x14ac:dyDescent="0.25">
      <c r="AM184" s="190"/>
      <c r="AN184" s="190"/>
      <c r="AO184" s="190"/>
      <c r="AP184" s="190"/>
      <c r="AQ184" s="190"/>
      <c r="AR184" s="190"/>
      <c r="AS184" s="190"/>
      <c r="AT184" s="190"/>
      <c r="AU184" s="190"/>
      <c r="AV184" s="190"/>
      <c r="AW184" s="190"/>
      <c r="AX184" s="190"/>
      <c r="AY184" s="190"/>
      <c r="AZ184" s="190"/>
      <c r="BA184" s="190"/>
      <c r="BB184" s="190"/>
      <c r="BC184" s="190"/>
      <c r="BD184" s="190"/>
      <c r="BE184" s="190"/>
      <c r="BF184" s="190"/>
      <c r="BG184" s="190"/>
      <c r="BH184" s="190"/>
      <c r="BI184" s="190"/>
      <c r="BJ184" s="190"/>
      <c r="BK184" s="190"/>
      <c r="BL184" s="190"/>
      <c r="BM184" s="190"/>
      <c r="BN184" s="190"/>
      <c r="BO184" s="190"/>
      <c r="BP184" s="190"/>
      <c r="BQ184" s="190"/>
      <c r="BR184" s="190"/>
      <c r="BS184" s="190"/>
      <c r="BT184" s="190"/>
      <c r="BU184" s="190"/>
      <c r="BV184" s="190"/>
      <c r="BW184" s="190"/>
    </row>
    <row r="185" spans="39:75" x14ac:dyDescent="0.25">
      <c r="AM185" s="190"/>
      <c r="AN185" s="190"/>
      <c r="AO185" s="190"/>
      <c r="AP185" s="190"/>
      <c r="AQ185" s="190"/>
      <c r="AR185" s="190"/>
      <c r="AS185" s="190"/>
      <c r="AT185" s="190"/>
      <c r="AU185" s="190"/>
      <c r="AV185" s="190"/>
      <c r="AW185" s="190"/>
      <c r="AX185" s="190"/>
      <c r="AY185" s="190"/>
      <c r="AZ185" s="190"/>
      <c r="BA185" s="190"/>
      <c r="BB185" s="190"/>
      <c r="BC185" s="190"/>
      <c r="BD185" s="190"/>
      <c r="BE185" s="190"/>
      <c r="BF185" s="190"/>
      <c r="BG185" s="190"/>
      <c r="BH185" s="190"/>
      <c r="BI185" s="190"/>
      <c r="BJ185" s="190"/>
      <c r="BK185" s="190"/>
      <c r="BL185" s="190"/>
      <c r="BM185" s="190"/>
      <c r="BN185" s="190"/>
      <c r="BO185" s="190"/>
      <c r="BP185" s="190"/>
      <c r="BQ185" s="190"/>
      <c r="BR185" s="190"/>
      <c r="BS185" s="190"/>
      <c r="BT185" s="190"/>
      <c r="BU185" s="190"/>
      <c r="BV185" s="190"/>
      <c r="BW185" s="190"/>
    </row>
    <row r="186" spans="39:75" x14ac:dyDescent="0.25">
      <c r="AM186" s="190"/>
      <c r="AN186" s="190"/>
      <c r="AO186" s="190"/>
      <c r="AP186" s="190"/>
      <c r="AQ186" s="190"/>
      <c r="AR186" s="190"/>
      <c r="AS186" s="190"/>
      <c r="AT186" s="190"/>
      <c r="AU186" s="190"/>
      <c r="AV186" s="190"/>
      <c r="AW186" s="190"/>
      <c r="AX186" s="190"/>
      <c r="AY186" s="190"/>
      <c r="AZ186" s="190"/>
      <c r="BA186" s="190"/>
      <c r="BB186" s="190"/>
      <c r="BC186" s="190"/>
      <c r="BD186" s="190"/>
      <c r="BE186" s="190"/>
      <c r="BF186" s="190"/>
      <c r="BG186" s="190"/>
      <c r="BH186" s="190"/>
      <c r="BI186" s="190"/>
      <c r="BJ186" s="190"/>
      <c r="BK186" s="190"/>
      <c r="BL186" s="190"/>
      <c r="BM186" s="190"/>
      <c r="BN186" s="190"/>
      <c r="BO186" s="190"/>
      <c r="BP186" s="190"/>
      <c r="BQ186" s="190"/>
      <c r="BR186" s="190"/>
      <c r="BS186" s="190"/>
      <c r="BT186" s="190"/>
      <c r="BU186" s="190"/>
      <c r="BV186" s="190"/>
      <c r="BW186" s="190"/>
    </row>
    <row r="187" spans="39:75" x14ac:dyDescent="0.25">
      <c r="AM187" s="190"/>
      <c r="AN187" s="190"/>
      <c r="AO187" s="190"/>
      <c r="AP187" s="190"/>
      <c r="AQ187" s="190"/>
      <c r="AR187" s="190"/>
      <c r="AS187" s="190"/>
      <c r="AT187" s="190"/>
      <c r="AU187" s="190"/>
      <c r="AV187" s="190"/>
      <c r="AW187" s="190"/>
      <c r="AX187" s="190"/>
      <c r="AY187" s="190"/>
      <c r="AZ187" s="190"/>
      <c r="BA187" s="190"/>
      <c r="BB187" s="190"/>
      <c r="BC187" s="190"/>
      <c r="BD187" s="190"/>
      <c r="BE187" s="190"/>
      <c r="BF187" s="190"/>
      <c r="BG187" s="190"/>
      <c r="BH187" s="190"/>
      <c r="BI187" s="190"/>
      <c r="BJ187" s="190"/>
      <c r="BK187" s="190"/>
      <c r="BL187" s="190"/>
      <c r="BM187" s="190"/>
      <c r="BN187" s="190"/>
      <c r="BO187" s="190"/>
      <c r="BP187" s="190"/>
      <c r="BQ187" s="190"/>
      <c r="BR187" s="190"/>
      <c r="BS187" s="190"/>
      <c r="BT187" s="190"/>
      <c r="BU187" s="190"/>
      <c r="BV187" s="190"/>
      <c r="BW187" s="190"/>
    </row>
    <row r="188" spans="39:75" x14ac:dyDescent="0.25">
      <c r="AM188" s="190"/>
      <c r="AN188" s="190"/>
      <c r="AO188" s="190"/>
      <c r="AP188" s="190"/>
      <c r="AQ188" s="190"/>
      <c r="AR188" s="190"/>
      <c r="AS188" s="190"/>
      <c r="AT188" s="190"/>
      <c r="AU188" s="190"/>
      <c r="AV188" s="190"/>
      <c r="AW188" s="190"/>
      <c r="AX188" s="190"/>
      <c r="AY188" s="190"/>
      <c r="AZ188" s="190"/>
      <c r="BA188" s="190"/>
      <c r="BB188" s="190"/>
      <c r="BC188" s="190"/>
      <c r="BD188" s="190"/>
      <c r="BE188" s="190"/>
      <c r="BF188" s="190"/>
      <c r="BG188" s="190"/>
      <c r="BH188" s="190"/>
      <c r="BI188" s="190"/>
      <c r="BJ188" s="190"/>
      <c r="BK188" s="190"/>
      <c r="BL188" s="190"/>
      <c r="BM188" s="190"/>
      <c r="BN188" s="190"/>
      <c r="BO188" s="190"/>
      <c r="BP188" s="190"/>
      <c r="BQ188" s="190"/>
      <c r="BR188" s="190"/>
      <c r="BS188" s="190"/>
      <c r="BT188" s="190"/>
      <c r="BU188" s="190"/>
      <c r="BV188" s="190"/>
      <c r="BW188" s="190"/>
    </row>
    <row r="189" spans="39:75" x14ac:dyDescent="0.25">
      <c r="AM189" s="190"/>
      <c r="AN189" s="190"/>
      <c r="AO189" s="190"/>
      <c r="AP189" s="190"/>
      <c r="AQ189" s="190"/>
      <c r="AR189" s="190"/>
      <c r="AS189" s="190"/>
      <c r="AT189" s="190"/>
      <c r="AU189" s="190"/>
      <c r="AV189" s="190"/>
      <c r="AW189" s="190"/>
      <c r="AX189" s="190"/>
      <c r="AY189" s="190"/>
      <c r="AZ189" s="190"/>
      <c r="BA189" s="190"/>
      <c r="BB189" s="190"/>
      <c r="BC189" s="190"/>
      <c r="BD189" s="190"/>
      <c r="BE189" s="190"/>
      <c r="BF189" s="190"/>
      <c r="BG189" s="190"/>
      <c r="BH189" s="190"/>
      <c r="BI189" s="190"/>
      <c r="BJ189" s="190"/>
      <c r="BK189" s="190"/>
      <c r="BL189" s="190"/>
      <c r="BM189" s="190"/>
      <c r="BN189" s="190"/>
      <c r="BO189" s="190"/>
      <c r="BP189" s="190"/>
      <c r="BQ189" s="190"/>
      <c r="BR189" s="190"/>
      <c r="BS189" s="190"/>
      <c r="BT189" s="190"/>
      <c r="BU189" s="190"/>
      <c r="BV189" s="190"/>
      <c r="BW189" s="190"/>
    </row>
    <row r="190" spans="39:75" x14ac:dyDescent="0.25">
      <c r="AM190" s="190"/>
      <c r="AN190" s="190"/>
      <c r="AO190" s="190"/>
      <c r="AP190" s="190"/>
      <c r="AQ190" s="190"/>
      <c r="AR190" s="190"/>
      <c r="AS190" s="190"/>
      <c r="AT190" s="190"/>
      <c r="AU190" s="190"/>
      <c r="AV190" s="190"/>
      <c r="AW190" s="190"/>
      <c r="AX190" s="190"/>
      <c r="AY190" s="190"/>
      <c r="AZ190" s="190"/>
      <c r="BA190" s="190"/>
      <c r="BB190" s="190"/>
      <c r="BC190" s="190"/>
      <c r="BD190" s="190"/>
      <c r="BE190" s="190"/>
      <c r="BF190" s="190"/>
      <c r="BG190" s="190"/>
      <c r="BH190" s="190"/>
      <c r="BI190" s="190"/>
      <c r="BJ190" s="190"/>
      <c r="BK190" s="190"/>
      <c r="BL190" s="190"/>
      <c r="BM190" s="190"/>
      <c r="BN190" s="190"/>
      <c r="BO190" s="190"/>
      <c r="BP190" s="190"/>
      <c r="BQ190" s="190"/>
      <c r="BR190" s="190"/>
      <c r="BS190" s="190"/>
      <c r="BT190" s="190"/>
      <c r="BU190" s="190"/>
      <c r="BV190" s="190"/>
      <c r="BW190" s="190"/>
    </row>
    <row r="191" spans="39:75" x14ac:dyDescent="0.25">
      <c r="AM191" s="190"/>
      <c r="AN191" s="190"/>
      <c r="AO191" s="190"/>
      <c r="AP191" s="190"/>
      <c r="AQ191" s="190"/>
      <c r="AR191" s="190"/>
      <c r="AS191" s="190"/>
      <c r="AT191" s="190"/>
      <c r="AU191" s="190"/>
      <c r="AV191" s="190"/>
      <c r="AW191" s="190"/>
      <c r="AX191" s="190"/>
      <c r="AY191" s="190"/>
      <c r="AZ191" s="190"/>
      <c r="BA191" s="190"/>
      <c r="BB191" s="190"/>
      <c r="BC191" s="190"/>
      <c r="BD191" s="190"/>
      <c r="BE191" s="190"/>
      <c r="BF191" s="190"/>
      <c r="BG191" s="190"/>
      <c r="BH191" s="190"/>
      <c r="BI191" s="190"/>
      <c r="BJ191" s="190"/>
      <c r="BK191" s="190"/>
      <c r="BL191" s="190"/>
      <c r="BM191" s="190"/>
      <c r="BN191" s="190"/>
      <c r="BO191" s="190"/>
      <c r="BP191" s="190"/>
      <c r="BQ191" s="190"/>
      <c r="BR191" s="190"/>
      <c r="BS191" s="190"/>
      <c r="BT191" s="190"/>
      <c r="BU191" s="190"/>
      <c r="BV191" s="190"/>
      <c r="BW191" s="190"/>
    </row>
    <row r="192" spans="39:75" x14ac:dyDescent="0.25">
      <c r="AM192" s="190"/>
      <c r="AN192" s="190"/>
      <c r="AO192" s="190"/>
      <c r="AP192" s="190"/>
      <c r="AQ192" s="190"/>
      <c r="AR192" s="190"/>
      <c r="AS192" s="190"/>
      <c r="AT192" s="190"/>
      <c r="AU192" s="190"/>
      <c r="AV192" s="190"/>
      <c r="AW192" s="190"/>
      <c r="AX192" s="190"/>
      <c r="AY192" s="190"/>
      <c r="AZ192" s="190"/>
      <c r="BA192" s="190"/>
      <c r="BB192" s="190"/>
      <c r="BC192" s="190"/>
      <c r="BD192" s="190"/>
      <c r="BE192" s="190"/>
      <c r="BF192" s="190"/>
      <c r="BG192" s="190"/>
      <c r="BH192" s="190"/>
      <c r="BI192" s="190"/>
      <c r="BJ192" s="190"/>
      <c r="BK192" s="190"/>
      <c r="BL192" s="190"/>
      <c r="BM192" s="190"/>
      <c r="BN192" s="190"/>
      <c r="BO192" s="190"/>
      <c r="BP192" s="190"/>
      <c r="BQ192" s="190"/>
      <c r="BR192" s="190"/>
      <c r="BS192" s="190"/>
      <c r="BT192" s="190"/>
      <c r="BU192" s="190"/>
      <c r="BV192" s="190"/>
      <c r="BW192" s="190"/>
    </row>
    <row r="193" spans="39:75" x14ac:dyDescent="0.25">
      <c r="AM193" s="190"/>
      <c r="AN193" s="190"/>
      <c r="AO193" s="190"/>
      <c r="AP193" s="190"/>
      <c r="AQ193" s="190"/>
      <c r="AR193" s="190"/>
      <c r="AS193" s="190"/>
      <c r="AT193" s="190"/>
      <c r="AU193" s="190"/>
      <c r="AV193" s="190"/>
      <c r="AW193" s="190"/>
      <c r="AX193" s="190"/>
      <c r="AY193" s="190"/>
      <c r="AZ193" s="190"/>
      <c r="BA193" s="190"/>
      <c r="BB193" s="190"/>
      <c r="BC193" s="190"/>
      <c r="BD193" s="190"/>
      <c r="BE193" s="190"/>
      <c r="BF193" s="190"/>
      <c r="BG193" s="190"/>
      <c r="BH193" s="190"/>
      <c r="BI193" s="190"/>
      <c r="BJ193" s="190"/>
      <c r="BK193" s="190"/>
      <c r="BL193" s="190"/>
      <c r="BM193" s="190"/>
      <c r="BN193" s="190"/>
      <c r="BO193" s="190"/>
      <c r="BP193" s="190"/>
      <c r="BQ193" s="190"/>
      <c r="BR193" s="190"/>
      <c r="BS193" s="190"/>
      <c r="BT193" s="190"/>
      <c r="BU193" s="190"/>
      <c r="BV193" s="190"/>
      <c r="BW193" s="190"/>
    </row>
    <row r="194" spans="39:75" x14ac:dyDescent="0.25">
      <c r="AM194" s="190"/>
      <c r="AN194" s="190"/>
      <c r="AO194" s="190"/>
      <c r="AP194" s="190"/>
      <c r="AQ194" s="190"/>
      <c r="AR194" s="190"/>
      <c r="AS194" s="190"/>
      <c r="AT194" s="190"/>
      <c r="AU194" s="190"/>
      <c r="AV194" s="190"/>
      <c r="AW194" s="190"/>
      <c r="AX194" s="190"/>
      <c r="AY194" s="190"/>
      <c r="AZ194" s="190"/>
      <c r="BA194" s="190"/>
      <c r="BB194" s="190"/>
      <c r="BC194" s="190"/>
      <c r="BD194" s="190"/>
      <c r="BE194" s="190"/>
      <c r="BF194" s="190"/>
      <c r="BG194" s="190"/>
      <c r="BH194" s="190"/>
      <c r="BI194" s="190"/>
      <c r="BJ194" s="190"/>
      <c r="BK194" s="190"/>
      <c r="BL194" s="190"/>
      <c r="BM194" s="190"/>
      <c r="BN194" s="190"/>
      <c r="BO194" s="190"/>
      <c r="BP194" s="190"/>
      <c r="BQ194" s="190"/>
      <c r="BR194" s="190"/>
      <c r="BS194" s="190"/>
      <c r="BT194" s="190"/>
      <c r="BU194" s="190"/>
      <c r="BV194" s="190"/>
      <c r="BW194" s="190"/>
    </row>
    <row r="195" spans="39:75" x14ac:dyDescent="0.25">
      <c r="AM195" s="190"/>
      <c r="AN195" s="190"/>
      <c r="AO195" s="190"/>
      <c r="AP195" s="190"/>
      <c r="AQ195" s="190"/>
      <c r="AR195" s="190"/>
      <c r="AS195" s="190"/>
      <c r="AT195" s="190"/>
      <c r="AU195" s="190"/>
      <c r="AV195" s="190"/>
      <c r="AW195" s="190"/>
      <c r="AX195" s="190"/>
      <c r="AY195" s="190"/>
      <c r="AZ195" s="190"/>
      <c r="BA195" s="190"/>
      <c r="BB195" s="190"/>
      <c r="BC195" s="190"/>
      <c r="BD195" s="190"/>
      <c r="BE195" s="190"/>
      <c r="BF195" s="190"/>
      <c r="BG195" s="190"/>
      <c r="BH195" s="190"/>
      <c r="BI195" s="190"/>
      <c r="BJ195" s="190"/>
      <c r="BK195" s="190"/>
      <c r="BL195" s="190"/>
      <c r="BM195" s="190"/>
      <c r="BN195" s="190"/>
      <c r="BO195" s="190"/>
      <c r="BP195" s="190"/>
      <c r="BQ195" s="190"/>
      <c r="BR195" s="190"/>
      <c r="BS195" s="190"/>
      <c r="BT195" s="190"/>
      <c r="BU195" s="190"/>
      <c r="BV195" s="190"/>
      <c r="BW195" s="190"/>
    </row>
    <row r="196" spans="39:75" x14ac:dyDescent="0.25">
      <c r="AM196" s="190"/>
      <c r="AN196" s="190"/>
      <c r="AO196" s="190"/>
      <c r="AP196" s="190"/>
      <c r="AQ196" s="190"/>
      <c r="AR196" s="190"/>
      <c r="AS196" s="190"/>
      <c r="AT196" s="190"/>
      <c r="AU196" s="190"/>
      <c r="AV196" s="190"/>
      <c r="AW196" s="190"/>
      <c r="AX196" s="190"/>
      <c r="AY196" s="190"/>
      <c r="AZ196" s="190"/>
      <c r="BA196" s="190"/>
      <c r="BB196" s="190"/>
      <c r="BC196" s="190"/>
      <c r="BD196" s="190"/>
      <c r="BE196" s="190"/>
      <c r="BF196" s="190"/>
      <c r="BG196" s="190"/>
      <c r="BH196" s="190"/>
      <c r="BI196" s="190"/>
      <c r="BJ196" s="190"/>
      <c r="BK196" s="190"/>
      <c r="BL196" s="190"/>
      <c r="BM196" s="190"/>
      <c r="BN196" s="190"/>
      <c r="BO196" s="190"/>
      <c r="BP196" s="190"/>
      <c r="BQ196" s="190"/>
      <c r="BR196" s="190"/>
      <c r="BS196" s="190"/>
      <c r="BT196" s="190"/>
      <c r="BU196" s="190"/>
      <c r="BV196" s="190"/>
      <c r="BW196" s="190"/>
    </row>
    <row r="197" spans="39:75" x14ac:dyDescent="0.25">
      <c r="AM197" s="190"/>
      <c r="AN197" s="190"/>
      <c r="AO197" s="190"/>
      <c r="AP197" s="190"/>
      <c r="AQ197" s="190"/>
      <c r="AR197" s="190"/>
      <c r="AS197" s="190"/>
      <c r="AT197" s="190"/>
      <c r="AU197" s="190"/>
      <c r="AV197" s="190"/>
      <c r="AW197" s="190"/>
      <c r="AX197" s="190"/>
      <c r="AY197" s="190"/>
      <c r="AZ197" s="190"/>
      <c r="BA197" s="190"/>
      <c r="BB197" s="190"/>
      <c r="BC197" s="190"/>
      <c r="BD197" s="190"/>
      <c r="BE197" s="190"/>
      <c r="BF197" s="190"/>
      <c r="BG197" s="190"/>
      <c r="BH197" s="190"/>
      <c r="BI197" s="190"/>
      <c r="BJ197" s="190"/>
      <c r="BK197" s="190"/>
      <c r="BL197" s="190"/>
      <c r="BM197" s="190"/>
      <c r="BN197" s="190"/>
      <c r="BO197" s="190"/>
      <c r="BP197" s="190"/>
      <c r="BQ197" s="190"/>
      <c r="BR197" s="190"/>
      <c r="BS197" s="190"/>
      <c r="BT197" s="190"/>
      <c r="BU197" s="190"/>
      <c r="BV197" s="190"/>
      <c r="BW197" s="190"/>
    </row>
    <row r="198" spans="39:75" x14ac:dyDescent="0.25">
      <c r="AM198" s="190"/>
      <c r="AN198" s="190"/>
      <c r="AO198" s="190"/>
      <c r="AP198" s="190"/>
      <c r="AQ198" s="190"/>
      <c r="AR198" s="190"/>
      <c r="AS198" s="190"/>
      <c r="AT198" s="190"/>
      <c r="AU198" s="190"/>
      <c r="AV198" s="190"/>
      <c r="AW198" s="190"/>
      <c r="AX198" s="190"/>
      <c r="AY198" s="190"/>
      <c r="AZ198" s="190"/>
      <c r="BA198" s="190"/>
      <c r="BB198" s="190"/>
      <c r="BC198" s="190"/>
      <c r="BD198" s="190"/>
      <c r="BE198" s="190"/>
      <c r="BF198" s="190"/>
      <c r="BG198" s="190"/>
      <c r="BH198" s="190"/>
      <c r="BI198" s="190"/>
      <c r="BJ198" s="190"/>
      <c r="BK198" s="190"/>
      <c r="BL198" s="190"/>
      <c r="BM198" s="190"/>
      <c r="BN198" s="190"/>
      <c r="BO198" s="190"/>
      <c r="BP198" s="190"/>
      <c r="BQ198" s="190"/>
      <c r="BR198" s="190"/>
      <c r="BS198" s="190"/>
      <c r="BT198" s="190"/>
      <c r="BU198" s="190"/>
      <c r="BV198" s="190"/>
      <c r="BW198" s="190"/>
    </row>
    <row r="199" spans="39:75" x14ac:dyDescent="0.25">
      <c r="AM199" s="190"/>
      <c r="AN199" s="190"/>
      <c r="AO199" s="190"/>
      <c r="AP199" s="190"/>
      <c r="AQ199" s="190"/>
      <c r="AR199" s="190"/>
      <c r="AS199" s="190"/>
      <c r="AT199" s="190"/>
      <c r="AU199" s="190"/>
      <c r="AV199" s="190"/>
      <c r="AW199" s="190"/>
      <c r="AX199" s="190"/>
      <c r="AY199" s="190"/>
      <c r="AZ199" s="190"/>
      <c r="BA199" s="190"/>
      <c r="BB199" s="190"/>
      <c r="BC199" s="190"/>
      <c r="BD199" s="190"/>
      <c r="BE199" s="190"/>
      <c r="BF199" s="190"/>
      <c r="BG199" s="190"/>
      <c r="BH199" s="190"/>
      <c r="BI199" s="190"/>
      <c r="BJ199" s="190"/>
      <c r="BK199" s="190"/>
      <c r="BL199" s="190"/>
      <c r="BM199" s="190"/>
      <c r="BN199" s="190"/>
      <c r="BO199" s="190"/>
      <c r="BP199" s="190"/>
      <c r="BQ199" s="190"/>
      <c r="BR199" s="190"/>
      <c r="BS199" s="190"/>
      <c r="BT199" s="190"/>
      <c r="BU199" s="190"/>
      <c r="BV199" s="190"/>
      <c r="BW199" s="190"/>
    </row>
    <row r="200" spans="39:75" x14ac:dyDescent="0.25">
      <c r="AM200" s="190"/>
      <c r="AN200" s="190"/>
      <c r="AO200" s="190"/>
      <c r="AP200" s="190"/>
      <c r="AQ200" s="190"/>
      <c r="AR200" s="190"/>
      <c r="AS200" s="190"/>
      <c r="AT200" s="190"/>
      <c r="AU200" s="190"/>
      <c r="AV200" s="190"/>
      <c r="AW200" s="190"/>
      <c r="AX200" s="190"/>
      <c r="AY200" s="190"/>
      <c r="AZ200" s="190"/>
      <c r="BA200" s="190"/>
      <c r="BB200" s="190"/>
      <c r="BC200" s="190"/>
      <c r="BD200" s="190"/>
      <c r="BE200" s="190"/>
      <c r="BF200" s="190"/>
      <c r="BG200" s="190"/>
      <c r="BH200" s="190"/>
      <c r="BI200" s="190"/>
      <c r="BJ200" s="190"/>
      <c r="BK200" s="190"/>
      <c r="BL200" s="190"/>
      <c r="BM200" s="190"/>
      <c r="BN200" s="190"/>
      <c r="BO200" s="190"/>
      <c r="BP200" s="190"/>
      <c r="BQ200" s="190"/>
      <c r="BR200" s="190"/>
      <c r="BS200" s="190"/>
      <c r="BT200" s="190"/>
      <c r="BU200" s="190"/>
      <c r="BV200" s="190"/>
      <c r="BW200" s="190"/>
    </row>
    <row r="201" spans="39:75" x14ac:dyDescent="0.25">
      <c r="AM201" s="190"/>
      <c r="AN201" s="190"/>
      <c r="AO201" s="190"/>
      <c r="AP201" s="190"/>
      <c r="AQ201" s="190"/>
      <c r="AR201" s="190"/>
      <c r="AS201" s="190"/>
      <c r="AT201" s="190"/>
      <c r="AU201" s="190"/>
      <c r="AV201" s="190"/>
      <c r="AW201" s="190"/>
      <c r="AX201" s="190"/>
      <c r="AY201" s="190"/>
      <c r="AZ201" s="190"/>
      <c r="BA201" s="190"/>
      <c r="BB201" s="190"/>
      <c r="BC201" s="190"/>
      <c r="BD201" s="190"/>
      <c r="BE201" s="190"/>
      <c r="BF201" s="190"/>
      <c r="BG201" s="190"/>
      <c r="BH201" s="190"/>
      <c r="BI201" s="190"/>
      <c r="BJ201" s="190"/>
      <c r="BK201" s="190"/>
      <c r="BL201" s="190"/>
      <c r="BM201" s="190"/>
      <c r="BN201" s="190"/>
      <c r="BO201" s="190"/>
      <c r="BP201" s="190"/>
      <c r="BQ201" s="190"/>
      <c r="BR201" s="190"/>
      <c r="BS201" s="190"/>
      <c r="BT201" s="190"/>
      <c r="BU201" s="190"/>
      <c r="BV201" s="190"/>
      <c r="BW201" s="190"/>
    </row>
    <row r="202" spans="39:75" x14ac:dyDescent="0.25">
      <c r="AM202" s="190"/>
      <c r="AN202" s="190"/>
      <c r="AO202" s="190"/>
      <c r="AP202" s="190"/>
      <c r="AQ202" s="190"/>
      <c r="AR202" s="190"/>
      <c r="AS202" s="190"/>
      <c r="AT202" s="190"/>
      <c r="AU202" s="190"/>
      <c r="AV202" s="190"/>
      <c r="AW202" s="190"/>
      <c r="AX202" s="190"/>
      <c r="AY202" s="190"/>
      <c r="AZ202" s="190"/>
      <c r="BA202" s="190"/>
      <c r="BB202" s="190"/>
      <c r="BC202" s="190"/>
      <c r="BD202" s="190"/>
      <c r="BE202" s="190"/>
      <c r="BF202" s="190"/>
      <c r="BG202" s="190"/>
      <c r="BH202" s="190"/>
      <c r="BI202" s="190"/>
      <c r="BJ202" s="190"/>
      <c r="BK202" s="190"/>
      <c r="BL202" s="190"/>
      <c r="BM202" s="190"/>
      <c r="BN202" s="190"/>
      <c r="BO202" s="190"/>
      <c r="BP202" s="190"/>
      <c r="BQ202" s="190"/>
      <c r="BR202" s="190"/>
      <c r="BS202" s="190"/>
      <c r="BT202" s="190"/>
      <c r="BU202" s="190"/>
      <c r="BV202" s="190"/>
      <c r="BW202" s="190"/>
    </row>
    <row r="203" spans="39:75" x14ac:dyDescent="0.25">
      <c r="AM203" s="190"/>
      <c r="AN203" s="190"/>
      <c r="AO203" s="190"/>
      <c r="AP203" s="190"/>
      <c r="AQ203" s="190"/>
      <c r="AR203" s="190"/>
      <c r="AS203" s="190"/>
      <c r="AT203" s="190"/>
      <c r="AU203" s="190"/>
      <c r="AV203" s="190"/>
      <c r="AW203" s="190"/>
      <c r="AX203" s="190"/>
      <c r="AY203" s="190"/>
      <c r="AZ203" s="190"/>
      <c r="BA203" s="190"/>
      <c r="BB203" s="190"/>
      <c r="BC203" s="190"/>
      <c r="BD203" s="190"/>
      <c r="BE203" s="190"/>
      <c r="BF203" s="190"/>
      <c r="BG203" s="190"/>
      <c r="BH203" s="190"/>
      <c r="BI203" s="190"/>
      <c r="BJ203" s="190"/>
      <c r="BK203" s="190"/>
      <c r="BL203" s="190"/>
      <c r="BM203" s="190"/>
      <c r="BN203" s="190"/>
      <c r="BO203" s="190"/>
      <c r="BP203" s="190"/>
      <c r="BQ203" s="190"/>
      <c r="BR203" s="190"/>
      <c r="BS203" s="190"/>
      <c r="BT203" s="190"/>
      <c r="BU203" s="190"/>
      <c r="BV203" s="190"/>
      <c r="BW203" s="190"/>
    </row>
    <row r="204" spans="39:75" x14ac:dyDescent="0.25">
      <c r="AM204" s="190"/>
      <c r="AN204" s="190"/>
      <c r="AO204" s="190"/>
      <c r="AP204" s="190"/>
      <c r="AQ204" s="190"/>
      <c r="AR204" s="190"/>
      <c r="AS204" s="190"/>
      <c r="AT204" s="190"/>
      <c r="AU204" s="190"/>
      <c r="AV204" s="190"/>
      <c r="AW204" s="190"/>
      <c r="AX204" s="190"/>
      <c r="AY204" s="190"/>
      <c r="AZ204" s="190"/>
      <c r="BA204" s="190"/>
      <c r="BB204" s="190"/>
      <c r="BC204" s="190"/>
      <c r="BD204" s="190"/>
      <c r="BE204" s="190"/>
      <c r="BF204" s="190"/>
      <c r="BG204" s="190"/>
      <c r="BH204" s="190"/>
      <c r="BI204" s="190"/>
      <c r="BJ204" s="190"/>
      <c r="BK204" s="190"/>
      <c r="BL204" s="190"/>
      <c r="BM204" s="190"/>
      <c r="BN204" s="190"/>
      <c r="BO204" s="190"/>
      <c r="BP204" s="190"/>
      <c r="BQ204" s="190"/>
      <c r="BR204" s="190"/>
      <c r="BS204" s="190"/>
      <c r="BT204" s="190"/>
      <c r="BU204" s="190"/>
      <c r="BV204" s="190"/>
      <c r="BW204" s="190"/>
    </row>
    <row r="205" spans="39:75" x14ac:dyDescent="0.25">
      <c r="AM205" s="190"/>
      <c r="AN205" s="190"/>
      <c r="AO205" s="190"/>
      <c r="AP205" s="190"/>
      <c r="AQ205" s="190"/>
      <c r="AR205" s="190"/>
      <c r="AS205" s="190"/>
      <c r="AT205" s="190"/>
      <c r="AU205" s="190"/>
      <c r="AV205" s="190"/>
      <c r="AW205" s="190"/>
      <c r="AX205" s="190"/>
      <c r="AY205" s="190"/>
      <c r="AZ205" s="190"/>
      <c r="BA205" s="190"/>
      <c r="BB205" s="190"/>
      <c r="BC205" s="190"/>
      <c r="BD205" s="190"/>
      <c r="BE205" s="190"/>
      <c r="BF205" s="190"/>
      <c r="BG205" s="190"/>
      <c r="BH205" s="190"/>
      <c r="BI205" s="190"/>
      <c r="BJ205" s="190"/>
      <c r="BK205" s="190"/>
      <c r="BL205" s="190"/>
      <c r="BM205" s="190"/>
      <c r="BN205" s="190"/>
      <c r="BO205" s="190"/>
      <c r="BP205" s="190"/>
      <c r="BQ205" s="190"/>
      <c r="BR205" s="190"/>
      <c r="BS205" s="190"/>
      <c r="BT205" s="190"/>
      <c r="BU205" s="190"/>
      <c r="BV205" s="190"/>
      <c r="BW205" s="190"/>
    </row>
    <row r="206" spans="39:75" x14ac:dyDescent="0.25">
      <c r="AM206" s="190"/>
      <c r="AN206" s="190"/>
      <c r="AO206" s="190"/>
      <c r="AP206" s="190"/>
      <c r="AQ206" s="190"/>
      <c r="AR206" s="190"/>
      <c r="AS206" s="190"/>
      <c r="AT206" s="190"/>
      <c r="AU206" s="190"/>
      <c r="AV206" s="190"/>
      <c r="AW206" s="190"/>
      <c r="AX206" s="190"/>
      <c r="AY206" s="190"/>
      <c r="AZ206" s="190"/>
      <c r="BA206" s="190"/>
      <c r="BB206" s="190"/>
      <c r="BC206" s="190"/>
      <c r="BD206" s="190"/>
      <c r="BE206" s="190"/>
      <c r="BF206" s="190"/>
      <c r="BG206" s="190"/>
      <c r="BH206" s="190"/>
      <c r="BI206" s="190"/>
      <c r="BJ206" s="190"/>
      <c r="BK206" s="190"/>
      <c r="BL206" s="190"/>
      <c r="BM206" s="190"/>
      <c r="BN206" s="190"/>
      <c r="BO206" s="190"/>
      <c r="BP206" s="190"/>
      <c r="BQ206" s="190"/>
      <c r="BR206" s="190"/>
      <c r="BS206" s="190"/>
      <c r="BT206" s="190"/>
      <c r="BU206" s="190"/>
      <c r="BV206" s="190"/>
      <c r="BW206" s="190"/>
    </row>
    <row r="207" spans="39:75" x14ac:dyDescent="0.25">
      <c r="AM207" s="190"/>
      <c r="AN207" s="190"/>
      <c r="AO207" s="190"/>
      <c r="AP207" s="190"/>
      <c r="AQ207" s="190"/>
      <c r="AR207" s="190"/>
      <c r="AS207" s="190"/>
      <c r="AT207" s="190"/>
      <c r="AU207" s="190"/>
      <c r="AV207" s="190"/>
      <c r="AW207" s="190"/>
      <c r="AX207" s="190"/>
      <c r="AY207" s="190"/>
      <c r="AZ207" s="190"/>
      <c r="BA207" s="190"/>
      <c r="BB207" s="190"/>
      <c r="BC207" s="190"/>
      <c r="BD207" s="190"/>
      <c r="BE207" s="190"/>
      <c r="BF207" s="190"/>
      <c r="BG207" s="190"/>
      <c r="BH207" s="190"/>
      <c r="BI207" s="190"/>
      <c r="BJ207" s="190"/>
      <c r="BK207" s="190"/>
      <c r="BL207" s="190"/>
      <c r="BM207" s="190"/>
      <c r="BN207" s="190"/>
      <c r="BO207" s="190"/>
      <c r="BP207" s="190"/>
      <c r="BQ207" s="190"/>
      <c r="BR207" s="190"/>
      <c r="BS207" s="190"/>
      <c r="BT207" s="190"/>
      <c r="BU207" s="190"/>
      <c r="BV207" s="190"/>
      <c r="BW207" s="190"/>
    </row>
    <row r="208" spans="39:75" x14ac:dyDescent="0.25">
      <c r="AM208" s="190"/>
      <c r="AN208" s="190"/>
      <c r="AO208" s="190"/>
      <c r="AP208" s="190"/>
      <c r="AQ208" s="190"/>
      <c r="AR208" s="190"/>
      <c r="AS208" s="190"/>
      <c r="AT208" s="190"/>
      <c r="AU208" s="190"/>
      <c r="AV208" s="190"/>
      <c r="AW208" s="190"/>
      <c r="AX208" s="190"/>
      <c r="AY208" s="190"/>
      <c r="AZ208" s="190"/>
      <c r="BA208" s="190"/>
      <c r="BB208" s="190"/>
      <c r="BC208" s="190"/>
      <c r="BD208" s="190"/>
      <c r="BE208" s="190"/>
      <c r="BF208" s="190"/>
      <c r="BG208" s="190"/>
      <c r="BH208" s="190"/>
      <c r="BI208" s="190"/>
      <c r="BJ208" s="190"/>
      <c r="BK208" s="190"/>
      <c r="BL208" s="190"/>
      <c r="BM208" s="190"/>
      <c r="BN208" s="190"/>
      <c r="BO208" s="190"/>
      <c r="BP208" s="190"/>
      <c r="BQ208" s="190"/>
      <c r="BR208" s="190"/>
      <c r="BS208" s="190"/>
      <c r="BT208" s="190"/>
      <c r="BU208" s="190"/>
      <c r="BV208" s="190"/>
      <c r="BW208" s="190"/>
    </row>
    <row r="209" spans="39:75" x14ac:dyDescent="0.25">
      <c r="AM209" s="190"/>
      <c r="AN209" s="190"/>
      <c r="AO209" s="190"/>
      <c r="AP209" s="190"/>
      <c r="AQ209" s="190"/>
      <c r="AR209" s="190"/>
      <c r="AS209" s="190"/>
      <c r="AT209" s="190"/>
      <c r="AU209" s="190"/>
      <c r="AV209" s="190"/>
      <c r="AW209" s="190"/>
      <c r="AX209" s="190"/>
      <c r="AY209" s="190"/>
      <c r="AZ209" s="190"/>
      <c r="BA209" s="190"/>
      <c r="BB209" s="190"/>
      <c r="BC209" s="190"/>
      <c r="BD209" s="190"/>
      <c r="BE209" s="190"/>
      <c r="BF209" s="190"/>
      <c r="BG209" s="190"/>
      <c r="BH209" s="190"/>
      <c r="BI209" s="190"/>
      <c r="BJ209" s="190"/>
      <c r="BK209" s="190"/>
      <c r="BL209" s="190"/>
      <c r="BM209" s="190"/>
      <c r="BN209" s="190"/>
      <c r="BO209" s="190"/>
      <c r="BP209" s="190"/>
      <c r="BQ209" s="190"/>
      <c r="BR209" s="190"/>
      <c r="BS209" s="190"/>
      <c r="BT209" s="190"/>
      <c r="BU209" s="190"/>
      <c r="BV209" s="190"/>
      <c r="BW209" s="190"/>
    </row>
    <row r="210" spans="39:75" x14ac:dyDescent="0.25">
      <c r="AM210" s="190"/>
      <c r="AN210" s="190"/>
      <c r="AO210" s="190"/>
      <c r="AP210" s="190"/>
      <c r="AQ210" s="190"/>
      <c r="AR210" s="190"/>
      <c r="AS210" s="190"/>
      <c r="AT210" s="190"/>
      <c r="AU210" s="190"/>
      <c r="AV210" s="190"/>
      <c r="AW210" s="190"/>
      <c r="AX210" s="190"/>
      <c r="AY210" s="190"/>
      <c r="AZ210" s="190"/>
      <c r="BA210" s="190"/>
      <c r="BB210" s="190"/>
      <c r="BC210" s="190"/>
      <c r="BD210" s="190"/>
      <c r="BE210" s="190"/>
      <c r="BF210" s="190"/>
      <c r="BG210" s="190"/>
      <c r="BH210" s="190"/>
      <c r="BI210" s="190"/>
      <c r="BJ210" s="190"/>
      <c r="BK210" s="190"/>
      <c r="BL210" s="190"/>
      <c r="BM210" s="190"/>
      <c r="BN210" s="190"/>
      <c r="BO210" s="190"/>
      <c r="BP210" s="190"/>
      <c r="BQ210" s="190"/>
      <c r="BR210" s="190"/>
      <c r="BS210" s="190"/>
      <c r="BT210" s="190"/>
      <c r="BU210" s="190"/>
      <c r="BV210" s="190"/>
      <c r="BW210" s="190"/>
    </row>
    <row r="211" spans="39:75" x14ac:dyDescent="0.25">
      <c r="AM211" s="190"/>
      <c r="AN211" s="190"/>
      <c r="AO211" s="190"/>
      <c r="AP211" s="190"/>
      <c r="AQ211" s="190"/>
      <c r="AR211" s="190"/>
      <c r="AS211" s="190"/>
      <c r="AT211" s="190"/>
      <c r="AU211" s="190"/>
      <c r="AV211" s="190"/>
      <c r="AW211" s="190"/>
      <c r="AX211" s="190"/>
      <c r="AY211" s="190"/>
      <c r="AZ211" s="190"/>
      <c r="BA211" s="190"/>
      <c r="BB211" s="190"/>
      <c r="BC211" s="190"/>
      <c r="BD211" s="190"/>
      <c r="BE211" s="190"/>
      <c r="BF211" s="190"/>
      <c r="BG211" s="190"/>
      <c r="BH211" s="190"/>
      <c r="BI211" s="190"/>
      <c r="BJ211" s="190"/>
      <c r="BK211" s="190"/>
      <c r="BL211" s="190"/>
      <c r="BM211" s="190"/>
      <c r="BN211" s="190"/>
      <c r="BO211" s="190"/>
      <c r="BP211" s="190"/>
      <c r="BQ211" s="190"/>
      <c r="BR211" s="190"/>
      <c r="BS211" s="190"/>
      <c r="BT211" s="190"/>
      <c r="BU211" s="190"/>
      <c r="BV211" s="190"/>
      <c r="BW211" s="190"/>
    </row>
    <row r="212" spans="39:75" x14ac:dyDescent="0.25">
      <c r="AM212" s="190"/>
      <c r="AN212" s="190"/>
      <c r="AO212" s="190"/>
      <c r="AP212" s="190"/>
      <c r="AQ212" s="190"/>
      <c r="AR212" s="190"/>
      <c r="AS212" s="190"/>
      <c r="AT212" s="190"/>
      <c r="AU212" s="190"/>
      <c r="AV212" s="190"/>
      <c r="AW212" s="190"/>
      <c r="AX212" s="190"/>
      <c r="AY212" s="190"/>
      <c r="AZ212" s="190"/>
      <c r="BA212" s="190"/>
      <c r="BB212" s="190"/>
      <c r="BC212" s="190"/>
      <c r="BD212" s="190"/>
      <c r="BE212" s="190"/>
      <c r="BF212" s="190"/>
      <c r="BG212" s="190"/>
      <c r="BH212" s="190"/>
      <c r="BI212" s="190"/>
      <c r="BJ212" s="190"/>
      <c r="BK212" s="190"/>
      <c r="BL212" s="190"/>
      <c r="BM212" s="190"/>
      <c r="BN212" s="190"/>
      <c r="BO212" s="190"/>
      <c r="BP212" s="190"/>
      <c r="BQ212" s="190"/>
      <c r="BR212" s="190"/>
      <c r="BS212" s="190"/>
      <c r="BT212" s="190"/>
      <c r="BU212" s="190"/>
      <c r="BV212" s="190"/>
      <c r="BW212" s="190"/>
    </row>
    <row r="213" spans="39:75" x14ac:dyDescent="0.25">
      <c r="AM213" s="190"/>
      <c r="AN213" s="190"/>
      <c r="AO213" s="190"/>
      <c r="AP213" s="190"/>
      <c r="AQ213" s="190"/>
      <c r="AR213" s="190"/>
      <c r="AS213" s="190"/>
      <c r="AT213" s="190"/>
      <c r="AU213" s="190"/>
      <c r="AV213" s="190"/>
      <c r="AW213" s="190"/>
      <c r="AX213" s="190"/>
      <c r="AY213" s="190"/>
      <c r="AZ213" s="190"/>
      <c r="BA213" s="190"/>
      <c r="BB213" s="190"/>
      <c r="BC213" s="190"/>
      <c r="BD213" s="190"/>
      <c r="BE213" s="190"/>
      <c r="BF213" s="190"/>
      <c r="BG213" s="190"/>
      <c r="BH213" s="190"/>
      <c r="BI213" s="190"/>
      <c r="BJ213" s="190"/>
      <c r="BK213" s="190"/>
      <c r="BL213" s="190"/>
      <c r="BM213" s="190"/>
      <c r="BN213" s="190"/>
      <c r="BO213" s="190"/>
      <c r="BP213" s="190"/>
      <c r="BQ213" s="190"/>
      <c r="BR213" s="190"/>
      <c r="BS213" s="190"/>
      <c r="BT213" s="190"/>
      <c r="BU213" s="190"/>
      <c r="BV213" s="190"/>
      <c r="BW213" s="190"/>
    </row>
    <row r="214" spans="39:75" x14ac:dyDescent="0.25">
      <c r="AM214" s="190"/>
      <c r="AN214" s="190"/>
      <c r="AO214" s="190"/>
      <c r="AP214" s="190"/>
      <c r="AQ214" s="190"/>
      <c r="AR214" s="190"/>
      <c r="AS214" s="190"/>
      <c r="AT214" s="190"/>
      <c r="AU214" s="190"/>
      <c r="AV214" s="190"/>
      <c r="AW214" s="190"/>
      <c r="AX214" s="190"/>
      <c r="AY214" s="190"/>
      <c r="AZ214" s="190"/>
      <c r="BA214" s="190"/>
      <c r="BB214" s="190"/>
      <c r="BC214" s="190"/>
      <c r="BD214" s="190"/>
      <c r="BE214" s="190"/>
      <c r="BF214" s="190"/>
      <c r="BG214" s="190"/>
      <c r="BH214" s="190"/>
      <c r="BI214" s="190"/>
      <c r="BJ214" s="190"/>
      <c r="BK214" s="190"/>
      <c r="BL214" s="190"/>
      <c r="BM214" s="190"/>
      <c r="BN214" s="190"/>
      <c r="BO214" s="190"/>
      <c r="BP214" s="190"/>
      <c r="BQ214" s="190"/>
      <c r="BR214" s="190"/>
      <c r="BS214" s="190"/>
      <c r="BT214" s="190"/>
      <c r="BU214" s="190"/>
      <c r="BV214" s="190"/>
      <c r="BW214" s="190"/>
    </row>
    <row r="215" spans="39:75" x14ac:dyDescent="0.25">
      <c r="AM215" s="190"/>
      <c r="AN215" s="190"/>
      <c r="AO215" s="190"/>
      <c r="AP215" s="190"/>
      <c r="AQ215" s="190"/>
      <c r="AR215" s="190"/>
      <c r="AS215" s="190"/>
      <c r="AT215" s="190"/>
      <c r="AU215" s="190"/>
      <c r="AV215" s="190"/>
      <c r="AW215" s="190"/>
      <c r="AX215" s="190"/>
      <c r="AY215" s="190"/>
      <c r="AZ215" s="190"/>
      <c r="BA215" s="190"/>
      <c r="BB215" s="190"/>
      <c r="BC215" s="190"/>
      <c r="BD215" s="190"/>
      <c r="BE215" s="190"/>
      <c r="BF215" s="190"/>
      <c r="BG215" s="190"/>
      <c r="BH215" s="190"/>
      <c r="BI215" s="190"/>
      <c r="BJ215" s="190"/>
      <c r="BK215" s="190"/>
      <c r="BL215" s="190"/>
      <c r="BM215" s="190"/>
      <c r="BN215" s="190"/>
      <c r="BO215" s="190"/>
      <c r="BP215" s="190"/>
      <c r="BQ215" s="190"/>
      <c r="BR215" s="190"/>
      <c r="BS215" s="190"/>
      <c r="BT215" s="190"/>
      <c r="BU215" s="190"/>
      <c r="BV215" s="190"/>
      <c r="BW215" s="190"/>
    </row>
    <row r="216" spans="39:75" x14ac:dyDescent="0.25">
      <c r="AM216" s="190"/>
      <c r="AN216" s="190"/>
      <c r="AO216" s="190"/>
      <c r="AP216" s="190"/>
      <c r="AQ216" s="190"/>
      <c r="AR216" s="190"/>
      <c r="AS216" s="190"/>
      <c r="AT216" s="190"/>
      <c r="AU216" s="190"/>
      <c r="AV216" s="190"/>
      <c r="AW216" s="190"/>
      <c r="AX216" s="190"/>
      <c r="AY216" s="190"/>
      <c r="AZ216" s="190"/>
      <c r="BA216" s="190"/>
      <c r="BB216" s="190"/>
      <c r="BC216" s="190"/>
      <c r="BD216" s="190"/>
      <c r="BE216" s="190"/>
      <c r="BF216" s="190"/>
      <c r="BG216" s="190"/>
      <c r="BH216" s="190"/>
      <c r="BI216" s="190"/>
      <c r="BJ216" s="190"/>
      <c r="BK216" s="190"/>
      <c r="BL216" s="190"/>
      <c r="BM216" s="190"/>
      <c r="BN216" s="190"/>
      <c r="BO216" s="190"/>
      <c r="BP216" s="190"/>
      <c r="BQ216" s="190"/>
      <c r="BR216" s="190"/>
      <c r="BS216" s="190"/>
      <c r="BT216" s="190"/>
      <c r="BU216" s="190"/>
      <c r="BV216" s="190"/>
      <c r="BW216" s="190"/>
    </row>
    <row r="217" spans="39:75" x14ac:dyDescent="0.25">
      <c r="AM217" s="190"/>
      <c r="AN217" s="190"/>
      <c r="AO217" s="190"/>
      <c r="AP217" s="190"/>
      <c r="AQ217" s="190"/>
      <c r="AR217" s="190"/>
      <c r="AS217" s="190"/>
      <c r="AT217" s="190"/>
      <c r="AU217" s="190"/>
      <c r="AV217" s="190"/>
      <c r="AW217" s="190"/>
      <c r="AX217" s="190"/>
      <c r="AY217" s="190"/>
      <c r="AZ217" s="190"/>
      <c r="BA217" s="190"/>
      <c r="BB217" s="190"/>
      <c r="BC217" s="190"/>
      <c r="BD217" s="190"/>
      <c r="BE217" s="190"/>
      <c r="BF217" s="190"/>
      <c r="BG217" s="190"/>
      <c r="BH217" s="190"/>
      <c r="BI217" s="190"/>
      <c r="BJ217" s="190"/>
      <c r="BK217" s="190"/>
      <c r="BL217" s="190"/>
      <c r="BM217" s="190"/>
      <c r="BN217" s="190"/>
      <c r="BO217" s="190"/>
      <c r="BP217" s="190"/>
      <c r="BQ217" s="190"/>
      <c r="BR217" s="190"/>
      <c r="BS217" s="190"/>
      <c r="BT217" s="190"/>
      <c r="BU217" s="190"/>
      <c r="BV217" s="190"/>
      <c r="BW217" s="190"/>
    </row>
    <row r="218" spans="39:75" x14ac:dyDescent="0.25">
      <c r="AM218" s="190"/>
      <c r="AN218" s="190"/>
      <c r="AO218" s="190"/>
      <c r="AP218" s="190"/>
      <c r="AQ218" s="190"/>
      <c r="AR218" s="190"/>
      <c r="AS218" s="190"/>
      <c r="AT218" s="190"/>
      <c r="AU218" s="190"/>
      <c r="AV218" s="190"/>
      <c r="AW218" s="190"/>
      <c r="AX218" s="190"/>
      <c r="AY218" s="190"/>
      <c r="AZ218" s="190"/>
      <c r="BA218" s="190"/>
      <c r="BB218" s="190"/>
      <c r="BC218" s="190"/>
      <c r="BD218" s="190"/>
      <c r="BE218" s="190"/>
      <c r="BF218" s="190"/>
      <c r="BG218" s="190"/>
      <c r="BH218" s="190"/>
      <c r="BI218" s="190"/>
      <c r="BJ218" s="190"/>
      <c r="BK218" s="190"/>
      <c r="BL218" s="190"/>
      <c r="BM218" s="190"/>
      <c r="BN218" s="190"/>
      <c r="BO218" s="190"/>
      <c r="BP218" s="190"/>
      <c r="BQ218" s="190"/>
      <c r="BR218" s="190"/>
      <c r="BS218" s="190"/>
      <c r="BT218" s="190"/>
      <c r="BU218" s="190"/>
      <c r="BV218" s="190"/>
      <c r="BW218" s="190"/>
    </row>
    <row r="219" spans="39:75" x14ac:dyDescent="0.25">
      <c r="AM219" s="190"/>
      <c r="AN219" s="190"/>
      <c r="AO219" s="190"/>
      <c r="AP219" s="190"/>
      <c r="AQ219" s="190"/>
      <c r="AR219" s="190"/>
      <c r="AS219" s="190"/>
      <c r="AT219" s="190"/>
      <c r="AU219" s="190"/>
      <c r="AV219" s="190"/>
      <c r="AW219" s="190"/>
      <c r="AX219" s="190"/>
      <c r="AY219" s="190"/>
      <c r="AZ219" s="190"/>
      <c r="BA219" s="190"/>
      <c r="BB219" s="190"/>
      <c r="BC219" s="190"/>
      <c r="BD219" s="190"/>
      <c r="BE219" s="190"/>
      <c r="BF219" s="190"/>
      <c r="BG219" s="190"/>
      <c r="BH219" s="190"/>
      <c r="BI219" s="190"/>
      <c r="BJ219" s="190"/>
      <c r="BK219" s="190"/>
      <c r="BL219" s="190"/>
      <c r="BM219" s="190"/>
      <c r="BN219" s="190"/>
      <c r="BO219" s="190"/>
      <c r="BP219" s="190"/>
      <c r="BQ219" s="190"/>
      <c r="BR219" s="190"/>
      <c r="BS219" s="190"/>
      <c r="BT219" s="190"/>
      <c r="BU219" s="190"/>
      <c r="BV219" s="190"/>
      <c r="BW219" s="190"/>
    </row>
    <row r="220" spans="39:75" x14ac:dyDescent="0.25">
      <c r="AM220" s="190"/>
      <c r="AN220" s="190"/>
      <c r="AO220" s="190"/>
      <c r="AP220" s="190"/>
      <c r="AQ220" s="190"/>
      <c r="AR220" s="190"/>
      <c r="AS220" s="190"/>
      <c r="AT220" s="190"/>
      <c r="AU220" s="190"/>
      <c r="AV220" s="190"/>
      <c r="AW220" s="190"/>
      <c r="AX220" s="190"/>
      <c r="AY220" s="190"/>
      <c r="AZ220" s="190"/>
      <c r="BA220" s="190"/>
      <c r="BB220" s="190"/>
      <c r="BC220" s="190"/>
      <c r="BD220" s="190"/>
      <c r="BE220" s="190"/>
      <c r="BF220" s="190"/>
      <c r="BG220" s="190"/>
      <c r="BH220" s="190"/>
      <c r="BI220" s="190"/>
      <c r="BJ220" s="190"/>
      <c r="BK220" s="190"/>
      <c r="BL220" s="190"/>
      <c r="BM220" s="190"/>
      <c r="BN220" s="190"/>
      <c r="BO220" s="190"/>
      <c r="BP220" s="190"/>
      <c r="BQ220" s="190"/>
      <c r="BR220" s="190"/>
      <c r="BS220" s="190"/>
      <c r="BT220" s="190"/>
      <c r="BU220" s="190"/>
      <c r="BV220" s="190"/>
      <c r="BW220" s="190"/>
    </row>
    <row r="221" spans="39:75" x14ac:dyDescent="0.25">
      <c r="AM221" s="190"/>
      <c r="AN221" s="190"/>
      <c r="AO221" s="190"/>
      <c r="AP221" s="190"/>
      <c r="AQ221" s="190"/>
      <c r="AR221" s="190"/>
      <c r="AS221" s="190"/>
      <c r="AT221" s="190"/>
      <c r="AU221" s="190"/>
      <c r="AV221" s="190"/>
      <c r="AW221" s="190"/>
      <c r="AX221" s="190"/>
      <c r="AY221" s="190"/>
      <c r="AZ221" s="190"/>
      <c r="BA221" s="190"/>
      <c r="BB221" s="190"/>
      <c r="BC221" s="190"/>
      <c r="BD221" s="190"/>
      <c r="BE221" s="190"/>
      <c r="BF221" s="190"/>
      <c r="BG221" s="190"/>
      <c r="BH221" s="190"/>
      <c r="BI221" s="190"/>
      <c r="BJ221" s="190"/>
      <c r="BK221" s="190"/>
      <c r="BL221" s="190"/>
      <c r="BM221" s="190"/>
      <c r="BN221" s="190"/>
      <c r="BO221" s="190"/>
      <c r="BP221" s="190"/>
      <c r="BQ221" s="190"/>
      <c r="BR221" s="190"/>
      <c r="BS221" s="190"/>
      <c r="BT221" s="190"/>
      <c r="BU221" s="190"/>
      <c r="BV221" s="190"/>
      <c r="BW221" s="190"/>
    </row>
    <row r="222" spans="39:75" x14ac:dyDescent="0.25">
      <c r="AM222" s="190"/>
      <c r="AN222" s="190"/>
      <c r="AO222" s="190"/>
      <c r="AP222" s="190"/>
      <c r="AQ222" s="190"/>
      <c r="AR222" s="190"/>
      <c r="AS222" s="190"/>
      <c r="AT222" s="190"/>
      <c r="AU222" s="190"/>
      <c r="AV222" s="190"/>
      <c r="AW222" s="190"/>
      <c r="AX222" s="190"/>
      <c r="AY222" s="190"/>
      <c r="AZ222" s="190"/>
      <c r="BA222" s="190"/>
      <c r="BB222" s="190"/>
      <c r="BC222" s="190"/>
      <c r="BD222" s="190"/>
      <c r="BE222" s="190"/>
      <c r="BF222" s="190"/>
      <c r="BG222" s="190"/>
      <c r="BH222" s="190"/>
      <c r="BI222" s="190"/>
      <c r="BJ222" s="190"/>
      <c r="BK222" s="190"/>
      <c r="BL222" s="190"/>
      <c r="BM222" s="190"/>
      <c r="BN222" s="190"/>
      <c r="BO222" s="190"/>
      <c r="BP222" s="190"/>
      <c r="BQ222" s="190"/>
      <c r="BR222" s="190"/>
      <c r="BS222" s="190"/>
      <c r="BT222" s="190"/>
      <c r="BU222" s="190"/>
      <c r="BV222" s="190"/>
      <c r="BW222" s="190"/>
    </row>
    <row r="223" spans="39:75" x14ac:dyDescent="0.25">
      <c r="AM223" s="190"/>
      <c r="AN223" s="190"/>
      <c r="AO223" s="190"/>
      <c r="AP223" s="190"/>
      <c r="AQ223" s="190"/>
      <c r="AR223" s="190"/>
      <c r="AS223" s="190"/>
      <c r="AT223" s="190"/>
      <c r="AU223" s="190"/>
      <c r="AV223" s="190"/>
      <c r="AW223" s="190"/>
      <c r="AX223" s="190"/>
      <c r="AY223" s="190"/>
      <c r="AZ223" s="190"/>
      <c r="BA223" s="190"/>
      <c r="BB223" s="190"/>
      <c r="BC223" s="190"/>
      <c r="BD223" s="190"/>
      <c r="BE223" s="190"/>
      <c r="BF223" s="190"/>
      <c r="BG223" s="190"/>
      <c r="BH223" s="190"/>
      <c r="BI223" s="190"/>
      <c r="BJ223" s="190"/>
      <c r="BK223" s="190"/>
      <c r="BL223" s="190"/>
      <c r="BM223" s="190"/>
      <c r="BN223" s="190"/>
      <c r="BO223" s="190"/>
      <c r="BP223" s="190"/>
      <c r="BQ223" s="190"/>
      <c r="BR223" s="190"/>
      <c r="BS223" s="190"/>
      <c r="BT223" s="190"/>
      <c r="BU223" s="190"/>
      <c r="BV223" s="190"/>
      <c r="BW223" s="190"/>
    </row>
    <row r="224" spans="39:75" x14ac:dyDescent="0.25">
      <c r="AM224" s="190"/>
      <c r="AN224" s="190"/>
      <c r="AO224" s="190"/>
      <c r="AP224" s="190"/>
      <c r="AQ224" s="190"/>
      <c r="AR224" s="190"/>
      <c r="AS224" s="190"/>
      <c r="AT224" s="190"/>
      <c r="AU224" s="190"/>
      <c r="AV224" s="190"/>
      <c r="AW224" s="190"/>
      <c r="AX224" s="190"/>
      <c r="AY224" s="190"/>
      <c r="AZ224" s="190"/>
      <c r="BA224" s="190"/>
      <c r="BB224" s="190"/>
      <c r="BC224" s="190"/>
      <c r="BD224" s="190"/>
      <c r="BE224" s="190"/>
      <c r="BF224" s="190"/>
      <c r="BG224" s="190"/>
      <c r="BH224" s="190"/>
      <c r="BI224" s="190"/>
      <c r="BJ224" s="190"/>
      <c r="BK224" s="190"/>
      <c r="BL224" s="190"/>
      <c r="BM224" s="190"/>
      <c r="BN224" s="190"/>
      <c r="BO224" s="190"/>
      <c r="BP224" s="190"/>
      <c r="BQ224" s="190"/>
      <c r="BR224" s="190"/>
      <c r="BS224" s="190"/>
      <c r="BT224" s="190"/>
      <c r="BU224" s="190"/>
      <c r="BV224" s="190"/>
      <c r="BW224" s="190"/>
    </row>
    <row r="225" spans="39:75" x14ac:dyDescent="0.25">
      <c r="AM225" s="190"/>
      <c r="AN225" s="190"/>
      <c r="AO225" s="190"/>
      <c r="AP225" s="190"/>
      <c r="AQ225" s="190"/>
      <c r="AR225" s="190"/>
      <c r="AS225" s="190"/>
      <c r="AT225" s="190"/>
      <c r="AU225" s="190"/>
      <c r="AV225" s="190"/>
      <c r="AW225" s="190"/>
      <c r="AX225" s="190"/>
      <c r="AY225" s="190"/>
      <c r="AZ225" s="190"/>
      <c r="BA225" s="190"/>
      <c r="BB225" s="190"/>
      <c r="BC225" s="190"/>
      <c r="BD225" s="190"/>
      <c r="BE225" s="190"/>
      <c r="BF225" s="190"/>
      <c r="BG225" s="190"/>
      <c r="BH225" s="190"/>
      <c r="BI225" s="190"/>
      <c r="BJ225" s="190"/>
      <c r="BK225" s="190"/>
      <c r="BL225" s="190"/>
      <c r="BM225" s="190"/>
      <c r="BN225" s="190"/>
      <c r="BO225" s="190"/>
      <c r="BP225" s="190"/>
      <c r="BQ225" s="190"/>
      <c r="BR225" s="190"/>
      <c r="BS225" s="190"/>
      <c r="BT225" s="190"/>
      <c r="BU225" s="190"/>
      <c r="BV225" s="190"/>
      <c r="BW225" s="190"/>
    </row>
    <row r="226" spans="39:75" x14ac:dyDescent="0.25">
      <c r="AM226" s="190"/>
      <c r="AN226" s="190"/>
      <c r="AO226" s="190"/>
      <c r="AP226" s="190"/>
      <c r="AQ226" s="190"/>
      <c r="AR226" s="190"/>
      <c r="AS226" s="190"/>
      <c r="AT226" s="190"/>
      <c r="AU226" s="190"/>
      <c r="AV226" s="190"/>
      <c r="AW226" s="190"/>
      <c r="AX226" s="190"/>
      <c r="AY226" s="190"/>
      <c r="AZ226" s="190"/>
      <c r="BA226" s="190"/>
      <c r="BB226" s="190"/>
      <c r="BC226" s="190"/>
      <c r="BD226" s="190"/>
      <c r="BE226" s="190"/>
      <c r="BF226" s="190"/>
      <c r="BG226" s="190"/>
      <c r="BH226" s="190"/>
      <c r="BI226" s="190"/>
      <c r="BJ226" s="190"/>
      <c r="BK226" s="190"/>
      <c r="BL226" s="190"/>
      <c r="BM226" s="190"/>
      <c r="BN226" s="190"/>
      <c r="BO226" s="190"/>
      <c r="BP226" s="190"/>
      <c r="BQ226" s="190"/>
      <c r="BR226" s="190"/>
      <c r="BS226" s="190"/>
      <c r="BT226" s="190"/>
      <c r="BU226" s="190"/>
      <c r="BV226" s="190"/>
      <c r="BW226" s="190"/>
    </row>
    <row r="227" spans="39:75" x14ac:dyDescent="0.25">
      <c r="AM227" s="190"/>
      <c r="AN227" s="190"/>
      <c r="AO227" s="190"/>
      <c r="AP227" s="190"/>
      <c r="AQ227" s="190"/>
      <c r="AR227" s="190"/>
      <c r="AS227" s="190"/>
      <c r="AT227" s="190"/>
      <c r="AU227" s="190"/>
      <c r="AV227" s="190"/>
      <c r="AW227" s="190"/>
      <c r="AX227" s="190"/>
      <c r="AY227" s="190"/>
      <c r="AZ227" s="190"/>
      <c r="BA227" s="190"/>
      <c r="BB227" s="190"/>
      <c r="BC227" s="190"/>
      <c r="BD227" s="190"/>
      <c r="BE227" s="190"/>
      <c r="BF227" s="190"/>
      <c r="BG227" s="190"/>
      <c r="BH227" s="190"/>
      <c r="BI227" s="190"/>
      <c r="BJ227" s="190"/>
      <c r="BK227" s="190"/>
      <c r="BL227" s="190"/>
      <c r="BM227" s="190"/>
      <c r="BN227" s="190"/>
      <c r="BO227" s="190"/>
      <c r="BP227" s="190"/>
      <c r="BQ227" s="190"/>
      <c r="BR227" s="190"/>
      <c r="BS227" s="190"/>
      <c r="BT227" s="190"/>
      <c r="BU227" s="190"/>
      <c r="BV227" s="190"/>
      <c r="BW227" s="190"/>
    </row>
    <row r="228" spans="39:75" x14ac:dyDescent="0.25">
      <c r="AM228" s="190"/>
      <c r="AN228" s="190"/>
      <c r="AO228" s="190"/>
      <c r="AP228" s="190"/>
      <c r="AQ228" s="190"/>
      <c r="AR228" s="190"/>
      <c r="AS228" s="190"/>
      <c r="AT228" s="190"/>
      <c r="AU228" s="190"/>
      <c r="AV228" s="190"/>
      <c r="AW228" s="190"/>
      <c r="AX228" s="190"/>
      <c r="AY228" s="190"/>
      <c r="AZ228" s="190"/>
      <c r="BA228" s="190"/>
      <c r="BB228" s="190"/>
      <c r="BC228" s="190"/>
      <c r="BD228" s="190"/>
      <c r="BE228" s="190"/>
      <c r="BF228" s="190"/>
      <c r="BG228" s="190"/>
      <c r="BH228" s="190"/>
      <c r="BI228" s="190"/>
      <c r="BJ228" s="190"/>
      <c r="BK228" s="190"/>
      <c r="BL228" s="190"/>
      <c r="BM228" s="190"/>
      <c r="BN228" s="190"/>
      <c r="BO228" s="190"/>
      <c r="BP228" s="190"/>
      <c r="BQ228" s="190"/>
      <c r="BR228" s="190"/>
      <c r="BS228" s="190"/>
      <c r="BT228" s="190"/>
      <c r="BU228" s="190"/>
      <c r="BV228" s="190"/>
      <c r="BW228" s="190"/>
    </row>
    <row r="229" spans="39:75" x14ac:dyDescent="0.25">
      <c r="AM229" s="190"/>
      <c r="AN229" s="190"/>
      <c r="AO229" s="190"/>
      <c r="AP229" s="190"/>
      <c r="AQ229" s="190"/>
      <c r="AR229" s="190"/>
      <c r="AS229" s="190"/>
      <c r="AT229" s="190"/>
      <c r="AU229" s="190"/>
      <c r="AV229" s="190"/>
      <c r="AW229" s="190"/>
      <c r="AX229" s="190"/>
      <c r="AY229" s="190"/>
      <c r="AZ229" s="190"/>
      <c r="BA229" s="190"/>
      <c r="BB229" s="190"/>
      <c r="BC229" s="190"/>
      <c r="BD229" s="190"/>
      <c r="BE229" s="190"/>
      <c r="BF229" s="190"/>
      <c r="BG229" s="190"/>
      <c r="BH229" s="190"/>
      <c r="BI229" s="190"/>
      <c r="BJ229" s="190"/>
      <c r="BK229" s="190"/>
      <c r="BL229" s="190"/>
      <c r="BM229" s="190"/>
      <c r="BN229" s="190"/>
      <c r="BO229" s="190"/>
      <c r="BP229" s="190"/>
      <c r="BQ229" s="190"/>
      <c r="BR229" s="190"/>
      <c r="BS229" s="190"/>
      <c r="BT229" s="190"/>
      <c r="BU229" s="190"/>
      <c r="BV229" s="190"/>
      <c r="BW229" s="190"/>
    </row>
    <row r="230" spans="39:75" x14ac:dyDescent="0.25">
      <c r="AM230" s="190"/>
      <c r="AN230" s="190"/>
      <c r="AO230" s="190"/>
      <c r="AP230" s="190"/>
      <c r="AQ230" s="190"/>
      <c r="AR230" s="190"/>
      <c r="AS230" s="190"/>
      <c r="AT230" s="190"/>
      <c r="AU230" s="190"/>
      <c r="AV230" s="190"/>
      <c r="AW230" s="190"/>
      <c r="AX230" s="190"/>
      <c r="AY230" s="190"/>
      <c r="AZ230" s="190"/>
      <c r="BA230" s="190"/>
      <c r="BB230" s="190"/>
      <c r="BC230" s="190"/>
      <c r="BD230" s="190"/>
      <c r="BE230" s="190"/>
      <c r="BF230" s="190"/>
      <c r="BG230" s="190"/>
      <c r="BH230" s="190"/>
      <c r="BI230" s="190"/>
      <c r="BJ230" s="190"/>
      <c r="BK230" s="190"/>
      <c r="BL230" s="190"/>
      <c r="BM230" s="190"/>
      <c r="BN230" s="190"/>
      <c r="BO230" s="190"/>
      <c r="BP230" s="190"/>
      <c r="BQ230" s="190"/>
      <c r="BR230" s="190"/>
      <c r="BS230" s="190"/>
      <c r="BT230" s="190"/>
      <c r="BU230" s="190"/>
      <c r="BV230" s="190"/>
      <c r="BW230" s="190"/>
    </row>
    <row r="231" spans="39:75" x14ac:dyDescent="0.25">
      <c r="AM231" s="190"/>
      <c r="AN231" s="190"/>
      <c r="AO231" s="190"/>
      <c r="AP231" s="190"/>
      <c r="AQ231" s="190"/>
      <c r="AR231" s="190"/>
      <c r="AS231" s="190"/>
      <c r="AT231" s="190"/>
      <c r="AU231" s="190"/>
      <c r="AV231" s="190"/>
      <c r="AW231" s="190"/>
      <c r="AX231" s="190"/>
      <c r="AY231" s="190"/>
      <c r="AZ231" s="190"/>
      <c r="BA231" s="190"/>
      <c r="BB231" s="190"/>
      <c r="BC231" s="190"/>
      <c r="BD231" s="190"/>
      <c r="BE231" s="190"/>
      <c r="BF231" s="190"/>
      <c r="BG231" s="190"/>
      <c r="BH231" s="190"/>
      <c r="BI231" s="190"/>
      <c r="BJ231" s="190"/>
      <c r="BK231" s="190"/>
      <c r="BL231" s="190"/>
      <c r="BM231" s="190"/>
      <c r="BN231" s="190"/>
      <c r="BO231" s="190"/>
      <c r="BP231" s="190"/>
      <c r="BQ231" s="190"/>
      <c r="BR231" s="190"/>
      <c r="BS231" s="190"/>
      <c r="BT231" s="190"/>
      <c r="BU231" s="190"/>
      <c r="BV231" s="190"/>
      <c r="BW231" s="190"/>
    </row>
    <row r="232" spans="39:75" x14ac:dyDescent="0.25">
      <c r="AM232" s="190"/>
      <c r="AN232" s="190"/>
      <c r="AO232" s="190"/>
      <c r="AP232" s="190"/>
      <c r="AQ232" s="190"/>
      <c r="AR232" s="190"/>
      <c r="AS232" s="190"/>
      <c r="AT232" s="190"/>
      <c r="AU232" s="190"/>
      <c r="AV232" s="190"/>
      <c r="AW232" s="190"/>
      <c r="AX232" s="190"/>
      <c r="AY232" s="190"/>
      <c r="AZ232" s="190"/>
      <c r="BA232" s="190"/>
      <c r="BB232" s="190"/>
      <c r="BC232" s="190"/>
      <c r="BD232" s="190"/>
      <c r="BE232" s="190"/>
      <c r="BF232" s="190"/>
      <c r="BG232" s="190"/>
      <c r="BH232" s="190"/>
      <c r="BI232" s="190"/>
      <c r="BJ232" s="190"/>
      <c r="BK232" s="190"/>
      <c r="BL232" s="190"/>
      <c r="BM232" s="190"/>
      <c r="BN232" s="190"/>
      <c r="BO232" s="190"/>
      <c r="BP232" s="190"/>
      <c r="BQ232" s="190"/>
      <c r="BR232" s="190"/>
      <c r="BS232" s="190"/>
      <c r="BT232" s="190"/>
      <c r="BU232" s="190"/>
      <c r="BV232" s="190"/>
      <c r="BW232" s="190"/>
    </row>
    <row r="233" spans="39:75" x14ac:dyDescent="0.25">
      <c r="AM233" s="190"/>
      <c r="AN233" s="190"/>
      <c r="AO233" s="190"/>
      <c r="AP233" s="190"/>
      <c r="AQ233" s="190"/>
      <c r="AR233" s="190"/>
      <c r="AS233" s="190"/>
      <c r="AT233" s="190"/>
      <c r="AU233" s="190"/>
      <c r="AV233" s="190"/>
      <c r="AW233" s="190"/>
      <c r="AX233" s="190"/>
      <c r="AY233" s="190"/>
      <c r="AZ233" s="190"/>
      <c r="BA233" s="190"/>
      <c r="BB233" s="190"/>
      <c r="BC233" s="190"/>
      <c r="BD233" s="190"/>
      <c r="BE233" s="190"/>
      <c r="BF233" s="190"/>
      <c r="BG233" s="190"/>
      <c r="BH233" s="190"/>
      <c r="BI233" s="190"/>
      <c r="BJ233" s="190"/>
      <c r="BK233" s="190"/>
      <c r="BL233" s="190"/>
      <c r="BM233" s="190"/>
      <c r="BN233" s="190"/>
      <c r="BO233" s="190"/>
      <c r="BP233" s="190"/>
      <c r="BQ233" s="190"/>
      <c r="BR233" s="190"/>
      <c r="BS233" s="190"/>
      <c r="BT233" s="190"/>
      <c r="BU233" s="190"/>
      <c r="BV233" s="190"/>
      <c r="BW233" s="190"/>
    </row>
    <row r="234" spans="39:75" x14ac:dyDescent="0.25">
      <c r="AM234" s="190"/>
      <c r="AN234" s="190"/>
      <c r="AO234" s="190"/>
      <c r="AP234" s="190"/>
      <c r="AQ234" s="190"/>
      <c r="AR234" s="190"/>
      <c r="AS234" s="190"/>
      <c r="AT234" s="190"/>
      <c r="AU234" s="190"/>
      <c r="AV234" s="190"/>
      <c r="AW234" s="190"/>
      <c r="AX234" s="190"/>
      <c r="AY234" s="190"/>
      <c r="AZ234" s="190"/>
      <c r="BA234" s="190"/>
      <c r="BB234" s="190"/>
      <c r="BC234" s="190"/>
      <c r="BD234" s="190"/>
      <c r="BE234" s="190"/>
      <c r="BF234" s="190"/>
      <c r="BG234" s="190"/>
      <c r="BH234" s="190"/>
      <c r="BI234" s="190"/>
      <c r="BJ234" s="190"/>
      <c r="BK234" s="190"/>
      <c r="BL234" s="190"/>
      <c r="BM234" s="190"/>
      <c r="BN234" s="190"/>
      <c r="BO234" s="190"/>
      <c r="BP234" s="190"/>
      <c r="BQ234" s="190"/>
      <c r="BR234" s="190"/>
      <c r="BS234" s="190"/>
      <c r="BT234" s="190"/>
      <c r="BU234" s="190"/>
      <c r="BV234" s="190"/>
      <c r="BW234" s="190"/>
    </row>
    <row r="235" spans="39:75" x14ac:dyDescent="0.25">
      <c r="AM235" s="190"/>
      <c r="AN235" s="190"/>
      <c r="AO235" s="190"/>
      <c r="AP235" s="190"/>
      <c r="AQ235" s="190"/>
      <c r="AR235" s="190"/>
      <c r="AS235" s="190"/>
      <c r="AT235" s="190"/>
      <c r="AU235" s="190"/>
      <c r="AV235" s="190"/>
      <c r="AW235" s="190"/>
      <c r="AX235" s="190"/>
      <c r="AY235" s="190"/>
      <c r="AZ235" s="190"/>
      <c r="BA235" s="190"/>
      <c r="BB235" s="190"/>
      <c r="BC235" s="190"/>
      <c r="BD235" s="190"/>
      <c r="BE235" s="190"/>
      <c r="BF235" s="190"/>
      <c r="BG235" s="190"/>
      <c r="BH235" s="190"/>
      <c r="BI235" s="190"/>
      <c r="BJ235" s="190"/>
      <c r="BK235" s="190"/>
      <c r="BL235" s="190"/>
      <c r="BM235" s="190"/>
      <c r="BN235" s="190"/>
      <c r="BO235" s="190"/>
      <c r="BP235" s="190"/>
      <c r="BQ235" s="190"/>
      <c r="BR235" s="190"/>
      <c r="BS235" s="190"/>
      <c r="BT235" s="190"/>
      <c r="BU235" s="190"/>
      <c r="BV235" s="190"/>
      <c r="BW235" s="190"/>
    </row>
    <row r="236" spans="39:75" x14ac:dyDescent="0.25">
      <c r="AM236" s="190"/>
      <c r="AN236" s="190"/>
      <c r="AO236" s="190"/>
      <c r="AP236" s="190"/>
      <c r="AQ236" s="190"/>
      <c r="AR236" s="190"/>
      <c r="AS236" s="190"/>
      <c r="AT236" s="190"/>
      <c r="AU236" s="190"/>
      <c r="AV236" s="190"/>
      <c r="AW236" s="190"/>
      <c r="AX236" s="190"/>
      <c r="AY236" s="190"/>
      <c r="AZ236" s="190"/>
      <c r="BA236" s="190"/>
      <c r="BB236" s="190"/>
      <c r="BC236" s="190"/>
      <c r="BD236" s="190"/>
      <c r="BE236" s="190"/>
      <c r="BF236" s="190"/>
      <c r="BG236" s="190"/>
      <c r="BH236" s="190"/>
      <c r="BI236" s="190"/>
      <c r="BJ236" s="190"/>
      <c r="BK236" s="190"/>
      <c r="BL236" s="190"/>
      <c r="BM236" s="190"/>
      <c r="BN236" s="190"/>
      <c r="BO236" s="190"/>
      <c r="BP236" s="190"/>
      <c r="BQ236" s="190"/>
      <c r="BR236" s="190"/>
      <c r="BS236" s="190"/>
      <c r="BT236" s="190"/>
      <c r="BU236" s="190"/>
      <c r="BV236" s="190"/>
      <c r="BW236" s="190"/>
    </row>
    <row r="237" spans="39:75" x14ac:dyDescent="0.25">
      <c r="AM237" s="190"/>
      <c r="AN237" s="190"/>
      <c r="AO237" s="190"/>
      <c r="AP237" s="190"/>
      <c r="AQ237" s="190"/>
      <c r="AR237" s="190"/>
      <c r="AS237" s="190"/>
      <c r="AT237" s="190"/>
      <c r="AU237" s="190"/>
      <c r="AV237" s="190"/>
      <c r="AW237" s="190"/>
      <c r="AX237" s="190"/>
      <c r="AY237" s="190"/>
      <c r="AZ237" s="190"/>
      <c r="BA237" s="190"/>
      <c r="BB237" s="190"/>
      <c r="BC237" s="190"/>
      <c r="BD237" s="190"/>
      <c r="BE237" s="190"/>
      <c r="BF237" s="190"/>
      <c r="BG237" s="190"/>
      <c r="BH237" s="190"/>
      <c r="BI237" s="190"/>
      <c r="BJ237" s="190"/>
      <c r="BK237" s="190"/>
      <c r="BL237" s="190"/>
      <c r="BM237" s="190"/>
      <c r="BN237" s="190"/>
      <c r="BO237" s="190"/>
      <c r="BP237" s="190"/>
      <c r="BQ237" s="190"/>
      <c r="BR237" s="190"/>
      <c r="BS237" s="190"/>
      <c r="BT237" s="190"/>
      <c r="BU237" s="190"/>
      <c r="BV237" s="190"/>
      <c r="BW237" s="190"/>
    </row>
    <row r="238" spans="39:75" x14ac:dyDescent="0.25">
      <c r="AM238" s="190"/>
      <c r="AN238" s="190"/>
      <c r="AO238" s="190"/>
      <c r="AP238" s="190"/>
      <c r="AQ238" s="190"/>
      <c r="AR238" s="190"/>
      <c r="AS238" s="190"/>
      <c r="AT238" s="190"/>
      <c r="AU238" s="190"/>
      <c r="AV238" s="190"/>
      <c r="AW238" s="190"/>
      <c r="AX238" s="190"/>
      <c r="AY238" s="190"/>
      <c r="AZ238" s="190"/>
      <c r="BA238" s="190"/>
      <c r="BB238" s="190"/>
      <c r="BC238" s="190"/>
      <c r="BD238" s="190"/>
      <c r="BE238" s="190"/>
      <c r="BF238" s="190"/>
      <c r="BG238" s="190"/>
      <c r="BH238" s="190"/>
      <c r="BI238" s="190"/>
      <c r="BJ238" s="190"/>
      <c r="BK238" s="190"/>
      <c r="BL238" s="190"/>
      <c r="BM238" s="190"/>
      <c r="BN238" s="190"/>
      <c r="BO238" s="190"/>
      <c r="BP238" s="190"/>
      <c r="BQ238" s="190"/>
      <c r="BR238" s="190"/>
      <c r="BS238" s="190"/>
      <c r="BT238" s="190"/>
      <c r="BU238" s="190"/>
      <c r="BV238" s="190"/>
      <c r="BW238" s="190"/>
    </row>
    <row r="239" spans="39:75" x14ac:dyDescent="0.25">
      <c r="AM239" s="190"/>
      <c r="AN239" s="190"/>
      <c r="AO239" s="190"/>
      <c r="AP239" s="190"/>
      <c r="AQ239" s="190"/>
      <c r="AR239" s="190"/>
      <c r="AS239" s="190"/>
      <c r="AT239" s="190"/>
      <c r="AU239" s="190"/>
      <c r="AV239" s="190"/>
      <c r="AW239" s="190"/>
      <c r="AX239" s="190"/>
      <c r="AY239" s="190"/>
      <c r="AZ239" s="190"/>
      <c r="BA239" s="190"/>
      <c r="BB239" s="190"/>
      <c r="BC239" s="190"/>
      <c r="BD239" s="190"/>
      <c r="BE239" s="190"/>
      <c r="BF239" s="190"/>
      <c r="BG239" s="190"/>
      <c r="BH239" s="190"/>
      <c r="BI239" s="190"/>
      <c r="BJ239" s="190"/>
      <c r="BK239" s="190"/>
      <c r="BL239" s="190"/>
      <c r="BM239" s="190"/>
      <c r="BN239" s="190"/>
      <c r="BO239" s="190"/>
      <c r="BP239" s="190"/>
      <c r="BQ239" s="190"/>
      <c r="BR239" s="190"/>
      <c r="BS239" s="190"/>
      <c r="BT239" s="190"/>
      <c r="BU239" s="190"/>
      <c r="BV239" s="190"/>
      <c r="BW239" s="190"/>
    </row>
    <row r="240" spans="39:75" x14ac:dyDescent="0.25">
      <c r="AM240" s="190"/>
      <c r="AN240" s="190"/>
      <c r="AO240" s="190"/>
      <c r="AP240" s="190"/>
      <c r="AQ240" s="190"/>
      <c r="AR240" s="190"/>
      <c r="AS240" s="190"/>
      <c r="AT240" s="190"/>
      <c r="AU240" s="190"/>
      <c r="AV240" s="190"/>
      <c r="AW240" s="190"/>
      <c r="AX240" s="190"/>
      <c r="AY240" s="190"/>
      <c r="AZ240" s="190"/>
      <c r="BA240" s="190"/>
      <c r="BB240" s="190"/>
      <c r="BC240" s="190"/>
      <c r="BD240" s="190"/>
      <c r="BE240" s="190"/>
      <c r="BF240" s="190"/>
      <c r="BG240" s="190"/>
      <c r="BH240" s="190"/>
      <c r="BI240" s="190"/>
      <c r="BJ240" s="190"/>
      <c r="BK240" s="190"/>
      <c r="BL240" s="190"/>
      <c r="BM240" s="190"/>
      <c r="BN240" s="190"/>
      <c r="BO240" s="190"/>
      <c r="BP240" s="190"/>
      <c r="BQ240" s="190"/>
      <c r="BR240" s="190"/>
      <c r="BS240" s="190"/>
      <c r="BT240" s="190"/>
      <c r="BU240" s="190"/>
      <c r="BV240" s="190"/>
      <c r="BW240" s="190"/>
    </row>
    <row r="241" spans="39:75" x14ac:dyDescent="0.25">
      <c r="AM241" s="190"/>
      <c r="AN241" s="190"/>
      <c r="AO241" s="190"/>
      <c r="AP241" s="190"/>
      <c r="AQ241" s="190"/>
      <c r="AR241" s="190"/>
      <c r="AS241" s="190"/>
      <c r="AT241" s="190"/>
      <c r="AU241" s="190"/>
      <c r="AV241" s="190"/>
      <c r="AW241" s="190"/>
      <c r="AX241" s="190"/>
      <c r="AY241" s="190"/>
      <c r="AZ241" s="190"/>
      <c r="BA241" s="190"/>
      <c r="BB241" s="190"/>
      <c r="BC241" s="190"/>
      <c r="BD241" s="190"/>
      <c r="BE241" s="190"/>
      <c r="BF241" s="190"/>
      <c r="BG241" s="190"/>
      <c r="BH241" s="190"/>
      <c r="BI241" s="190"/>
      <c r="BJ241" s="190"/>
      <c r="BK241" s="190"/>
      <c r="BL241" s="190"/>
      <c r="BM241" s="190"/>
      <c r="BN241" s="190"/>
      <c r="BO241" s="190"/>
      <c r="BP241" s="190"/>
      <c r="BQ241" s="190"/>
      <c r="BR241" s="190"/>
      <c r="BS241" s="190"/>
      <c r="BT241" s="190"/>
      <c r="BU241" s="190"/>
      <c r="BV241" s="190"/>
      <c r="BW241" s="190"/>
    </row>
    <row r="242" spans="39:75" x14ac:dyDescent="0.25">
      <c r="AM242" s="190"/>
      <c r="AN242" s="190"/>
      <c r="AO242" s="190"/>
      <c r="AP242" s="190"/>
      <c r="AQ242" s="190"/>
      <c r="AR242" s="190"/>
      <c r="AS242" s="190"/>
      <c r="AT242" s="190"/>
      <c r="AU242" s="190"/>
      <c r="AV242" s="190"/>
      <c r="AW242" s="190"/>
      <c r="AX242" s="190"/>
      <c r="AY242" s="190"/>
      <c r="AZ242" s="190"/>
      <c r="BA242" s="190"/>
      <c r="BB242" s="190"/>
      <c r="BC242" s="190"/>
      <c r="BD242" s="190"/>
      <c r="BE242" s="190"/>
      <c r="BF242" s="190"/>
      <c r="BG242" s="190"/>
      <c r="BH242" s="190"/>
      <c r="BI242" s="190"/>
      <c r="BJ242" s="190"/>
      <c r="BK242" s="190"/>
      <c r="BL242" s="190"/>
      <c r="BM242" s="190"/>
      <c r="BN242" s="190"/>
      <c r="BO242" s="190"/>
      <c r="BP242" s="190"/>
      <c r="BQ242" s="190"/>
      <c r="BR242" s="190"/>
      <c r="BS242" s="190"/>
      <c r="BT242" s="190"/>
      <c r="BU242" s="190"/>
      <c r="BV242" s="190"/>
      <c r="BW242" s="190"/>
    </row>
    <row r="243" spans="39:75" x14ac:dyDescent="0.25">
      <c r="AM243" s="190"/>
      <c r="AN243" s="190"/>
      <c r="AO243" s="190"/>
      <c r="AP243" s="190"/>
      <c r="AQ243" s="190"/>
      <c r="AR243" s="190"/>
      <c r="AS243" s="190"/>
      <c r="AT243" s="190"/>
      <c r="AU243" s="190"/>
      <c r="AV243" s="190"/>
      <c r="AW243" s="190"/>
      <c r="AX243" s="190"/>
      <c r="AY243" s="190"/>
      <c r="AZ243" s="190"/>
      <c r="BA243" s="190"/>
      <c r="BB243" s="190"/>
      <c r="BC243" s="190"/>
      <c r="BD243" s="190"/>
      <c r="BE243" s="190"/>
      <c r="BF243" s="190"/>
      <c r="BG243" s="190"/>
      <c r="BH243" s="190"/>
      <c r="BI243" s="190"/>
      <c r="BJ243" s="190"/>
      <c r="BK243" s="190"/>
      <c r="BL243" s="190"/>
      <c r="BM243" s="190"/>
      <c r="BN243" s="190"/>
      <c r="BO243" s="190"/>
      <c r="BP243" s="190"/>
      <c r="BQ243" s="190"/>
      <c r="BR243" s="190"/>
      <c r="BS243" s="190"/>
      <c r="BT243" s="190"/>
      <c r="BU243" s="190"/>
      <c r="BV243" s="190"/>
      <c r="BW243" s="190"/>
    </row>
    <row r="244" spans="39:75" x14ac:dyDescent="0.25">
      <c r="AM244" s="190"/>
      <c r="AN244" s="190"/>
      <c r="AO244" s="190"/>
      <c r="AP244" s="190"/>
      <c r="AQ244" s="190"/>
      <c r="AR244" s="190"/>
      <c r="AS244" s="190"/>
      <c r="AT244" s="190"/>
      <c r="AU244" s="190"/>
      <c r="AV244" s="190"/>
      <c r="AW244" s="190"/>
      <c r="AX244" s="190"/>
      <c r="AY244" s="190"/>
      <c r="AZ244" s="190"/>
      <c r="BA244" s="190"/>
      <c r="BB244" s="190"/>
      <c r="BC244" s="190"/>
      <c r="BD244" s="190"/>
      <c r="BE244" s="190"/>
      <c r="BF244" s="190"/>
      <c r="BG244" s="190"/>
      <c r="BH244" s="190"/>
      <c r="BI244" s="190"/>
      <c r="BJ244" s="190"/>
      <c r="BK244" s="190"/>
      <c r="BL244" s="190"/>
      <c r="BM244" s="190"/>
      <c r="BN244" s="190"/>
      <c r="BO244" s="190"/>
      <c r="BP244" s="190"/>
      <c r="BQ244" s="190"/>
      <c r="BR244" s="190"/>
      <c r="BS244" s="190"/>
      <c r="BT244" s="190"/>
      <c r="BU244" s="190"/>
      <c r="BV244" s="190"/>
      <c r="BW244" s="190"/>
    </row>
    <row r="245" spans="39:75" x14ac:dyDescent="0.25">
      <c r="AM245" s="190"/>
      <c r="AN245" s="190"/>
      <c r="AO245" s="190"/>
      <c r="AP245" s="190"/>
      <c r="AQ245" s="190"/>
      <c r="AR245" s="190"/>
      <c r="AS245" s="190"/>
      <c r="AT245" s="190"/>
      <c r="AU245" s="190"/>
      <c r="AV245" s="190"/>
      <c r="AW245" s="190"/>
      <c r="AX245" s="190"/>
      <c r="AY245" s="190"/>
      <c r="AZ245" s="190"/>
      <c r="BA245" s="190"/>
      <c r="BB245" s="190"/>
      <c r="BC245" s="190"/>
      <c r="BD245" s="190"/>
      <c r="BE245" s="190"/>
      <c r="BF245" s="190"/>
      <c r="BG245" s="190"/>
      <c r="BH245" s="190"/>
      <c r="BI245" s="190"/>
      <c r="BJ245" s="190"/>
      <c r="BK245" s="190"/>
      <c r="BL245" s="190"/>
      <c r="BM245" s="190"/>
      <c r="BN245" s="190"/>
      <c r="BO245" s="190"/>
      <c r="BP245" s="190"/>
      <c r="BQ245" s="190"/>
      <c r="BR245" s="190"/>
      <c r="BS245" s="190"/>
      <c r="BT245" s="190"/>
      <c r="BU245" s="190"/>
      <c r="BV245" s="190"/>
      <c r="BW245" s="190"/>
    </row>
    <row r="246" spans="39:75" x14ac:dyDescent="0.25">
      <c r="AM246" s="190"/>
      <c r="AN246" s="190"/>
      <c r="AO246" s="190"/>
      <c r="AP246" s="190"/>
      <c r="AQ246" s="190"/>
      <c r="AR246" s="190"/>
      <c r="AS246" s="190"/>
      <c r="AT246" s="190"/>
      <c r="AU246" s="190"/>
      <c r="AV246" s="190"/>
      <c r="AW246" s="190"/>
      <c r="AX246" s="190"/>
      <c r="AY246" s="190"/>
      <c r="AZ246" s="190"/>
      <c r="BA246" s="190"/>
      <c r="BB246" s="190"/>
      <c r="BC246" s="190"/>
      <c r="BD246" s="190"/>
      <c r="BE246" s="190"/>
      <c r="BF246" s="190"/>
      <c r="BG246" s="190"/>
      <c r="BH246" s="190"/>
      <c r="BI246" s="190"/>
      <c r="BJ246" s="190"/>
      <c r="BK246" s="190"/>
      <c r="BL246" s="190"/>
      <c r="BM246" s="190"/>
      <c r="BN246" s="190"/>
      <c r="BO246" s="190"/>
      <c r="BP246" s="190"/>
      <c r="BQ246" s="190"/>
      <c r="BR246" s="190"/>
      <c r="BS246" s="190"/>
      <c r="BT246" s="190"/>
      <c r="BU246" s="190"/>
      <c r="BV246" s="190"/>
      <c r="BW246" s="190"/>
    </row>
    <row r="247" spans="39:75" x14ac:dyDescent="0.25">
      <c r="AM247" s="190"/>
      <c r="AN247" s="190"/>
      <c r="AO247" s="190"/>
      <c r="AP247" s="190"/>
      <c r="AQ247" s="190"/>
      <c r="AR247" s="190"/>
      <c r="AS247" s="190"/>
      <c r="AT247" s="190"/>
      <c r="AU247" s="190"/>
      <c r="AV247" s="190"/>
      <c r="AW247" s="190"/>
      <c r="AX247" s="190"/>
      <c r="AY247" s="190"/>
      <c r="AZ247" s="190"/>
      <c r="BA247" s="190"/>
      <c r="BB247" s="190"/>
      <c r="BC247" s="190"/>
      <c r="BD247" s="190"/>
      <c r="BE247" s="190"/>
      <c r="BF247" s="190"/>
      <c r="BG247" s="190"/>
      <c r="BH247" s="190"/>
      <c r="BI247" s="190"/>
      <c r="BJ247" s="190"/>
      <c r="BK247" s="190"/>
      <c r="BL247" s="190"/>
      <c r="BM247" s="190"/>
      <c r="BN247" s="190"/>
      <c r="BO247" s="190"/>
      <c r="BP247" s="190"/>
      <c r="BQ247" s="190"/>
      <c r="BR247" s="190"/>
      <c r="BS247" s="190"/>
      <c r="BT247" s="190"/>
      <c r="BU247" s="190"/>
      <c r="BV247" s="190"/>
      <c r="BW247" s="190"/>
    </row>
    <row r="248" spans="39:75" x14ac:dyDescent="0.25">
      <c r="AM248" s="190"/>
      <c r="AN248" s="190"/>
      <c r="AO248" s="190"/>
      <c r="AP248" s="190"/>
      <c r="AQ248" s="190"/>
      <c r="AR248" s="190"/>
      <c r="AS248" s="190"/>
      <c r="AT248" s="190"/>
      <c r="AU248" s="190"/>
      <c r="AV248" s="190"/>
      <c r="AW248" s="190"/>
      <c r="AX248" s="190"/>
      <c r="AY248" s="190"/>
      <c r="AZ248" s="190"/>
      <c r="BA248" s="190"/>
      <c r="BB248" s="190"/>
      <c r="BC248" s="190"/>
      <c r="BD248" s="190"/>
      <c r="BE248" s="190"/>
      <c r="BF248" s="190"/>
      <c r="BG248" s="190"/>
      <c r="BH248" s="190"/>
      <c r="BI248" s="190"/>
      <c r="BJ248" s="190"/>
      <c r="BK248" s="190"/>
      <c r="BL248" s="190"/>
      <c r="BM248" s="190"/>
      <c r="BN248" s="190"/>
      <c r="BO248" s="190"/>
      <c r="BP248" s="190"/>
      <c r="BQ248" s="190"/>
      <c r="BR248" s="190"/>
      <c r="BS248" s="190"/>
      <c r="BT248" s="190"/>
      <c r="BU248" s="190"/>
      <c r="BV248" s="190"/>
      <c r="BW248" s="190"/>
    </row>
    <row r="249" spans="39:75" x14ac:dyDescent="0.25">
      <c r="AM249" s="190"/>
      <c r="AN249" s="190"/>
      <c r="AO249" s="190"/>
      <c r="AP249" s="190"/>
      <c r="AQ249" s="190"/>
      <c r="AR249" s="190"/>
      <c r="AS249" s="190"/>
      <c r="AT249" s="190"/>
      <c r="AU249" s="190"/>
      <c r="AV249" s="190"/>
      <c r="AW249" s="190"/>
      <c r="AX249" s="190"/>
      <c r="AY249" s="190"/>
      <c r="AZ249" s="190"/>
      <c r="BA249" s="190"/>
      <c r="BB249" s="190"/>
      <c r="BC249" s="190"/>
      <c r="BD249" s="190"/>
      <c r="BE249" s="190"/>
      <c r="BF249" s="190"/>
      <c r="BG249" s="190"/>
      <c r="BH249" s="190"/>
      <c r="BI249" s="190"/>
      <c r="BJ249" s="190"/>
      <c r="BK249" s="190"/>
      <c r="BL249" s="190"/>
      <c r="BM249" s="190"/>
      <c r="BN249" s="190"/>
      <c r="BO249" s="190"/>
      <c r="BP249" s="190"/>
      <c r="BQ249" s="190"/>
      <c r="BR249" s="190"/>
      <c r="BS249" s="190"/>
      <c r="BT249" s="190"/>
      <c r="BU249" s="190"/>
      <c r="BV249" s="190"/>
      <c r="BW249" s="190"/>
    </row>
    <row r="250" spans="39:75" x14ac:dyDescent="0.25">
      <c r="AM250" s="190"/>
      <c r="AN250" s="190"/>
      <c r="AO250" s="190"/>
      <c r="AP250" s="190"/>
      <c r="AQ250" s="190"/>
      <c r="AR250" s="190"/>
      <c r="AS250" s="190"/>
      <c r="AT250" s="190"/>
      <c r="AU250" s="190"/>
      <c r="AV250" s="190"/>
      <c r="AW250" s="190"/>
      <c r="AX250" s="190"/>
      <c r="AY250" s="190"/>
      <c r="AZ250" s="190"/>
      <c r="BA250" s="190"/>
      <c r="BB250" s="190"/>
      <c r="BC250" s="190"/>
      <c r="BD250" s="190"/>
      <c r="BE250" s="190"/>
      <c r="BF250" s="190"/>
      <c r="BG250" s="190"/>
      <c r="BH250" s="190"/>
      <c r="BI250" s="190"/>
      <c r="BJ250" s="190"/>
      <c r="BK250" s="190"/>
      <c r="BL250" s="190"/>
      <c r="BM250" s="190"/>
      <c r="BN250" s="190"/>
      <c r="BO250" s="190"/>
      <c r="BP250" s="190"/>
      <c r="BQ250" s="190"/>
      <c r="BR250" s="190"/>
      <c r="BS250" s="190"/>
      <c r="BT250" s="190"/>
      <c r="BU250" s="190"/>
      <c r="BV250" s="190"/>
      <c r="BW250" s="190"/>
    </row>
    <row r="251" spans="39:75" x14ac:dyDescent="0.25">
      <c r="AM251" s="190"/>
      <c r="AN251" s="190"/>
      <c r="AO251" s="190"/>
      <c r="AP251" s="190"/>
      <c r="AQ251" s="190"/>
      <c r="AR251" s="190"/>
      <c r="AS251" s="190"/>
      <c r="AT251" s="190"/>
      <c r="AU251" s="190"/>
      <c r="AV251" s="190"/>
      <c r="AW251" s="190"/>
      <c r="AX251" s="190"/>
      <c r="AY251" s="190"/>
      <c r="AZ251" s="190"/>
      <c r="BA251" s="190"/>
      <c r="BB251" s="190"/>
      <c r="BC251" s="190"/>
      <c r="BD251" s="190"/>
      <c r="BE251" s="190"/>
      <c r="BF251" s="190"/>
      <c r="BG251" s="190"/>
      <c r="BH251" s="190"/>
      <c r="BI251" s="190"/>
      <c r="BJ251" s="190"/>
      <c r="BK251" s="190"/>
      <c r="BL251" s="190"/>
      <c r="BM251" s="190"/>
      <c r="BN251" s="190"/>
      <c r="BO251" s="190"/>
      <c r="BP251" s="190"/>
      <c r="BQ251" s="190"/>
      <c r="BR251" s="190"/>
      <c r="BS251" s="190"/>
      <c r="BT251" s="190"/>
      <c r="BU251" s="190"/>
      <c r="BV251" s="190"/>
      <c r="BW251" s="190"/>
    </row>
    <row r="252" spans="39:75" x14ac:dyDescent="0.25">
      <c r="AM252" s="190"/>
      <c r="AN252" s="190"/>
      <c r="AO252" s="190"/>
      <c r="AP252" s="190"/>
      <c r="AQ252" s="190"/>
      <c r="AR252" s="190"/>
      <c r="AS252" s="190"/>
      <c r="AT252" s="190"/>
      <c r="AU252" s="190"/>
      <c r="AV252" s="190"/>
      <c r="AW252" s="190"/>
      <c r="AX252" s="190"/>
      <c r="AY252" s="190"/>
      <c r="AZ252" s="190"/>
      <c r="BA252" s="190"/>
      <c r="BB252" s="190"/>
      <c r="BC252" s="190"/>
      <c r="BD252" s="190"/>
      <c r="BE252" s="190"/>
      <c r="BF252" s="190"/>
      <c r="BG252" s="190"/>
      <c r="BH252" s="190"/>
      <c r="BI252" s="190"/>
      <c r="BJ252" s="190"/>
      <c r="BK252" s="190"/>
      <c r="BL252" s="190"/>
      <c r="BM252" s="190"/>
      <c r="BN252" s="190"/>
      <c r="BO252" s="190"/>
      <c r="BP252" s="190"/>
      <c r="BQ252" s="190"/>
      <c r="BR252" s="190"/>
      <c r="BS252" s="190"/>
      <c r="BT252" s="190"/>
      <c r="BU252" s="190"/>
      <c r="BV252" s="190"/>
      <c r="BW252" s="190"/>
    </row>
    <row r="253" spans="39:75" x14ac:dyDescent="0.25">
      <c r="AM253" s="190"/>
      <c r="AN253" s="190"/>
      <c r="AO253" s="190"/>
      <c r="AP253" s="190"/>
      <c r="AQ253" s="190"/>
      <c r="AR253" s="190"/>
      <c r="AS253" s="190"/>
      <c r="AT253" s="190"/>
      <c r="AU253" s="190"/>
      <c r="AV253" s="190"/>
      <c r="AW253" s="190"/>
      <c r="AX253" s="190"/>
      <c r="AY253" s="190"/>
      <c r="AZ253" s="190"/>
      <c r="BA253" s="190"/>
      <c r="BB253" s="190"/>
      <c r="BC253" s="190"/>
      <c r="BD253" s="190"/>
      <c r="BE253" s="190"/>
      <c r="BF253" s="190"/>
      <c r="BG253" s="190"/>
      <c r="BH253" s="190"/>
      <c r="BI253" s="190"/>
      <c r="BJ253" s="190"/>
      <c r="BK253" s="190"/>
      <c r="BL253" s="190"/>
      <c r="BM253" s="190"/>
      <c r="BN253" s="190"/>
      <c r="BO253" s="190"/>
      <c r="BP253" s="190"/>
      <c r="BQ253" s="190"/>
      <c r="BR253" s="190"/>
      <c r="BS253" s="190"/>
      <c r="BT253" s="190"/>
      <c r="BU253" s="190"/>
      <c r="BV253" s="190"/>
      <c r="BW253" s="190"/>
    </row>
    <row r="254" spans="39:75" x14ac:dyDescent="0.25">
      <c r="AM254" s="190"/>
      <c r="AN254" s="190"/>
      <c r="AO254" s="190"/>
      <c r="AP254" s="190"/>
      <c r="AQ254" s="190"/>
      <c r="AR254" s="190"/>
      <c r="AS254" s="190"/>
      <c r="AT254" s="190"/>
      <c r="AU254" s="190"/>
      <c r="AV254" s="190"/>
      <c r="AW254" s="190"/>
      <c r="AX254" s="190"/>
      <c r="AY254" s="190"/>
      <c r="AZ254" s="190"/>
      <c r="BA254" s="190"/>
      <c r="BB254" s="190"/>
      <c r="BC254" s="190"/>
      <c r="BD254" s="190"/>
      <c r="BE254" s="190"/>
      <c r="BF254" s="190"/>
      <c r="BG254" s="190"/>
      <c r="BH254" s="190"/>
      <c r="BI254" s="190"/>
      <c r="BJ254" s="190"/>
      <c r="BK254" s="190"/>
      <c r="BL254" s="190"/>
      <c r="BM254" s="190"/>
      <c r="BN254" s="190"/>
      <c r="BO254" s="190"/>
      <c r="BP254" s="190"/>
      <c r="BQ254" s="190"/>
      <c r="BR254" s="190"/>
      <c r="BS254" s="190"/>
      <c r="BT254" s="190"/>
      <c r="BU254" s="190"/>
      <c r="BV254" s="190"/>
      <c r="BW254" s="190"/>
    </row>
    <row r="255" spans="39:75" x14ac:dyDescent="0.25">
      <c r="AM255" s="190"/>
      <c r="AN255" s="190"/>
      <c r="AO255" s="190"/>
      <c r="AP255" s="190"/>
      <c r="AQ255" s="190"/>
      <c r="AR255" s="190"/>
      <c r="AS255" s="190"/>
      <c r="AT255" s="190"/>
      <c r="AU255" s="190"/>
      <c r="AV255" s="190"/>
      <c r="AW255" s="190"/>
      <c r="AX255" s="190"/>
      <c r="AY255" s="190"/>
      <c r="AZ255" s="190"/>
      <c r="BA255" s="190"/>
      <c r="BB255" s="190"/>
      <c r="BC255" s="190"/>
      <c r="BD255" s="190"/>
      <c r="BE255" s="190"/>
      <c r="BF255" s="190"/>
      <c r="BG255" s="190"/>
      <c r="BH255" s="190"/>
      <c r="BI255" s="190"/>
      <c r="BJ255" s="190"/>
      <c r="BK255" s="190"/>
      <c r="BL255" s="190"/>
      <c r="BM255" s="190"/>
      <c r="BN255" s="190"/>
      <c r="BO255" s="190"/>
      <c r="BP255" s="190"/>
      <c r="BQ255" s="190"/>
      <c r="BR255" s="190"/>
      <c r="BS255" s="190"/>
      <c r="BT255" s="190"/>
      <c r="BU255" s="190"/>
      <c r="BV255" s="190"/>
      <c r="BW255" s="190"/>
    </row>
    <row r="256" spans="39:75" x14ac:dyDescent="0.25">
      <c r="AM256" s="190"/>
      <c r="AN256" s="190"/>
      <c r="AO256" s="190"/>
      <c r="AP256" s="190"/>
      <c r="AQ256" s="190"/>
      <c r="AR256" s="190"/>
      <c r="AS256" s="190"/>
      <c r="AT256" s="190"/>
      <c r="AU256" s="190"/>
      <c r="AV256" s="190"/>
      <c r="AW256" s="190"/>
      <c r="AX256" s="190"/>
      <c r="AY256" s="190"/>
      <c r="AZ256" s="190"/>
      <c r="BA256" s="190"/>
      <c r="BB256" s="190"/>
      <c r="BC256" s="190"/>
      <c r="BD256" s="190"/>
      <c r="BE256" s="190"/>
      <c r="BF256" s="190"/>
      <c r="BG256" s="190"/>
      <c r="BH256" s="190"/>
      <c r="BI256" s="190"/>
      <c r="BJ256" s="190"/>
      <c r="BK256" s="190"/>
      <c r="BL256" s="190"/>
      <c r="BM256" s="190"/>
      <c r="BN256" s="190"/>
      <c r="BO256" s="190"/>
      <c r="BP256" s="190"/>
      <c r="BQ256" s="190"/>
      <c r="BR256" s="190"/>
      <c r="BS256" s="190"/>
      <c r="BT256" s="190"/>
      <c r="BU256" s="190"/>
      <c r="BV256" s="190"/>
      <c r="BW256" s="190"/>
    </row>
    <row r="257" spans="39:75" x14ac:dyDescent="0.25">
      <c r="AM257" s="190"/>
      <c r="AN257" s="190"/>
      <c r="AO257" s="190"/>
      <c r="AP257" s="190"/>
      <c r="AQ257" s="190"/>
      <c r="AR257" s="190"/>
      <c r="AS257" s="190"/>
      <c r="AT257" s="190"/>
      <c r="AU257" s="190"/>
      <c r="AV257" s="190"/>
      <c r="AW257" s="190"/>
      <c r="AX257" s="190"/>
      <c r="AY257" s="190"/>
      <c r="AZ257" s="190"/>
      <c r="BA257" s="190"/>
      <c r="BB257" s="190"/>
      <c r="BC257" s="190"/>
      <c r="BD257" s="190"/>
      <c r="BE257" s="190"/>
      <c r="BF257" s="190"/>
      <c r="BG257" s="190"/>
      <c r="BH257" s="190"/>
      <c r="BI257" s="190"/>
      <c r="BJ257" s="190"/>
      <c r="BK257" s="190"/>
      <c r="BL257" s="190"/>
      <c r="BM257" s="190"/>
      <c r="BN257" s="190"/>
      <c r="BO257" s="190"/>
      <c r="BP257" s="190"/>
      <c r="BQ257" s="190"/>
      <c r="BR257" s="190"/>
      <c r="BS257" s="190"/>
      <c r="BT257" s="190"/>
      <c r="BU257" s="190"/>
      <c r="BV257" s="190"/>
      <c r="BW257" s="190"/>
    </row>
    <row r="258" spans="39:75" x14ac:dyDescent="0.25">
      <c r="AM258" s="190"/>
      <c r="AN258" s="190"/>
      <c r="AO258" s="190"/>
      <c r="AP258" s="190"/>
      <c r="AQ258" s="190"/>
      <c r="AR258" s="190"/>
      <c r="AS258" s="190"/>
      <c r="AT258" s="190"/>
      <c r="AU258" s="190"/>
      <c r="AV258" s="190"/>
      <c r="AW258" s="190"/>
      <c r="AX258" s="190"/>
      <c r="AY258" s="190"/>
      <c r="AZ258" s="190"/>
      <c r="BA258" s="190"/>
      <c r="BB258" s="190"/>
      <c r="BC258" s="190"/>
      <c r="BD258" s="190"/>
      <c r="BE258" s="190"/>
      <c r="BF258" s="190"/>
      <c r="BG258" s="190"/>
      <c r="BH258" s="190"/>
      <c r="BI258" s="190"/>
      <c r="BJ258" s="190"/>
      <c r="BK258" s="190"/>
      <c r="BL258" s="190"/>
      <c r="BM258" s="190"/>
      <c r="BN258" s="190"/>
      <c r="BO258" s="190"/>
      <c r="BP258" s="190"/>
      <c r="BQ258" s="190"/>
      <c r="BR258" s="190"/>
      <c r="BS258" s="190"/>
      <c r="BT258" s="190"/>
      <c r="BU258" s="190"/>
      <c r="BV258" s="190"/>
      <c r="BW258" s="190"/>
    </row>
    <row r="259" spans="39:75" x14ac:dyDescent="0.25">
      <c r="AM259" s="190"/>
      <c r="AN259" s="190"/>
      <c r="AO259" s="190"/>
      <c r="AP259" s="190"/>
      <c r="AQ259" s="190"/>
      <c r="AR259" s="190"/>
      <c r="AS259" s="190"/>
      <c r="AT259" s="190"/>
      <c r="AU259" s="190"/>
      <c r="AV259" s="190"/>
      <c r="AW259" s="190"/>
      <c r="AX259" s="190"/>
      <c r="AY259" s="190"/>
      <c r="AZ259" s="190"/>
      <c r="BA259" s="190"/>
      <c r="BB259" s="190"/>
      <c r="BC259" s="190"/>
      <c r="BD259" s="190"/>
      <c r="BE259" s="190"/>
      <c r="BF259" s="190"/>
      <c r="BG259" s="190"/>
      <c r="BH259" s="190"/>
      <c r="BI259" s="190"/>
      <c r="BJ259" s="190"/>
      <c r="BK259" s="190"/>
      <c r="BL259" s="190"/>
      <c r="BM259" s="190"/>
      <c r="BN259" s="190"/>
      <c r="BO259" s="190"/>
      <c r="BP259" s="190"/>
      <c r="BQ259" s="190"/>
      <c r="BR259" s="190"/>
      <c r="BS259" s="190"/>
      <c r="BT259" s="190"/>
      <c r="BU259" s="190"/>
      <c r="BV259" s="190"/>
      <c r="BW259" s="190"/>
    </row>
    <row r="260" spans="39:75" x14ac:dyDescent="0.25">
      <c r="AM260" s="190"/>
      <c r="AN260" s="190"/>
      <c r="AO260" s="190"/>
      <c r="AP260" s="190"/>
      <c r="AQ260" s="190"/>
      <c r="AR260" s="190"/>
      <c r="AS260" s="190"/>
      <c r="AT260" s="190"/>
      <c r="AU260" s="190"/>
      <c r="AV260" s="190"/>
      <c r="AW260" s="190"/>
      <c r="AX260" s="190"/>
      <c r="AY260" s="190"/>
      <c r="AZ260" s="190"/>
      <c r="BA260" s="190"/>
      <c r="BB260" s="190"/>
      <c r="BC260" s="190"/>
      <c r="BD260" s="190"/>
      <c r="BE260" s="190"/>
      <c r="BF260" s="190"/>
      <c r="BG260" s="190"/>
      <c r="BH260" s="190"/>
      <c r="BI260" s="190"/>
      <c r="BJ260" s="190"/>
      <c r="BK260" s="190"/>
      <c r="BL260" s="190"/>
      <c r="BM260" s="190"/>
      <c r="BN260" s="190"/>
      <c r="BO260" s="190"/>
      <c r="BP260" s="190"/>
      <c r="BQ260" s="190"/>
      <c r="BR260" s="190"/>
      <c r="BS260" s="190"/>
      <c r="BT260" s="190"/>
      <c r="BU260" s="190"/>
      <c r="BV260" s="190"/>
      <c r="BW260" s="190"/>
    </row>
    <row r="261" spans="39:75" x14ac:dyDescent="0.25">
      <c r="AM261" s="190"/>
      <c r="AN261" s="190"/>
      <c r="AO261" s="190"/>
      <c r="AP261" s="190"/>
      <c r="AQ261" s="190"/>
      <c r="AR261" s="190"/>
      <c r="AS261" s="190"/>
      <c r="AT261" s="190"/>
      <c r="AU261" s="190"/>
      <c r="AV261" s="190"/>
      <c r="AW261" s="190"/>
      <c r="AX261" s="190"/>
      <c r="AY261" s="190"/>
      <c r="AZ261" s="190"/>
      <c r="BA261" s="190"/>
      <c r="BB261" s="190"/>
      <c r="BC261" s="190"/>
      <c r="BD261" s="190"/>
      <c r="BE261" s="190"/>
      <c r="BF261" s="190"/>
      <c r="BG261" s="190"/>
      <c r="BH261" s="190"/>
      <c r="BI261" s="190"/>
      <c r="BJ261" s="190"/>
      <c r="BK261" s="190"/>
      <c r="BL261" s="190"/>
      <c r="BM261" s="190"/>
      <c r="BN261" s="190"/>
      <c r="BO261" s="190"/>
      <c r="BP261" s="190"/>
      <c r="BQ261" s="190"/>
      <c r="BR261" s="190"/>
      <c r="BS261" s="190"/>
      <c r="BT261" s="190"/>
      <c r="BU261" s="190"/>
      <c r="BV261" s="190"/>
      <c r="BW261" s="190"/>
    </row>
    <row r="262" spans="39:75" x14ac:dyDescent="0.25">
      <c r="AM262" s="190"/>
      <c r="AN262" s="190"/>
      <c r="AO262" s="190"/>
      <c r="AP262" s="190"/>
      <c r="AQ262" s="190"/>
      <c r="AR262" s="190"/>
      <c r="AS262" s="190"/>
      <c r="AT262" s="190"/>
      <c r="AU262" s="190"/>
      <c r="AV262" s="190"/>
      <c r="AW262" s="190"/>
      <c r="AX262" s="190"/>
      <c r="AY262" s="190"/>
      <c r="AZ262" s="190"/>
      <c r="BA262" s="190"/>
      <c r="BB262" s="190"/>
      <c r="BC262" s="190"/>
      <c r="BD262" s="190"/>
      <c r="BE262" s="190"/>
      <c r="BF262" s="190"/>
      <c r="BG262" s="190"/>
      <c r="BH262" s="190"/>
      <c r="BI262" s="190"/>
      <c r="BJ262" s="190"/>
      <c r="BK262" s="190"/>
      <c r="BL262" s="190"/>
      <c r="BM262" s="190"/>
      <c r="BN262" s="190"/>
      <c r="BO262" s="190"/>
      <c r="BP262" s="190"/>
      <c r="BQ262" s="190"/>
      <c r="BR262" s="190"/>
      <c r="BS262" s="190"/>
      <c r="BT262" s="190"/>
      <c r="BU262" s="190"/>
      <c r="BV262" s="190"/>
      <c r="BW262" s="190"/>
    </row>
    <row r="263" spans="39:75" x14ac:dyDescent="0.25">
      <c r="AM263" s="190"/>
      <c r="AN263" s="190"/>
      <c r="AO263" s="190"/>
      <c r="AP263" s="190"/>
      <c r="AQ263" s="190"/>
      <c r="AR263" s="190"/>
      <c r="AS263" s="190"/>
      <c r="AT263" s="190"/>
      <c r="AU263" s="190"/>
      <c r="AV263" s="190"/>
      <c r="AW263" s="190"/>
      <c r="AX263" s="190"/>
      <c r="AY263" s="190"/>
      <c r="AZ263" s="190"/>
      <c r="BA263" s="190"/>
      <c r="BB263" s="190"/>
      <c r="BC263" s="190"/>
      <c r="BD263" s="190"/>
      <c r="BE263" s="190"/>
      <c r="BF263" s="190"/>
      <c r="BG263" s="190"/>
      <c r="BH263" s="190"/>
      <c r="BI263" s="190"/>
      <c r="BJ263" s="190"/>
      <c r="BK263" s="190"/>
      <c r="BL263" s="190"/>
      <c r="BM263" s="190"/>
      <c r="BN263" s="190"/>
      <c r="BO263" s="190"/>
      <c r="BP263" s="190"/>
      <c r="BQ263" s="190"/>
      <c r="BR263" s="190"/>
      <c r="BS263" s="190"/>
      <c r="BT263" s="190"/>
      <c r="BU263" s="190"/>
      <c r="BV263" s="190"/>
      <c r="BW263" s="190"/>
    </row>
    <row r="264" spans="39:75" x14ac:dyDescent="0.25">
      <c r="AM264" s="190"/>
      <c r="AN264" s="190"/>
      <c r="AO264" s="190"/>
      <c r="AP264" s="190"/>
      <c r="AQ264" s="190"/>
      <c r="AR264" s="190"/>
      <c r="AS264" s="190"/>
      <c r="AT264" s="190"/>
      <c r="AU264" s="190"/>
      <c r="AV264" s="190"/>
      <c r="AW264" s="190"/>
      <c r="AX264" s="190"/>
      <c r="AY264" s="190"/>
      <c r="AZ264" s="190"/>
      <c r="BA264" s="190"/>
      <c r="BB264" s="190"/>
      <c r="BC264" s="190"/>
      <c r="BD264" s="190"/>
      <c r="BE264" s="190"/>
      <c r="BF264" s="190"/>
      <c r="BG264" s="190"/>
      <c r="BH264" s="190"/>
      <c r="BI264" s="190"/>
      <c r="BJ264" s="190"/>
      <c r="BK264" s="190"/>
      <c r="BL264" s="190"/>
      <c r="BM264" s="190"/>
      <c r="BN264" s="190"/>
      <c r="BO264" s="190"/>
      <c r="BP264" s="190"/>
      <c r="BQ264" s="190"/>
      <c r="BR264" s="190"/>
      <c r="BS264" s="190"/>
      <c r="BT264" s="190"/>
      <c r="BU264" s="190"/>
      <c r="BV264" s="190"/>
      <c r="BW264" s="190"/>
    </row>
    <row r="265" spans="39:75" x14ac:dyDescent="0.25">
      <c r="AM265" s="190"/>
      <c r="AN265" s="190"/>
      <c r="AO265" s="190"/>
      <c r="AP265" s="190"/>
      <c r="AQ265" s="190"/>
      <c r="AR265" s="190"/>
      <c r="AS265" s="190"/>
      <c r="AT265" s="190"/>
      <c r="AU265" s="190"/>
      <c r="AV265" s="190"/>
      <c r="AW265" s="190"/>
      <c r="AX265" s="190"/>
      <c r="AY265" s="190"/>
      <c r="AZ265" s="190"/>
      <c r="BA265" s="190"/>
      <c r="BB265" s="190"/>
      <c r="BC265" s="190"/>
      <c r="BD265" s="190"/>
      <c r="BE265" s="190"/>
      <c r="BF265" s="190"/>
      <c r="BG265" s="190"/>
      <c r="BH265" s="190"/>
      <c r="BI265" s="190"/>
      <c r="BJ265" s="190"/>
      <c r="BK265" s="190"/>
      <c r="BL265" s="190"/>
      <c r="BM265" s="190"/>
      <c r="BN265" s="190"/>
      <c r="BO265" s="190"/>
      <c r="BP265" s="190"/>
      <c r="BQ265" s="190"/>
      <c r="BR265" s="190"/>
      <c r="BS265" s="190"/>
      <c r="BT265" s="190"/>
      <c r="BU265" s="190"/>
      <c r="BV265" s="190"/>
      <c r="BW265" s="190"/>
    </row>
    <row r="266" spans="39:75" x14ac:dyDescent="0.25">
      <c r="AM266" s="190"/>
      <c r="AN266" s="190"/>
      <c r="AO266" s="190"/>
      <c r="AP266" s="190"/>
      <c r="AQ266" s="190"/>
      <c r="AR266" s="190"/>
      <c r="AS266" s="190"/>
      <c r="AT266" s="190"/>
      <c r="AU266" s="190"/>
      <c r="AV266" s="190"/>
      <c r="AW266" s="190"/>
      <c r="AX266" s="190"/>
      <c r="AY266" s="190"/>
      <c r="AZ266" s="190"/>
      <c r="BA266" s="190"/>
      <c r="BB266" s="190"/>
      <c r="BC266" s="190"/>
      <c r="BD266" s="190"/>
      <c r="BE266" s="190"/>
      <c r="BF266" s="190"/>
      <c r="BG266" s="190"/>
      <c r="BH266" s="190"/>
      <c r="BI266" s="190"/>
      <c r="BJ266" s="190"/>
      <c r="BK266" s="190"/>
      <c r="BL266" s="190"/>
      <c r="BM266" s="190"/>
      <c r="BN266" s="190"/>
      <c r="BO266" s="190"/>
      <c r="BP266" s="190"/>
      <c r="BQ266" s="190"/>
      <c r="BR266" s="190"/>
      <c r="BS266" s="190"/>
      <c r="BT266" s="190"/>
      <c r="BU266" s="190"/>
      <c r="BV266" s="190"/>
      <c r="BW266" s="190"/>
    </row>
    <row r="267" spans="39:75" x14ac:dyDescent="0.25">
      <c r="AM267" s="190"/>
      <c r="AN267" s="190"/>
      <c r="AO267" s="190"/>
      <c r="AP267" s="190"/>
      <c r="AQ267" s="190"/>
      <c r="AR267" s="190"/>
      <c r="AS267" s="190"/>
      <c r="AT267" s="190"/>
      <c r="AU267" s="190"/>
      <c r="AV267" s="190"/>
      <c r="AW267" s="190"/>
      <c r="AX267" s="190"/>
      <c r="AY267" s="190"/>
      <c r="AZ267" s="190"/>
      <c r="BA267" s="190"/>
      <c r="BB267" s="190"/>
      <c r="BC267" s="190"/>
      <c r="BD267" s="190"/>
      <c r="BE267" s="190"/>
      <c r="BF267" s="190"/>
      <c r="BG267" s="190"/>
      <c r="BH267" s="190"/>
      <c r="BI267" s="190"/>
      <c r="BJ267" s="190"/>
      <c r="BK267" s="190"/>
      <c r="BL267" s="190"/>
      <c r="BM267" s="190"/>
      <c r="BN267" s="190"/>
      <c r="BO267" s="190"/>
      <c r="BP267" s="190"/>
      <c r="BQ267" s="190"/>
      <c r="BR267" s="190"/>
      <c r="BS267" s="190"/>
      <c r="BT267" s="190"/>
      <c r="BU267" s="190"/>
      <c r="BV267" s="190"/>
      <c r="BW267" s="190"/>
    </row>
    <row r="268" spans="39:75" x14ac:dyDescent="0.25">
      <c r="AM268" s="190"/>
      <c r="AN268" s="190"/>
      <c r="AO268" s="190"/>
      <c r="AP268" s="190"/>
      <c r="AQ268" s="190"/>
      <c r="AR268" s="190"/>
      <c r="AS268" s="190"/>
      <c r="AT268" s="190"/>
      <c r="AU268" s="190"/>
      <c r="AV268" s="190"/>
      <c r="AW268" s="190"/>
      <c r="AX268" s="190"/>
      <c r="AY268" s="190"/>
      <c r="AZ268" s="190"/>
      <c r="BA268" s="190"/>
      <c r="BB268" s="190"/>
      <c r="BC268" s="190"/>
      <c r="BD268" s="190"/>
      <c r="BE268" s="190"/>
      <c r="BF268" s="190"/>
      <c r="BG268" s="190"/>
      <c r="BH268" s="190"/>
      <c r="BI268" s="190"/>
      <c r="BJ268" s="190"/>
      <c r="BK268" s="190"/>
      <c r="BL268" s="190"/>
      <c r="BM268" s="190"/>
      <c r="BN268" s="190"/>
      <c r="BO268" s="190"/>
      <c r="BP268" s="190"/>
      <c r="BQ268" s="190"/>
      <c r="BR268" s="190"/>
      <c r="BS268" s="190"/>
      <c r="BT268" s="190"/>
      <c r="BU268" s="190"/>
      <c r="BV268" s="190"/>
      <c r="BW268" s="190"/>
    </row>
    <row r="269" spans="39:75" x14ac:dyDescent="0.25">
      <c r="AM269" s="190"/>
      <c r="AN269" s="190"/>
      <c r="AO269" s="190"/>
      <c r="AP269" s="190"/>
      <c r="AQ269" s="190"/>
      <c r="AR269" s="190"/>
      <c r="AS269" s="190"/>
      <c r="AT269" s="190"/>
      <c r="AU269" s="190"/>
      <c r="AV269" s="190"/>
      <c r="AW269" s="190"/>
      <c r="AX269" s="190"/>
      <c r="AY269" s="190"/>
      <c r="AZ269" s="190"/>
      <c r="BA269" s="190"/>
      <c r="BB269" s="190"/>
      <c r="BC269" s="190"/>
      <c r="BD269" s="190"/>
      <c r="BE269" s="190"/>
      <c r="BF269" s="190"/>
      <c r="BG269" s="190"/>
      <c r="BH269" s="190"/>
      <c r="BI269" s="190"/>
      <c r="BJ269" s="190"/>
      <c r="BK269" s="190"/>
      <c r="BL269" s="190"/>
      <c r="BM269" s="190"/>
      <c r="BN269" s="190"/>
      <c r="BO269" s="190"/>
      <c r="BP269" s="190"/>
      <c r="BQ269" s="190"/>
      <c r="BR269" s="190"/>
      <c r="BS269" s="190"/>
      <c r="BT269" s="190"/>
      <c r="BU269" s="190"/>
      <c r="BV269" s="190"/>
      <c r="BW269" s="190"/>
    </row>
    <row r="270" spans="39:75" x14ac:dyDescent="0.25">
      <c r="AM270" s="190"/>
      <c r="AN270" s="190"/>
      <c r="AO270" s="190"/>
      <c r="AP270" s="190"/>
      <c r="AQ270" s="190"/>
      <c r="AR270" s="190"/>
      <c r="AS270" s="190"/>
      <c r="AT270" s="190"/>
      <c r="AU270" s="190"/>
      <c r="AV270" s="190"/>
      <c r="AW270" s="190"/>
      <c r="AX270" s="190"/>
      <c r="AY270" s="190"/>
      <c r="AZ270" s="190"/>
      <c r="BA270" s="190"/>
      <c r="BB270" s="190"/>
      <c r="BC270" s="190"/>
      <c r="BD270" s="190"/>
      <c r="BE270" s="190"/>
      <c r="BF270" s="190"/>
      <c r="BG270" s="190"/>
      <c r="BH270" s="190"/>
      <c r="BI270" s="190"/>
      <c r="BJ270" s="190"/>
      <c r="BK270" s="190"/>
      <c r="BL270" s="190"/>
      <c r="BM270" s="190"/>
      <c r="BN270" s="190"/>
      <c r="BO270" s="190"/>
      <c r="BP270" s="190"/>
      <c r="BQ270" s="190"/>
      <c r="BR270" s="190"/>
      <c r="BS270" s="190"/>
      <c r="BT270" s="190"/>
      <c r="BU270" s="190"/>
      <c r="BV270" s="190"/>
      <c r="BW270" s="190"/>
    </row>
    <row r="271" spans="39:75" x14ac:dyDescent="0.25">
      <c r="AM271" s="190"/>
      <c r="AN271" s="190"/>
      <c r="AO271" s="190"/>
      <c r="AP271" s="190"/>
      <c r="AQ271" s="190"/>
      <c r="AR271" s="190"/>
      <c r="AS271" s="190"/>
      <c r="AT271" s="190"/>
      <c r="AU271" s="190"/>
      <c r="AV271" s="190"/>
      <c r="AW271" s="190"/>
      <c r="AX271" s="190"/>
      <c r="AY271" s="190"/>
      <c r="AZ271" s="190"/>
      <c r="BA271" s="190"/>
      <c r="BB271" s="190"/>
      <c r="BC271" s="190"/>
      <c r="BD271" s="190"/>
      <c r="BE271" s="190"/>
      <c r="BF271" s="190"/>
      <c r="BG271" s="190"/>
      <c r="BH271" s="190"/>
      <c r="BI271" s="190"/>
      <c r="BJ271" s="190"/>
      <c r="BK271" s="190"/>
      <c r="BL271" s="190"/>
      <c r="BM271" s="190"/>
      <c r="BN271" s="190"/>
      <c r="BO271" s="190"/>
      <c r="BP271" s="190"/>
      <c r="BQ271" s="190"/>
      <c r="BR271" s="190"/>
      <c r="BS271" s="190"/>
      <c r="BT271" s="190"/>
      <c r="BU271" s="190"/>
      <c r="BV271" s="190"/>
      <c r="BW271" s="190"/>
    </row>
    <row r="272" spans="39:75" x14ac:dyDescent="0.25">
      <c r="AM272" s="190"/>
      <c r="AN272" s="190"/>
      <c r="AO272" s="190"/>
      <c r="AP272" s="190"/>
      <c r="AQ272" s="190"/>
      <c r="AR272" s="190"/>
      <c r="AS272" s="190"/>
      <c r="AT272" s="190"/>
      <c r="AU272" s="190"/>
      <c r="AV272" s="190"/>
      <c r="AW272" s="190"/>
      <c r="AX272" s="190"/>
      <c r="AY272" s="190"/>
      <c r="AZ272" s="190"/>
      <c r="BA272" s="190"/>
      <c r="BB272" s="190"/>
      <c r="BC272" s="190"/>
      <c r="BD272" s="190"/>
      <c r="BE272" s="190"/>
      <c r="BF272" s="190"/>
      <c r="BG272" s="190"/>
      <c r="BH272" s="190"/>
      <c r="BI272" s="190"/>
      <c r="BJ272" s="190"/>
      <c r="BK272" s="190"/>
      <c r="BL272" s="190"/>
      <c r="BM272" s="190"/>
      <c r="BN272" s="190"/>
      <c r="BO272" s="190"/>
      <c r="BP272" s="190"/>
      <c r="BQ272" s="190"/>
      <c r="BR272" s="190"/>
      <c r="BS272" s="190"/>
      <c r="BT272" s="190"/>
      <c r="BU272" s="190"/>
      <c r="BV272" s="190"/>
      <c r="BW272" s="190"/>
    </row>
    <row r="273" spans="39:75" x14ac:dyDescent="0.25">
      <c r="AM273" s="190"/>
      <c r="AN273" s="190"/>
      <c r="AO273" s="190"/>
      <c r="AP273" s="190"/>
      <c r="AQ273" s="190"/>
      <c r="AR273" s="190"/>
      <c r="AS273" s="190"/>
      <c r="AT273" s="190"/>
      <c r="AU273" s="190"/>
      <c r="AV273" s="190"/>
      <c r="AW273" s="190"/>
      <c r="AX273" s="190"/>
      <c r="AY273" s="190"/>
      <c r="AZ273" s="190"/>
      <c r="BA273" s="190"/>
      <c r="BB273" s="190"/>
      <c r="BC273" s="190"/>
      <c r="BD273" s="190"/>
      <c r="BE273" s="190"/>
      <c r="BF273" s="190"/>
      <c r="BG273" s="190"/>
      <c r="BH273" s="190"/>
      <c r="BI273" s="190"/>
      <c r="BJ273" s="190"/>
      <c r="BK273" s="190"/>
      <c r="BL273" s="190"/>
      <c r="BM273" s="190"/>
      <c r="BN273" s="190"/>
      <c r="BO273" s="190"/>
      <c r="BP273" s="190"/>
      <c r="BQ273" s="190"/>
      <c r="BR273" s="190"/>
      <c r="BS273" s="190"/>
      <c r="BT273" s="190"/>
      <c r="BU273" s="190"/>
      <c r="BV273" s="190"/>
      <c r="BW273" s="190"/>
    </row>
    <row r="274" spans="39:75" x14ac:dyDescent="0.25">
      <c r="AM274" s="190"/>
      <c r="AN274" s="190"/>
      <c r="AO274" s="190"/>
      <c r="AP274" s="190"/>
      <c r="AQ274" s="190"/>
      <c r="AR274" s="190"/>
      <c r="AS274" s="190"/>
      <c r="AT274" s="190"/>
      <c r="AU274" s="190"/>
      <c r="AV274" s="190"/>
      <c r="AW274" s="190"/>
      <c r="AX274" s="190"/>
      <c r="AY274" s="190"/>
      <c r="AZ274" s="190"/>
      <c r="BA274" s="190"/>
      <c r="BB274" s="190"/>
      <c r="BC274" s="190"/>
      <c r="BD274" s="190"/>
      <c r="BE274" s="190"/>
      <c r="BF274" s="190"/>
      <c r="BG274" s="190"/>
      <c r="BH274" s="190"/>
      <c r="BI274" s="190"/>
      <c r="BJ274" s="190"/>
      <c r="BK274" s="190"/>
      <c r="BL274" s="190"/>
      <c r="BM274" s="190"/>
      <c r="BN274" s="190"/>
      <c r="BO274" s="190"/>
      <c r="BP274" s="190"/>
      <c r="BQ274" s="190"/>
      <c r="BR274" s="190"/>
      <c r="BS274" s="190"/>
      <c r="BT274" s="190"/>
      <c r="BU274" s="190"/>
      <c r="BV274" s="190"/>
      <c r="BW274" s="190"/>
    </row>
    <row r="275" spans="39:75" x14ac:dyDescent="0.25">
      <c r="AM275" s="190"/>
      <c r="AN275" s="190"/>
      <c r="AO275" s="190"/>
      <c r="AP275" s="190"/>
      <c r="AQ275" s="190"/>
      <c r="AR275" s="190"/>
      <c r="AS275" s="190"/>
      <c r="AT275" s="190"/>
      <c r="AU275" s="190"/>
      <c r="AV275" s="190"/>
      <c r="AW275" s="190"/>
      <c r="AX275" s="190"/>
      <c r="AY275" s="190"/>
      <c r="AZ275" s="190"/>
      <c r="BA275" s="190"/>
      <c r="BB275" s="190"/>
      <c r="BC275" s="190"/>
      <c r="BD275" s="190"/>
      <c r="BE275" s="190"/>
      <c r="BF275" s="190"/>
      <c r="BG275" s="190"/>
      <c r="BH275" s="190"/>
      <c r="BI275" s="190"/>
      <c r="BJ275" s="190"/>
      <c r="BK275" s="190"/>
      <c r="BL275" s="190"/>
      <c r="BM275" s="190"/>
      <c r="BN275" s="190"/>
      <c r="BO275" s="190"/>
      <c r="BP275" s="190"/>
      <c r="BQ275" s="190"/>
      <c r="BR275" s="190"/>
      <c r="BS275" s="190"/>
      <c r="BT275" s="190"/>
      <c r="BU275" s="190"/>
      <c r="BV275" s="190"/>
      <c r="BW275" s="190"/>
    </row>
    <row r="276" spans="39:75" x14ac:dyDescent="0.25">
      <c r="AM276" s="190"/>
      <c r="AN276" s="190"/>
      <c r="AO276" s="190"/>
      <c r="AP276" s="190"/>
      <c r="AQ276" s="190"/>
      <c r="AR276" s="190"/>
      <c r="AS276" s="190"/>
      <c r="AT276" s="190"/>
      <c r="AU276" s="190"/>
      <c r="AV276" s="190"/>
      <c r="AW276" s="190"/>
      <c r="AX276" s="190"/>
      <c r="AY276" s="190"/>
      <c r="AZ276" s="190"/>
      <c r="BA276" s="190"/>
      <c r="BB276" s="190"/>
      <c r="BC276" s="190"/>
      <c r="BD276" s="190"/>
      <c r="BE276" s="190"/>
      <c r="BF276" s="190"/>
      <c r="BG276" s="190"/>
      <c r="BH276" s="190"/>
      <c r="BI276" s="190"/>
      <c r="BJ276" s="190"/>
      <c r="BK276" s="190"/>
      <c r="BL276" s="190"/>
      <c r="BM276" s="190"/>
      <c r="BN276" s="190"/>
      <c r="BO276" s="190"/>
      <c r="BP276" s="190"/>
      <c r="BQ276" s="190"/>
      <c r="BR276" s="190"/>
      <c r="BS276" s="190"/>
      <c r="BT276" s="190"/>
      <c r="BU276" s="190"/>
      <c r="BV276" s="190"/>
      <c r="BW276" s="190"/>
    </row>
    <row r="277" spans="39:75" x14ac:dyDescent="0.25">
      <c r="AM277" s="190"/>
      <c r="AN277" s="190"/>
      <c r="AO277" s="190"/>
      <c r="AP277" s="190"/>
      <c r="AQ277" s="190"/>
      <c r="AR277" s="190"/>
      <c r="AS277" s="190"/>
      <c r="AT277" s="190"/>
      <c r="AU277" s="190"/>
      <c r="AV277" s="190"/>
      <c r="AW277" s="190"/>
      <c r="AX277" s="190"/>
      <c r="AY277" s="190"/>
      <c r="AZ277" s="190"/>
      <c r="BA277" s="190"/>
      <c r="BB277" s="190"/>
      <c r="BC277" s="190"/>
      <c r="BD277" s="190"/>
      <c r="BE277" s="190"/>
      <c r="BF277" s="190"/>
      <c r="BG277" s="190"/>
      <c r="BH277" s="190"/>
      <c r="BI277" s="190"/>
      <c r="BJ277" s="190"/>
      <c r="BK277" s="190"/>
      <c r="BL277" s="190"/>
      <c r="BM277" s="190"/>
      <c r="BN277" s="190"/>
      <c r="BO277" s="190"/>
      <c r="BP277" s="190"/>
      <c r="BQ277" s="190"/>
      <c r="BR277" s="190"/>
      <c r="BS277" s="190"/>
      <c r="BT277" s="190"/>
      <c r="BU277" s="190"/>
      <c r="BV277" s="190"/>
      <c r="BW277" s="190"/>
    </row>
    <row r="278" spans="39:75" x14ac:dyDescent="0.25">
      <c r="AM278" s="190"/>
      <c r="AN278" s="190"/>
      <c r="AO278" s="190"/>
      <c r="AP278" s="190"/>
      <c r="AQ278" s="190"/>
      <c r="AR278" s="190"/>
      <c r="AS278" s="190"/>
      <c r="AT278" s="190"/>
      <c r="AU278" s="190"/>
      <c r="AV278" s="190"/>
      <c r="AW278" s="190"/>
      <c r="AX278" s="190"/>
      <c r="AY278" s="190"/>
      <c r="AZ278" s="190"/>
      <c r="BA278" s="190"/>
      <c r="BB278" s="190"/>
      <c r="BC278" s="190"/>
      <c r="BD278" s="190"/>
      <c r="BE278" s="190"/>
      <c r="BF278" s="190"/>
      <c r="BG278" s="190"/>
      <c r="BH278" s="190"/>
      <c r="BI278" s="190"/>
      <c r="BJ278" s="190"/>
      <c r="BK278" s="190"/>
      <c r="BL278" s="190"/>
      <c r="BM278" s="190"/>
      <c r="BN278" s="190"/>
      <c r="BO278" s="190"/>
      <c r="BP278" s="190"/>
      <c r="BQ278" s="190"/>
      <c r="BR278" s="190"/>
      <c r="BS278" s="190"/>
      <c r="BT278" s="190"/>
      <c r="BU278" s="190"/>
      <c r="BV278" s="190"/>
      <c r="BW278" s="190"/>
    </row>
    <row r="279" spans="39:75" x14ac:dyDescent="0.25">
      <c r="AM279" s="190"/>
      <c r="AN279" s="190"/>
      <c r="AO279" s="190"/>
      <c r="AP279" s="190"/>
      <c r="AQ279" s="190"/>
      <c r="AR279" s="190"/>
      <c r="AS279" s="190"/>
      <c r="AT279" s="190"/>
      <c r="AU279" s="190"/>
      <c r="AV279" s="190"/>
      <c r="AW279" s="190"/>
      <c r="AX279" s="190"/>
      <c r="AY279" s="190"/>
      <c r="AZ279" s="190"/>
      <c r="BA279" s="190"/>
      <c r="BB279" s="190"/>
      <c r="BC279" s="190"/>
      <c r="BD279" s="190"/>
      <c r="BE279" s="190"/>
      <c r="BF279" s="190"/>
      <c r="BG279" s="190"/>
      <c r="BH279" s="190"/>
      <c r="BI279" s="190"/>
      <c r="BJ279" s="190"/>
      <c r="BK279" s="190"/>
      <c r="BL279" s="190"/>
      <c r="BM279" s="190"/>
      <c r="BN279" s="190"/>
      <c r="BO279" s="190"/>
      <c r="BP279" s="190"/>
      <c r="BQ279" s="190"/>
      <c r="BR279" s="190"/>
      <c r="BS279" s="190"/>
      <c r="BT279" s="190"/>
      <c r="BU279" s="190"/>
      <c r="BV279" s="190"/>
      <c r="BW279" s="190"/>
    </row>
    <row r="280" spans="39:75" x14ac:dyDescent="0.25">
      <c r="AM280" s="190"/>
      <c r="AN280" s="190"/>
      <c r="AO280" s="190"/>
      <c r="AP280" s="190"/>
      <c r="AQ280" s="190"/>
      <c r="AR280" s="190"/>
      <c r="AS280" s="190"/>
      <c r="AT280" s="190"/>
      <c r="AU280" s="190"/>
      <c r="AV280" s="190"/>
      <c r="AW280" s="190"/>
      <c r="AX280" s="190"/>
      <c r="AY280" s="190"/>
      <c r="AZ280" s="190"/>
      <c r="BA280" s="190"/>
      <c r="BB280" s="190"/>
      <c r="BC280" s="190"/>
      <c r="BD280" s="190"/>
      <c r="BE280" s="190"/>
      <c r="BF280" s="190"/>
      <c r="BG280" s="190"/>
      <c r="BH280" s="190"/>
      <c r="BI280" s="190"/>
      <c r="BJ280" s="190"/>
      <c r="BK280" s="190"/>
      <c r="BL280" s="190"/>
      <c r="BM280" s="190"/>
      <c r="BN280" s="190"/>
      <c r="BO280" s="190"/>
      <c r="BP280" s="190"/>
      <c r="BQ280" s="190"/>
      <c r="BR280" s="190"/>
      <c r="BS280" s="190"/>
      <c r="BT280" s="190"/>
      <c r="BU280" s="190"/>
      <c r="BV280" s="190"/>
      <c r="BW280" s="190"/>
    </row>
    <row r="281" spans="39:75" x14ac:dyDescent="0.25">
      <c r="AM281" s="190"/>
      <c r="AN281" s="190"/>
      <c r="AO281" s="190"/>
      <c r="AP281" s="190"/>
      <c r="AQ281" s="190"/>
      <c r="AR281" s="190"/>
      <c r="AS281" s="190"/>
      <c r="AT281" s="190"/>
      <c r="AU281" s="190"/>
      <c r="AV281" s="190"/>
      <c r="AW281" s="190"/>
      <c r="AX281" s="190"/>
      <c r="AY281" s="190"/>
      <c r="AZ281" s="190"/>
      <c r="BA281" s="190"/>
      <c r="BB281" s="190"/>
      <c r="BC281" s="190"/>
      <c r="BD281" s="190"/>
      <c r="BE281" s="190"/>
      <c r="BF281" s="190"/>
      <c r="BG281" s="190"/>
      <c r="BH281" s="190"/>
      <c r="BI281" s="190"/>
      <c r="BJ281" s="190"/>
      <c r="BK281" s="190"/>
      <c r="BL281" s="190"/>
      <c r="BM281" s="190"/>
      <c r="BN281" s="190"/>
      <c r="BO281" s="190"/>
      <c r="BP281" s="190"/>
      <c r="BQ281" s="190"/>
      <c r="BR281" s="190"/>
      <c r="BS281" s="190"/>
      <c r="BT281" s="190"/>
      <c r="BU281" s="190"/>
      <c r="BV281" s="190"/>
      <c r="BW281" s="190"/>
    </row>
    <row r="282" spans="39:75" x14ac:dyDescent="0.25">
      <c r="AM282" s="190"/>
      <c r="AN282" s="190"/>
      <c r="AO282" s="190"/>
      <c r="AP282" s="190"/>
      <c r="AQ282" s="190"/>
      <c r="AR282" s="190"/>
      <c r="AS282" s="190"/>
      <c r="AT282" s="190"/>
      <c r="AU282" s="190"/>
      <c r="AV282" s="190"/>
      <c r="AW282" s="190"/>
      <c r="AX282" s="190"/>
      <c r="AY282" s="190"/>
      <c r="AZ282" s="190"/>
      <c r="BA282" s="190"/>
      <c r="BB282" s="190"/>
      <c r="BC282" s="190"/>
      <c r="BD282" s="190"/>
      <c r="BE282" s="190"/>
      <c r="BF282" s="190"/>
      <c r="BG282" s="190"/>
      <c r="BH282" s="190"/>
      <c r="BI282" s="190"/>
      <c r="BJ282" s="190"/>
      <c r="BK282" s="190"/>
      <c r="BL282" s="190"/>
      <c r="BM282" s="190"/>
      <c r="BN282" s="190"/>
      <c r="BO282" s="190"/>
      <c r="BP282" s="190"/>
      <c r="BQ282" s="190"/>
      <c r="BR282" s="190"/>
      <c r="BS282" s="190"/>
      <c r="BT282" s="190"/>
      <c r="BU282" s="190"/>
      <c r="BV282" s="190"/>
      <c r="BW282" s="190"/>
    </row>
    <row r="283" spans="39:75" x14ac:dyDescent="0.25">
      <c r="AM283" s="190"/>
      <c r="AN283" s="190"/>
      <c r="AO283" s="190"/>
      <c r="AP283" s="190"/>
      <c r="AQ283" s="190"/>
      <c r="AR283" s="190"/>
      <c r="AS283" s="190"/>
      <c r="AT283" s="190"/>
      <c r="AU283" s="190"/>
      <c r="AV283" s="190"/>
      <c r="AW283" s="190"/>
      <c r="AX283" s="190"/>
      <c r="AY283" s="190"/>
      <c r="AZ283" s="190"/>
      <c r="BA283" s="190"/>
      <c r="BB283" s="190"/>
      <c r="BC283" s="190"/>
      <c r="BD283" s="190"/>
      <c r="BE283" s="190"/>
      <c r="BF283" s="190"/>
      <c r="BG283" s="190"/>
      <c r="BH283" s="190"/>
      <c r="BI283" s="190"/>
      <c r="BJ283" s="190"/>
      <c r="BK283" s="190"/>
      <c r="BL283" s="190"/>
      <c r="BM283" s="190"/>
      <c r="BN283" s="190"/>
      <c r="BO283" s="190"/>
      <c r="BP283" s="190"/>
      <c r="BQ283" s="190"/>
      <c r="BR283" s="190"/>
      <c r="BS283" s="190"/>
      <c r="BT283" s="190"/>
      <c r="BU283" s="190"/>
      <c r="BV283" s="190"/>
      <c r="BW283" s="190"/>
    </row>
    <row r="284" spans="39:75" x14ac:dyDescent="0.25">
      <c r="AM284" s="190"/>
      <c r="AN284" s="190"/>
      <c r="AO284" s="190"/>
      <c r="AP284" s="190"/>
      <c r="AQ284" s="190"/>
      <c r="AR284" s="190"/>
      <c r="AS284" s="190"/>
      <c r="AT284" s="190"/>
      <c r="AU284" s="190"/>
      <c r="AV284" s="190"/>
      <c r="AW284" s="190"/>
      <c r="AX284" s="190"/>
      <c r="AY284" s="190"/>
      <c r="AZ284" s="190"/>
      <c r="BA284" s="190"/>
      <c r="BB284" s="190"/>
      <c r="BC284" s="190"/>
      <c r="BD284" s="190"/>
      <c r="BE284" s="190"/>
      <c r="BF284" s="190"/>
      <c r="BG284" s="190"/>
      <c r="BH284" s="190"/>
      <c r="BI284" s="190"/>
      <c r="BJ284" s="190"/>
      <c r="BK284" s="190"/>
      <c r="BL284" s="190"/>
      <c r="BM284" s="190"/>
      <c r="BN284" s="190"/>
      <c r="BO284" s="190"/>
      <c r="BP284" s="190"/>
      <c r="BQ284" s="190"/>
      <c r="BR284" s="190"/>
      <c r="BS284" s="190"/>
      <c r="BT284" s="190"/>
      <c r="BU284" s="190"/>
      <c r="BV284" s="190"/>
      <c r="BW284" s="190"/>
    </row>
  </sheetData>
  <mergeCells count="22">
    <mergeCell ref="A11:G11"/>
    <mergeCell ref="Q6:R6"/>
    <mergeCell ref="S6:S7"/>
    <mergeCell ref="T6:U6"/>
    <mergeCell ref="V6:V7"/>
    <mergeCell ref="O6:O7"/>
    <mergeCell ref="W6:W7"/>
    <mergeCell ref="A5:V5"/>
    <mergeCell ref="P6:P7"/>
    <mergeCell ref="A6:A7"/>
    <mergeCell ref="B6:B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</mergeCells>
  <pageMargins left="0.70866141732283472" right="0.70866141732283472" top="0.78740157480314965" bottom="0.78740157480314965" header="0.31496062992125984" footer="0.31496062992125984"/>
  <pageSetup paperSize="9" scale="49" firstPageNumber="126" orientation="landscape" useFirstPageNumber="1" r:id="rId1"/>
  <headerFooter>
    <oddFooter xml:space="preserve">&amp;L&amp;"Arial,Kurzíva"Zastupitelstvo Olomouckého kraje 16-12-2019
7. - Rozpočet Olomouckého kraje 2020 - návrh rozpočtu
Příloha č. 5b): Projekty spolufinancované z evropských fondů a národních fondů&amp;R&amp;"Arial,Kurzíva"Strana &amp;P (Celkem 140) 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Y97"/>
  <sheetViews>
    <sheetView showGridLines="0" view="pageBreakPreview" zoomScale="80" zoomScaleNormal="70" zoomScaleSheetLayoutView="80" workbookViewId="0">
      <selection activeCell="A13" sqref="A13:H13"/>
    </sheetView>
  </sheetViews>
  <sheetFormatPr defaultColWidth="9.140625" defaultRowHeight="15" outlineLevelCol="1" x14ac:dyDescent="0.25"/>
  <cols>
    <col min="1" max="1" width="4.7109375" style="155" customWidth="1"/>
    <col min="2" max="2" width="5.7109375" style="155" hidden="1" customWidth="1"/>
    <col min="3" max="3" width="7.7109375" style="155" hidden="1" customWidth="1" outlineLevel="1"/>
    <col min="4" max="4" width="6.42578125" style="155" hidden="1" customWidth="1" outlineLevel="1"/>
    <col min="5" max="5" width="7.7109375" style="155" customWidth="1" outlineLevel="1"/>
    <col min="6" max="6" width="15.5703125" style="155" hidden="1" customWidth="1" outlineLevel="1"/>
    <col min="7" max="7" width="45.5703125" style="155" customWidth="1" collapsed="1"/>
    <col min="8" max="8" width="38.85546875" style="155" customWidth="1"/>
    <col min="9" max="9" width="7.140625" style="155" customWidth="1"/>
    <col min="10" max="10" width="12.5703125" style="151" customWidth="1"/>
    <col min="11" max="11" width="14.85546875" style="153" customWidth="1"/>
    <col min="12" max="12" width="14.5703125" style="153" customWidth="1"/>
    <col min="13" max="13" width="13.5703125" style="153" customWidth="1"/>
    <col min="14" max="14" width="15" style="153" customWidth="1"/>
    <col min="15" max="15" width="14.7109375" style="153" customWidth="1"/>
    <col min="16" max="16" width="16.28515625" style="153" customWidth="1"/>
    <col min="17" max="17" width="16.7109375" style="153" customWidth="1"/>
    <col min="18" max="18" width="17.28515625" style="153" customWidth="1"/>
    <col min="19" max="19" width="16.85546875" style="153" customWidth="1"/>
    <col min="20" max="20" width="14.85546875" style="153" customWidth="1"/>
    <col min="21" max="21" width="13.28515625" style="153" customWidth="1"/>
    <col min="22" max="22" width="14.140625" style="153" customWidth="1"/>
    <col min="23" max="23" width="14.42578125" style="153" customWidth="1"/>
    <col min="24" max="24" width="17.7109375" style="176" customWidth="1"/>
    <col min="25" max="16384" width="9.140625" style="155"/>
  </cols>
  <sheetData>
    <row r="1" spans="1:25" ht="18" x14ac:dyDescent="0.25">
      <c r="A1" s="59" t="s">
        <v>167</v>
      </c>
      <c r="B1" s="60"/>
      <c r="C1" s="60"/>
      <c r="D1" s="60"/>
      <c r="E1" s="60"/>
      <c r="F1" s="61"/>
      <c r="G1" s="62"/>
      <c r="H1" s="63"/>
      <c r="I1" s="60"/>
      <c r="K1" s="152"/>
      <c r="N1" s="64"/>
      <c r="O1" s="64"/>
      <c r="Q1" s="64"/>
      <c r="R1" s="64"/>
      <c r="S1" s="64"/>
      <c r="T1" s="31"/>
      <c r="U1" s="154"/>
      <c r="V1" s="155"/>
      <c r="W1" s="155"/>
      <c r="X1" s="155"/>
    </row>
    <row r="2" spans="1:25" ht="15.75" x14ac:dyDescent="0.25">
      <c r="A2" s="368" t="s">
        <v>46</v>
      </c>
      <c r="B2" s="65"/>
      <c r="C2" s="65"/>
      <c r="F2" s="66"/>
      <c r="G2" s="74" t="s">
        <v>170</v>
      </c>
      <c r="H2" s="67" t="s">
        <v>273</v>
      </c>
      <c r="I2" s="69"/>
      <c r="K2" s="152"/>
      <c r="N2" s="30"/>
      <c r="O2" s="30"/>
      <c r="Q2" s="30"/>
      <c r="R2" s="30"/>
      <c r="S2" s="30"/>
      <c r="T2" s="29"/>
      <c r="U2" s="154"/>
      <c r="V2" s="155"/>
      <c r="W2" s="155"/>
      <c r="X2" s="155"/>
    </row>
    <row r="3" spans="1:25" ht="15.75" x14ac:dyDescent="0.25">
      <c r="A3" s="57"/>
      <c r="B3" s="65"/>
      <c r="C3" s="65"/>
      <c r="F3" s="66"/>
      <c r="G3" s="70" t="s">
        <v>16</v>
      </c>
      <c r="H3" s="68"/>
      <c r="I3" s="69"/>
      <c r="K3" s="152"/>
      <c r="N3" s="30"/>
      <c r="O3" s="30"/>
      <c r="Q3" s="30"/>
      <c r="R3" s="30"/>
      <c r="S3" s="30"/>
      <c r="T3" s="29"/>
      <c r="U3" s="154"/>
      <c r="V3" s="155"/>
      <c r="W3" s="155"/>
      <c r="X3" s="155"/>
    </row>
    <row r="4" spans="1:25" ht="17.45" customHeight="1" x14ac:dyDescent="0.25">
      <c r="A4" s="156"/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7"/>
      <c r="M4" s="156"/>
      <c r="N4" s="157"/>
      <c r="O4" s="156"/>
      <c r="P4" s="156"/>
      <c r="Q4" s="156"/>
      <c r="R4" s="156"/>
      <c r="S4" s="156"/>
      <c r="T4" s="156"/>
      <c r="U4" s="156"/>
      <c r="V4" s="156"/>
      <c r="W4" s="158" t="s">
        <v>23</v>
      </c>
      <c r="X4" s="158" t="s">
        <v>23</v>
      </c>
      <c r="Y4" s="154"/>
    </row>
    <row r="5" spans="1:25" ht="25.5" customHeight="1" x14ac:dyDescent="0.25">
      <c r="A5" s="420" t="s">
        <v>338</v>
      </c>
      <c r="B5" s="420"/>
      <c r="C5" s="420"/>
      <c r="D5" s="420"/>
      <c r="E5" s="420"/>
      <c r="F5" s="420"/>
      <c r="G5" s="420"/>
      <c r="H5" s="420"/>
      <c r="I5" s="420"/>
      <c r="J5" s="420"/>
      <c r="K5" s="420"/>
      <c r="L5" s="420"/>
      <c r="M5" s="420"/>
      <c r="N5" s="420"/>
      <c r="O5" s="420"/>
      <c r="P5" s="420"/>
      <c r="Q5" s="420"/>
      <c r="R5" s="420"/>
      <c r="S5" s="420"/>
      <c r="T5" s="420"/>
      <c r="U5" s="420"/>
      <c r="V5" s="420"/>
      <c r="W5" s="420"/>
      <c r="X5" s="159"/>
    </row>
    <row r="6" spans="1:25" ht="25.5" customHeight="1" x14ac:dyDescent="0.25">
      <c r="A6" s="421" t="s">
        <v>15</v>
      </c>
      <c r="B6" s="421" t="s">
        <v>14</v>
      </c>
      <c r="C6" s="422" t="s">
        <v>12</v>
      </c>
      <c r="D6" s="422" t="s">
        <v>280</v>
      </c>
      <c r="E6" s="422" t="s">
        <v>41</v>
      </c>
      <c r="F6" s="422" t="s">
        <v>13</v>
      </c>
      <c r="G6" s="422" t="s">
        <v>10</v>
      </c>
      <c r="H6" s="416" t="s">
        <v>9</v>
      </c>
      <c r="I6" s="424" t="s">
        <v>8</v>
      </c>
      <c r="J6" s="416" t="s">
        <v>7</v>
      </c>
      <c r="K6" s="416" t="s">
        <v>6</v>
      </c>
      <c r="L6" s="416" t="s">
        <v>5</v>
      </c>
      <c r="M6" s="416" t="s">
        <v>4</v>
      </c>
      <c r="N6" s="416" t="s">
        <v>3</v>
      </c>
      <c r="O6" s="419" t="s">
        <v>74</v>
      </c>
      <c r="P6" s="423" t="s">
        <v>75</v>
      </c>
      <c r="Q6" s="423" t="s">
        <v>76</v>
      </c>
      <c r="R6" s="418" t="s">
        <v>77</v>
      </c>
      <c r="S6" s="418"/>
      <c r="T6" s="423" t="s">
        <v>78</v>
      </c>
      <c r="U6" s="418" t="s">
        <v>77</v>
      </c>
      <c r="V6" s="418"/>
      <c r="W6" s="419" t="s">
        <v>79</v>
      </c>
      <c r="X6" s="417" t="s">
        <v>2</v>
      </c>
    </row>
    <row r="7" spans="1:25" ht="81" customHeight="1" x14ac:dyDescent="0.25">
      <c r="A7" s="421"/>
      <c r="B7" s="421"/>
      <c r="C7" s="422"/>
      <c r="D7" s="422"/>
      <c r="E7" s="422"/>
      <c r="F7" s="422"/>
      <c r="G7" s="422"/>
      <c r="H7" s="416"/>
      <c r="I7" s="424"/>
      <c r="J7" s="416"/>
      <c r="K7" s="416"/>
      <c r="L7" s="416"/>
      <c r="M7" s="416"/>
      <c r="N7" s="416"/>
      <c r="O7" s="419"/>
      <c r="P7" s="423"/>
      <c r="Q7" s="423"/>
      <c r="R7" s="73" t="s">
        <v>72</v>
      </c>
      <c r="S7" s="73" t="s">
        <v>144</v>
      </c>
      <c r="T7" s="423"/>
      <c r="U7" s="73" t="s">
        <v>82</v>
      </c>
      <c r="V7" s="73" t="s">
        <v>83</v>
      </c>
      <c r="W7" s="419"/>
      <c r="X7" s="417"/>
    </row>
    <row r="8" spans="1:25" s="160" customFormat="1" ht="25.5" customHeight="1" x14ac:dyDescent="0.3">
      <c r="A8" s="344" t="s">
        <v>1</v>
      </c>
      <c r="B8" s="344"/>
      <c r="C8" s="344"/>
      <c r="D8" s="344"/>
      <c r="E8" s="344"/>
      <c r="F8" s="344"/>
      <c r="G8" s="344"/>
      <c r="H8" s="344"/>
      <c r="I8" s="344"/>
      <c r="J8" s="344"/>
      <c r="K8" s="25">
        <f>SUM(K9:K12)</f>
        <v>240345</v>
      </c>
      <c r="L8" s="25">
        <f>SUM(L9:L12)</f>
        <v>228327.74999999997</v>
      </c>
      <c r="M8" s="25">
        <f>SUM(M9:M12)</f>
        <v>12017.250000000007</v>
      </c>
      <c r="N8" s="25"/>
      <c r="O8" s="25">
        <f>SUM(O9:O12)</f>
        <v>77702</v>
      </c>
      <c r="P8" s="26">
        <f>SUM(P9:P12)</f>
        <v>3994.3</v>
      </c>
      <c r="Q8" s="26">
        <f>SUM(Q9:Q12)</f>
        <v>0</v>
      </c>
      <c r="R8" s="26">
        <f t="shared" ref="R8:S8" si="0">SUM(R9:R12)</f>
        <v>0</v>
      </c>
      <c r="S8" s="26">
        <f t="shared" si="0"/>
        <v>0</v>
      </c>
      <c r="T8" s="26">
        <f>SUM(T9:T12)</f>
        <v>3994.3</v>
      </c>
      <c r="U8" s="26">
        <f>SUM(U9:U12)</f>
        <v>3994.3</v>
      </c>
      <c r="V8" s="26">
        <f>SUM(V9:V12)</f>
        <v>0</v>
      </c>
      <c r="W8" s="25">
        <f>SUM(W9:W12)</f>
        <v>77128.700000000012</v>
      </c>
      <c r="X8" s="24"/>
    </row>
    <row r="9" spans="1:25" s="168" customFormat="1" ht="51" x14ac:dyDescent="0.25">
      <c r="A9" s="443">
        <v>1</v>
      </c>
      <c r="B9" s="55" t="s">
        <v>20</v>
      </c>
      <c r="C9" s="161">
        <v>4374</v>
      </c>
      <c r="D9" s="161">
        <v>5169</v>
      </c>
      <c r="E9" s="161">
        <v>51</v>
      </c>
      <c r="F9" s="444">
        <v>60002101332</v>
      </c>
      <c r="G9" s="464" t="s">
        <v>192</v>
      </c>
      <c r="H9" s="401" t="s">
        <v>320</v>
      </c>
      <c r="I9" s="345"/>
      <c r="J9" s="345" t="s">
        <v>0</v>
      </c>
      <c r="K9" s="320">
        <v>235632</v>
      </c>
      <c r="L9" s="320">
        <f>+K9*0.95</f>
        <v>223850.4</v>
      </c>
      <c r="M9" s="320">
        <f>+K9-L9</f>
        <v>11781.600000000006</v>
      </c>
      <c r="N9" s="386" t="s">
        <v>111</v>
      </c>
      <c r="O9" s="164">
        <v>76512</v>
      </c>
      <c r="P9" s="165">
        <f>Q9+T9</f>
        <v>3905.3</v>
      </c>
      <c r="Q9" s="164">
        <f>SUM(R9:S9)</f>
        <v>0</v>
      </c>
      <c r="R9" s="164">
        <v>0</v>
      </c>
      <c r="S9" s="164">
        <v>0</v>
      </c>
      <c r="T9" s="261">
        <f t="shared" ref="T9:T10" si="1">SUM(U9:V9)</f>
        <v>3905.3</v>
      </c>
      <c r="U9" s="166">
        <f>0.05*78106</f>
        <v>3905.3</v>
      </c>
      <c r="V9" s="166">
        <v>0</v>
      </c>
      <c r="W9" s="166">
        <f>K9-O9-P9-80050</f>
        <v>75164.700000000012</v>
      </c>
      <c r="X9" s="167"/>
    </row>
    <row r="10" spans="1:25" s="168" customFormat="1" ht="41.25" customHeight="1" x14ac:dyDescent="0.25">
      <c r="A10" s="443"/>
      <c r="B10" s="161" t="s">
        <v>18</v>
      </c>
      <c r="C10" s="55">
        <v>6172</v>
      </c>
      <c r="D10" s="55">
        <v>5011</v>
      </c>
      <c r="E10" s="55">
        <v>50</v>
      </c>
      <c r="F10" s="444"/>
      <c r="G10" s="464"/>
      <c r="H10" s="401" t="s">
        <v>321</v>
      </c>
      <c r="I10" s="32"/>
      <c r="J10" s="32" t="s">
        <v>0</v>
      </c>
      <c r="K10" s="320">
        <v>4400</v>
      </c>
      <c r="L10" s="320">
        <f t="shared" ref="L10:L12" si="2">+K10*0.95</f>
        <v>4180</v>
      </c>
      <c r="M10" s="320">
        <f t="shared" ref="M10:M12" si="3">+K10-L10</f>
        <v>220</v>
      </c>
      <c r="N10" s="386" t="s">
        <v>111</v>
      </c>
      <c r="O10" s="164">
        <v>1170</v>
      </c>
      <c r="P10" s="165">
        <f t="shared" ref="P10:P12" si="4">Q10+T10</f>
        <v>78</v>
      </c>
      <c r="Q10" s="164">
        <f t="shared" ref="Q10:Q12" si="5">SUM(R10:S10)</f>
        <v>0</v>
      </c>
      <c r="R10" s="164">
        <v>0</v>
      </c>
      <c r="S10" s="164">
        <v>0</v>
      </c>
      <c r="T10" s="261">
        <f t="shared" si="1"/>
        <v>78</v>
      </c>
      <c r="U10" s="166">
        <v>78</v>
      </c>
      <c r="V10" s="166">
        <v>0</v>
      </c>
      <c r="W10" s="166">
        <f>K10-O10-P10-1400</f>
        <v>1752</v>
      </c>
      <c r="X10" s="167"/>
    </row>
    <row r="11" spans="1:25" s="168" customFormat="1" ht="49.5" customHeight="1" x14ac:dyDescent="0.25">
      <c r="A11" s="443"/>
      <c r="B11" s="161" t="s">
        <v>19</v>
      </c>
      <c r="C11" s="161">
        <v>4374</v>
      </c>
      <c r="D11" s="55">
        <v>5166</v>
      </c>
      <c r="E11" s="161">
        <v>51</v>
      </c>
      <c r="F11" s="444"/>
      <c r="G11" s="464"/>
      <c r="H11" s="401" t="s">
        <v>322</v>
      </c>
      <c r="I11" s="345"/>
      <c r="J11" s="345" t="s">
        <v>0</v>
      </c>
      <c r="K11" s="320">
        <v>279</v>
      </c>
      <c r="L11" s="320">
        <f t="shared" si="2"/>
        <v>265.05</v>
      </c>
      <c r="M11" s="320">
        <f t="shared" si="3"/>
        <v>13.949999999999989</v>
      </c>
      <c r="N11" s="386" t="s">
        <v>111</v>
      </c>
      <c r="O11" s="164">
        <v>0</v>
      </c>
      <c r="P11" s="165">
        <f t="shared" si="4"/>
        <v>10</v>
      </c>
      <c r="Q11" s="164">
        <f t="shared" si="5"/>
        <v>0</v>
      </c>
      <c r="R11" s="164">
        <v>0</v>
      </c>
      <c r="S11" s="164">
        <v>0</v>
      </c>
      <c r="T11" s="261">
        <f>SUM(U11:V11)</f>
        <v>10</v>
      </c>
      <c r="U11" s="166">
        <v>10</v>
      </c>
      <c r="V11" s="166">
        <v>0</v>
      </c>
      <c r="W11" s="166">
        <f>K11-O11-P11-70</f>
        <v>199</v>
      </c>
      <c r="X11" s="167"/>
    </row>
    <row r="12" spans="1:25" s="168" customFormat="1" ht="48.75" customHeight="1" x14ac:dyDescent="0.25">
      <c r="A12" s="443"/>
      <c r="B12" s="161" t="s">
        <v>19</v>
      </c>
      <c r="C12" s="55">
        <v>6172</v>
      </c>
      <c r="D12" s="55">
        <v>5166</v>
      </c>
      <c r="E12" s="55">
        <v>51</v>
      </c>
      <c r="F12" s="444"/>
      <c r="G12" s="464"/>
      <c r="H12" s="401" t="s">
        <v>321</v>
      </c>
      <c r="I12" s="32"/>
      <c r="J12" s="345" t="s">
        <v>0</v>
      </c>
      <c r="K12" s="320">
        <v>34</v>
      </c>
      <c r="L12" s="320">
        <f t="shared" si="2"/>
        <v>32.299999999999997</v>
      </c>
      <c r="M12" s="320">
        <f t="shared" si="3"/>
        <v>1.7000000000000028</v>
      </c>
      <c r="N12" s="386" t="s">
        <v>111</v>
      </c>
      <c r="O12" s="164">
        <v>20</v>
      </c>
      <c r="P12" s="165">
        <f t="shared" si="4"/>
        <v>1</v>
      </c>
      <c r="Q12" s="164">
        <f t="shared" si="5"/>
        <v>0</v>
      </c>
      <c r="R12" s="164">
        <v>0</v>
      </c>
      <c r="S12" s="164">
        <v>0</v>
      </c>
      <c r="T12" s="261">
        <f>0.05*20</f>
        <v>1</v>
      </c>
      <c r="U12" s="166">
        <v>1</v>
      </c>
      <c r="V12" s="166">
        <v>0</v>
      </c>
      <c r="W12" s="166">
        <f t="shared" ref="W12" si="6">K12-O12-P12</f>
        <v>13</v>
      </c>
      <c r="X12" s="167"/>
    </row>
    <row r="13" spans="1:25" ht="35.450000000000003" customHeight="1" x14ac:dyDescent="0.25">
      <c r="A13" s="425" t="s">
        <v>193</v>
      </c>
      <c r="B13" s="426"/>
      <c r="C13" s="426"/>
      <c r="D13" s="426"/>
      <c r="E13" s="426"/>
      <c r="F13" s="426"/>
      <c r="G13" s="426"/>
      <c r="H13" s="427"/>
      <c r="I13" s="346"/>
      <c r="J13" s="346"/>
      <c r="K13" s="23">
        <f>K8</f>
        <v>240345</v>
      </c>
      <c r="L13" s="23">
        <f>L8</f>
        <v>228327.74999999997</v>
      </c>
      <c r="M13" s="23">
        <f>M8</f>
        <v>12017.250000000007</v>
      </c>
      <c r="N13" s="23"/>
      <c r="O13" s="23">
        <f t="shared" ref="O13:W13" si="7">O8</f>
        <v>77702</v>
      </c>
      <c r="P13" s="23">
        <f t="shared" si="7"/>
        <v>3994.3</v>
      </c>
      <c r="Q13" s="23">
        <f t="shared" si="7"/>
        <v>0</v>
      </c>
      <c r="R13" s="23">
        <f t="shared" si="7"/>
        <v>0</v>
      </c>
      <c r="S13" s="23">
        <f t="shared" si="7"/>
        <v>0</v>
      </c>
      <c r="T13" s="23">
        <f t="shared" si="7"/>
        <v>3994.3</v>
      </c>
      <c r="U13" s="23">
        <f t="shared" si="7"/>
        <v>3994.3</v>
      </c>
      <c r="V13" s="23">
        <f t="shared" si="7"/>
        <v>0</v>
      </c>
      <c r="W13" s="23">
        <f t="shared" si="7"/>
        <v>77128.700000000012</v>
      </c>
      <c r="X13" s="21"/>
    </row>
    <row r="14" spans="1:25" s="153" customFormat="1" x14ac:dyDescent="0.25">
      <c r="A14" s="151"/>
      <c r="B14" s="151"/>
      <c r="C14" s="151"/>
      <c r="D14" s="151"/>
      <c r="E14" s="151"/>
      <c r="F14" s="151"/>
      <c r="G14" s="171"/>
      <c r="H14" s="151"/>
      <c r="I14" s="172"/>
      <c r="J14" s="173"/>
      <c r="K14" s="174"/>
      <c r="L14" s="174"/>
      <c r="M14" s="174"/>
      <c r="N14" s="175"/>
      <c r="O14" s="175"/>
      <c r="X14" s="176"/>
      <c r="Y14" s="155"/>
    </row>
    <row r="15" spans="1:25" s="153" customFormat="1" x14ac:dyDescent="0.25">
      <c r="A15" s="151"/>
      <c r="B15" s="151"/>
      <c r="C15" s="151"/>
      <c r="D15" s="151"/>
      <c r="E15" s="151"/>
      <c r="F15" s="151"/>
      <c r="G15" s="151"/>
      <c r="H15" s="151"/>
      <c r="I15" s="177"/>
      <c r="J15" s="178"/>
      <c r="K15" s="179"/>
      <c r="L15" s="179"/>
      <c r="M15" s="179"/>
      <c r="X15" s="176"/>
      <c r="Y15" s="155"/>
    </row>
    <row r="16" spans="1:25" s="153" customFormat="1" ht="18" x14ac:dyDescent="0.25">
      <c r="A16" s="180"/>
      <c r="B16" s="180"/>
      <c r="C16" s="180"/>
      <c r="D16" s="180"/>
      <c r="E16" s="180"/>
      <c r="F16" s="180"/>
      <c r="G16" s="180"/>
      <c r="H16" s="180"/>
      <c r="I16" s="180"/>
      <c r="J16" s="180"/>
      <c r="K16" s="180"/>
      <c r="L16" s="180"/>
      <c r="M16" s="180"/>
      <c r="N16" s="180"/>
      <c r="O16" s="180"/>
      <c r="P16" s="180"/>
      <c r="X16" s="176"/>
      <c r="Y16" s="155"/>
    </row>
    <row r="17" spans="1:25" s="186" customFormat="1" x14ac:dyDescent="0.2">
      <c r="A17" s="181"/>
      <c r="B17" s="182"/>
      <c r="C17" s="181"/>
      <c r="D17" s="182"/>
      <c r="E17" s="182"/>
      <c r="F17" s="182"/>
      <c r="G17" s="182"/>
      <c r="H17" s="182"/>
      <c r="I17" s="183"/>
      <c r="J17" s="184"/>
      <c r="K17" s="185"/>
      <c r="L17" s="185"/>
      <c r="M17" s="185"/>
      <c r="X17" s="187"/>
      <c r="Y17" s="188"/>
    </row>
    <row r="18" spans="1:25" s="153" customFormat="1" x14ac:dyDescent="0.25">
      <c r="A18" s="151"/>
      <c r="B18" s="151"/>
      <c r="C18" s="151"/>
      <c r="D18" s="151"/>
      <c r="E18" s="151"/>
      <c r="F18" s="151"/>
      <c r="G18" s="151"/>
      <c r="H18" s="151"/>
      <c r="I18" s="155"/>
      <c r="J18" s="178"/>
      <c r="K18" s="179"/>
      <c r="L18" s="179"/>
      <c r="M18" s="179"/>
      <c r="X18" s="176"/>
      <c r="Y18" s="155"/>
    </row>
    <row r="19" spans="1:25" s="153" customFormat="1" x14ac:dyDescent="0.25">
      <c r="A19" s="151"/>
      <c r="B19" s="151"/>
      <c r="C19" s="151"/>
      <c r="D19" s="151"/>
      <c r="E19" s="151"/>
      <c r="F19" s="151"/>
      <c r="G19" s="151"/>
      <c r="H19" s="151"/>
      <c r="I19" s="155"/>
      <c r="J19" s="178"/>
      <c r="K19" s="179"/>
      <c r="L19" s="179"/>
      <c r="M19" s="179"/>
      <c r="X19" s="176"/>
      <c r="Y19" s="155"/>
    </row>
    <row r="20" spans="1:25" s="153" customFormat="1" x14ac:dyDescent="0.25">
      <c r="A20" s="151"/>
      <c r="B20" s="151"/>
      <c r="C20" s="151"/>
      <c r="D20" s="151"/>
      <c r="E20" s="151"/>
      <c r="F20" s="151"/>
      <c r="G20" s="151"/>
      <c r="H20" s="151"/>
      <c r="I20" s="155"/>
      <c r="J20" s="178"/>
      <c r="K20" s="179"/>
      <c r="L20" s="179"/>
      <c r="M20" s="179"/>
      <c r="X20" s="176"/>
      <c r="Y20" s="155"/>
    </row>
    <row r="21" spans="1:25" s="153" customFormat="1" x14ac:dyDescent="0.25">
      <c r="A21" s="151"/>
      <c r="B21" s="151"/>
      <c r="C21" s="151"/>
      <c r="D21" s="151"/>
      <c r="E21" s="151"/>
      <c r="F21" s="151"/>
      <c r="G21" s="151"/>
      <c r="H21" s="151"/>
      <c r="I21" s="155"/>
      <c r="J21" s="178"/>
      <c r="K21" s="179"/>
      <c r="L21" s="179"/>
      <c r="M21" s="179"/>
      <c r="X21" s="176"/>
      <c r="Y21" s="155"/>
    </row>
    <row r="22" spans="1:25" s="153" customFormat="1" x14ac:dyDescent="0.25">
      <c r="A22" s="151"/>
      <c r="B22" s="151"/>
      <c r="C22" s="151"/>
      <c r="D22" s="151"/>
      <c r="E22" s="151"/>
      <c r="F22" s="151"/>
      <c r="G22" s="151"/>
      <c r="H22" s="151"/>
      <c r="I22" s="155"/>
      <c r="J22" s="178"/>
      <c r="K22" s="179"/>
      <c r="L22" s="179"/>
      <c r="M22" s="179"/>
      <c r="X22" s="176"/>
      <c r="Y22" s="155"/>
    </row>
    <row r="23" spans="1:25" s="153" customFormat="1" x14ac:dyDescent="0.25">
      <c r="A23" s="151"/>
      <c r="B23" s="151"/>
      <c r="C23" s="151"/>
      <c r="D23" s="151"/>
      <c r="E23" s="151"/>
      <c r="F23" s="151"/>
      <c r="G23" s="151"/>
      <c r="H23" s="151"/>
      <c r="I23" s="155"/>
      <c r="J23" s="178"/>
      <c r="K23" s="179"/>
      <c r="L23" s="179"/>
      <c r="M23" s="179"/>
      <c r="X23" s="176"/>
      <c r="Y23" s="155"/>
    </row>
    <row r="24" spans="1:25" s="153" customFormat="1" x14ac:dyDescent="0.25">
      <c r="A24" s="151"/>
      <c r="B24" s="151"/>
      <c r="C24" s="151"/>
      <c r="D24" s="151"/>
      <c r="E24" s="151"/>
      <c r="F24" s="151"/>
      <c r="G24" s="151"/>
      <c r="H24" s="151"/>
      <c r="I24" s="155"/>
      <c r="J24" s="178"/>
      <c r="K24" s="179"/>
      <c r="L24" s="179"/>
      <c r="M24" s="179"/>
      <c r="X24" s="176"/>
      <c r="Y24" s="155"/>
    </row>
    <row r="25" spans="1:25" s="153" customFormat="1" x14ac:dyDescent="0.25">
      <c r="A25" s="151"/>
      <c r="B25" s="151"/>
      <c r="C25" s="151"/>
      <c r="D25" s="151"/>
      <c r="E25" s="151"/>
      <c r="F25" s="151"/>
      <c r="G25" s="151"/>
      <c r="H25" s="151"/>
      <c r="I25" s="155"/>
      <c r="J25" s="178"/>
      <c r="K25" s="179"/>
      <c r="L25" s="179"/>
      <c r="M25" s="179"/>
      <c r="X25" s="176"/>
      <c r="Y25" s="155"/>
    </row>
    <row r="26" spans="1:25" s="153" customFormat="1" x14ac:dyDescent="0.25">
      <c r="A26" s="151"/>
      <c r="B26" s="151"/>
      <c r="C26" s="151"/>
      <c r="D26" s="151"/>
      <c r="E26" s="151"/>
      <c r="F26" s="151"/>
      <c r="G26" s="151"/>
      <c r="H26" s="151"/>
      <c r="I26" s="155"/>
      <c r="J26" s="178"/>
      <c r="K26" s="179"/>
      <c r="L26" s="179"/>
      <c r="M26" s="179"/>
      <c r="X26" s="176"/>
      <c r="Y26" s="155"/>
    </row>
    <row r="27" spans="1:25" s="153" customFormat="1" x14ac:dyDescent="0.25">
      <c r="A27" s="151"/>
      <c r="B27" s="151"/>
      <c r="C27" s="151"/>
      <c r="D27" s="151"/>
      <c r="E27" s="151"/>
      <c r="F27" s="151"/>
      <c r="G27" s="151"/>
      <c r="H27" s="151"/>
      <c r="I27" s="155"/>
      <c r="J27" s="178"/>
      <c r="K27" s="179"/>
      <c r="L27" s="179"/>
      <c r="M27" s="179"/>
      <c r="X27" s="176"/>
      <c r="Y27" s="155"/>
    </row>
    <row r="28" spans="1:25" s="153" customFormat="1" x14ac:dyDescent="0.25">
      <c r="A28" s="151"/>
      <c r="B28" s="151"/>
      <c r="C28" s="151"/>
      <c r="D28" s="151"/>
      <c r="E28" s="151"/>
      <c r="F28" s="151"/>
      <c r="G28" s="151"/>
      <c r="H28" s="151"/>
      <c r="I28" s="155"/>
      <c r="J28" s="178"/>
      <c r="K28" s="179"/>
      <c r="L28" s="179"/>
      <c r="M28" s="179"/>
      <c r="X28" s="176"/>
      <c r="Y28" s="155"/>
    </row>
    <row r="29" spans="1:25" s="153" customFormat="1" x14ac:dyDescent="0.25">
      <c r="A29" s="151"/>
      <c r="B29" s="151"/>
      <c r="C29" s="151"/>
      <c r="D29" s="151"/>
      <c r="E29" s="151"/>
      <c r="F29" s="151"/>
      <c r="G29" s="151"/>
      <c r="H29" s="151"/>
      <c r="I29" s="155"/>
      <c r="J29" s="178"/>
      <c r="K29" s="179"/>
      <c r="L29" s="179"/>
      <c r="M29" s="179"/>
      <c r="X29" s="176"/>
      <c r="Y29" s="155"/>
    </row>
    <row r="30" spans="1:25" s="153" customFormat="1" x14ac:dyDescent="0.25">
      <c r="A30" s="151"/>
      <c r="B30" s="151"/>
      <c r="C30" s="151"/>
      <c r="D30" s="151"/>
      <c r="E30" s="151"/>
      <c r="F30" s="151"/>
      <c r="G30" s="151"/>
      <c r="H30" s="151"/>
      <c r="I30" s="155"/>
      <c r="J30" s="178"/>
      <c r="K30" s="179"/>
      <c r="L30" s="179"/>
      <c r="M30" s="179"/>
      <c r="X30" s="176"/>
      <c r="Y30" s="155"/>
    </row>
    <row r="31" spans="1:25" s="153" customFormat="1" x14ac:dyDescent="0.25">
      <c r="A31" s="151"/>
      <c r="B31" s="151"/>
      <c r="C31" s="151"/>
      <c r="D31" s="151"/>
      <c r="E31" s="151"/>
      <c r="F31" s="151"/>
      <c r="G31" s="151"/>
      <c r="H31" s="151"/>
      <c r="I31" s="155"/>
      <c r="J31" s="178"/>
      <c r="K31" s="179"/>
      <c r="L31" s="179"/>
      <c r="M31" s="179"/>
      <c r="X31" s="176"/>
      <c r="Y31" s="155"/>
    </row>
    <row r="32" spans="1:25" s="153" customFormat="1" x14ac:dyDescent="0.25">
      <c r="A32" s="151"/>
      <c r="B32" s="151"/>
      <c r="C32" s="151"/>
      <c r="D32" s="151"/>
      <c r="E32" s="151"/>
      <c r="F32" s="151"/>
      <c r="G32" s="151"/>
      <c r="H32" s="151"/>
      <c r="I32" s="155"/>
      <c r="J32" s="178"/>
      <c r="K32" s="179"/>
      <c r="L32" s="179"/>
      <c r="M32" s="179"/>
      <c r="X32" s="176"/>
      <c r="Y32" s="155"/>
    </row>
    <row r="33" spans="1:25" s="153" customFormat="1" x14ac:dyDescent="0.25">
      <c r="A33" s="151"/>
      <c r="B33" s="151"/>
      <c r="C33" s="151"/>
      <c r="D33" s="151"/>
      <c r="E33" s="151"/>
      <c r="F33" s="151"/>
      <c r="G33" s="151"/>
      <c r="H33" s="151"/>
      <c r="I33" s="155"/>
      <c r="J33" s="178"/>
      <c r="K33" s="179"/>
      <c r="L33" s="179"/>
      <c r="M33" s="179"/>
      <c r="X33" s="176"/>
      <c r="Y33" s="155"/>
    </row>
    <row r="34" spans="1:25" s="153" customFormat="1" x14ac:dyDescent="0.25">
      <c r="A34" s="151"/>
      <c r="B34" s="151"/>
      <c r="C34" s="151"/>
      <c r="D34" s="151"/>
      <c r="E34" s="151"/>
      <c r="F34" s="151"/>
      <c r="G34" s="151"/>
      <c r="H34" s="151"/>
      <c r="I34" s="155"/>
      <c r="J34" s="178"/>
      <c r="K34" s="179"/>
      <c r="L34" s="179"/>
      <c r="M34" s="179"/>
      <c r="X34" s="176"/>
      <c r="Y34" s="155"/>
    </row>
    <row r="35" spans="1:25" s="153" customFormat="1" x14ac:dyDescent="0.25">
      <c r="A35" s="151"/>
      <c r="B35" s="151"/>
      <c r="C35" s="151"/>
      <c r="D35" s="151"/>
      <c r="E35" s="151"/>
      <c r="F35" s="151"/>
      <c r="G35" s="151"/>
      <c r="H35" s="151"/>
      <c r="I35" s="155"/>
      <c r="J35" s="151"/>
      <c r="K35" s="179"/>
      <c r="L35" s="179"/>
      <c r="M35" s="179"/>
      <c r="X35" s="176"/>
      <c r="Y35" s="155"/>
    </row>
    <row r="36" spans="1:25" s="153" customFormat="1" x14ac:dyDescent="0.25">
      <c r="A36" s="151"/>
      <c r="B36" s="151"/>
      <c r="C36" s="151"/>
      <c r="D36" s="151"/>
      <c r="E36" s="151"/>
      <c r="F36" s="151"/>
      <c r="G36" s="151"/>
      <c r="H36" s="151"/>
      <c r="I36" s="155"/>
      <c r="J36" s="151"/>
      <c r="K36" s="179"/>
      <c r="L36" s="179"/>
      <c r="M36" s="179"/>
      <c r="X36" s="176"/>
      <c r="Y36" s="155"/>
    </row>
    <row r="37" spans="1:25" s="153" customFormat="1" x14ac:dyDescent="0.25">
      <c r="A37" s="151"/>
      <c r="B37" s="151"/>
      <c r="C37" s="151"/>
      <c r="D37" s="151"/>
      <c r="E37" s="151"/>
      <c r="F37" s="151"/>
      <c r="G37" s="151"/>
      <c r="H37" s="151"/>
      <c r="I37" s="155"/>
      <c r="J37" s="151"/>
      <c r="K37" s="179"/>
      <c r="L37" s="179"/>
      <c r="M37" s="179"/>
      <c r="X37" s="176"/>
      <c r="Y37" s="155"/>
    </row>
    <row r="38" spans="1:25" s="153" customFormat="1" x14ac:dyDescent="0.25">
      <c r="A38" s="151"/>
      <c r="B38" s="151"/>
      <c r="C38" s="151"/>
      <c r="D38" s="151"/>
      <c r="E38" s="151"/>
      <c r="F38" s="151"/>
      <c r="G38" s="151"/>
      <c r="H38" s="151"/>
      <c r="I38" s="155"/>
      <c r="J38" s="151"/>
      <c r="K38" s="179"/>
      <c r="L38" s="179"/>
      <c r="M38" s="179"/>
      <c r="X38" s="176"/>
      <c r="Y38" s="155"/>
    </row>
    <row r="39" spans="1:25" s="153" customFormat="1" x14ac:dyDescent="0.25">
      <c r="A39" s="151"/>
      <c r="B39" s="151"/>
      <c r="C39" s="151"/>
      <c r="D39" s="151"/>
      <c r="E39" s="151"/>
      <c r="F39" s="151"/>
      <c r="G39" s="151"/>
      <c r="H39" s="151"/>
      <c r="I39" s="155"/>
      <c r="J39" s="151"/>
      <c r="K39" s="179"/>
      <c r="L39" s="179"/>
      <c r="M39" s="179"/>
      <c r="X39" s="176"/>
      <c r="Y39" s="155"/>
    </row>
    <row r="40" spans="1:25" s="153" customFormat="1" x14ac:dyDescent="0.25">
      <c r="A40" s="151"/>
      <c r="B40" s="151"/>
      <c r="C40" s="151"/>
      <c r="D40" s="151"/>
      <c r="E40" s="151"/>
      <c r="F40" s="151"/>
      <c r="G40" s="151"/>
      <c r="H40" s="151"/>
      <c r="I40" s="155"/>
      <c r="J40" s="151"/>
      <c r="K40" s="179"/>
      <c r="L40" s="179"/>
      <c r="M40" s="179"/>
      <c r="X40" s="176"/>
      <c r="Y40" s="155"/>
    </row>
    <row r="41" spans="1:25" s="153" customFormat="1" x14ac:dyDescent="0.25">
      <c r="A41" s="151"/>
      <c r="B41" s="151"/>
      <c r="C41" s="151"/>
      <c r="D41" s="151"/>
      <c r="E41" s="151"/>
      <c r="F41" s="151"/>
      <c r="G41" s="151"/>
      <c r="H41" s="151"/>
      <c r="I41" s="155"/>
      <c r="J41" s="151"/>
      <c r="K41" s="179"/>
      <c r="L41" s="179"/>
      <c r="M41" s="179"/>
      <c r="X41" s="176"/>
      <c r="Y41" s="155"/>
    </row>
    <row r="42" spans="1:25" s="153" customFormat="1" x14ac:dyDescent="0.25">
      <c r="A42" s="151"/>
      <c r="B42" s="151"/>
      <c r="C42" s="151"/>
      <c r="D42" s="151"/>
      <c r="E42" s="151"/>
      <c r="F42" s="151"/>
      <c r="G42" s="151"/>
      <c r="H42" s="151"/>
      <c r="I42" s="155"/>
      <c r="J42" s="151"/>
      <c r="K42" s="179"/>
      <c r="L42" s="179"/>
      <c r="M42" s="179"/>
      <c r="X42" s="176"/>
      <c r="Y42" s="155"/>
    </row>
    <row r="43" spans="1:25" s="153" customFormat="1" x14ac:dyDescent="0.25">
      <c r="A43" s="151"/>
      <c r="B43" s="151"/>
      <c r="C43" s="151"/>
      <c r="D43" s="151"/>
      <c r="E43" s="151"/>
      <c r="F43" s="151"/>
      <c r="G43" s="151"/>
      <c r="H43" s="151"/>
      <c r="I43" s="155"/>
      <c r="J43" s="151"/>
      <c r="K43" s="179"/>
      <c r="L43" s="179"/>
      <c r="M43" s="179"/>
      <c r="X43" s="176"/>
      <c r="Y43" s="155"/>
    </row>
    <row r="44" spans="1:25" s="153" customFormat="1" x14ac:dyDescent="0.25">
      <c r="A44" s="151"/>
      <c r="B44" s="151"/>
      <c r="C44" s="151"/>
      <c r="D44" s="151"/>
      <c r="E44" s="151"/>
      <c r="F44" s="151"/>
      <c r="G44" s="151"/>
      <c r="H44" s="151"/>
      <c r="I44" s="155"/>
      <c r="J44" s="151"/>
      <c r="K44" s="179"/>
      <c r="L44" s="179"/>
      <c r="M44" s="179"/>
      <c r="X44" s="176"/>
      <c r="Y44" s="155"/>
    </row>
    <row r="45" spans="1:25" s="153" customFormat="1" x14ac:dyDescent="0.25">
      <c r="A45" s="151"/>
      <c r="B45" s="151"/>
      <c r="C45" s="151"/>
      <c r="D45" s="151"/>
      <c r="E45" s="151"/>
      <c r="F45" s="151"/>
      <c r="G45" s="151"/>
      <c r="H45" s="151"/>
      <c r="I45" s="155"/>
      <c r="J45" s="151"/>
      <c r="K45" s="179"/>
      <c r="L45" s="179"/>
      <c r="M45" s="179"/>
      <c r="X45" s="176"/>
      <c r="Y45" s="155"/>
    </row>
    <row r="46" spans="1:25" s="153" customFormat="1" x14ac:dyDescent="0.25">
      <c r="A46" s="155"/>
      <c r="B46" s="155"/>
      <c r="C46" s="155"/>
      <c r="D46" s="155"/>
      <c r="E46" s="155"/>
      <c r="F46" s="155"/>
      <c r="G46" s="155"/>
      <c r="H46" s="155"/>
      <c r="I46" s="155"/>
      <c r="J46" s="151"/>
      <c r="K46" s="179"/>
      <c r="L46" s="179"/>
      <c r="M46" s="179"/>
      <c r="X46" s="176"/>
      <c r="Y46" s="155"/>
    </row>
    <row r="47" spans="1:25" s="153" customFormat="1" x14ac:dyDescent="0.25">
      <c r="A47" s="155"/>
      <c r="B47" s="155"/>
      <c r="C47" s="155"/>
      <c r="D47" s="155"/>
      <c r="E47" s="155"/>
      <c r="F47" s="155"/>
      <c r="G47" s="155"/>
      <c r="H47" s="155"/>
      <c r="I47" s="155"/>
      <c r="J47" s="151"/>
      <c r="K47" s="179"/>
      <c r="L47" s="179"/>
      <c r="M47" s="179"/>
      <c r="X47" s="176"/>
      <c r="Y47" s="155"/>
    </row>
    <row r="48" spans="1:25" s="153" customFormat="1" x14ac:dyDescent="0.25">
      <c r="A48" s="155"/>
      <c r="B48" s="155"/>
      <c r="C48" s="155"/>
      <c r="D48" s="155"/>
      <c r="E48" s="155"/>
      <c r="F48" s="155"/>
      <c r="G48" s="155"/>
      <c r="H48" s="155"/>
      <c r="I48" s="155"/>
      <c r="J48" s="151"/>
      <c r="K48" s="179"/>
      <c r="L48" s="179"/>
      <c r="M48" s="179"/>
      <c r="X48" s="176"/>
      <c r="Y48" s="155"/>
    </row>
    <row r="49" spans="1:25" s="153" customFormat="1" x14ac:dyDescent="0.25">
      <c r="A49" s="155"/>
      <c r="B49" s="155"/>
      <c r="C49" s="155"/>
      <c r="D49" s="155"/>
      <c r="E49" s="155"/>
      <c r="F49" s="155"/>
      <c r="G49" s="155"/>
      <c r="H49" s="155"/>
      <c r="I49" s="155"/>
      <c r="J49" s="151"/>
      <c r="K49" s="179"/>
      <c r="L49" s="179"/>
      <c r="M49" s="179"/>
      <c r="X49" s="176"/>
      <c r="Y49" s="155"/>
    </row>
    <row r="50" spans="1:25" s="153" customFormat="1" x14ac:dyDescent="0.25">
      <c r="A50" s="155"/>
      <c r="B50" s="155"/>
      <c r="C50" s="155"/>
      <c r="D50" s="155"/>
      <c r="E50" s="155"/>
      <c r="F50" s="155"/>
      <c r="G50" s="155"/>
      <c r="H50" s="155"/>
      <c r="I50" s="155"/>
      <c r="J50" s="151"/>
      <c r="K50" s="179"/>
      <c r="L50" s="179"/>
      <c r="M50" s="179"/>
      <c r="X50" s="176"/>
      <c r="Y50" s="155"/>
    </row>
    <row r="51" spans="1:25" s="153" customFormat="1" x14ac:dyDescent="0.25">
      <c r="A51" s="155"/>
      <c r="B51" s="155"/>
      <c r="C51" s="155"/>
      <c r="D51" s="155"/>
      <c r="E51" s="155"/>
      <c r="F51" s="155"/>
      <c r="G51" s="155"/>
      <c r="H51" s="155"/>
      <c r="I51" s="155"/>
      <c r="J51" s="151"/>
      <c r="K51" s="179"/>
      <c r="L51" s="179"/>
      <c r="M51" s="179"/>
      <c r="X51" s="176"/>
      <c r="Y51" s="155"/>
    </row>
    <row r="52" spans="1:25" s="153" customFormat="1" x14ac:dyDescent="0.25">
      <c r="A52" s="155"/>
      <c r="B52" s="155"/>
      <c r="C52" s="155"/>
      <c r="D52" s="155"/>
      <c r="E52" s="155"/>
      <c r="F52" s="155"/>
      <c r="G52" s="155"/>
      <c r="H52" s="155"/>
      <c r="I52" s="155"/>
      <c r="J52" s="151"/>
      <c r="K52" s="179"/>
      <c r="L52" s="179"/>
      <c r="M52" s="179"/>
      <c r="X52" s="176"/>
      <c r="Y52" s="155"/>
    </row>
    <row r="53" spans="1:25" s="153" customFormat="1" x14ac:dyDescent="0.25">
      <c r="A53" s="155"/>
      <c r="B53" s="155"/>
      <c r="C53" s="155"/>
      <c r="D53" s="155"/>
      <c r="E53" s="155"/>
      <c r="F53" s="155"/>
      <c r="G53" s="155"/>
      <c r="H53" s="155"/>
      <c r="I53" s="155"/>
      <c r="J53" s="151"/>
      <c r="K53" s="179"/>
      <c r="L53" s="179"/>
      <c r="M53" s="179"/>
      <c r="X53" s="176"/>
      <c r="Y53" s="155"/>
    </row>
    <row r="54" spans="1:25" s="153" customFormat="1" x14ac:dyDescent="0.25">
      <c r="A54" s="155"/>
      <c r="B54" s="155"/>
      <c r="C54" s="155"/>
      <c r="D54" s="155"/>
      <c r="E54" s="155"/>
      <c r="F54" s="155"/>
      <c r="G54" s="155"/>
      <c r="H54" s="155"/>
      <c r="I54" s="155"/>
      <c r="J54" s="151"/>
      <c r="K54" s="179"/>
      <c r="L54" s="179"/>
      <c r="M54" s="179"/>
      <c r="X54" s="176"/>
      <c r="Y54" s="155"/>
    </row>
    <row r="55" spans="1:25" s="153" customFormat="1" x14ac:dyDescent="0.25">
      <c r="A55" s="155"/>
      <c r="B55" s="155"/>
      <c r="C55" s="155"/>
      <c r="D55" s="155"/>
      <c r="E55" s="155"/>
      <c r="F55" s="155"/>
      <c r="G55" s="155"/>
      <c r="H55" s="155"/>
      <c r="I55" s="155"/>
      <c r="J55" s="151"/>
      <c r="K55" s="179"/>
      <c r="L55" s="179"/>
      <c r="M55" s="179"/>
      <c r="X55" s="176"/>
      <c r="Y55" s="155"/>
    </row>
    <row r="56" spans="1:25" s="153" customFormat="1" x14ac:dyDescent="0.25">
      <c r="A56" s="155"/>
      <c r="B56" s="155"/>
      <c r="C56" s="155"/>
      <c r="D56" s="155"/>
      <c r="E56" s="155"/>
      <c r="F56" s="155"/>
      <c r="G56" s="155"/>
      <c r="H56" s="155"/>
      <c r="I56" s="155"/>
      <c r="J56" s="151"/>
      <c r="K56" s="179"/>
      <c r="L56" s="179"/>
      <c r="M56" s="179"/>
      <c r="X56" s="176"/>
      <c r="Y56" s="155"/>
    </row>
    <row r="57" spans="1:25" s="153" customFormat="1" x14ac:dyDescent="0.25">
      <c r="A57" s="155"/>
      <c r="B57" s="155"/>
      <c r="C57" s="155"/>
      <c r="D57" s="155"/>
      <c r="E57" s="155"/>
      <c r="F57" s="155"/>
      <c r="G57" s="155"/>
      <c r="H57" s="155"/>
      <c r="I57" s="155"/>
      <c r="J57" s="151"/>
      <c r="K57" s="179"/>
      <c r="L57" s="179"/>
      <c r="M57" s="179"/>
      <c r="X57" s="176"/>
      <c r="Y57" s="155"/>
    </row>
    <row r="58" spans="1:25" s="153" customFormat="1" x14ac:dyDescent="0.25">
      <c r="A58" s="155"/>
      <c r="B58" s="155"/>
      <c r="C58" s="155"/>
      <c r="D58" s="155"/>
      <c r="E58" s="155"/>
      <c r="F58" s="155"/>
      <c r="G58" s="155"/>
      <c r="H58" s="155"/>
      <c r="I58" s="155"/>
      <c r="J58" s="151"/>
      <c r="K58" s="179"/>
      <c r="L58" s="179"/>
      <c r="M58" s="179"/>
      <c r="X58" s="176"/>
      <c r="Y58" s="155"/>
    </row>
    <row r="59" spans="1:25" s="153" customFormat="1" x14ac:dyDescent="0.25">
      <c r="A59" s="155"/>
      <c r="B59" s="155"/>
      <c r="C59" s="155"/>
      <c r="D59" s="155"/>
      <c r="E59" s="155"/>
      <c r="F59" s="155"/>
      <c r="G59" s="155"/>
      <c r="H59" s="155"/>
      <c r="I59" s="155"/>
      <c r="J59" s="151"/>
      <c r="K59" s="179"/>
      <c r="L59" s="179"/>
      <c r="M59" s="179"/>
      <c r="X59" s="176"/>
      <c r="Y59" s="155"/>
    </row>
    <row r="60" spans="1:25" s="153" customFormat="1" x14ac:dyDescent="0.25">
      <c r="A60" s="155"/>
      <c r="B60" s="155"/>
      <c r="C60" s="155"/>
      <c r="D60" s="155"/>
      <c r="E60" s="155"/>
      <c r="F60" s="155"/>
      <c r="G60" s="155"/>
      <c r="H60" s="155"/>
      <c r="I60" s="155"/>
      <c r="J60" s="151"/>
      <c r="K60" s="179"/>
      <c r="L60" s="179"/>
      <c r="M60" s="179"/>
      <c r="X60" s="176"/>
      <c r="Y60" s="155"/>
    </row>
    <row r="61" spans="1:25" s="153" customFormat="1" x14ac:dyDescent="0.25">
      <c r="A61" s="155"/>
      <c r="B61" s="155"/>
      <c r="C61" s="155"/>
      <c r="D61" s="155"/>
      <c r="E61" s="155"/>
      <c r="F61" s="155"/>
      <c r="G61" s="155"/>
      <c r="H61" s="155"/>
      <c r="I61" s="155"/>
      <c r="J61" s="151"/>
      <c r="K61" s="179"/>
      <c r="L61" s="179"/>
      <c r="M61" s="179"/>
      <c r="X61" s="176"/>
      <c r="Y61" s="155"/>
    </row>
    <row r="62" spans="1:25" s="153" customFormat="1" x14ac:dyDescent="0.25">
      <c r="A62" s="155"/>
      <c r="B62" s="155"/>
      <c r="C62" s="155"/>
      <c r="D62" s="155"/>
      <c r="E62" s="155"/>
      <c r="F62" s="155"/>
      <c r="G62" s="155"/>
      <c r="H62" s="155"/>
      <c r="I62" s="155"/>
      <c r="J62" s="151"/>
      <c r="K62" s="179"/>
      <c r="L62" s="179"/>
      <c r="M62" s="179"/>
      <c r="X62" s="176"/>
      <c r="Y62" s="155"/>
    </row>
    <row r="63" spans="1:25" s="153" customFormat="1" x14ac:dyDescent="0.25">
      <c r="A63" s="155"/>
      <c r="B63" s="155"/>
      <c r="C63" s="155"/>
      <c r="D63" s="155"/>
      <c r="E63" s="155"/>
      <c r="F63" s="155"/>
      <c r="G63" s="155"/>
      <c r="H63" s="155"/>
      <c r="I63" s="155"/>
      <c r="J63" s="151"/>
      <c r="K63" s="179"/>
      <c r="L63" s="179"/>
      <c r="M63" s="179"/>
      <c r="X63" s="176"/>
      <c r="Y63" s="155"/>
    </row>
    <row r="64" spans="1:25" s="153" customFormat="1" x14ac:dyDescent="0.25">
      <c r="A64" s="155"/>
      <c r="B64" s="155"/>
      <c r="C64" s="155"/>
      <c r="D64" s="155"/>
      <c r="E64" s="155"/>
      <c r="F64" s="155"/>
      <c r="G64" s="155"/>
      <c r="H64" s="155"/>
      <c r="I64" s="155"/>
      <c r="J64" s="151"/>
      <c r="K64" s="179"/>
      <c r="L64" s="179"/>
      <c r="M64" s="179"/>
      <c r="X64" s="176"/>
      <c r="Y64" s="155"/>
    </row>
    <row r="65" spans="1:25" s="153" customFormat="1" x14ac:dyDescent="0.25">
      <c r="A65" s="155"/>
      <c r="B65" s="155"/>
      <c r="C65" s="155"/>
      <c r="D65" s="155"/>
      <c r="E65" s="155"/>
      <c r="F65" s="155"/>
      <c r="G65" s="155"/>
      <c r="H65" s="155"/>
      <c r="I65" s="155"/>
      <c r="J65" s="151"/>
      <c r="K65" s="179"/>
      <c r="L65" s="179"/>
      <c r="M65" s="179"/>
      <c r="X65" s="176"/>
      <c r="Y65" s="155"/>
    </row>
    <row r="66" spans="1:25" s="153" customFormat="1" x14ac:dyDescent="0.25">
      <c r="A66" s="155"/>
      <c r="B66" s="155"/>
      <c r="C66" s="155"/>
      <c r="D66" s="155"/>
      <c r="E66" s="155"/>
      <c r="F66" s="155"/>
      <c r="G66" s="155"/>
      <c r="H66" s="155"/>
      <c r="I66" s="155"/>
      <c r="J66" s="151"/>
      <c r="K66" s="179"/>
      <c r="L66" s="179"/>
      <c r="M66" s="179"/>
      <c r="X66" s="176"/>
      <c r="Y66" s="155"/>
    </row>
    <row r="67" spans="1:25" s="153" customFormat="1" x14ac:dyDescent="0.25">
      <c r="A67" s="155"/>
      <c r="B67" s="155"/>
      <c r="C67" s="155"/>
      <c r="D67" s="155"/>
      <c r="E67" s="155"/>
      <c r="F67" s="155"/>
      <c r="G67" s="155"/>
      <c r="H67" s="155"/>
      <c r="I67" s="155"/>
      <c r="J67" s="151"/>
      <c r="K67" s="179"/>
      <c r="L67" s="179"/>
      <c r="M67" s="179"/>
      <c r="X67" s="176"/>
      <c r="Y67" s="155"/>
    </row>
    <row r="68" spans="1:25" s="153" customFormat="1" x14ac:dyDescent="0.25">
      <c r="A68" s="155"/>
      <c r="B68" s="155"/>
      <c r="C68" s="155"/>
      <c r="D68" s="155"/>
      <c r="E68" s="155"/>
      <c r="F68" s="155"/>
      <c r="G68" s="155"/>
      <c r="H68" s="155"/>
      <c r="I68" s="155"/>
      <c r="J68" s="151"/>
      <c r="K68" s="179"/>
      <c r="L68" s="179"/>
      <c r="M68" s="179"/>
      <c r="X68" s="176"/>
      <c r="Y68" s="155"/>
    </row>
    <row r="69" spans="1:25" s="153" customFormat="1" x14ac:dyDescent="0.25">
      <c r="A69" s="155"/>
      <c r="B69" s="155"/>
      <c r="C69" s="155"/>
      <c r="D69" s="155"/>
      <c r="E69" s="155"/>
      <c r="F69" s="155"/>
      <c r="G69" s="155"/>
      <c r="H69" s="155"/>
      <c r="I69" s="155"/>
      <c r="J69" s="151"/>
      <c r="K69" s="179"/>
      <c r="L69" s="179"/>
      <c r="M69" s="179"/>
      <c r="X69" s="176"/>
      <c r="Y69" s="155"/>
    </row>
    <row r="70" spans="1:25" s="153" customFormat="1" x14ac:dyDescent="0.25">
      <c r="A70" s="155"/>
      <c r="B70" s="155"/>
      <c r="C70" s="155"/>
      <c r="D70" s="155"/>
      <c r="E70" s="155"/>
      <c r="F70" s="155"/>
      <c r="G70" s="155"/>
      <c r="H70" s="155"/>
      <c r="I70" s="155"/>
      <c r="J70" s="151"/>
      <c r="K70" s="179"/>
      <c r="L70" s="179"/>
      <c r="M70" s="179"/>
      <c r="X70" s="176"/>
      <c r="Y70" s="155"/>
    </row>
    <row r="71" spans="1:25" s="153" customFormat="1" x14ac:dyDescent="0.25">
      <c r="A71" s="155"/>
      <c r="B71" s="155"/>
      <c r="C71" s="155"/>
      <c r="D71" s="155"/>
      <c r="E71" s="155"/>
      <c r="F71" s="155"/>
      <c r="G71" s="155"/>
      <c r="H71" s="155"/>
      <c r="I71" s="155"/>
      <c r="J71" s="151"/>
      <c r="K71" s="179"/>
      <c r="L71" s="179"/>
      <c r="M71" s="179"/>
      <c r="X71" s="176"/>
      <c r="Y71" s="155"/>
    </row>
    <row r="72" spans="1:25" s="153" customFormat="1" x14ac:dyDescent="0.25">
      <c r="A72" s="155"/>
      <c r="B72" s="155"/>
      <c r="C72" s="155"/>
      <c r="D72" s="155"/>
      <c r="E72" s="155"/>
      <c r="F72" s="155"/>
      <c r="G72" s="155"/>
      <c r="H72" s="155"/>
      <c r="I72" s="155"/>
      <c r="J72" s="151"/>
      <c r="K72" s="179"/>
      <c r="L72" s="179"/>
      <c r="M72" s="179"/>
      <c r="X72" s="176"/>
      <c r="Y72" s="155"/>
    </row>
    <row r="73" spans="1:25" s="153" customFormat="1" x14ac:dyDescent="0.25">
      <c r="A73" s="155"/>
      <c r="B73" s="155"/>
      <c r="C73" s="155"/>
      <c r="D73" s="155"/>
      <c r="E73" s="155"/>
      <c r="F73" s="155"/>
      <c r="G73" s="155"/>
      <c r="H73" s="155"/>
      <c r="I73" s="155"/>
      <c r="J73" s="151"/>
      <c r="K73" s="179"/>
      <c r="L73" s="179"/>
      <c r="M73" s="179"/>
      <c r="X73" s="176"/>
      <c r="Y73" s="155"/>
    </row>
    <row r="74" spans="1:25" s="153" customFormat="1" x14ac:dyDescent="0.25">
      <c r="A74" s="155"/>
      <c r="B74" s="155"/>
      <c r="C74" s="155"/>
      <c r="D74" s="155"/>
      <c r="E74" s="155"/>
      <c r="F74" s="155"/>
      <c r="G74" s="155"/>
      <c r="H74" s="155"/>
      <c r="I74" s="155"/>
      <c r="J74" s="151"/>
      <c r="K74" s="179"/>
      <c r="L74" s="179"/>
      <c r="M74" s="179"/>
      <c r="X74" s="176"/>
      <c r="Y74" s="155"/>
    </row>
    <row r="75" spans="1:25" s="153" customFormat="1" x14ac:dyDescent="0.25">
      <c r="A75" s="155"/>
      <c r="B75" s="155"/>
      <c r="C75" s="155"/>
      <c r="D75" s="155"/>
      <c r="E75" s="155"/>
      <c r="F75" s="155"/>
      <c r="G75" s="155"/>
      <c r="H75" s="155"/>
      <c r="I75" s="155"/>
      <c r="J75" s="151"/>
      <c r="K75" s="179"/>
      <c r="L75" s="179"/>
      <c r="M75" s="179"/>
      <c r="X75" s="176"/>
      <c r="Y75" s="155"/>
    </row>
    <row r="76" spans="1:25" s="153" customFormat="1" x14ac:dyDescent="0.25">
      <c r="A76" s="155"/>
      <c r="B76" s="155"/>
      <c r="C76" s="155"/>
      <c r="D76" s="155"/>
      <c r="E76" s="155"/>
      <c r="F76" s="155"/>
      <c r="G76" s="155"/>
      <c r="H76" s="155"/>
      <c r="I76" s="155"/>
      <c r="J76" s="151"/>
      <c r="K76" s="179"/>
      <c r="L76" s="179"/>
      <c r="M76" s="179"/>
      <c r="X76" s="176"/>
      <c r="Y76" s="155"/>
    </row>
    <row r="77" spans="1:25" s="153" customFormat="1" x14ac:dyDescent="0.25">
      <c r="A77" s="155"/>
      <c r="B77" s="155"/>
      <c r="C77" s="155"/>
      <c r="D77" s="155"/>
      <c r="E77" s="155"/>
      <c r="F77" s="155"/>
      <c r="G77" s="155"/>
      <c r="H77" s="155"/>
      <c r="I77" s="155"/>
      <c r="J77" s="151"/>
      <c r="K77" s="179"/>
      <c r="L77" s="179"/>
      <c r="M77" s="179"/>
      <c r="X77" s="176"/>
      <c r="Y77" s="155"/>
    </row>
    <row r="78" spans="1:25" s="153" customFormat="1" x14ac:dyDescent="0.25">
      <c r="A78" s="155"/>
      <c r="B78" s="155"/>
      <c r="C78" s="155"/>
      <c r="D78" s="155"/>
      <c r="E78" s="155"/>
      <c r="F78" s="155"/>
      <c r="G78" s="155"/>
      <c r="H78" s="155"/>
      <c r="I78" s="155"/>
      <c r="J78" s="151"/>
      <c r="K78" s="179"/>
      <c r="L78" s="179"/>
      <c r="M78" s="179"/>
      <c r="X78" s="176"/>
      <c r="Y78" s="155"/>
    </row>
    <row r="79" spans="1:25" s="153" customFormat="1" x14ac:dyDescent="0.25">
      <c r="A79" s="155"/>
      <c r="B79" s="155"/>
      <c r="C79" s="155"/>
      <c r="D79" s="155"/>
      <c r="E79" s="155"/>
      <c r="F79" s="155"/>
      <c r="G79" s="155"/>
      <c r="H79" s="155"/>
      <c r="I79" s="155"/>
      <c r="J79" s="151"/>
      <c r="K79" s="179"/>
      <c r="L79" s="179"/>
      <c r="M79" s="179"/>
      <c r="X79" s="176"/>
      <c r="Y79" s="155"/>
    </row>
    <row r="80" spans="1:25" s="153" customFormat="1" x14ac:dyDescent="0.25">
      <c r="A80" s="155"/>
      <c r="B80" s="155"/>
      <c r="C80" s="155"/>
      <c r="D80" s="155"/>
      <c r="E80" s="155"/>
      <c r="F80" s="155"/>
      <c r="G80" s="155"/>
      <c r="H80" s="155"/>
      <c r="I80" s="155"/>
      <c r="J80" s="151"/>
      <c r="K80" s="179"/>
      <c r="L80" s="179"/>
      <c r="M80" s="179"/>
      <c r="X80" s="176"/>
      <c r="Y80" s="155"/>
    </row>
    <row r="81" spans="1:25" s="153" customFormat="1" x14ac:dyDescent="0.25">
      <c r="A81" s="155"/>
      <c r="B81" s="155"/>
      <c r="C81" s="155"/>
      <c r="D81" s="155"/>
      <c r="E81" s="155"/>
      <c r="F81" s="155"/>
      <c r="G81" s="155"/>
      <c r="H81" s="155"/>
      <c r="I81" s="155"/>
      <c r="J81" s="151"/>
      <c r="K81" s="179"/>
      <c r="L81" s="179"/>
      <c r="M81" s="179"/>
      <c r="X81" s="176"/>
      <c r="Y81" s="155"/>
    </row>
    <row r="82" spans="1:25" s="153" customFormat="1" x14ac:dyDescent="0.25">
      <c r="A82" s="155"/>
      <c r="B82" s="155"/>
      <c r="C82" s="155"/>
      <c r="D82" s="155"/>
      <c r="E82" s="155"/>
      <c r="F82" s="155"/>
      <c r="G82" s="155"/>
      <c r="H82" s="155"/>
      <c r="I82" s="155"/>
      <c r="J82" s="151"/>
      <c r="K82" s="179"/>
      <c r="L82" s="179"/>
      <c r="M82" s="179"/>
      <c r="X82" s="176"/>
      <c r="Y82" s="155"/>
    </row>
    <row r="83" spans="1:25" s="153" customFormat="1" x14ac:dyDescent="0.25">
      <c r="A83" s="155"/>
      <c r="B83" s="155"/>
      <c r="C83" s="155"/>
      <c r="D83" s="155"/>
      <c r="E83" s="155"/>
      <c r="F83" s="155"/>
      <c r="G83" s="155"/>
      <c r="H83" s="155"/>
      <c r="I83" s="155"/>
      <c r="J83" s="151"/>
      <c r="K83" s="179"/>
      <c r="L83" s="179"/>
      <c r="M83" s="179"/>
      <c r="X83" s="176"/>
      <c r="Y83" s="155"/>
    </row>
    <row r="84" spans="1:25" s="153" customFormat="1" x14ac:dyDescent="0.25">
      <c r="A84" s="155"/>
      <c r="B84" s="155"/>
      <c r="C84" s="155"/>
      <c r="D84" s="155"/>
      <c r="E84" s="155"/>
      <c r="F84" s="155"/>
      <c r="G84" s="155"/>
      <c r="H84" s="155"/>
      <c r="I84" s="155"/>
      <c r="J84" s="151"/>
      <c r="K84" s="179"/>
      <c r="L84" s="179"/>
      <c r="M84" s="179"/>
      <c r="X84" s="176"/>
      <c r="Y84" s="155"/>
    </row>
    <row r="85" spans="1:25" s="153" customFormat="1" x14ac:dyDescent="0.25">
      <c r="A85" s="155"/>
      <c r="B85" s="155"/>
      <c r="C85" s="155"/>
      <c r="D85" s="155"/>
      <c r="E85" s="155"/>
      <c r="F85" s="155"/>
      <c r="G85" s="155"/>
      <c r="H85" s="155"/>
      <c r="I85" s="155"/>
      <c r="J85" s="151"/>
      <c r="K85" s="179"/>
      <c r="L85" s="179"/>
      <c r="M85" s="179"/>
      <c r="X85" s="176"/>
      <c r="Y85" s="155"/>
    </row>
    <row r="86" spans="1:25" s="153" customFormat="1" x14ac:dyDescent="0.25">
      <c r="A86" s="155"/>
      <c r="B86" s="155"/>
      <c r="C86" s="155"/>
      <c r="D86" s="155"/>
      <c r="E86" s="155"/>
      <c r="F86" s="155"/>
      <c r="G86" s="155"/>
      <c r="H86" s="155"/>
      <c r="I86" s="155"/>
      <c r="J86" s="151"/>
      <c r="K86" s="179"/>
      <c r="L86" s="179"/>
      <c r="M86" s="179"/>
      <c r="X86" s="176"/>
      <c r="Y86" s="155"/>
    </row>
    <row r="87" spans="1:25" s="153" customFormat="1" x14ac:dyDescent="0.25">
      <c r="A87" s="155"/>
      <c r="B87" s="155"/>
      <c r="C87" s="155"/>
      <c r="D87" s="155"/>
      <c r="E87" s="155"/>
      <c r="F87" s="155"/>
      <c r="G87" s="155"/>
      <c r="H87" s="155"/>
      <c r="I87" s="155"/>
      <c r="J87" s="151"/>
      <c r="K87" s="179"/>
      <c r="L87" s="179"/>
      <c r="M87" s="179"/>
      <c r="X87" s="176"/>
      <c r="Y87" s="155"/>
    </row>
    <row r="88" spans="1:25" s="153" customFormat="1" x14ac:dyDescent="0.25">
      <c r="A88" s="155"/>
      <c r="B88" s="155"/>
      <c r="C88" s="155"/>
      <c r="D88" s="155"/>
      <c r="E88" s="155"/>
      <c r="F88" s="155"/>
      <c r="G88" s="155"/>
      <c r="H88" s="155"/>
      <c r="I88" s="155"/>
      <c r="J88" s="151"/>
      <c r="K88" s="179"/>
      <c r="L88" s="179"/>
      <c r="M88" s="179"/>
      <c r="X88" s="176"/>
      <c r="Y88" s="155"/>
    </row>
    <row r="89" spans="1:25" s="153" customFormat="1" x14ac:dyDescent="0.25">
      <c r="A89" s="155"/>
      <c r="B89" s="155"/>
      <c r="C89" s="155"/>
      <c r="D89" s="155"/>
      <c r="E89" s="155"/>
      <c r="F89" s="155"/>
      <c r="G89" s="155"/>
      <c r="H89" s="155"/>
      <c r="I89" s="155"/>
      <c r="J89" s="151"/>
      <c r="K89" s="179"/>
      <c r="L89" s="179"/>
      <c r="M89" s="179"/>
      <c r="X89" s="176"/>
      <c r="Y89" s="155"/>
    </row>
    <row r="90" spans="1:25" s="153" customFormat="1" x14ac:dyDescent="0.25">
      <c r="A90" s="155"/>
      <c r="B90" s="155"/>
      <c r="C90" s="155"/>
      <c r="D90" s="155"/>
      <c r="E90" s="155"/>
      <c r="F90" s="155"/>
      <c r="G90" s="155"/>
      <c r="H90" s="155"/>
      <c r="I90" s="155"/>
      <c r="J90" s="151"/>
      <c r="K90" s="179"/>
      <c r="L90" s="179"/>
      <c r="M90" s="179"/>
      <c r="X90" s="176"/>
      <c r="Y90" s="155"/>
    </row>
    <row r="91" spans="1:25" s="153" customFormat="1" x14ac:dyDescent="0.25">
      <c r="A91" s="155"/>
      <c r="B91" s="155"/>
      <c r="C91" s="155"/>
      <c r="D91" s="155"/>
      <c r="E91" s="155"/>
      <c r="F91" s="155"/>
      <c r="G91" s="155"/>
      <c r="H91" s="155"/>
      <c r="I91" s="155"/>
      <c r="J91" s="151"/>
      <c r="K91" s="179"/>
      <c r="L91" s="179"/>
      <c r="M91" s="179"/>
      <c r="X91" s="176"/>
      <c r="Y91" s="155"/>
    </row>
    <row r="92" spans="1:25" s="153" customFormat="1" x14ac:dyDescent="0.25">
      <c r="A92" s="155"/>
      <c r="B92" s="155"/>
      <c r="C92" s="155"/>
      <c r="D92" s="155"/>
      <c r="E92" s="155"/>
      <c r="F92" s="155"/>
      <c r="G92" s="155"/>
      <c r="H92" s="155"/>
      <c r="I92" s="155"/>
      <c r="J92" s="151"/>
      <c r="K92" s="179"/>
      <c r="L92" s="179"/>
      <c r="M92" s="179"/>
      <c r="X92" s="176"/>
      <c r="Y92" s="155"/>
    </row>
    <row r="93" spans="1:25" s="153" customFormat="1" x14ac:dyDescent="0.25">
      <c r="A93" s="155"/>
      <c r="B93" s="155"/>
      <c r="C93" s="155"/>
      <c r="D93" s="155"/>
      <c r="E93" s="155"/>
      <c r="F93" s="155"/>
      <c r="G93" s="155"/>
      <c r="H93" s="155"/>
      <c r="I93" s="155"/>
      <c r="J93" s="151"/>
      <c r="K93" s="179"/>
      <c r="L93" s="179"/>
      <c r="M93" s="179"/>
      <c r="X93" s="176"/>
      <c r="Y93" s="155"/>
    </row>
    <row r="94" spans="1:25" s="153" customFormat="1" x14ac:dyDescent="0.25">
      <c r="A94" s="155"/>
      <c r="B94" s="155"/>
      <c r="C94" s="155"/>
      <c r="D94" s="155"/>
      <c r="E94" s="155"/>
      <c r="F94" s="155"/>
      <c r="G94" s="155"/>
      <c r="H94" s="155"/>
      <c r="I94" s="155"/>
      <c r="J94" s="151"/>
      <c r="K94" s="179"/>
      <c r="L94" s="179"/>
      <c r="M94" s="179"/>
      <c r="X94" s="176"/>
      <c r="Y94" s="155"/>
    </row>
    <row r="95" spans="1:25" s="153" customFormat="1" x14ac:dyDescent="0.25">
      <c r="A95" s="155"/>
      <c r="B95" s="155"/>
      <c r="C95" s="155"/>
      <c r="D95" s="155"/>
      <c r="E95" s="155"/>
      <c r="F95" s="155"/>
      <c r="G95" s="155"/>
      <c r="H95" s="155"/>
      <c r="I95" s="155"/>
      <c r="J95" s="151"/>
      <c r="K95" s="179"/>
      <c r="L95" s="179"/>
      <c r="M95" s="179"/>
      <c r="X95" s="176"/>
      <c r="Y95" s="155"/>
    </row>
    <row r="96" spans="1:25" s="153" customFormat="1" x14ac:dyDescent="0.25">
      <c r="A96" s="155"/>
      <c r="B96" s="155"/>
      <c r="C96" s="155"/>
      <c r="D96" s="155"/>
      <c r="E96" s="155"/>
      <c r="F96" s="155"/>
      <c r="G96" s="155"/>
      <c r="H96" s="155"/>
      <c r="I96" s="155"/>
      <c r="J96" s="151"/>
      <c r="K96" s="179"/>
      <c r="L96" s="179"/>
      <c r="M96" s="179"/>
      <c r="X96" s="176"/>
      <c r="Y96" s="155"/>
    </row>
    <row r="97" spans="1:25" s="153" customFormat="1" x14ac:dyDescent="0.25">
      <c r="A97" s="155"/>
      <c r="B97" s="155"/>
      <c r="C97" s="155"/>
      <c r="D97" s="155"/>
      <c r="E97" s="155"/>
      <c r="F97" s="155"/>
      <c r="G97" s="155"/>
      <c r="H97" s="155"/>
      <c r="I97" s="155"/>
      <c r="J97" s="151"/>
      <c r="K97" s="179"/>
      <c r="L97" s="179"/>
      <c r="M97" s="179"/>
      <c r="X97" s="176"/>
      <c r="Y97" s="155"/>
    </row>
  </sheetData>
  <mergeCells count="27">
    <mergeCell ref="A13:H13"/>
    <mergeCell ref="A9:A12"/>
    <mergeCell ref="X6:X7"/>
    <mergeCell ref="F9:F12"/>
    <mergeCell ref="G9:G12"/>
    <mergeCell ref="P6:P7"/>
    <mergeCell ref="Q6:Q7"/>
    <mergeCell ref="R6:S6"/>
    <mergeCell ref="T6:T7"/>
    <mergeCell ref="U6:V6"/>
    <mergeCell ref="W6:W7"/>
    <mergeCell ref="J6:J7"/>
    <mergeCell ref="K6:K7"/>
    <mergeCell ref="L6:L7"/>
    <mergeCell ref="M6:M7"/>
    <mergeCell ref="N6:N7"/>
    <mergeCell ref="O6:O7"/>
    <mergeCell ref="A5:W5"/>
    <mergeCell ref="A6:A7"/>
    <mergeCell ref="B6:B7"/>
    <mergeCell ref="C6:C7"/>
    <mergeCell ref="D6:D7"/>
    <mergeCell ref="E6:E7"/>
    <mergeCell ref="F6:F7"/>
    <mergeCell ref="G6:G7"/>
    <mergeCell ref="H6:H7"/>
    <mergeCell ref="I6:I7"/>
  </mergeCells>
  <pageMargins left="0.70866141732283472" right="0.70866141732283472" top="0.78740157480314965" bottom="0.78740157480314965" header="0.31496062992125984" footer="0.31496062992125984"/>
  <pageSetup paperSize="9" scale="42" firstPageNumber="127" orientation="landscape" useFirstPageNumber="1" r:id="rId1"/>
  <headerFooter>
    <oddFooter xml:space="preserve">&amp;L&amp;"Arial,Kurzíva"Zastupitelstvo Olomouckého kraje 16-12-2019
7. - Rozpočet Olomouckého kraje 2020 - návrh rozpočtu
Příloha č. 5b): Projekty spolufinancované z evropských fondů a národních fondů&amp;R&amp;"Arial,Kurzíva"Strana &amp;P (Celkem 140) 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U100"/>
  <sheetViews>
    <sheetView showGridLines="0" view="pageBreakPreview" zoomScale="80" zoomScaleNormal="70" zoomScaleSheetLayoutView="80" workbookViewId="0">
      <selection activeCell="A16" sqref="A16:H16"/>
    </sheetView>
  </sheetViews>
  <sheetFormatPr defaultColWidth="9.140625" defaultRowHeight="12.75" outlineLevelCol="1" x14ac:dyDescent="0.2"/>
  <cols>
    <col min="1" max="1" width="4.7109375" style="1" customWidth="1"/>
    <col min="2" max="2" width="6.42578125" style="1" hidden="1" customWidth="1"/>
    <col min="3" max="3" width="21.7109375" style="1" hidden="1" customWidth="1" outlineLevel="1"/>
    <col min="4" max="4" width="7.7109375" style="1" hidden="1" customWidth="1" outlineLevel="1"/>
    <col min="5" max="5" width="7.28515625" style="1" hidden="1" customWidth="1" outlineLevel="1"/>
    <col min="6" max="6" width="7.7109375" style="1" customWidth="1" outlineLevel="1"/>
    <col min="7" max="7" width="47.5703125" style="1" customWidth="1"/>
    <col min="8" max="8" width="55.140625" style="1" customWidth="1"/>
    <col min="9" max="9" width="7.140625" style="1" customWidth="1"/>
    <col min="10" max="10" width="12.85546875" style="4" customWidth="1"/>
    <col min="11" max="16" width="14.7109375" style="3" customWidth="1"/>
    <col min="17" max="17" width="17.5703125" style="3" customWidth="1"/>
    <col min="18" max="19" width="14.7109375" style="3" customWidth="1"/>
    <col min="20" max="20" width="38.5703125" style="2" hidden="1" customWidth="1"/>
    <col min="21" max="16384" width="9.140625" style="1"/>
  </cols>
  <sheetData>
    <row r="1" spans="1:21" ht="18" x14ac:dyDescent="0.25">
      <c r="A1" s="59" t="s">
        <v>214</v>
      </c>
      <c r="B1" s="60"/>
      <c r="C1" s="60"/>
      <c r="D1" s="60"/>
      <c r="E1" s="60"/>
      <c r="F1" s="60"/>
      <c r="G1" s="62"/>
      <c r="H1" s="63"/>
      <c r="I1" s="60"/>
      <c r="N1" s="64"/>
      <c r="O1" s="64"/>
      <c r="Q1" s="64"/>
      <c r="R1" s="64"/>
      <c r="S1" s="64"/>
      <c r="T1" s="31"/>
      <c r="U1" s="28"/>
    </row>
    <row r="2" spans="1:21" ht="15.75" x14ac:dyDescent="0.25">
      <c r="A2" s="368" t="s">
        <v>46</v>
      </c>
      <c r="B2" s="56"/>
      <c r="D2" s="65"/>
      <c r="E2" s="65"/>
      <c r="F2" s="65"/>
      <c r="G2" s="368" t="s">
        <v>170</v>
      </c>
      <c r="H2" s="67" t="s">
        <v>204</v>
      </c>
      <c r="I2" s="69"/>
      <c r="N2" s="30"/>
      <c r="O2" s="30"/>
      <c r="Q2" s="30"/>
      <c r="R2" s="30"/>
      <c r="S2" s="30"/>
      <c r="T2" s="29"/>
      <c r="U2" s="28"/>
    </row>
    <row r="3" spans="1:21" ht="23.25" x14ac:dyDescent="0.35">
      <c r="A3" s="58"/>
      <c r="B3" s="56"/>
      <c r="D3" s="65"/>
      <c r="E3" s="65"/>
      <c r="F3" s="65"/>
      <c r="G3" s="379" t="s">
        <v>16</v>
      </c>
      <c r="H3" s="68"/>
      <c r="I3" s="69"/>
      <c r="N3" s="30"/>
      <c r="O3" s="30"/>
      <c r="Q3" s="30"/>
      <c r="R3" s="30"/>
      <c r="S3" s="30"/>
      <c r="T3" s="29"/>
      <c r="U3" s="28"/>
    </row>
    <row r="4" spans="1:21" ht="17.45" customHeight="1" x14ac:dyDescent="0.2">
      <c r="A4" s="65"/>
      <c r="B4" s="65"/>
      <c r="C4" s="65"/>
      <c r="D4" s="65"/>
      <c r="E4" s="65"/>
      <c r="F4" s="65"/>
      <c r="G4" s="65"/>
      <c r="H4" s="70"/>
      <c r="I4" s="65"/>
      <c r="N4" s="30"/>
      <c r="O4" s="30"/>
      <c r="Q4" s="30"/>
      <c r="R4" s="30"/>
      <c r="S4" s="52" t="s">
        <v>23</v>
      </c>
      <c r="T4" s="29"/>
      <c r="U4" s="28"/>
    </row>
    <row r="5" spans="1:21" ht="25.5" customHeight="1" x14ac:dyDescent="0.2">
      <c r="A5" s="420" t="s">
        <v>213</v>
      </c>
      <c r="B5" s="420"/>
      <c r="C5" s="420"/>
      <c r="D5" s="420"/>
      <c r="E5" s="420"/>
      <c r="F5" s="420"/>
      <c r="G5" s="420"/>
      <c r="H5" s="420"/>
      <c r="I5" s="420"/>
      <c r="J5" s="420"/>
      <c r="K5" s="420"/>
      <c r="L5" s="420"/>
      <c r="M5" s="420"/>
      <c r="N5" s="420"/>
      <c r="O5" s="420"/>
      <c r="P5" s="420"/>
      <c r="Q5" s="420"/>
      <c r="R5" s="420"/>
      <c r="S5" s="420"/>
      <c r="T5" s="27"/>
    </row>
    <row r="6" spans="1:21" ht="25.5" customHeight="1" x14ac:dyDescent="0.2">
      <c r="A6" s="421" t="s">
        <v>15</v>
      </c>
      <c r="B6" s="421" t="s">
        <v>14</v>
      </c>
      <c r="C6" s="422" t="s">
        <v>13</v>
      </c>
      <c r="D6" s="422" t="s">
        <v>12</v>
      </c>
      <c r="E6" s="422" t="s">
        <v>11</v>
      </c>
      <c r="F6" s="422" t="s">
        <v>41</v>
      </c>
      <c r="G6" s="422" t="s">
        <v>10</v>
      </c>
      <c r="H6" s="416" t="s">
        <v>9</v>
      </c>
      <c r="I6" s="424" t="s">
        <v>8</v>
      </c>
      <c r="J6" s="416" t="s">
        <v>7</v>
      </c>
      <c r="K6" s="416" t="s">
        <v>6</v>
      </c>
      <c r="L6" s="416" t="s">
        <v>5</v>
      </c>
      <c r="M6" s="416" t="s">
        <v>4</v>
      </c>
      <c r="N6" s="416" t="s">
        <v>3</v>
      </c>
      <c r="O6" s="419" t="s">
        <v>221</v>
      </c>
      <c r="P6" s="476">
        <v>2020</v>
      </c>
      <c r="Q6" s="476"/>
      <c r="R6" s="476"/>
      <c r="S6" s="419" t="s">
        <v>212</v>
      </c>
      <c r="T6" s="465" t="s">
        <v>2</v>
      </c>
    </row>
    <row r="7" spans="1:21" ht="66.75" customHeight="1" x14ac:dyDescent="0.2">
      <c r="A7" s="421"/>
      <c r="B7" s="421"/>
      <c r="C7" s="422"/>
      <c r="D7" s="422"/>
      <c r="E7" s="422"/>
      <c r="F7" s="422"/>
      <c r="G7" s="422"/>
      <c r="H7" s="416"/>
      <c r="I7" s="424"/>
      <c r="J7" s="416"/>
      <c r="K7" s="416"/>
      <c r="L7" s="416"/>
      <c r="M7" s="416"/>
      <c r="N7" s="416"/>
      <c r="O7" s="419"/>
      <c r="P7" s="73" t="s">
        <v>211</v>
      </c>
      <c r="Q7" s="73" t="s">
        <v>72</v>
      </c>
      <c r="R7" s="73" t="s">
        <v>210</v>
      </c>
      <c r="S7" s="419"/>
      <c r="T7" s="465"/>
    </row>
    <row r="8" spans="1:21" ht="30.2" customHeight="1" x14ac:dyDescent="0.2">
      <c r="A8" s="472" t="s">
        <v>1</v>
      </c>
      <c r="B8" s="472"/>
      <c r="C8" s="472"/>
      <c r="D8" s="472"/>
      <c r="E8" s="472"/>
      <c r="F8" s="472"/>
      <c r="G8" s="472"/>
      <c r="H8" s="472"/>
      <c r="I8" s="214"/>
      <c r="J8" s="213"/>
      <c r="K8" s="25">
        <f>SUM(K9:K15)</f>
        <v>163295</v>
      </c>
      <c r="L8" s="25">
        <f>SUM(L9:L15)</f>
        <v>155129</v>
      </c>
      <c r="M8" s="25">
        <f>SUM(M9:M15)</f>
        <v>8166</v>
      </c>
      <c r="N8" s="25"/>
      <c r="O8" s="25">
        <f>SUM(O9:O15)</f>
        <v>11665</v>
      </c>
      <c r="P8" s="25">
        <f>SUM(P9:P15)</f>
        <v>2156</v>
      </c>
      <c r="Q8" s="25">
        <f>SUM(Q9:Q15)</f>
        <v>0</v>
      </c>
      <c r="R8" s="25">
        <f>SUM(R9:R15)</f>
        <v>2156</v>
      </c>
      <c r="S8" s="25">
        <f>SUM(S9:S15)</f>
        <v>567</v>
      </c>
      <c r="T8" s="150"/>
    </row>
    <row r="9" spans="1:21" ht="63" customHeight="1" x14ac:dyDescent="0.2">
      <c r="A9" s="466">
        <v>1</v>
      </c>
      <c r="B9" s="466"/>
      <c r="C9" s="467">
        <v>60006101243</v>
      </c>
      <c r="D9" s="466">
        <v>3299</v>
      </c>
      <c r="E9" s="315">
        <v>5011</v>
      </c>
      <c r="F9" s="315">
        <v>50</v>
      </c>
      <c r="G9" s="468" t="s">
        <v>196</v>
      </c>
      <c r="H9" s="469" t="s">
        <v>197</v>
      </c>
      <c r="I9" s="466"/>
      <c r="J9" s="466" t="s">
        <v>0</v>
      </c>
      <c r="K9" s="434">
        <v>110593</v>
      </c>
      <c r="L9" s="434">
        <v>105063</v>
      </c>
      <c r="M9" s="474">
        <v>5530</v>
      </c>
      <c r="N9" s="473" t="s">
        <v>225</v>
      </c>
      <c r="O9" s="475">
        <v>2566</v>
      </c>
      <c r="P9" s="470">
        <f>SUM(Q9:R10)</f>
        <v>1425</v>
      </c>
      <c r="Q9" s="215">
        <v>0</v>
      </c>
      <c r="R9" s="211">
        <v>50</v>
      </c>
      <c r="S9" s="471">
        <v>0</v>
      </c>
      <c r="T9" s="210"/>
    </row>
    <row r="10" spans="1:21" ht="64.5" customHeight="1" x14ac:dyDescent="0.2">
      <c r="A10" s="466"/>
      <c r="B10" s="466"/>
      <c r="C10" s="467"/>
      <c r="D10" s="466"/>
      <c r="E10" s="315">
        <v>5222</v>
      </c>
      <c r="F10" s="315">
        <v>52</v>
      </c>
      <c r="G10" s="468"/>
      <c r="H10" s="469"/>
      <c r="I10" s="466"/>
      <c r="J10" s="466"/>
      <c r="K10" s="434"/>
      <c r="L10" s="434"/>
      <c r="M10" s="474"/>
      <c r="N10" s="473"/>
      <c r="O10" s="475"/>
      <c r="P10" s="470"/>
      <c r="Q10" s="215">
        <v>0</v>
      </c>
      <c r="R10" s="211">
        <v>1375</v>
      </c>
      <c r="S10" s="471"/>
      <c r="T10" s="210"/>
    </row>
    <row r="11" spans="1:21" ht="30" customHeight="1" x14ac:dyDescent="0.2">
      <c r="A11" s="466">
        <v>2</v>
      </c>
      <c r="B11" s="466"/>
      <c r="C11" s="467">
        <v>60002101162</v>
      </c>
      <c r="D11" s="466">
        <v>4349</v>
      </c>
      <c r="E11" s="315">
        <v>5021</v>
      </c>
      <c r="F11" s="315">
        <v>50</v>
      </c>
      <c r="G11" s="468" t="s">
        <v>209</v>
      </c>
      <c r="H11" s="469" t="s">
        <v>201</v>
      </c>
      <c r="I11" s="466"/>
      <c r="J11" s="466" t="s">
        <v>0</v>
      </c>
      <c r="K11" s="434">
        <v>18384</v>
      </c>
      <c r="L11" s="434">
        <v>17465</v>
      </c>
      <c r="M11" s="474">
        <v>919</v>
      </c>
      <c r="N11" s="473" t="s">
        <v>225</v>
      </c>
      <c r="O11" s="475">
        <v>599</v>
      </c>
      <c r="P11" s="470">
        <f>SUM(Q11:R12)</f>
        <v>56</v>
      </c>
      <c r="Q11" s="215">
        <v>0</v>
      </c>
      <c r="R11" s="211">
        <v>5</v>
      </c>
      <c r="S11" s="471">
        <v>0</v>
      </c>
      <c r="T11" s="210"/>
    </row>
    <row r="12" spans="1:21" ht="30" customHeight="1" x14ac:dyDescent="0.2">
      <c r="A12" s="466"/>
      <c r="B12" s="466"/>
      <c r="C12" s="467"/>
      <c r="D12" s="466"/>
      <c r="E12" s="315">
        <v>5169</v>
      </c>
      <c r="F12" s="315">
        <v>51</v>
      </c>
      <c r="G12" s="468"/>
      <c r="H12" s="469"/>
      <c r="I12" s="466"/>
      <c r="J12" s="466"/>
      <c r="K12" s="434"/>
      <c r="L12" s="434"/>
      <c r="M12" s="474"/>
      <c r="N12" s="473"/>
      <c r="O12" s="475"/>
      <c r="P12" s="470"/>
      <c r="Q12" s="215">
        <v>0</v>
      </c>
      <c r="R12" s="211">
        <v>51</v>
      </c>
      <c r="S12" s="471"/>
      <c r="T12" s="210"/>
    </row>
    <row r="13" spans="1:21" ht="63" x14ac:dyDescent="0.2">
      <c r="A13" s="315">
        <v>3</v>
      </c>
      <c r="B13" s="315"/>
      <c r="C13" s="312" t="s">
        <v>285</v>
      </c>
      <c r="D13" s="315">
        <v>4349</v>
      </c>
      <c r="E13" s="315">
        <v>5169</v>
      </c>
      <c r="F13" s="315">
        <v>51</v>
      </c>
      <c r="G13" s="316" t="s">
        <v>202</v>
      </c>
      <c r="H13" s="366" t="s">
        <v>203</v>
      </c>
      <c r="I13" s="315"/>
      <c r="J13" s="315" t="s">
        <v>0</v>
      </c>
      <c r="K13" s="319">
        <v>17000</v>
      </c>
      <c r="L13" s="319">
        <v>16150</v>
      </c>
      <c r="M13" s="320">
        <v>850</v>
      </c>
      <c r="N13" s="390" t="s">
        <v>228</v>
      </c>
      <c r="O13" s="321">
        <v>0</v>
      </c>
      <c r="P13" s="317">
        <f>R13</f>
        <v>350</v>
      </c>
      <c r="Q13" s="215">
        <v>0</v>
      </c>
      <c r="R13" s="211">
        <v>350</v>
      </c>
      <c r="S13" s="318">
        <v>500</v>
      </c>
      <c r="T13" s="210"/>
    </row>
    <row r="14" spans="1:21" ht="74.099999999999994" customHeight="1" x14ac:dyDescent="0.2">
      <c r="A14" s="315">
        <v>4</v>
      </c>
      <c r="B14" s="315"/>
      <c r="C14" s="212">
        <v>60013101241</v>
      </c>
      <c r="D14" s="315">
        <v>6172</v>
      </c>
      <c r="E14" s="315">
        <v>5166</v>
      </c>
      <c r="F14" s="315">
        <v>51</v>
      </c>
      <c r="G14" s="316" t="s">
        <v>198</v>
      </c>
      <c r="H14" s="366" t="s">
        <v>199</v>
      </c>
      <c r="I14" s="315"/>
      <c r="J14" s="315" t="s">
        <v>0</v>
      </c>
      <c r="K14" s="319">
        <v>9996</v>
      </c>
      <c r="L14" s="319">
        <v>9496</v>
      </c>
      <c r="M14" s="320">
        <v>500</v>
      </c>
      <c r="N14" s="390" t="s">
        <v>226</v>
      </c>
      <c r="O14" s="321">
        <v>8500</v>
      </c>
      <c r="P14" s="317">
        <f>R14</f>
        <v>25</v>
      </c>
      <c r="Q14" s="215">
        <v>0</v>
      </c>
      <c r="R14" s="211">
        <v>25</v>
      </c>
      <c r="S14" s="318">
        <v>0</v>
      </c>
      <c r="T14" s="210"/>
    </row>
    <row r="15" spans="1:21" ht="74.099999999999994" customHeight="1" x14ac:dyDescent="0.2">
      <c r="A15" s="315">
        <v>5</v>
      </c>
      <c r="B15" s="315"/>
      <c r="C15" s="313" t="s">
        <v>285</v>
      </c>
      <c r="D15" s="315">
        <v>6172</v>
      </c>
      <c r="E15" s="315">
        <v>5166</v>
      </c>
      <c r="F15" s="315">
        <v>51</v>
      </c>
      <c r="G15" s="316" t="s">
        <v>200</v>
      </c>
      <c r="H15" s="366" t="s">
        <v>199</v>
      </c>
      <c r="I15" s="315"/>
      <c r="J15" s="315" t="s">
        <v>0</v>
      </c>
      <c r="K15" s="319">
        <v>7322</v>
      </c>
      <c r="L15" s="319">
        <v>6955</v>
      </c>
      <c r="M15" s="320">
        <v>367</v>
      </c>
      <c r="N15" s="390" t="s">
        <v>227</v>
      </c>
      <c r="O15" s="321">
        <v>0</v>
      </c>
      <c r="P15" s="317">
        <f>R15</f>
        <v>300</v>
      </c>
      <c r="Q15" s="215">
        <v>0</v>
      </c>
      <c r="R15" s="211">
        <v>300</v>
      </c>
      <c r="S15" s="318">
        <v>67</v>
      </c>
      <c r="T15" s="210"/>
    </row>
    <row r="16" spans="1:21" ht="35.450000000000003" customHeight="1" x14ac:dyDescent="0.2">
      <c r="A16" s="425" t="s">
        <v>208</v>
      </c>
      <c r="B16" s="426"/>
      <c r="C16" s="426"/>
      <c r="D16" s="426"/>
      <c r="E16" s="426"/>
      <c r="F16" s="426"/>
      <c r="G16" s="426"/>
      <c r="H16" s="427"/>
      <c r="I16" s="346"/>
      <c r="J16" s="346"/>
      <c r="K16" s="209">
        <f>SUM(K9:K15)</f>
        <v>163295</v>
      </c>
      <c r="L16" s="209">
        <f>SUM(L9:L15)</f>
        <v>155129</v>
      </c>
      <c r="M16" s="209">
        <f>SUM(M9:M15)</f>
        <v>8166</v>
      </c>
      <c r="N16" s="209"/>
      <c r="O16" s="209">
        <f t="shared" ref="O16:T16" si="0">SUM(O9:O15)</f>
        <v>11665</v>
      </c>
      <c r="P16" s="209">
        <f t="shared" si="0"/>
        <v>2156</v>
      </c>
      <c r="Q16" s="209">
        <f t="shared" si="0"/>
        <v>0</v>
      </c>
      <c r="R16" s="209">
        <f t="shared" si="0"/>
        <v>2156</v>
      </c>
      <c r="S16" s="209">
        <f t="shared" si="0"/>
        <v>567</v>
      </c>
      <c r="T16" s="209">
        <f t="shared" si="0"/>
        <v>0</v>
      </c>
    </row>
    <row r="17" spans="1:21" s="3" customFormat="1" x14ac:dyDescent="0.2">
      <c r="A17" s="4"/>
      <c r="B17" s="4"/>
      <c r="C17" s="4"/>
      <c r="D17" s="4"/>
      <c r="E17" s="4"/>
      <c r="F17" s="4"/>
      <c r="G17" s="20"/>
      <c r="H17" s="4"/>
      <c r="I17" s="19"/>
      <c r="J17" s="18"/>
      <c r="K17" s="17"/>
      <c r="L17" s="17"/>
      <c r="M17" s="17"/>
      <c r="N17" s="16"/>
      <c r="O17" s="16"/>
      <c r="T17" s="2"/>
      <c r="U17" s="1"/>
    </row>
    <row r="18" spans="1:21" s="3" customFormat="1" x14ac:dyDescent="0.2">
      <c r="A18" s="4"/>
      <c r="B18" s="4"/>
      <c r="C18" s="4"/>
      <c r="D18" s="4"/>
      <c r="E18" s="4"/>
      <c r="F18" s="4"/>
      <c r="G18" s="4"/>
      <c r="H18" s="4"/>
      <c r="I18" s="15"/>
      <c r="J18" s="6"/>
      <c r="K18" s="5"/>
      <c r="L18" s="5"/>
      <c r="M18" s="5"/>
      <c r="T18" s="2"/>
      <c r="U18" s="1"/>
    </row>
    <row r="19" spans="1:21" s="3" customFormat="1" x14ac:dyDescent="0.2">
      <c r="A19" s="4"/>
      <c r="B19" s="4"/>
      <c r="C19" s="4"/>
      <c r="D19" s="4"/>
      <c r="E19" s="4"/>
      <c r="F19" s="4"/>
      <c r="G19" s="4"/>
      <c r="H19" s="4"/>
      <c r="I19" s="15"/>
      <c r="J19" s="6"/>
      <c r="K19" s="5"/>
      <c r="L19" s="5"/>
      <c r="M19" s="5"/>
      <c r="T19" s="2"/>
      <c r="U19" s="1"/>
    </row>
    <row r="20" spans="1:21" s="7" customFormat="1" ht="15" x14ac:dyDescent="0.2">
      <c r="A20" s="13"/>
      <c r="B20" s="13"/>
      <c r="C20" s="13"/>
      <c r="D20" s="14"/>
      <c r="E20" s="13"/>
      <c r="F20" s="13"/>
      <c r="G20" s="13"/>
      <c r="H20" s="13"/>
      <c r="I20" s="12"/>
      <c r="J20" s="11"/>
      <c r="K20" s="10"/>
      <c r="L20" s="10"/>
      <c r="M20" s="10"/>
      <c r="T20" s="9"/>
      <c r="U20" s="8"/>
    </row>
    <row r="21" spans="1:21" s="3" customFormat="1" x14ac:dyDescent="0.2">
      <c r="A21" s="4"/>
      <c r="B21" s="4"/>
      <c r="C21" s="4"/>
      <c r="D21" s="4"/>
      <c r="E21" s="4"/>
      <c r="F21" s="4"/>
      <c r="G21" s="4"/>
      <c r="H21" s="4"/>
      <c r="I21" s="1"/>
      <c r="J21" s="6"/>
      <c r="K21" s="5"/>
      <c r="L21" s="5"/>
      <c r="M21" s="5"/>
      <c r="T21" s="2"/>
      <c r="U21" s="1"/>
    </row>
    <row r="22" spans="1:21" s="3" customFormat="1" x14ac:dyDescent="0.2">
      <c r="A22" s="4"/>
      <c r="B22" s="4"/>
      <c r="C22" s="4"/>
      <c r="D22" s="4"/>
      <c r="E22" s="4"/>
      <c r="F22" s="4"/>
      <c r="G22" s="4"/>
      <c r="H22" s="4"/>
      <c r="I22" s="1"/>
      <c r="J22" s="6"/>
      <c r="K22" s="5"/>
      <c r="L22" s="5"/>
      <c r="M22" s="5"/>
      <c r="T22" s="2"/>
      <c r="U22" s="1"/>
    </row>
    <row r="23" spans="1:21" s="3" customFormat="1" x14ac:dyDescent="0.2">
      <c r="A23" s="4"/>
      <c r="B23" s="4"/>
      <c r="C23" s="4"/>
      <c r="D23" s="4"/>
      <c r="E23" s="4"/>
      <c r="F23" s="4"/>
      <c r="G23" s="4"/>
      <c r="H23" s="4"/>
      <c r="I23" s="1"/>
      <c r="J23" s="6"/>
      <c r="K23" s="5"/>
      <c r="L23" s="5"/>
      <c r="M23" s="5"/>
      <c r="T23" s="2"/>
      <c r="U23" s="1"/>
    </row>
    <row r="24" spans="1:21" s="3" customFormat="1" x14ac:dyDescent="0.2">
      <c r="A24" s="4"/>
      <c r="B24" s="4"/>
      <c r="C24" s="4"/>
      <c r="D24" s="4"/>
      <c r="E24" s="4"/>
      <c r="F24" s="4"/>
      <c r="G24" s="4"/>
      <c r="H24" s="4"/>
      <c r="I24" s="1"/>
      <c r="J24" s="6"/>
      <c r="K24" s="5"/>
      <c r="L24" s="5"/>
      <c r="M24" s="5"/>
      <c r="T24" s="2"/>
      <c r="U24" s="1"/>
    </row>
    <row r="25" spans="1:21" s="3" customFormat="1" x14ac:dyDescent="0.2">
      <c r="A25" s="4"/>
      <c r="B25" s="4"/>
      <c r="C25" s="4"/>
      <c r="D25" s="4"/>
      <c r="E25" s="4"/>
      <c r="F25" s="4"/>
      <c r="G25" s="4"/>
      <c r="H25" s="4"/>
      <c r="I25" s="1"/>
      <c r="J25" s="6"/>
      <c r="K25" s="5"/>
      <c r="L25" s="5"/>
      <c r="M25" s="5"/>
      <c r="T25" s="2"/>
      <c r="U25" s="1"/>
    </row>
    <row r="26" spans="1:21" s="3" customFormat="1" x14ac:dyDescent="0.2">
      <c r="A26" s="4"/>
      <c r="B26" s="4"/>
      <c r="C26" s="4"/>
      <c r="D26" s="4"/>
      <c r="E26" s="4"/>
      <c r="F26" s="4"/>
      <c r="G26" s="4"/>
      <c r="H26" s="4"/>
      <c r="I26" s="1"/>
      <c r="J26" s="6"/>
      <c r="K26" s="5"/>
      <c r="L26" s="5"/>
      <c r="M26" s="5"/>
      <c r="T26" s="2"/>
      <c r="U26" s="1"/>
    </row>
    <row r="27" spans="1:21" s="3" customFormat="1" x14ac:dyDescent="0.2">
      <c r="A27" s="4"/>
      <c r="B27" s="4"/>
      <c r="C27" s="4"/>
      <c r="D27" s="4"/>
      <c r="E27" s="4"/>
      <c r="F27" s="4"/>
      <c r="G27" s="4"/>
      <c r="H27" s="4"/>
      <c r="I27" s="1"/>
      <c r="J27" s="6"/>
      <c r="K27" s="5"/>
      <c r="L27" s="5"/>
      <c r="M27" s="5"/>
      <c r="T27" s="2"/>
      <c r="U27" s="1"/>
    </row>
    <row r="28" spans="1:21" s="3" customFormat="1" x14ac:dyDescent="0.2">
      <c r="A28" s="4"/>
      <c r="B28" s="4"/>
      <c r="C28" s="4"/>
      <c r="D28" s="4"/>
      <c r="E28" s="4"/>
      <c r="F28" s="4"/>
      <c r="G28" s="4"/>
      <c r="H28" s="4"/>
      <c r="I28" s="1"/>
      <c r="J28" s="6"/>
      <c r="K28" s="5"/>
      <c r="L28" s="5"/>
      <c r="M28" s="5"/>
      <c r="T28" s="2"/>
      <c r="U28" s="1"/>
    </row>
    <row r="29" spans="1:21" s="3" customFormat="1" x14ac:dyDescent="0.2">
      <c r="A29" s="4"/>
      <c r="B29" s="4"/>
      <c r="C29" s="4"/>
      <c r="D29" s="4"/>
      <c r="E29" s="4"/>
      <c r="F29" s="4"/>
      <c r="G29" s="4"/>
      <c r="H29" s="4"/>
      <c r="I29" s="1"/>
      <c r="J29" s="6"/>
      <c r="K29" s="5"/>
      <c r="L29" s="5"/>
      <c r="M29" s="5"/>
      <c r="T29" s="2"/>
      <c r="U29" s="1"/>
    </row>
    <row r="30" spans="1:21" s="3" customFormat="1" x14ac:dyDescent="0.2">
      <c r="A30" s="4"/>
      <c r="B30" s="4"/>
      <c r="C30" s="4"/>
      <c r="D30" s="4"/>
      <c r="E30" s="4"/>
      <c r="F30" s="4"/>
      <c r="G30" s="4"/>
      <c r="H30" s="4"/>
      <c r="I30" s="1"/>
      <c r="J30" s="6"/>
      <c r="K30" s="5"/>
      <c r="L30" s="5"/>
      <c r="M30" s="5"/>
      <c r="T30" s="2"/>
      <c r="U30" s="1"/>
    </row>
    <row r="31" spans="1:21" s="3" customFormat="1" x14ac:dyDescent="0.2">
      <c r="A31" s="4"/>
      <c r="B31" s="4"/>
      <c r="C31" s="4"/>
      <c r="D31" s="4"/>
      <c r="E31" s="4"/>
      <c r="F31" s="4"/>
      <c r="G31" s="4"/>
      <c r="H31" s="4"/>
      <c r="I31" s="1"/>
      <c r="J31" s="6"/>
      <c r="K31" s="5"/>
      <c r="L31" s="5"/>
      <c r="M31" s="5"/>
      <c r="T31" s="2"/>
      <c r="U31" s="1"/>
    </row>
    <row r="32" spans="1:21" s="3" customFormat="1" x14ac:dyDescent="0.2">
      <c r="A32" s="4"/>
      <c r="B32" s="4"/>
      <c r="C32" s="4"/>
      <c r="D32" s="4"/>
      <c r="E32" s="4"/>
      <c r="F32" s="4"/>
      <c r="G32" s="4"/>
      <c r="H32" s="4"/>
      <c r="I32" s="1"/>
      <c r="J32" s="6"/>
      <c r="K32" s="5"/>
      <c r="L32" s="5"/>
      <c r="M32" s="5"/>
      <c r="T32" s="2"/>
      <c r="U32" s="1"/>
    </row>
    <row r="33" spans="1:21" s="3" customFormat="1" x14ac:dyDescent="0.2">
      <c r="A33" s="4"/>
      <c r="B33" s="4"/>
      <c r="C33" s="4"/>
      <c r="D33" s="4"/>
      <c r="E33" s="4"/>
      <c r="F33" s="4"/>
      <c r="G33" s="4"/>
      <c r="H33" s="4"/>
      <c r="I33" s="1"/>
      <c r="J33" s="6"/>
      <c r="K33" s="5"/>
      <c r="L33" s="5"/>
      <c r="M33" s="5"/>
      <c r="T33" s="2"/>
      <c r="U33" s="1"/>
    </row>
    <row r="34" spans="1:21" s="3" customFormat="1" x14ac:dyDescent="0.2">
      <c r="A34" s="4"/>
      <c r="B34" s="4"/>
      <c r="C34" s="4"/>
      <c r="D34" s="4"/>
      <c r="E34" s="4"/>
      <c r="F34" s="4"/>
      <c r="G34" s="4"/>
      <c r="H34" s="4"/>
      <c r="I34" s="1"/>
      <c r="J34" s="6"/>
      <c r="K34" s="5"/>
      <c r="L34" s="5"/>
      <c r="M34" s="5"/>
      <c r="T34" s="2"/>
      <c r="U34" s="1"/>
    </row>
    <row r="35" spans="1:21" s="3" customFormat="1" x14ac:dyDescent="0.2">
      <c r="A35" s="4"/>
      <c r="B35" s="4"/>
      <c r="C35" s="4"/>
      <c r="D35" s="4"/>
      <c r="E35" s="4"/>
      <c r="F35" s="4"/>
      <c r="G35" s="4"/>
      <c r="H35" s="4"/>
      <c r="I35" s="1"/>
      <c r="J35" s="6"/>
      <c r="K35" s="5"/>
      <c r="L35" s="5"/>
      <c r="M35" s="5"/>
      <c r="T35" s="2"/>
      <c r="U35" s="1"/>
    </row>
    <row r="36" spans="1:21" s="3" customFormat="1" x14ac:dyDescent="0.2">
      <c r="A36" s="4"/>
      <c r="B36" s="4"/>
      <c r="C36" s="4"/>
      <c r="D36" s="4"/>
      <c r="E36" s="4"/>
      <c r="F36" s="4"/>
      <c r="G36" s="4"/>
      <c r="H36" s="4"/>
      <c r="I36" s="1"/>
      <c r="J36" s="6"/>
      <c r="K36" s="5"/>
      <c r="L36" s="5"/>
      <c r="M36" s="5"/>
      <c r="T36" s="2"/>
      <c r="U36" s="1"/>
    </row>
    <row r="37" spans="1:21" s="3" customFormat="1" x14ac:dyDescent="0.2">
      <c r="A37" s="4"/>
      <c r="B37" s="4"/>
      <c r="C37" s="4"/>
      <c r="D37" s="4"/>
      <c r="E37" s="4"/>
      <c r="F37" s="4"/>
      <c r="G37" s="4"/>
      <c r="H37" s="4"/>
      <c r="I37" s="1"/>
      <c r="J37" s="6"/>
      <c r="K37" s="5"/>
      <c r="L37" s="5"/>
      <c r="M37" s="5"/>
      <c r="T37" s="2"/>
      <c r="U37" s="1"/>
    </row>
    <row r="38" spans="1:21" s="3" customFormat="1" x14ac:dyDescent="0.2">
      <c r="A38" s="4"/>
      <c r="B38" s="4"/>
      <c r="C38" s="4"/>
      <c r="D38" s="4"/>
      <c r="E38" s="4"/>
      <c r="F38" s="4"/>
      <c r="G38" s="4"/>
      <c r="H38" s="4"/>
      <c r="I38" s="1"/>
      <c r="J38" s="4"/>
      <c r="K38" s="5"/>
      <c r="L38" s="5"/>
      <c r="M38" s="5"/>
      <c r="T38" s="2"/>
      <c r="U38" s="1"/>
    </row>
    <row r="39" spans="1:21" s="3" customFormat="1" x14ac:dyDescent="0.2">
      <c r="A39" s="4"/>
      <c r="B39" s="4"/>
      <c r="C39" s="4"/>
      <c r="D39" s="4"/>
      <c r="E39" s="4"/>
      <c r="F39" s="4"/>
      <c r="G39" s="4"/>
      <c r="H39" s="4"/>
      <c r="I39" s="1"/>
      <c r="J39" s="4"/>
      <c r="K39" s="5"/>
      <c r="L39" s="5"/>
      <c r="M39" s="5"/>
      <c r="T39" s="2"/>
      <c r="U39" s="1"/>
    </row>
    <row r="40" spans="1:21" s="3" customFormat="1" x14ac:dyDescent="0.2">
      <c r="A40" s="4"/>
      <c r="B40" s="4"/>
      <c r="C40" s="4"/>
      <c r="D40" s="4"/>
      <c r="E40" s="4"/>
      <c r="F40" s="4"/>
      <c r="G40" s="4"/>
      <c r="H40" s="4"/>
      <c r="I40" s="1"/>
      <c r="J40" s="4"/>
      <c r="K40" s="5"/>
      <c r="L40" s="5"/>
      <c r="M40" s="5"/>
      <c r="T40" s="2"/>
      <c r="U40" s="1"/>
    </row>
    <row r="41" spans="1:21" s="3" customFormat="1" x14ac:dyDescent="0.2">
      <c r="A41" s="4"/>
      <c r="B41" s="4"/>
      <c r="C41" s="4"/>
      <c r="D41" s="4"/>
      <c r="E41" s="4"/>
      <c r="F41" s="4"/>
      <c r="G41" s="4"/>
      <c r="H41" s="4"/>
      <c r="I41" s="1"/>
      <c r="J41" s="4"/>
      <c r="K41" s="5"/>
      <c r="L41" s="5"/>
      <c r="M41" s="5"/>
      <c r="T41" s="2"/>
      <c r="U41" s="1"/>
    </row>
    <row r="42" spans="1:21" s="3" customFormat="1" x14ac:dyDescent="0.2">
      <c r="A42" s="4"/>
      <c r="B42" s="4"/>
      <c r="C42" s="4"/>
      <c r="D42" s="4"/>
      <c r="E42" s="4"/>
      <c r="F42" s="4"/>
      <c r="G42" s="4"/>
      <c r="H42" s="4"/>
      <c r="I42" s="1"/>
      <c r="J42" s="4"/>
      <c r="K42" s="5"/>
      <c r="L42" s="5"/>
      <c r="M42" s="5"/>
      <c r="T42" s="2"/>
      <c r="U42" s="1"/>
    </row>
    <row r="43" spans="1:21" s="3" customFormat="1" x14ac:dyDescent="0.2">
      <c r="A43" s="4"/>
      <c r="B43" s="4"/>
      <c r="C43" s="4"/>
      <c r="D43" s="4"/>
      <c r="E43" s="4"/>
      <c r="F43" s="4"/>
      <c r="G43" s="4"/>
      <c r="H43" s="4"/>
      <c r="I43" s="1"/>
      <c r="J43" s="4"/>
      <c r="K43" s="5"/>
      <c r="L43" s="5"/>
      <c r="M43" s="5"/>
      <c r="T43" s="2"/>
      <c r="U43" s="1"/>
    </row>
    <row r="44" spans="1:21" s="3" customFormat="1" x14ac:dyDescent="0.2">
      <c r="A44" s="4"/>
      <c r="B44" s="4"/>
      <c r="C44" s="4"/>
      <c r="D44" s="4"/>
      <c r="E44" s="4"/>
      <c r="F44" s="4"/>
      <c r="G44" s="4"/>
      <c r="H44" s="4"/>
      <c r="I44" s="1"/>
      <c r="J44" s="4"/>
      <c r="K44" s="5"/>
      <c r="L44" s="5"/>
      <c r="M44" s="5"/>
      <c r="T44" s="2"/>
      <c r="U44" s="1"/>
    </row>
    <row r="45" spans="1:21" s="3" customFormat="1" x14ac:dyDescent="0.2">
      <c r="A45" s="4"/>
      <c r="B45" s="4"/>
      <c r="C45" s="4"/>
      <c r="D45" s="4"/>
      <c r="E45" s="4"/>
      <c r="F45" s="4"/>
      <c r="G45" s="4"/>
      <c r="H45" s="4"/>
      <c r="I45" s="1"/>
      <c r="J45" s="4"/>
      <c r="K45" s="5"/>
      <c r="L45" s="5"/>
      <c r="M45" s="5"/>
      <c r="T45" s="2"/>
      <c r="U45" s="1"/>
    </row>
    <row r="46" spans="1:21" s="3" customFormat="1" x14ac:dyDescent="0.2">
      <c r="A46" s="4"/>
      <c r="B46" s="4"/>
      <c r="C46" s="4"/>
      <c r="D46" s="4"/>
      <c r="E46" s="4"/>
      <c r="F46" s="4"/>
      <c r="G46" s="4"/>
      <c r="H46" s="4"/>
      <c r="I46" s="1"/>
      <c r="J46" s="4"/>
      <c r="K46" s="5"/>
      <c r="L46" s="5"/>
      <c r="M46" s="5"/>
      <c r="T46" s="2"/>
      <c r="U46" s="1"/>
    </row>
    <row r="47" spans="1:21" s="3" customFormat="1" x14ac:dyDescent="0.2">
      <c r="A47" s="4"/>
      <c r="B47" s="4"/>
      <c r="C47" s="4"/>
      <c r="D47" s="4"/>
      <c r="E47" s="4"/>
      <c r="F47" s="4"/>
      <c r="G47" s="4"/>
      <c r="H47" s="4"/>
      <c r="I47" s="1"/>
      <c r="J47" s="4"/>
      <c r="K47" s="5"/>
      <c r="L47" s="5"/>
      <c r="M47" s="5"/>
      <c r="T47" s="2"/>
      <c r="U47" s="1"/>
    </row>
    <row r="48" spans="1:21" s="3" customFormat="1" x14ac:dyDescent="0.2">
      <c r="A48" s="4"/>
      <c r="B48" s="4"/>
      <c r="C48" s="4"/>
      <c r="D48" s="4"/>
      <c r="E48" s="4"/>
      <c r="F48" s="4"/>
      <c r="G48" s="4"/>
      <c r="H48" s="4"/>
      <c r="I48" s="1"/>
      <c r="J48" s="4"/>
      <c r="K48" s="5"/>
      <c r="L48" s="5"/>
      <c r="M48" s="5"/>
      <c r="T48" s="2"/>
      <c r="U48" s="1"/>
    </row>
    <row r="49" spans="1:21" s="3" customFormat="1" x14ac:dyDescent="0.2">
      <c r="A49" s="1"/>
      <c r="B49" s="1"/>
      <c r="C49" s="1"/>
      <c r="D49" s="1"/>
      <c r="E49" s="1"/>
      <c r="F49" s="1"/>
      <c r="G49" s="1"/>
      <c r="H49" s="1"/>
      <c r="I49" s="1"/>
      <c r="J49" s="4"/>
      <c r="K49" s="5"/>
      <c r="L49" s="5"/>
      <c r="M49" s="5"/>
      <c r="T49" s="2"/>
      <c r="U49" s="1"/>
    </row>
    <row r="50" spans="1:21" s="3" customFormat="1" x14ac:dyDescent="0.2">
      <c r="A50" s="1"/>
      <c r="B50" s="1"/>
      <c r="C50" s="1"/>
      <c r="D50" s="1"/>
      <c r="E50" s="1"/>
      <c r="F50" s="1"/>
      <c r="G50" s="1"/>
      <c r="H50" s="1"/>
      <c r="I50" s="1"/>
      <c r="J50" s="4"/>
      <c r="K50" s="5"/>
      <c r="L50" s="5"/>
      <c r="M50" s="5"/>
      <c r="T50" s="2"/>
      <c r="U50" s="1"/>
    </row>
    <row r="51" spans="1:21" s="3" customFormat="1" x14ac:dyDescent="0.2">
      <c r="A51" s="1"/>
      <c r="B51" s="1"/>
      <c r="C51" s="1"/>
      <c r="D51" s="1"/>
      <c r="E51" s="1"/>
      <c r="F51" s="1"/>
      <c r="G51" s="1"/>
      <c r="H51" s="1"/>
      <c r="I51" s="1"/>
      <c r="J51" s="4"/>
      <c r="K51" s="5"/>
      <c r="L51" s="5"/>
      <c r="M51" s="5"/>
      <c r="T51" s="2"/>
      <c r="U51" s="1"/>
    </row>
    <row r="52" spans="1:21" s="3" customFormat="1" x14ac:dyDescent="0.2">
      <c r="A52" s="1"/>
      <c r="B52" s="1"/>
      <c r="C52" s="1"/>
      <c r="D52" s="1"/>
      <c r="E52" s="1"/>
      <c r="F52" s="1"/>
      <c r="G52" s="1"/>
      <c r="H52" s="1"/>
      <c r="I52" s="1"/>
      <c r="J52" s="4"/>
      <c r="K52" s="5"/>
      <c r="L52" s="5"/>
      <c r="M52" s="5"/>
      <c r="T52" s="2"/>
      <c r="U52" s="1"/>
    </row>
    <row r="53" spans="1:21" s="3" customFormat="1" x14ac:dyDescent="0.2">
      <c r="A53" s="1"/>
      <c r="B53" s="1"/>
      <c r="C53" s="1"/>
      <c r="D53" s="1"/>
      <c r="E53" s="1"/>
      <c r="F53" s="1"/>
      <c r="G53" s="1"/>
      <c r="H53" s="1"/>
      <c r="I53" s="1"/>
      <c r="J53" s="4"/>
      <c r="K53" s="5"/>
      <c r="L53" s="5"/>
      <c r="M53" s="5"/>
      <c r="T53" s="2"/>
      <c r="U53" s="1"/>
    </row>
    <row r="54" spans="1:21" s="3" customFormat="1" x14ac:dyDescent="0.2">
      <c r="A54" s="1"/>
      <c r="B54" s="1"/>
      <c r="C54" s="1"/>
      <c r="D54" s="1"/>
      <c r="E54" s="1"/>
      <c r="F54" s="1"/>
      <c r="G54" s="1"/>
      <c r="H54" s="1"/>
      <c r="I54" s="1"/>
      <c r="J54" s="4"/>
      <c r="K54" s="5"/>
      <c r="L54" s="5"/>
      <c r="M54" s="5"/>
      <c r="T54" s="2"/>
      <c r="U54" s="1"/>
    </row>
    <row r="55" spans="1:21" s="3" customFormat="1" x14ac:dyDescent="0.2">
      <c r="A55" s="1"/>
      <c r="B55" s="1"/>
      <c r="C55" s="1"/>
      <c r="D55" s="1"/>
      <c r="E55" s="1"/>
      <c r="F55" s="1"/>
      <c r="G55" s="1"/>
      <c r="H55" s="1"/>
      <c r="I55" s="1"/>
      <c r="J55" s="4"/>
      <c r="K55" s="5"/>
      <c r="L55" s="5"/>
      <c r="M55" s="5"/>
      <c r="T55" s="2"/>
      <c r="U55" s="1"/>
    </row>
    <row r="56" spans="1:21" s="3" customFormat="1" x14ac:dyDescent="0.2">
      <c r="A56" s="1"/>
      <c r="B56" s="1"/>
      <c r="C56" s="1"/>
      <c r="D56" s="1"/>
      <c r="E56" s="1"/>
      <c r="F56" s="1"/>
      <c r="G56" s="1"/>
      <c r="H56" s="1"/>
      <c r="I56" s="1"/>
      <c r="J56" s="4"/>
      <c r="K56" s="5"/>
      <c r="L56" s="5"/>
      <c r="M56" s="5"/>
      <c r="T56" s="2"/>
      <c r="U56" s="1"/>
    </row>
    <row r="57" spans="1:21" s="3" customFormat="1" x14ac:dyDescent="0.2">
      <c r="A57" s="1"/>
      <c r="B57" s="1"/>
      <c r="C57" s="1"/>
      <c r="D57" s="1"/>
      <c r="E57" s="1"/>
      <c r="F57" s="1"/>
      <c r="G57" s="1"/>
      <c r="H57" s="1"/>
      <c r="I57" s="1"/>
      <c r="J57" s="4"/>
      <c r="K57" s="5"/>
      <c r="L57" s="5"/>
      <c r="M57" s="5"/>
      <c r="T57" s="2"/>
      <c r="U57" s="1"/>
    </row>
    <row r="58" spans="1:21" s="3" customFormat="1" x14ac:dyDescent="0.2">
      <c r="A58" s="1"/>
      <c r="B58" s="1"/>
      <c r="C58" s="1"/>
      <c r="D58" s="1"/>
      <c r="E58" s="1"/>
      <c r="F58" s="1"/>
      <c r="G58" s="1"/>
      <c r="H58" s="1"/>
      <c r="I58" s="1"/>
      <c r="J58" s="4"/>
      <c r="K58" s="5"/>
      <c r="L58" s="5"/>
      <c r="M58" s="5"/>
      <c r="T58" s="2"/>
      <c r="U58" s="1"/>
    </row>
    <row r="59" spans="1:21" s="3" customFormat="1" x14ac:dyDescent="0.2">
      <c r="A59" s="1"/>
      <c r="B59" s="1"/>
      <c r="C59" s="1"/>
      <c r="D59" s="1"/>
      <c r="E59" s="1"/>
      <c r="F59" s="1"/>
      <c r="G59" s="1"/>
      <c r="H59" s="1"/>
      <c r="I59" s="1"/>
      <c r="J59" s="4"/>
      <c r="K59" s="5"/>
      <c r="L59" s="5"/>
      <c r="M59" s="5"/>
      <c r="T59" s="2"/>
      <c r="U59" s="1"/>
    </row>
    <row r="60" spans="1:21" s="3" customFormat="1" x14ac:dyDescent="0.2">
      <c r="A60" s="1"/>
      <c r="B60" s="1"/>
      <c r="C60" s="1"/>
      <c r="D60" s="1"/>
      <c r="E60" s="1"/>
      <c r="F60" s="1"/>
      <c r="G60" s="1"/>
      <c r="H60" s="1"/>
      <c r="I60" s="1"/>
      <c r="J60" s="4"/>
      <c r="K60" s="5"/>
      <c r="L60" s="5"/>
      <c r="M60" s="5"/>
      <c r="T60" s="2"/>
      <c r="U60" s="1"/>
    </row>
    <row r="61" spans="1:21" s="3" customFormat="1" x14ac:dyDescent="0.2">
      <c r="A61" s="1"/>
      <c r="B61" s="1"/>
      <c r="C61" s="1"/>
      <c r="D61" s="1"/>
      <c r="E61" s="1"/>
      <c r="F61" s="1"/>
      <c r="G61" s="1"/>
      <c r="H61" s="1"/>
      <c r="I61" s="1"/>
      <c r="J61" s="4"/>
      <c r="K61" s="5"/>
      <c r="L61" s="5"/>
      <c r="M61" s="5"/>
      <c r="T61" s="2"/>
      <c r="U61" s="1"/>
    </row>
    <row r="62" spans="1:21" s="3" customFormat="1" x14ac:dyDescent="0.2">
      <c r="A62" s="1"/>
      <c r="B62" s="1"/>
      <c r="C62" s="1"/>
      <c r="D62" s="1"/>
      <c r="E62" s="1"/>
      <c r="F62" s="1"/>
      <c r="G62" s="1"/>
      <c r="H62" s="1"/>
      <c r="I62" s="1"/>
      <c r="J62" s="4"/>
      <c r="K62" s="5"/>
      <c r="L62" s="5"/>
      <c r="M62" s="5"/>
      <c r="T62" s="2"/>
      <c r="U62" s="1"/>
    </row>
    <row r="63" spans="1:21" s="3" customFormat="1" x14ac:dyDescent="0.2">
      <c r="A63" s="1"/>
      <c r="B63" s="1"/>
      <c r="C63" s="1"/>
      <c r="D63" s="1"/>
      <c r="E63" s="1"/>
      <c r="F63" s="1"/>
      <c r="G63" s="1"/>
      <c r="H63" s="1"/>
      <c r="I63" s="1"/>
      <c r="J63" s="4"/>
      <c r="K63" s="5"/>
      <c r="L63" s="5"/>
      <c r="M63" s="5"/>
      <c r="T63" s="2"/>
      <c r="U63" s="1"/>
    </row>
    <row r="64" spans="1:21" s="3" customFormat="1" x14ac:dyDescent="0.2">
      <c r="A64" s="1"/>
      <c r="B64" s="1"/>
      <c r="C64" s="1"/>
      <c r="D64" s="1"/>
      <c r="E64" s="1"/>
      <c r="F64" s="1"/>
      <c r="G64" s="1"/>
      <c r="H64" s="1"/>
      <c r="I64" s="1"/>
      <c r="J64" s="4"/>
      <c r="K64" s="5"/>
      <c r="L64" s="5"/>
      <c r="M64" s="5"/>
      <c r="T64" s="2"/>
      <c r="U64" s="1"/>
    </row>
    <row r="65" spans="1:21" s="3" customFormat="1" x14ac:dyDescent="0.2">
      <c r="A65" s="1"/>
      <c r="B65" s="1"/>
      <c r="C65" s="1"/>
      <c r="D65" s="1"/>
      <c r="E65" s="1"/>
      <c r="F65" s="1"/>
      <c r="G65" s="1"/>
      <c r="H65" s="1"/>
      <c r="I65" s="1"/>
      <c r="J65" s="4"/>
      <c r="K65" s="5"/>
      <c r="L65" s="5"/>
      <c r="M65" s="5"/>
      <c r="T65" s="2"/>
      <c r="U65" s="1"/>
    </row>
    <row r="66" spans="1:21" s="3" customFormat="1" x14ac:dyDescent="0.2">
      <c r="A66" s="1"/>
      <c r="B66" s="1"/>
      <c r="C66" s="1"/>
      <c r="D66" s="1"/>
      <c r="E66" s="1"/>
      <c r="F66" s="1"/>
      <c r="G66" s="1"/>
      <c r="H66" s="1"/>
      <c r="I66" s="1"/>
      <c r="J66" s="4"/>
      <c r="K66" s="5"/>
      <c r="L66" s="5"/>
      <c r="M66" s="5"/>
      <c r="T66" s="2"/>
      <c r="U66" s="1"/>
    </row>
    <row r="67" spans="1:21" s="3" customFormat="1" x14ac:dyDescent="0.2">
      <c r="A67" s="1"/>
      <c r="B67" s="1"/>
      <c r="C67" s="1"/>
      <c r="D67" s="1"/>
      <c r="E67" s="1"/>
      <c r="F67" s="1"/>
      <c r="G67" s="1"/>
      <c r="H67" s="1"/>
      <c r="I67" s="1"/>
      <c r="J67" s="4"/>
      <c r="K67" s="5"/>
      <c r="L67" s="5"/>
      <c r="M67" s="5"/>
      <c r="T67" s="2"/>
      <c r="U67" s="1"/>
    </row>
    <row r="68" spans="1:21" s="3" customFormat="1" x14ac:dyDescent="0.2">
      <c r="A68" s="1"/>
      <c r="B68" s="1"/>
      <c r="C68" s="1"/>
      <c r="D68" s="1"/>
      <c r="E68" s="1"/>
      <c r="F68" s="1"/>
      <c r="G68" s="1"/>
      <c r="H68" s="1"/>
      <c r="I68" s="1"/>
      <c r="J68" s="4"/>
      <c r="K68" s="5"/>
      <c r="L68" s="5"/>
      <c r="M68" s="5"/>
      <c r="T68" s="2"/>
      <c r="U68" s="1"/>
    </row>
    <row r="69" spans="1:21" s="3" customFormat="1" x14ac:dyDescent="0.2">
      <c r="A69" s="1"/>
      <c r="B69" s="1"/>
      <c r="C69" s="1"/>
      <c r="D69" s="1"/>
      <c r="E69" s="1"/>
      <c r="F69" s="1"/>
      <c r="G69" s="1"/>
      <c r="H69" s="1"/>
      <c r="I69" s="1"/>
      <c r="J69" s="4"/>
      <c r="K69" s="5"/>
      <c r="L69" s="5"/>
      <c r="M69" s="5"/>
      <c r="T69" s="2"/>
      <c r="U69" s="1"/>
    </row>
    <row r="70" spans="1:21" s="3" customFormat="1" x14ac:dyDescent="0.2">
      <c r="A70" s="1"/>
      <c r="B70" s="1"/>
      <c r="C70" s="1"/>
      <c r="D70" s="1"/>
      <c r="E70" s="1"/>
      <c r="F70" s="1"/>
      <c r="G70" s="1"/>
      <c r="H70" s="1"/>
      <c r="I70" s="1"/>
      <c r="J70" s="4"/>
      <c r="K70" s="5"/>
      <c r="L70" s="5"/>
      <c r="M70" s="5"/>
      <c r="T70" s="2"/>
      <c r="U70" s="1"/>
    </row>
    <row r="71" spans="1:21" s="3" customFormat="1" x14ac:dyDescent="0.2">
      <c r="A71" s="1"/>
      <c r="B71" s="1"/>
      <c r="C71" s="1"/>
      <c r="D71" s="1"/>
      <c r="E71" s="1"/>
      <c r="F71" s="1"/>
      <c r="G71" s="1"/>
      <c r="H71" s="1"/>
      <c r="I71" s="1"/>
      <c r="J71" s="4"/>
      <c r="K71" s="5"/>
      <c r="L71" s="5"/>
      <c r="M71" s="5"/>
      <c r="T71" s="2"/>
      <c r="U71" s="1"/>
    </row>
    <row r="72" spans="1:21" s="3" customFormat="1" x14ac:dyDescent="0.2">
      <c r="A72" s="1"/>
      <c r="B72" s="1"/>
      <c r="C72" s="1"/>
      <c r="D72" s="1"/>
      <c r="E72" s="1"/>
      <c r="F72" s="1"/>
      <c r="G72" s="1"/>
      <c r="H72" s="1"/>
      <c r="I72" s="1"/>
      <c r="J72" s="4"/>
      <c r="K72" s="5"/>
      <c r="L72" s="5"/>
      <c r="M72" s="5"/>
      <c r="T72" s="2"/>
      <c r="U72" s="1"/>
    </row>
    <row r="73" spans="1:21" s="3" customFormat="1" x14ac:dyDescent="0.2">
      <c r="A73" s="1"/>
      <c r="B73" s="1"/>
      <c r="C73" s="1"/>
      <c r="D73" s="1"/>
      <c r="E73" s="1"/>
      <c r="F73" s="1"/>
      <c r="G73" s="1"/>
      <c r="H73" s="1"/>
      <c r="I73" s="1"/>
      <c r="J73" s="4"/>
      <c r="K73" s="5"/>
      <c r="L73" s="5"/>
      <c r="M73" s="5"/>
      <c r="T73" s="2"/>
      <c r="U73" s="1"/>
    </row>
    <row r="74" spans="1:21" s="3" customFormat="1" x14ac:dyDescent="0.2">
      <c r="A74" s="1"/>
      <c r="B74" s="1"/>
      <c r="C74" s="1"/>
      <c r="D74" s="1"/>
      <c r="E74" s="1"/>
      <c r="F74" s="1"/>
      <c r="G74" s="1"/>
      <c r="H74" s="1"/>
      <c r="I74" s="1"/>
      <c r="J74" s="4"/>
      <c r="K74" s="5"/>
      <c r="L74" s="5"/>
      <c r="M74" s="5"/>
      <c r="T74" s="2"/>
      <c r="U74" s="1"/>
    </row>
    <row r="75" spans="1:21" s="3" customFormat="1" x14ac:dyDescent="0.2">
      <c r="A75" s="1"/>
      <c r="B75" s="1"/>
      <c r="C75" s="1"/>
      <c r="D75" s="1"/>
      <c r="E75" s="1"/>
      <c r="F75" s="1"/>
      <c r="G75" s="1"/>
      <c r="H75" s="1"/>
      <c r="I75" s="1"/>
      <c r="J75" s="4"/>
      <c r="K75" s="5"/>
      <c r="L75" s="5"/>
      <c r="M75" s="5"/>
      <c r="T75" s="2"/>
      <c r="U75" s="1"/>
    </row>
    <row r="76" spans="1:21" s="3" customFormat="1" x14ac:dyDescent="0.2">
      <c r="A76" s="1"/>
      <c r="B76" s="1"/>
      <c r="C76" s="1"/>
      <c r="D76" s="1"/>
      <c r="E76" s="1"/>
      <c r="F76" s="1"/>
      <c r="G76" s="1"/>
      <c r="H76" s="1"/>
      <c r="I76" s="1"/>
      <c r="J76" s="4"/>
      <c r="K76" s="5"/>
      <c r="L76" s="5"/>
      <c r="M76" s="5"/>
      <c r="T76" s="2"/>
      <c r="U76" s="1"/>
    </row>
    <row r="77" spans="1:21" s="3" customFormat="1" x14ac:dyDescent="0.2">
      <c r="A77" s="1"/>
      <c r="B77" s="1"/>
      <c r="C77" s="1"/>
      <c r="D77" s="1"/>
      <c r="E77" s="1"/>
      <c r="F77" s="1"/>
      <c r="G77" s="1"/>
      <c r="H77" s="1"/>
      <c r="I77" s="1"/>
      <c r="J77" s="4"/>
      <c r="K77" s="5"/>
      <c r="L77" s="5"/>
      <c r="M77" s="5"/>
      <c r="T77" s="2"/>
      <c r="U77" s="1"/>
    </row>
    <row r="78" spans="1:21" s="3" customFormat="1" x14ac:dyDescent="0.2">
      <c r="A78" s="1"/>
      <c r="B78" s="1"/>
      <c r="C78" s="1"/>
      <c r="D78" s="1"/>
      <c r="E78" s="1"/>
      <c r="F78" s="1"/>
      <c r="G78" s="1"/>
      <c r="H78" s="1"/>
      <c r="I78" s="1"/>
      <c r="J78" s="4"/>
      <c r="K78" s="5"/>
      <c r="L78" s="5"/>
      <c r="M78" s="5"/>
      <c r="T78" s="2"/>
      <c r="U78" s="1"/>
    </row>
    <row r="79" spans="1:21" s="3" customFormat="1" x14ac:dyDescent="0.2">
      <c r="A79" s="1"/>
      <c r="B79" s="1"/>
      <c r="C79" s="1"/>
      <c r="D79" s="1"/>
      <c r="E79" s="1"/>
      <c r="F79" s="1"/>
      <c r="G79" s="1"/>
      <c r="H79" s="1"/>
      <c r="I79" s="1"/>
      <c r="J79" s="4"/>
      <c r="K79" s="5"/>
      <c r="L79" s="5"/>
      <c r="M79" s="5"/>
      <c r="T79" s="2"/>
      <c r="U79" s="1"/>
    </row>
    <row r="80" spans="1:21" s="3" customFormat="1" x14ac:dyDescent="0.2">
      <c r="A80" s="1"/>
      <c r="B80" s="1"/>
      <c r="C80" s="1"/>
      <c r="D80" s="1"/>
      <c r="E80" s="1"/>
      <c r="F80" s="1"/>
      <c r="G80" s="1"/>
      <c r="H80" s="1"/>
      <c r="I80" s="1"/>
      <c r="J80" s="4"/>
      <c r="K80" s="5"/>
      <c r="L80" s="5"/>
      <c r="M80" s="5"/>
      <c r="T80" s="2"/>
      <c r="U80" s="1"/>
    </row>
    <row r="81" spans="1:21" s="3" customFormat="1" x14ac:dyDescent="0.2">
      <c r="A81" s="1"/>
      <c r="B81" s="1"/>
      <c r="C81" s="1"/>
      <c r="D81" s="1"/>
      <c r="E81" s="1"/>
      <c r="F81" s="1"/>
      <c r="G81" s="1"/>
      <c r="H81" s="1"/>
      <c r="I81" s="1"/>
      <c r="J81" s="4"/>
      <c r="K81" s="5"/>
      <c r="L81" s="5"/>
      <c r="M81" s="5"/>
      <c r="T81" s="2"/>
      <c r="U81" s="1"/>
    </row>
    <row r="82" spans="1:21" s="3" customFormat="1" x14ac:dyDescent="0.2">
      <c r="A82" s="1"/>
      <c r="B82" s="1"/>
      <c r="C82" s="1"/>
      <c r="D82" s="1"/>
      <c r="E82" s="1"/>
      <c r="F82" s="1"/>
      <c r="G82" s="1"/>
      <c r="H82" s="1"/>
      <c r="I82" s="1"/>
      <c r="J82" s="4"/>
      <c r="K82" s="5"/>
      <c r="L82" s="5"/>
      <c r="M82" s="5"/>
      <c r="T82" s="2"/>
      <c r="U82" s="1"/>
    </row>
    <row r="83" spans="1:21" s="3" customFormat="1" x14ac:dyDescent="0.2">
      <c r="A83" s="1"/>
      <c r="B83" s="1"/>
      <c r="C83" s="1"/>
      <c r="D83" s="1"/>
      <c r="E83" s="1"/>
      <c r="F83" s="1"/>
      <c r="G83" s="1"/>
      <c r="H83" s="1"/>
      <c r="I83" s="1"/>
      <c r="J83" s="4"/>
      <c r="K83" s="5"/>
      <c r="L83" s="5"/>
      <c r="M83" s="5"/>
      <c r="T83" s="2"/>
      <c r="U83" s="1"/>
    </row>
    <row r="84" spans="1:21" s="3" customFormat="1" x14ac:dyDescent="0.2">
      <c r="A84" s="1"/>
      <c r="B84" s="1"/>
      <c r="C84" s="1"/>
      <c r="D84" s="1"/>
      <c r="E84" s="1"/>
      <c r="F84" s="1"/>
      <c r="G84" s="1"/>
      <c r="H84" s="1"/>
      <c r="I84" s="1"/>
      <c r="J84" s="4"/>
      <c r="K84" s="5"/>
      <c r="L84" s="5"/>
      <c r="M84" s="5"/>
      <c r="T84" s="2"/>
      <c r="U84" s="1"/>
    </row>
    <row r="85" spans="1:21" s="3" customFormat="1" x14ac:dyDescent="0.2">
      <c r="A85" s="1"/>
      <c r="B85" s="1"/>
      <c r="C85" s="1"/>
      <c r="D85" s="1"/>
      <c r="E85" s="1"/>
      <c r="F85" s="1"/>
      <c r="G85" s="1"/>
      <c r="H85" s="1"/>
      <c r="I85" s="1"/>
      <c r="J85" s="4"/>
      <c r="K85" s="5"/>
      <c r="L85" s="5"/>
      <c r="M85" s="5"/>
      <c r="T85" s="2"/>
      <c r="U85" s="1"/>
    </row>
    <row r="86" spans="1:21" s="3" customFormat="1" x14ac:dyDescent="0.2">
      <c r="A86" s="1"/>
      <c r="B86" s="1"/>
      <c r="C86" s="1"/>
      <c r="D86" s="1"/>
      <c r="E86" s="1"/>
      <c r="F86" s="1"/>
      <c r="G86" s="1"/>
      <c r="H86" s="1"/>
      <c r="I86" s="1"/>
      <c r="J86" s="4"/>
      <c r="K86" s="5"/>
      <c r="L86" s="5"/>
      <c r="M86" s="5"/>
      <c r="T86" s="2"/>
      <c r="U86" s="1"/>
    </row>
    <row r="87" spans="1:21" s="3" customFormat="1" x14ac:dyDescent="0.2">
      <c r="A87" s="1"/>
      <c r="B87" s="1"/>
      <c r="C87" s="1"/>
      <c r="D87" s="1"/>
      <c r="E87" s="1"/>
      <c r="F87" s="1"/>
      <c r="G87" s="1"/>
      <c r="H87" s="1"/>
      <c r="I87" s="1"/>
      <c r="J87" s="4"/>
      <c r="K87" s="5"/>
      <c r="L87" s="5"/>
      <c r="M87" s="5"/>
      <c r="T87" s="2"/>
      <c r="U87" s="1"/>
    </row>
    <row r="88" spans="1:21" s="3" customFormat="1" x14ac:dyDescent="0.2">
      <c r="A88" s="1"/>
      <c r="B88" s="1"/>
      <c r="C88" s="1"/>
      <c r="D88" s="1"/>
      <c r="E88" s="1"/>
      <c r="F88" s="1"/>
      <c r="G88" s="1"/>
      <c r="H88" s="1"/>
      <c r="I88" s="1"/>
      <c r="J88" s="4"/>
      <c r="K88" s="5"/>
      <c r="L88" s="5"/>
      <c r="M88" s="5"/>
      <c r="T88" s="2"/>
      <c r="U88" s="1"/>
    </row>
    <row r="89" spans="1:21" s="3" customFormat="1" x14ac:dyDescent="0.2">
      <c r="A89" s="1"/>
      <c r="B89" s="1"/>
      <c r="C89" s="1"/>
      <c r="D89" s="1"/>
      <c r="E89" s="1"/>
      <c r="F89" s="1"/>
      <c r="G89" s="1"/>
      <c r="H89" s="1"/>
      <c r="I89" s="1"/>
      <c r="J89" s="4"/>
      <c r="K89" s="5"/>
      <c r="L89" s="5"/>
      <c r="M89" s="5"/>
      <c r="T89" s="2"/>
      <c r="U89" s="1"/>
    </row>
    <row r="90" spans="1:21" s="3" customFormat="1" x14ac:dyDescent="0.2">
      <c r="A90" s="1"/>
      <c r="B90" s="1"/>
      <c r="C90" s="1"/>
      <c r="D90" s="1"/>
      <c r="E90" s="1"/>
      <c r="F90" s="1"/>
      <c r="G90" s="1"/>
      <c r="H90" s="1"/>
      <c r="I90" s="1"/>
      <c r="J90" s="4"/>
      <c r="K90" s="5"/>
      <c r="L90" s="5"/>
      <c r="M90" s="5"/>
      <c r="T90" s="2"/>
      <c r="U90" s="1"/>
    </row>
    <row r="91" spans="1:21" s="3" customFormat="1" x14ac:dyDescent="0.2">
      <c r="A91" s="1"/>
      <c r="B91" s="1"/>
      <c r="C91" s="1"/>
      <c r="D91" s="1"/>
      <c r="E91" s="1"/>
      <c r="F91" s="1"/>
      <c r="G91" s="1"/>
      <c r="H91" s="1"/>
      <c r="I91" s="1"/>
      <c r="J91" s="4"/>
      <c r="K91" s="5"/>
      <c r="L91" s="5"/>
      <c r="M91" s="5"/>
      <c r="T91" s="2"/>
      <c r="U91" s="1"/>
    </row>
    <row r="92" spans="1:21" s="3" customFormat="1" x14ac:dyDescent="0.2">
      <c r="A92" s="1"/>
      <c r="B92" s="1"/>
      <c r="C92" s="1"/>
      <c r="D92" s="1"/>
      <c r="E92" s="1"/>
      <c r="F92" s="1"/>
      <c r="G92" s="1"/>
      <c r="H92" s="1"/>
      <c r="I92" s="1"/>
      <c r="J92" s="4"/>
      <c r="K92" s="5"/>
      <c r="L92" s="5"/>
      <c r="M92" s="5"/>
      <c r="T92" s="2"/>
      <c r="U92" s="1"/>
    </row>
    <row r="93" spans="1:21" s="3" customFormat="1" x14ac:dyDescent="0.2">
      <c r="A93" s="1"/>
      <c r="B93" s="1"/>
      <c r="C93" s="1"/>
      <c r="D93" s="1"/>
      <c r="E93" s="1"/>
      <c r="F93" s="1"/>
      <c r="G93" s="1"/>
      <c r="H93" s="1"/>
      <c r="I93" s="1"/>
      <c r="J93" s="4"/>
      <c r="K93" s="5"/>
      <c r="L93" s="5"/>
      <c r="M93" s="5"/>
      <c r="T93" s="2"/>
      <c r="U93" s="1"/>
    </row>
    <row r="94" spans="1:21" s="3" customFormat="1" x14ac:dyDescent="0.2">
      <c r="A94" s="1"/>
      <c r="B94" s="1"/>
      <c r="C94" s="1"/>
      <c r="D94" s="1"/>
      <c r="E94" s="1"/>
      <c r="F94" s="1"/>
      <c r="G94" s="1"/>
      <c r="H94" s="1"/>
      <c r="I94" s="1"/>
      <c r="J94" s="4"/>
      <c r="K94" s="5"/>
      <c r="L94" s="5"/>
      <c r="M94" s="5"/>
      <c r="T94" s="2"/>
      <c r="U94" s="1"/>
    </row>
    <row r="95" spans="1:21" s="3" customFormat="1" x14ac:dyDescent="0.2">
      <c r="A95" s="1"/>
      <c r="B95" s="1"/>
      <c r="C95" s="1"/>
      <c r="D95" s="1"/>
      <c r="E95" s="1"/>
      <c r="F95" s="1"/>
      <c r="G95" s="1"/>
      <c r="H95" s="1"/>
      <c r="I95" s="1"/>
      <c r="J95" s="4"/>
      <c r="K95" s="5"/>
      <c r="L95" s="5"/>
      <c r="M95" s="5"/>
      <c r="T95" s="2"/>
      <c r="U95" s="1"/>
    </row>
    <row r="96" spans="1:21" s="3" customFormat="1" x14ac:dyDescent="0.2">
      <c r="A96" s="1"/>
      <c r="B96" s="1"/>
      <c r="C96" s="1"/>
      <c r="D96" s="1"/>
      <c r="E96" s="1"/>
      <c r="F96" s="1"/>
      <c r="G96" s="1"/>
      <c r="H96" s="1"/>
      <c r="I96" s="1"/>
      <c r="J96" s="4"/>
      <c r="K96" s="5"/>
      <c r="L96" s="5"/>
      <c r="M96" s="5"/>
      <c r="T96" s="2"/>
      <c r="U96" s="1"/>
    </row>
    <row r="97" spans="1:21" s="3" customFormat="1" x14ac:dyDescent="0.2">
      <c r="A97" s="1"/>
      <c r="B97" s="1"/>
      <c r="C97" s="1"/>
      <c r="D97" s="1"/>
      <c r="E97" s="1"/>
      <c r="F97" s="1"/>
      <c r="G97" s="1"/>
      <c r="H97" s="1"/>
      <c r="I97" s="1"/>
      <c r="J97" s="4"/>
      <c r="K97" s="5"/>
      <c r="L97" s="5"/>
      <c r="M97" s="5"/>
      <c r="T97" s="2"/>
      <c r="U97" s="1"/>
    </row>
    <row r="98" spans="1:21" s="3" customFormat="1" x14ac:dyDescent="0.2">
      <c r="A98" s="1"/>
      <c r="B98" s="1"/>
      <c r="C98" s="1"/>
      <c r="D98" s="1"/>
      <c r="E98" s="1"/>
      <c r="F98" s="1"/>
      <c r="G98" s="1"/>
      <c r="H98" s="1"/>
      <c r="I98" s="1"/>
      <c r="J98" s="4"/>
      <c r="K98" s="5"/>
      <c r="L98" s="5"/>
      <c r="M98" s="5"/>
      <c r="T98" s="2"/>
      <c r="U98" s="1"/>
    </row>
    <row r="99" spans="1:21" s="3" customFormat="1" x14ac:dyDescent="0.2">
      <c r="A99" s="1"/>
      <c r="B99" s="1"/>
      <c r="C99" s="1"/>
      <c r="D99" s="1"/>
      <c r="E99" s="1"/>
      <c r="F99" s="1"/>
      <c r="G99" s="1"/>
      <c r="H99" s="1"/>
      <c r="I99" s="1"/>
      <c r="J99" s="4"/>
      <c r="K99" s="5"/>
      <c r="L99" s="5"/>
      <c r="M99" s="5"/>
      <c r="T99" s="2"/>
      <c r="U99" s="1"/>
    </row>
    <row r="100" spans="1:21" s="3" customForma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4"/>
      <c r="K100" s="5"/>
      <c r="L100" s="5"/>
      <c r="M100" s="5"/>
      <c r="T100" s="2"/>
      <c r="U100" s="1"/>
    </row>
  </sheetData>
  <mergeCells count="51">
    <mergeCell ref="A16:H16"/>
    <mergeCell ref="D9:D10"/>
    <mergeCell ref="A5:S5"/>
    <mergeCell ref="A6:A7"/>
    <mergeCell ref="B6:B7"/>
    <mergeCell ref="C6:C7"/>
    <mergeCell ref="D6:D7"/>
    <mergeCell ref="E6:E7"/>
    <mergeCell ref="G6:G7"/>
    <mergeCell ref="H6:H7"/>
    <mergeCell ref="F6:F7"/>
    <mergeCell ref="N6:N7"/>
    <mergeCell ref="O6:O7"/>
    <mergeCell ref="P6:R6"/>
    <mergeCell ref="I6:I7"/>
    <mergeCell ref="L6:L7"/>
    <mergeCell ref="M6:M7"/>
    <mergeCell ref="S11:S12"/>
    <mergeCell ref="O9:O10"/>
    <mergeCell ref="O11:O12"/>
    <mergeCell ref="J9:J10"/>
    <mergeCell ref="P11:P12"/>
    <mergeCell ref="I9:I10"/>
    <mergeCell ref="K11:K12"/>
    <mergeCell ref="L11:L12"/>
    <mergeCell ref="M11:M12"/>
    <mergeCell ref="N11:N12"/>
    <mergeCell ref="I11:I12"/>
    <mergeCell ref="J11:J12"/>
    <mergeCell ref="A11:A12"/>
    <mergeCell ref="B11:B12"/>
    <mergeCell ref="C11:C12"/>
    <mergeCell ref="G11:G12"/>
    <mergeCell ref="H11:H12"/>
    <mergeCell ref="D11:D12"/>
    <mergeCell ref="T6:T7"/>
    <mergeCell ref="A9:A10"/>
    <mergeCell ref="C9:C10"/>
    <mergeCell ref="G9:G10"/>
    <mergeCell ref="H9:H10"/>
    <mergeCell ref="P9:P10"/>
    <mergeCell ref="S9:S10"/>
    <mergeCell ref="K6:K7"/>
    <mergeCell ref="A8:H8"/>
    <mergeCell ref="J6:J7"/>
    <mergeCell ref="B9:B10"/>
    <mergeCell ref="N9:N10"/>
    <mergeCell ref="L9:L10"/>
    <mergeCell ref="K9:K10"/>
    <mergeCell ref="S6:S7"/>
    <mergeCell ref="M9:M10"/>
  </mergeCells>
  <printOptions horizontalCentered="1"/>
  <pageMargins left="0.78740157480314965" right="0.78740157480314965" top="0.6692913385826772" bottom="0.86614173228346458" header="0.27559055118110237" footer="0.39370078740157483"/>
  <pageSetup paperSize="9" scale="42" firstPageNumber="128" orientation="landscape" useFirstPageNumber="1" r:id="rId1"/>
  <headerFooter alignWithMargins="0">
    <oddFooter xml:space="preserve">&amp;L&amp;"Arial,Kurzíva"Zastupitelstvo Olomouckého kraje 16-12-2019
7. - Rozpočet Olomouckého kraje 2020 - návrh rozpočtu
Příloha č. 5b): Projekty spolufinancované z evropských fondů a národních fondů&amp;R&amp;"Arial,Kurzíva"&amp;11Strana &amp;P (Celkem 140) 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U162"/>
  <sheetViews>
    <sheetView showGridLines="0" view="pageBreakPreview" topLeftCell="A58" zoomScale="80" zoomScaleNormal="70" zoomScaleSheetLayoutView="80" workbookViewId="0">
      <selection activeCell="A78" sqref="A78:H78"/>
    </sheetView>
  </sheetViews>
  <sheetFormatPr defaultColWidth="9.140625" defaultRowHeight="12.75" outlineLevelCol="1" x14ac:dyDescent="0.2"/>
  <cols>
    <col min="1" max="1" width="4.7109375" style="1" customWidth="1"/>
    <col min="2" max="2" width="6" style="1" hidden="1" customWidth="1"/>
    <col min="3" max="3" width="15.5703125" style="1" hidden="1" customWidth="1" outlineLevel="1"/>
    <col min="4" max="5" width="6.42578125" style="1" hidden="1" customWidth="1" outlineLevel="1"/>
    <col min="6" max="6" width="7.7109375" style="1" customWidth="1" outlineLevel="1"/>
    <col min="7" max="7" width="59" style="1" customWidth="1"/>
    <col min="8" max="8" width="55.140625" style="1" customWidth="1"/>
    <col min="9" max="9" width="7.140625" style="1" customWidth="1"/>
    <col min="10" max="10" width="12.140625" style="4" customWidth="1"/>
    <col min="11" max="11" width="14.7109375" style="3" customWidth="1"/>
    <col min="12" max="12" width="13.5703125" style="3" customWidth="1"/>
    <col min="13" max="13" width="13.140625" style="3" customWidth="1"/>
    <col min="14" max="16" width="14.7109375" style="3" customWidth="1"/>
    <col min="17" max="17" width="16.7109375" style="3" customWidth="1"/>
    <col min="18" max="19" width="14.7109375" style="3" customWidth="1"/>
    <col min="20" max="20" width="38.5703125" style="2" hidden="1" customWidth="1"/>
    <col min="21" max="16384" width="9.140625" style="1"/>
  </cols>
  <sheetData>
    <row r="1" spans="1:21" ht="18" x14ac:dyDescent="0.25">
      <c r="A1" s="59" t="s">
        <v>207</v>
      </c>
      <c r="B1" s="60"/>
      <c r="C1" s="60"/>
      <c r="D1" s="60"/>
      <c r="E1" s="60"/>
      <c r="F1" s="60"/>
      <c r="G1" s="62"/>
      <c r="H1" s="63"/>
      <c r="I1" s="60"/>
      <c r="N1" s="64"/>
      <c r="O1" s="64"/>
      <c r="Q1" s="64"/>
      <c r="R1" s="64"/>
      <c r="S1" s="64"/>
      <c r="T1" s="31"/>
      <c r="U1" s="28"/>
    </row>
    <row r="2" spans="1:21" ht="15.75" x14ac:dyDescent="0.25">
      <c r="A2" s="368" t="s">
        <v>46</v>
      </c>
      <c r="B2" s="56"/>
      <c r="D2" s="65"/>
      <c r="E2" s="65"/>
      <c r="F2" s="65"/>
      <c r="G2" s="368" t="s">
        <v>170</v>
      </c>
      <c r="H2" s="67" t="s">
        <v>206</v>
      </c>
      <c r="I2" s="69"/>
      <c r="N2" s="30"/>
      <c r="O2" s="30"/>
      <c r="Q2" s="30"/>
      <c r="R2" s="30"/>
      <c r="S2" s="30"/>
      <c r="T2" s="29"/>
      <c r="U2" s="28"/>
    </row>
    <row r="3" spans="1:21" ht="23.25" x14ac:dyDescent="0.35">
      <c r="A3" s="58"/>
      <c r="B3" s="56"/>
      <c r="D3" s="65"/>
      <c r="E3" s="65"/>
      <c r="F3" s="65"/>
      <c r="G3" s="379" t="s">
        <v>16</v>
      </c>
      <c r="H3" s="68"/>
      <c r="I3" s="69"/>
      <c r="N3" s="30"/>
      <c r="O3" s="30"/>
      <c r="Q3" s="30"/>
      <c r="R3" s="30"/>
      <c r="S3" s="30"/>
      <c r="T3" s="29"/>
      <c r="U3" s="28"/>
    </row>
    <row r="4" spans="1:21" ht="17.25" customHeight="1" x14ac:dyDescent="0.2">
      <c r="A4" s="65"/>
      <c r="B4" s="65"/>
      <c r="C4" s="65"/>
      <c r="D4" s="65"/>
      <c r="E4" s="65"/>
      <c r="F4" s="65"/>
      <c r="G4" s="65"/>
      <c r="H4" s="70"/>
      <c r="I4" s="65"/>
      <c r="N4" s="30"/>
      <c r="O4" s="30"/>
      <c r="Q4" s="30"/>
      <c r="R4" s="30"/>
      <c r="S4" s="52" t="s">
        <v>23</v>
      </c>
      <c r="T4" s="29"/>
      <c r="U4" s="28"/>
    </row>
    <row r="5" spans="1:21" ht="25.5" customHeight="1" x14ac:dyDescent="0.2">
      <c r="A5" s="420" t="s">
        <v>215</v>
      </c>
      <c r="B5" s="420"/>
      <c r="C5" s="420"/>
      <c r="D5" s="420"/>
      <c r="E5" s="420"/>
      <c r="F5" s="420"/>
      <c r="G5" s="420"/>
      <c r="H5" s="420"/>
      <c r="I5" s="420"/>
      <c r="J5" s="420"/>
      <c r="K5" s="420"/>
      <c r="L5" s="420"/>
      <c r="M5" s="420"/>
      <c r="N5" s="420"/>
      <c r="O5" s="420"/>
      <c r="P5" s="420"/>
      <c r="Q5" s="420"/>
      <c r="R5" s="420"/>
      <c r="S5" s="420"/>
      <c r="T5" s="27"/>
    </row>
    <row r="6" spans="1:21" ht="25.5" customHeight="1" x14ac:dyDescent="0.2">
      <c r="A6" s="421" t="s">
        <v>15</v>
      </c>
      <c r="B6" s="421" t="s">
        <v>14</v>
      </c>
      <c r="C6" s="422" t="s">
        <v>13</v>
      </c>
      <c r="D6" s="422" t="s">
        <v>12</v>
      </c>
      <c r="E6" s="422" t="s">
        <v>11</v>
      </c>
      <c r="F6" s="422" t="s">
        <v>41</v>
      </c>
      <c r="G6" s="422" t="s">
        <v>10</v>
      </c>
      <c r="H6" s="416" t="s">
        <v>9</v>
      </c>
      <c r="I6" s="424" t="s">
        <v>8</v>
      </c>
      <c r="J6" s="416" t="s">
        <v>7</v>
      </c>
      <c r="K6" s="416" t="s">
        <v>6</v>
      </c>
      <c r="L6" s="416" t="s">
        <v>5</v>
      </c>
      <c r="M6" s="416" t="s">
        <v>4</v>
      </c>
      <c r="N6" s="416" t="s">
        <v>3</v>
      </c>
      <c r="O6" s="419" t="s">
        <v>221</v>
      </c>
      <c r="P6" s="476">
        <v>2020</v>
      </c>
      <c r="Q6" s="476"/>
      <c r="R6" s="476"/>
      <c r="S6" s="419" t="s">
        <v>79</v>
      </c>
      <c r="T6" s="465" t="s">
        <v>2</v>
      </c>
    </row>
    <row r="7" spans="1:21" ht="68.25" customHeight="1" x14ac:dyDescent="0.2">
      <c r="A7" s="421"/>
      <c r="B7" s="421"/>
      <c r="C7" s="422"/>
      <c r="D7" s="422"/>
      <c r="E7" s="422"/>
      <c r="F7" s="422"/>
      <c r="G7" s="422"/>
      <c r="H7" s="416"/>
      <c r="I7" s="424"/>
      <c r="J7" s="416"/>
      <c r="K7" s="416"/>
      <c r="L7" s="416"/>
      <c r="M7" s="416"/>
      <c r="N7" s="416"/>
      <c r="O7" s="419"/>
      <c r="P7" s="73" t="s">
        <v>211</v>
      </c>
      <c r="Q7" s="73" t="s">
        <v>72</v>
      </c>
      <c r="R7" s="73" t="s">
        <v>210</v>
      </c>
      <c r="S7" s="419"/>
      <c r="T7" s="465"/>
    </row>
    <row r="8" spans="1:21" ht="30" customHeight="1" x14ac:dyDescent="0.2">
      <c r="A8" s="472" t="s">
        <v>1</v>
      </c>
      <c r="B8" s="472"/>
      <c r="C8" s="472"/>
      <c r="D8" s="472"/>
      <c r="E8" s="472"/>
      <c r="F8" s="472"/>
      <c r="G8" s="472"/>
      <c r="H8" s="472"/>
      <c r="I8" s="214"/>
      <c r="J8" s="213"/>
      <c r="K8" s="25">
        <f>SUM(K9:K77)</f>
        <v>23913</v>
      </c>
      <c r="L8" s="25">
        <f>SUM(L9:L77)</f>
        <v>19196</v>
      </c>
      <c r="M8" s="25">
        <f>SUM(M9:M77)</f>
        <v>4717</v>
      </c>
      <c r="N8" s="25"/>
      <c r="O8" s="25">
        <f>SUM(O9:O77)</f>
        <v>6869</v>
      </c>
      <c r="P8" s="25">
        <f>SUM(P9:P77)</f>
        <v>9570</v>
      </c>
      <c r="Q8" s="25">
        <f>SUM(Q9:Q77)</f>
        <v>6746</v>
      </c>
      <c r="R8" s="25">
        <f>SUM(R9:R77)</f>
        <v>2824</v>
      </c>
      <c r="S8" s="25">
        <f>SUM(S9:S77)</f>
        <v>7474</v>
      </c>
      <c r="T8" s="150"/>
    </row>
    <row r="9" spans="1:21" ht="27.95" customHeight="1" x14ac:dyDescent="0.2">
      <c r="A9" s="466">
        <v>1</v>
      </c>
      <c r="B9" s="466"/>
      <c r="C9" s="467">
        <v>60010101440</v>
      </c>
      <c r="D9" s="315">
        <v>3636</v>
      </c>
      <c r="E9" s="315">
        <v>5011</v>
      </c>
      <c r="F9" s="466">
        <v>50</v>
      </c>
      <c r="G9" s="468" t="s">
        <v>205</v>
      </c>
      <c r="H9" s="469" t="s">
        <v>281</v>
      </c>
      <c r="I9" s="466"/>
      <c r="J9" s="466"/>
      <c r="K9" s="474">
        <v>5426</v>
      </c>
      <c r="L9" s="474">
        <v>5426</v>
      </c>
      <c r="M9" s="474">
        <v>0</v>
      </c>
      <c r="N9" s="473" t="s">
        <v>224</v>
      </c>
      <c r="O9" s="471">
        <v>0</v>
      </c>
      <c r="P9" s="470">
        <f>SUM(Q9:R20)</f>
        <v>2528</v>
      </c>
      <c r="Q9" s="215">
        <v>1437</v>
      </c>
      <c r="R9" s="211">
        <v>0</v>
      </c>
      <c r="S9" s="471">
        <v>2898</v>
      </c>
      <c r="T9" s="210"/>
    </row>
    <row r="10" spans="1:21" ht="27.95" customHeight="1" x14ac:dyDescent="0.2">
      <c r="A10" s="466"/>
      <c r="B10" s="466"/>
      <c r="C10" s="467"/>
      <c r="D10" s="315">
        <v>3636</v>
      </c>
      <c r="E10" s="315">
        <v>5021</v>
      </c>
      <c r="F10" s="466"/>
      <c r="G10" s="468"/>
      <c r="H10" s="469"/>
      <c r="I10" s="466"/>
      <c r="J10" s="466"/>
      <c r="K10" s="474"/>
      <c r="L10" s="474"/>
      <c r="M10" s="474"/>
      <c r="N10" s="473"/>
      <c r="O10" s="471"/>
      <c r="P10" s="470"/>
      <c r="Q10" s="215">
        <v>24</v>
      </c>
      <c r="R10" s="211">
        <v>0</v>
      </c>
      <c r="S10" s="471"/>
      <c r="T10" s="210"/>
    </row>
    <row r="11" spans="1:21" ht="27.95" customHeight="1" x14ac:dyDescent="0.2">
      <c r="A11" s="466"/>
      <c r="B11" s="466"/>
      <c r="C11" s="467"/>
      <c r="D11" s="315">
        <v>3636</v>
      </c>
      <c r="E11" s="315">
        <v>5031</v>
      </c>
      <c r="F11" s="466"/>
      <c r="G11" s="468"/>
      <c r="H11" s="469"/>
      <c r="I11" s="466"/>
      <c r="J11" s="466"/>
      <c r="K11" s="474"/>
      <c r="L11" s="474"/>
      <c r="M11" s="474"/>
      <c r="N11" s="473"/>
      <c r="O11" s="471"/>
      <c r="P11" s="470"/>
      <c r="Q11" s="216">
        <v>360</v>
      </c>
      <c r="R11" s="211">
        <v>0</v>
      </c>
      <c r="S11" s="471"/>
      <c r="T11" s="210"/>
    </row>
    <row r="12" spans="1:21" ht="27.95" customHeight="1" x14ac:dyDescent="0.2">
      <c r="A12" s="466"/>
      <c r="B12" s="466"/>
      <c r="C12" s="467"/>
      <c r="D12" s="315">
        <v>3636</v>
      </c>
      <c r="E12" s="315">
        <v>5032</v>
      </c>
      <c r="F12" s="466"/>
      <c r="G12" s="468"/>
      <c r="H12" s="469"/>
      <c r="I12" s="466"/>
      <c r="J12" s="466"/>
      <c r="K12" s="474"/>
      <c r="L12" s="474"/>
      <c r="M12" s="474"/>
      <c r="N12" s="473"/>
      <c r="O12" s="471"/>
      <c r="P12" s="470"/>
      <c r="Q12" s="216">
        <v>130</v>
      </c>
      <c r="R12" s="211">
        <v>0</v>
      </c>
      <c r="S12" s="471"/>
      <c r="T12" s="210"/>
    </row>
    <row r="13" spans="1:21" ht="27.95" customHeight="1" x14ac:dyDescent="0.2">
      <c r="A13" s="466"/>
      <c r="B13" s="466"/>
      <c r="C13" s="467"/>
      <c r="D13" s="315">
        <v>3636</v>
      </c>
      <c r="E13" s="315">
        <v>5139</v>
      </c>
      <c r="F13" s="466">
        <v>51</v>
      </c>
      <c r="G13" s="468"/>
      <c r="H13" s="469"/>
      <c r="I13" s="466"/>
      <c r="J13" s="466"/>
      <c r="K13" s="474"/>
      <c r="L13" s="474"/>
      <c r="M13" s="474"/>
      <c r="N13" s="473"/>
      <c r="O13" s="471"/>
      <c r="P13" s="470"/>
      <c r="Q13" s="216">
        <v>77</v>
      </c>
      <c r="R13" s="211">
        <v>0</v>
      </c>
      <c r="S13" s="471"/>
      <c r="T13" s="210"/>
    </row>
    <row r="14" spans="1:21" ht="27.95" customHeight="1" x14ac:dyDescent="0.2">
      <c r="A14" s="466"/>
      <c r="B14" s="466"/>
      <c r="C14" s="467"/>
      <c r="D14" s="315">
        <v>3636</v>
      </c>
      <c r="E14" s="315">
        <v>5164</v>
      </c>
      <c r="F14" s="466"/>
      <c r="G14" s="468"/>
      <c r="H14" s="469"/>
      <c r="I14" s="466"/>
      <c r="J14" s="466"/>
      <c r="K14" s="474"/>
      <c r="L14" s="474"/>
      <c r="M14" s="474"/>
      <c r="N14" s="473"/>
      <c r="O14" s="471"/>
      <c r="P14" s="470"/>
      <c r="Q14" s="216">
        <v>120</v>
      </c>
      <c r="R14" s="211">
        <v>0</v>
      </c>
      <c r="S14" s="471"/>
      <c r="T14" s="210"/>
    </row>
    <row r="15" spans="1:21" ht="27.95" customHeight="1" x14ac:dyDescent="0.2">
      <c r="A15" s="466"/>
      <c r="B15" s="466"/>
      <c r="C15" s="467"/>
      <c r="D15" s="315">
        <v>3636</v>
      </c>
      <c r="E15" s="315">
        <v>5166</v>
      </c>
      <c r="F15" s="466"/>
      <c r="G15" s="468"/>
      <c r="H15" s="469"/>
      <c r="I15" s="466"/>
      <c r="J15" s="466"/>
      <c r="K15" s="474"/>
      <c r="L15" s="474"/>
      <c r="M15" s="474"/>
      <c r="N15" s="473"/>
      <c r="O15" s="471"/>
      <c r="P15" s="470"/>
      <c r="Q15" s="216">
        <v>70</v>
      </c>
      <c r="R15" s="211">
        <v>0</v>
      </c>
      <c r="S15" s="471"/>
      <c r="T15" s="210"/>
    </row>
    <row r="16" spans="1:21" ht="27.95" customHeight="1" x14ac:dyDescent="0.2">
      <c r="A16" s="466"/>
      <c r="B16" s="466"/>
      <c r="C16" s="467"/>
      <c r="D16" s="315">
        <v>3636</v>
      </c>
      <c r="E16" s="315">
        <v>5167</v>
      </c>
      <c r="F16" s="466"/>
      <c r="G16" s="468"/>
      <c r="H16" s="469"/>
      <c r="I16" s="466"/>
      <c r="J16" s="466"/>
      <c r="K16" s="474"/>
      <c r="L16" s="474"/>
      <c r="M16" s="474"/>
      <c r="N16" s="473"/>
      <c r="O16" s="471"/>
      <c r="P16" s="470"/>
      <c r="Q16" s="216">
        <v>20</v>
      </c>
      <c r="R16" s="211">
        <v>0</v>
      </c>
      <c r="S16" s="471"/>
      <c r="T16" s="210"/>
    </row>
    <row r="17" spans="1:20" ht="27.95" customHeight="1" x14ac:dyDescent="0.2">
      <c r="A17" s="466"/>
      <c r="B17" s="466"/>
      <c r="C17" s="467"/>
      <c r="D17" s="315">
        <v>3636</v>
      </c>
      <c r="E17" s="315">
        <v>5169</v>
      </c>
      <c r="F17" s="466"/>
      <c r="G17" s="468"/>
      <c r="H17" s="469"/>
      <c r="I17" s="466"/>
      <c r="J17" s="466"/>
      <c r="K17" s="474"/>
      <c r="L17" s="474"/>
      <c r="M17" s="474"/>
      <c r="N17" s="473"/>
      <c r="O17" s="471"/>
      <c r="P17" s="470"/>
      <c r="Q17" s="216">
        <v>45</v>
      </c>
      <c r="R17" s="211">
        <v>0</v>
      </c>
      <c r="S17" s="471"/>
      <c r="T17" s="210"/>
    </row>
    <row r="18" spans="1:20" ht="27.95" customHeight="1" x14ac:dyDescent="0.2">
      <c r="A18" s="466"/>
      <c r="B18" s="466"/>
      <c r="C18" s="467"/>
      <c r="D18" s="315">
        <v>3636</v>
      </c>
      <c r="E18" s="315">
        <v>5173</v>
      </c>
      <c r="F18" s="466"/>
      <c r="G18" s="468"/>
      <c r="H18" s="469"/>
      <c r="I18" s="466"/>
      <c r="J18" s="466"/>
      <c r="K18" s="474"/>
      <c r="L18" s="474"/>
      <c r="M18" s="474"/>
      <c r="N18" s="473"/>
      <c r="O18" s="471"/>
      <c r="P18" s="470"/>
      <c r="Q18" s="216">
        <v>30</v>
      </c>
      <c r="R18" s="211">
        <v>0</v>
      </c>
      <c r="S18" s="471"/>
      <c r="T18" s="210"/>
    </row>
    <row r="19" spans="1:20" ht="27.95" customHeight="1" x14ac:dyDescent="0.2">
      <c r="A19" s="466"/>
      <c r="B19" s="466"/>
      <c r="C19" s="467"/>
      <c r="D19" s="315">
        <v>3636</v>
      </c>
      <c r="E19" s="315">
        <v>5175</v>
      </c>
      <c r="F19" s="466"/>
      <c r="G19" s="468"/>
      <c r="H19" s="469"/>
      <c r="I19" s="466"/>
      <c r="J19" s="466"/>
      <c r="K19" s="474"/>
      <c r="L19" s="474"/>
      <c r="M19" s="474"/>
      <c r="N19" s="473"/>
      <c r="O19" s="471"/>
      <c r="P19" s="470"/>
      <c r="Q19" s="216">
        <v>180</v>
      </c>
      <c r="R19" s="211">
        <v>0</v>
      </c>
      <c r="S19" s="471"/>
      <c r="T19" s="210"/>
    </row>
    <row r="20" spans="1:20" ht="27.95" customHeight="1" x14ac:dyDescent="0.2">
      <c r="A20" s="466"/>
      <c r="B20" s="466"/>
      <c r="C20" s="467"/>
      <c r="D20" s="315">
        <v>3636</v>
      </c>
      <c r="E20" s="315">
        <v>5424</v>
      </c>
      <c r="F20" s="315">
        <v>54</v>
      </c>
      <c r="G20" s="468"/>
      <c r="H20" s="469"/>
      <c r="I20" s="466"/>
      <c r="J20" s="466"/>
      <c r="K20" s="474"/>
      <c r="L20" s="474"/>
      <c r="M20" s="474"/>
      <c r="N20" s="473"/>
      <c r="O20" s="471"/>
      <c r="P20" s="470"/>
      <c r="Q20" s="216">
        <v>35</v>
      </c>
      <c r="R20" s="211">
        <v>0</v>
      </c>
      <c r="S20" s="471"/>
      <c r="T20" s="210"/>
    </row>
    <row r="21" spans="1:20" ht="27.95" customHeight="1" x14ac:dyDescent="0.2">
      <c r="A21" s="466">
        <v>2</v>
      </c>
      <c r="B21" s="466"/>
      <c r="C21" s="467">
        <v>60010101001</v>
      </c>
      <c r="D21" s="315">
        <v>3636</v>
      </c>
      <c r="E21" s="315">
        <v>5011</v>
      </c>
      <c r="F21" s="466">
        <v>50</v>
      </c>
      <c r="G21" s="468" t="s">
        <v>282</v>
      </c>
      <c r="H21" s="469" t="s">
        <v>283</v>
      </c>
      <c r="I21" s="466"/>
      <c r="J21" s="466"/>
      <c r="K21" s="474">
        <v>3651</v>
      </c>
      <c r="L21" s="474">
        <v>3286</v>
      </c>
      <c r="M21" s="474">
        <v>365</v>
      </c>
      <c r="N21" s="473" t="s">
        <v>222</v>
      </c>
      <c r="O21" s="471">
        <v>2616</v>
      </c>
      <c r="P21" s="470">
        <f>SUM(Q21:R32)</f>
        <v>1035</v>
      </c>
      <c r="Q21" s="216">
        <v>405</v>
      </c>
      <c r="R21" s="211">
        <v>45</v>
      </c>
      <c r="S21" s="471">
        <v>0</v>
      </c>
      <c r="T21" s="210"/>
    </row>
    <row r="22" spans="1:20" ht="27.95" customHeight="1" x14ac:dyDescent="0.2">
      <c r="A22" s="466"/>
      <c r="B22" s="466"/>
      <c r="C22" s="467"/>
      <c r="D22" s="315">
        <v>3636</v>
      </c>
      <c r="E22" s="315">
        <v>5031</v>
      </c>
      <c r="F22" s="466"/>
      <c r="G22" s="468"/>
      <c r="H22" s="469"/>
      <c r="I22" s="466"/>
      <c r="J22" s="466"/>
      <c r="K22" s="474"/>
      <c r="L22" s="474"/>
      <c r="M22" s="474"/>
      <c r="N22" s="473"/>
      <c r="O22" s="471"/>
      <c r="P22" s="470"/>
      <c r="Q22" s="216">
        <v>102</v>
      </c>
      <c r="R22" s="211">
        <v>11</v>
      </c>
      <c r="S22" s="471"/>
      <c r="T22" s="210"/>
    </row>
    <row r="23" spans="1:20" ht="27.95" customHeight="1" x14ac:dyDescent="0.2">
      <c r="A23" s="466"/>
      <c r="B23" s="466"/>
      <c r="C23" s="467"/>
      <c r="D23" s="315">
        <v>3636</v>
      </c>
      <c r="E23" s="315">
        <v>5032</v>
      </c>
      <c r="F23" s="466"/>
      <c r="G23" s="468"/>
      <c r="H23" s="469"/>
      <c r="I23" s="466"/>
      <c r="J23" s="466"/>
      <c r="K23" s="474"/>
      <c r="L23" s="474"/>
      <c r="M23" s="474"/>
      <c r="N23" s="473"/>
      <c r="O23" s="471"/>
      <c r="P23" s="470"/>
      <c r="Q23" s="216">
        <v>37</v>
      </c>
      <c r="R23" s="211">
        <v>4</v>
      </c>
      <c r="S23" s="471"/>
      <c r="T23" s="210"/>
    </row>
    <row r="24" spans="1:20" ht="27.95" customHeight="1" x14ac:dyDescent="0.2">
      <c r="A24" s="466"/>
      <c r="B24" s="466"/>
      <c r="C24" s="467"/>
      <c r="D24" s="315">
        <v>3636</v>
      </c>
      <c r="E24" s="315">
        <v>5139</v>
      </c>
      <c r="F24" s="466">
        <v>51</v>
      </c>
      <c r="G24" s="468"/>
      <c r="H24" s="469"/>
      <c r="I24" s="466"/>
      <c r="J24" s="466"/>
      <c r="K24" s="474"/>
      <c r="L24" s="474"/>
      <c r="M24" s="474"/>
      <c r="N24" s="473"/>
      <c r="O24" s="471"/>
      <c r="P24" s="470"/>
      <c r="Q24" s="216">
        <v>99</v>
      </c>
      <c r="R24" s="211">
        <v>11</v>
      </c>
      <c r="S24" s="471"/>
      <c r="T24" s="210"/>
    </row>
    <row r="25" spans="1:20" ht="27.95" customHeight="1" x14ac:dyDescent="0.2">
      <c r="A25" s="466"/>
      <c r="B25" s="466"/>
      <c r="C25" s="467"/>
      <c r="D25" s="315">
        <v>3636</v>
      </c>
      <c r="E25" s="315">
        <v>5156</v>
      </c>
      <c r="F25" s="466"/>
      <c r="G25" s="468"/>
      <c r="H25" s="469"/>
      <c r="I25" s="466"/>
      <c r="J25" s="466"/>
      <c r="K25" s="474"/>
      <c r="L25" s="474"/>
      <c r="M25" s="474"/>
      <c r="N25" s="473"/>
      <c r="O25" s="471"/>
      <c r="P25" s="470"/>
      <c r="Q25" s="216">
        <v>15</v>
      </c>
      <c r="R25" s="211">
        <v>2</v>
      </c>
      <c r="S25" s="471"/>
      <c r="T25" s="210"/>
    </row>
    <row r="26" spans="1:20" ht="27.95" customHeight="1" x14ac:dyDescent="0.2">
      <c r="A26" s="466"/>
      <c r="B26" s="466"/>
      <c r="C26" s="467"/>
      <c r="D26" s="315">
        <v>3636</v>
      </c>
      <c r="E26" s="315">
        <v>5164</v>
      </c>
      <c r="F26" s="466"/>
      <c r="G26" s="468"/>
      <c r="H26" s="469"/>
      <c r="I26" s="466"/>
      <c r="J26" s="466"/>
      <c r="K26" s="474"/>
      <c r="L26" s="474"/>
      <c r="M26" s="474"/>
      <c r="N26" s="473"/>
      <c r="O26" s="471"/>
      <c r="P26" s="470"/>
      <c r="Q26" s="216">
        <v>45</v>
      </c>
      <c r="R26" s="211">
        <v>5</v>
      </c>
      <c r="S26" s="471"/>
      <c r="T26" s="210"/>
    </row>
    <row r="27" spans="1:20" ht="27.95" customHeight="1" x14ac:dyDescent="0.2">
      <c r="A27" s="466"/>
      <c r="B27" s="466"/>
      <c r="C27" s="467"/>
      <c r="D27" s="315">
        <v>3636</v>
      </c>
      <c r="E27" s="315">
        <v>5167</v>
      </c>
      <c r="F27" s="466"/>
      <c r="G27" s="468"/>
      <c r="H27" s="469"/>
      <c r="I27" s="466"/>
      <c r="J27" s="466"/>
      <c r="K27" s="474"/>
      <c r="L27" s="474"/>
      <c r="M27" s="474"/>
      <c r="N27" s="473"/>
      <c r="O27" s="471"/>
      <c r="P27" s="470"/>
      <c r="Q27" s="216">
        <v>21</v>
      </c>
      <c r="R27" s="211">
        <v>2</v>
      </c>
      <c r="S27" s="471"/>
      <c r="T27" s="210"/>
    </row>
    <row r="28" spans="1:20" ht="27.95" customHeight="1" x14ac:dyDescent="0.2">
      <c r="A28" s="466"/>
      <c r="B28" s="466"/>
      <c r="C28" s="467"/>
      <c r="D28" s="315">
        <v>3636</v>
      </c>
      <c r="E28" s="315">
        <v>5169</v>
      </c>
      <c r="F28" s="466"/>
      <c r="G28" s="468"/>
      <c r="H28" s="469"/>
      <c r="I28" s="466"/>
      <c r="J28" s="466"/>
      <c r="K28" s="474"/>
      <c r="L28" s="474"/>
      <c r="M28" s="474"/>
      <c r="N28" s="473"/>
      <c r="O28" s="471"/>
      <c r="P28" s="470"/>
      <c r="Q28" s="216">
        <v>93</v>
      </c>
      <c r="R28" s="211">
        <v>10</v>
      </c>
      <c r="S28" s="471"/>
      <c r="T28" s="210"/>
    </row>
    <row r="29" spans="1:20" ht="27.95" customHeight="1" x14ac:dyDescent="0.2">
      <c r="A29" s="466"/>
      <c r="B29" s="466"/>
      <c r="C29" s="467"/>
      <c r="D29" s="315">
        <v>3636</v>
      </c>
      <c r="E29" s="315">
        <v>5173</v>
      </c>
      <c r="F29" s="466"/>
      <c r="G29" s="468"/>
      <c r="H29" s="469"/>
      <c r="I29" s="466"/>
      <c r="J29" s="466"/>
      <c r="K29" s="474"/>
      <c r="L29" s="474"/>
      <c r="M29" s="474"/>
      <c r="N29" s="473"/>
      <c r="O29" s="471"/>
      <c r="P29" s="470"/>
      <c r="Q29" s="216">
        <v>27</v>
      </c>
      <c r="R29" s="211">
        <v>3</v>
      </c>
      <c r="S29" s="471"/>
      <c r="T29" s="210"/>
    </row>
    <row r="30" spans="1:20" ht="27.95" customHeight="1" x14ac:dyDescent="0.2">
      <c r="A30" s="466"/>
      <c r="B30" s="466"/>
      <c r="C30" s="467"/>
      <c r="D30" s="315">
        <v>3636</v>
      </c>
      <c r="E30" s="315">
        <v>5175</v>
      </c>
      <c r="F30" s="466"/>
      <c r="G30" s="468"/>
      <c r="H30" s="469"/>
      <c r="I30" s="466"/>
      <c r="J30" s="466"/>
      <c r="K30" s="474"/>
      <c r="L30" s="474"/>
      <c r="M30" s="474"/>
      <c r="N30" s="473"/>
      <c r="O30" s="471"/>
      <c r="P30" s="470"/>
      <c r="Q30" s="216">
        <v>63</v>
      </c>
      <c r="R30" s="211">
        <v>7</v>
      </c>
      <c r="S30" s="471"/>
      <c r="T30" s="210"/>
    </row>
    <row r="31" spans="1:20" ht="27.95" customHeight="1" x14ac:dyDescent="0.2">
      <c r="A31" s="466"/>
      <c r="B31" s="466"/>
      <c r="C31" s="467"/>
      <c r="D31" s="315">
        <v>3636</v>
      </c>
      <c r="E31" s="315">
        <v>5176</v>
      </c>
      <c r="F31" s="466"/>
      <c r="G31" s="468"/>
      <c r="H31" s="469"/>
      <c r="I31" s="466"/>
      <c r="J31" s="466"/>
      <c r="K31" s="474"/>
      <c r="L31" s="474"/>
      <c r="M31" s="474"/>
      <c r="N31" s="473"/>
      <c r="O31" s="471"/>
      <c r="P31" s="470"/>
      <c r="Q31" s="216">
        <v>7</v>
      </c>
      <c r="R31" s="211">
        <v>1</v>
      </c>
      <c r="S31" s="471"/>
      <c r="T31" s="210"/>
    </row>
    <row r="32" spans="1:20" ht="27.95" customHeight="1" x14ac:dyDescent="0.2">
      <c r="A32" s="466"/>
      <c r="B32" s="466"/>
      <c r="C32" s="467"/>
      <c r="D32" s="315">
        <v>3636</v>
      </c>
      <c r="E32" s="315">
        <v>5424</v>
      </c>
      <c r="F32" s="315">
        <v>54</v>
      </c>
      <c r="G32" s="468"/>
      <c r="H32" s="469"/>
      <c r="I32" s="466"/>
      <c r="J32" s="466"/>
      <c r="K32" s="474"/>
      <c r="L32" s="474"/>
      <c r="M32" s="474"/>
      <c r="N32" s="473"/>
      <c r="O32" s="471"/>
      <c r="P32" s="470"/>
      <c r="Q32" s="216">
        <v>18</v>
      </c>
      <c r="R32" s="211">
        <v>2</v>
      </c>
      <c r="S32" s="471"/>
      <c r="T32" s="210"/>
    </row>
    <row r="33" spans="1:20" ht="27.95" customHeight="1" x14ac:dyDescent="0.2">
      <c r="A33" s="488">
        <v>3</v>
      </c>
      <c r="B33" s="466"/>
      <c r="C33" s="485">
        <v>60010101246</v>
      </c>
      <c r="D33" s="315">
        <v>3636</v>
      </c>
      <c r="E33" s="315">
        <v>5011</v>
      </c>
      <c r="F33" s="466">
        <v>50</v>
      </c>
      <c r="G33" s="468" t="s">
        <v>216</v>
      </c>
      <c r="H33" s="469" t="s">
        <v>217</v>
      </c>
      <c r="I33" s="466"/>
      <c r="J33" s="466"/>
      <c r="K33" s="474">
        <f>2775+47+711+256+240+100+38+62+61+310+70</f>
        <v>4670</v>
      </c>
      <c r="L33" s="474">
        <f>2775+47+711+256+240+100+38+62+61+310+70</f>
        <v>4670</v>
      </c>
      <c r="M33" s="474">
        <f>SUM(R33:R42)</f>
        <v>0</v>
      </c>
      <c r="N33" s="473" t="s">
        <v>226</v>
      </c>
      <c r="O33" s="480">
        <f>2575+36+661+238+230+50+26+24+56+295+55</f>
        <v>4246</v>
      </c>
      <c r="P33" s="470">
        <f>SUM(Q33:R43)</f>
        <v>424</v>
      </c>
      <c r="Q33" s="216">
        <v>200</v>
      </c>
      <c r="R33" s="211">
        <v>0</v>
      </c>
      <c r="S33" s="471">
        <v>0</v>
      </c>
      <c r="T33" s="210"/>
    </row>
    <row r="34" spans="1:20" ht="27.95" customHeight="1" x14ac:dyDescent="0.2">
      <c r="A34" s="489"/>
      <c r="B34" s="466"/>
      <c r="C34" s="486"/>
      <c r="D34" s="315">
        <v>3636</v>
      </c>
      <c r="E34" s="315">
        <v>5021</v>
      </c>
      <c r="F34" s="466"/>
      <c r="G34" s="468"/>
      <c r="H34" s="469"/>
      <c r="I34" s="466"/>
      <c r="J34" s="466"/>
      <c r="K34" s="474"/>
      <c r="L34" s="474"/>
      <c r="M34" s="474"/>
      <c r="N34" s="473"/>
      <c r="O34" s="480"/>
      <c r="P34" s="470"/>
      <c r="Q34" s="216">
        <v>11</v>
      </c>
      <c r="R34" s="211">
        <v>0</v>
      </c>
      <c r="S34" s="471"/>
      <c r="T34" s="210"/>
    </row>
    <row r="35" spans="1:20" ht="27.95" customHeight="1" x14ac:dyDescent="0.2">
      <c r="A35" s="489"/>
      <c r="B35" s="466"/>
      <c r="C35" s="486"/>
      <c r="D35" s="315">
        <v>3636</v>
      </c>
      <c r="E35" s="315">
        <v>5031</v>
      </c>
      <c r="F35" s="466"/>
      <c r="G35" s="468"/>
      <c r="H35" s="469"/>
      <c r="I35" s="466"/>
      <c r="J35" s="466"/>
      <c r="K35" s="474"/>
      <c r="L35" s="474"/>
      <c r="M35" s="474"/>
      <c r="N35" s="473"/>
      <c r="O35" s="480"/>
      <c r="P35" s="470"/>
      <c r="Q35" s="216">
        <v>50</v>
      </c>
      <c r="R35" s="211">
        <v>0</v>
      </c>
      <c r="S35" s="471"/>
      <c r="T35" s="210"/>
    </row>
    <row r="36" spans="1:20" ht="27.95" customHeight="1" x14ac:dyDescent="0.2">
      <c r="A36" s="489"/>
      <c r="B36" s="466"/>
      <c r="C36" s="486"/>
      <c r="D36" s="315">
        <v>3636</v>
      </c>
      <c r="E36" s="315">
        <v>5032</v>
      </c>
      <c r="F36" s="466"/>
      <c r="G36" s="468"/>
      <c r="H36" s="469"/>
      <c r="I36" s="466"/>
      <c r="J36" s="466"/>
      <c r="K36" s="474"/>
      <c r="L36" s="474"/>
      <c r="M36" s="474"/>
      <c r="N36" s="473"/>
      <c r="O36" s="480"/>
      <c r="P36" s="470"/>
      <c r="Q36" s="216">
        <v>18</v>
      </c>
      <c r="R36" s="211">
        <v>0</v>
      </c>
      <c r="S36" s="471"/>
      <c r="T36" s="210"/>
    </row>
    <row r="37" spans="1:20" ht="27.95" customHeight="1" x14ac:dyDescent="0.2">
      <c r="A37" s="489"/>
      <c r="B37" s="466"/>
      <c r="C37" s="486"/>
      <c r="D37" s="315">
        <v>3636</v>
      </c>
      <c r="E37" s="315">
        <v>5164</v>
      </c>
      <c r="F37" s="466">
        <v>51</v>
      </c>
      <c r="G37" s="468"/>
      <c r="H37" s="469"/>
      <c r="I37" s="466"/>
      <c r="J37" s="466"/>
      <c r="K37" s="474"/>
      <c r="L37" s="474"/>
      <c r="M37" s="474"/>
      <c r="N37" s="473"/>
      <c r="O37" s="480"/>
      <c r="P37" s="470"/>
      <c r="Q37" s="216">
        <v>10</v>
      </c>
      <c r="R37" s="211">
        <v>0</v>
      </c>
      <c r="S37" s="471"/>
      <c r="T37" s="210"/>
    </row>
    <row r="38" spans="1:20" ht="27.95" customHeight="1" x14ac:dyDescent="0.2">
      <c r="A38" s="489"/>
      <c r="B38" s="466"/>
      <c r="C38" s="486"/>
      <c r="D38" s="315">
        <v>3636</v>
      </c>
      <c r="E38" s="315">
        <v>5166</v>
      </c>
      <c r="F38" s="466"/>
      <c r="G38" s="468"/>
      <c r="H38" s="469"/>
      <c r="I38" s="466"/>
      <c r="J38" s="466"/>
      <c r="K38" s="474"/>
      <c r="L38" s="474"/>
      <c r="M38" s="474"/>
      <c r="N38" s="473"/>
      <c r="O38" s="480"/>
      <c r="P38" s="470"/>
      <c r="Q38" s="216">
        <v>50</v>
      </c>
      <c r="R38" s="211">
        <v>0</v>
      </c>
      <c r="S38" s="471"/>
      <c r="T38" s="210"/>
    </row>
    <row r="39" spans="1:20" ht="27.95" customHeight="1" x14ac:dyDescent="0.2">
      <c r="A39" s="489"/>
      <c r="B39" s="466"/>
      <c r="C39" s="486"/>
      <c r="D39" s="315">
        <v>3636</v>
      </c>
      <c r="E39" s="315">
        <v>5167</v>
      </c>
      <c r="F39" s="466"/>
      <c r="G39" s="468"/>
      <c r="H39" s="469"/>
      <c r="I39" s="466"/>
      <c r="J39" s="466"/>
      <c r="K39" s="474"/>
      <c r="L39" s="474"/>
      <c r="M39" s="474"/>
      <c r="N39" s="473"/>
      <c r="O39" s="480"/>
      <c r="P39" s="470"/>
      <c r="Q39" s="216">
        <v>12</v>
      </c>
      <c r="R39" s="211">
        <v>0</v>
      </c>
      <c r="S39" s="471"/>
      <c r="T39" s="210"/>
    </row>
    <row r="40" spans="1:20" ht="27.95" customHeight="1" x14ac:dyDescent="0.2">
      <c r="A40" s="489"/>
      <c r="B40" s="466"/>
      <c r="C40" s="486"/>
      <c r="D40" s="315">
        <v>3636</v>
      </c>
      <c r="E40" s="315">
        <v>5169</v>
      </c>
      <c r="F40" s="466"/>
      <c r="G40" s="468"/>
      <c r="H40" s="469"/>
      <c r="I40" s="466"/>
      <c r="J40" s="466"/>
      <c r="K40" s="474"/>
      <c r="L40" s="474"/>
      <c r="M40" s="474"/>
      <c r="N40" s="473"/>
      <c r="O40" s="480"/>
      <c r="P40" s="470"/>
      <c r="Q40" s="216">
        <v>38</v>
      </c>
      <c r="R40" s="211">
        <v>0</v>
      </c>
      <c r="S40" s="471"/>
      <c r="T40" s="210"/>
    </row>
    <row r="41" spans="1:20" ht="27.95" customHeight="1" x14ac:dyDescent="0.2">
      <c r="A41" s="489"/>
      <c r="B41" s="466"/>
      <c r="C41" s="486"/>
      <c r="D41" s="315">
        <v>3636</v>
      </c>
      <c r="E41" s="315">
        <v>5173</v>
      </c>
      <c r="F41" s="466"/>
      <c r="G41" s="468"/>
      <c r="H41" s="469"/>
      <c r="I41" s="466"/>
      <c r="J41" s="466"/>
      <c r="K41" s="474"/>
      <c r="L41" s="474"/>
      <c r="M41" s="474"/>
      <c r="N41" s="473"/>
      <c r="O41" s="480"/>
      <c r="P41" s="470"/>
      <c r="Q41" s="216">
        <v>5</v>
      </c>
      <c r="R41" s="211">
        <v>0</v>
      </c>
      <c r="S41" s="471"/>
      <c r="T41" s="210"/>
    </row>
    <row r="42" spans="1:20" ht="27.95" customHeight="1" x14ac:dyDescent="0.2">
      <c r="A42" s="489"/>
      <c r="B42" s="466"/>
      <c r="C42" s="486"/>
      <c r="D42" s="315">
        <v>3636</v>
      </c>
      <c r="E42" s="315">
        <v>5175</v>
      </c>
      <c r="F42" s="466"/>
      <c r="G42" s="468"/>
      <c r="H42" s="469"/>
      <c r="I42" s="466"/>
      <c r="J42" s="466"/>
      <c r="K42" s="474"/>
      <c r="L42" s="474"/>
      <c r="M42" s="474"/>
      <c r="N42" s="473"/>
      <c r="O42" s="480"/>
      <c r="P42" s="470"/>
      <c r="Q42" s="216">
        <v>15</v>
      </c>
      <c r="R42" s="211">
        <v>0</v>
      </c>
      <c r="S42" s="471"/>
      <c r="T42" s="210"/>
    </row>
    <row r="43" spans="1:20" ht="27.95" customHeight="1" x14ac:dyDescent="0.2">
      <c r="A43" s="490"/>
      <c r="B43" s="315"/>
      <c r="C43" s="487"/>
      <c r="D43" s="315">
        <v>3636</v>
      </c>
      <c r="E43" s="315">
        <v>5424</v>
      </c>
      <c r="F43" s="315">
        <v>54</v>
      </c>
      <c r="G43" s="468"/>
      <c r="H43" s="469"/>
      <c r="I43" s="483"/>
      <c r="J43" s="483"/>
      <c r="K43" s="481"/>
      <c r="L43" s="481"/>
      <c r="M43" s="481"/>
      <c r="N43" s="484"/>
      <c r="O43" s="480"/>
      <c r="P43" s="481"/>
      <c r="Q43" s="216">
        <v>15</v>
      </c>
      <c r="R43" s="211">
        <v>0</v>
      </c>
      <c r="S43" s="481"/>
      <c r="T43" s="210"/>
    </row>
    <row r="44" spans="1:20" ht="27.95" customHeight="1" x14ac:dyDescent="0.2">
      <c r="A44" s="466">
        <v>4</v>
      </c>
      <c r="B44" s="466"/>
      <c r="C44" s="467">
        <v>60010101345</v>
      </c>
      <c r="D44" s="315">
        <v>2125</v>
      </c>
      <c r="E44" s="315">
        <v>5213</v>
      </c>
      <c r="F44" s="466">
        <v>52</v>
      </c>
      <c r="G44" s="468" t="s">
        <v>218</v>
      </c>
      <c r="H44" s="469" t="s">
        <v>284</v>
      </c>
      <c r="I44" s="466"/>
      <c r="J44" s="466"/>
      <c r="K44" s="434">
        <v>7656</v>
      </c>
      <c r="L44" s="434">
        <v>3684</v>
      </c>
      <c r="M44" s="434">
        <v>3972</v>
      </c>
      <c r="N44" s="473" t="s">
        <v>223</v>
      </c>
      <c r="O44" s="480">
        <v>7</v>
      </c>
      <c r="P44" s="482">
        <f>SUM(Q44:R59)</f>
        <v>4408</v>
      </c>
      <c r="Q44" s="216">
        <v>425</v>
      </c>
      <c r="R44" s="211">
        <v>75</v>
      </c>
      <c r="S44" s="477">
        <v>3241</v>
      </c>
      <c r="T44" s="210"/>
    </row>
    <row r="45" spans="1:20" ht="27.95" customHeight="1" x14ac:dyDescent="0.2">
      <c r="A45" s="466"/>
      <c r="B45" s="466"/>
      <c r="C45" s="467"/>
      <c r="D45" s="315">
        <v>2125</v>
      </c>
      <c r="E45" s="315">
        <v>5222</v>
      </c>
      <c r="F45" s="466"/>
      <c r="G45" s="468"/>
      <c r="H45" s="469"/>
      <c r="I45" s="466"/>
      <c r="J45" s="466"/>
      <c r="K45" s="434"/>
      <c r="L45" s="434"/>
      <c r="M45" s="434"/>
      <c r="N45" s="473"/>
      <c r="O45" s="480"/>
      <c r="P45" s="482"/>
      <c r="Q45" s="216">
        <v>0</v>
      </c>
      <c r="R45" s="211">
        <v>2200</v>
      </c>
      <c r="S45" s="478"/>
      <c r="T45" s="210"/>
    </row>
    <row r="46" spans="1:20" ht="27.95" customHeight="1" x14ac:dyDescent="0.2">
      <c r="A46" s="466"/>
      <c r="B46" s="466"/>
      <c r="C46" s="467"/>
      <c r="D46" s="315">
        <v>3636</v>
      </c>
      <c r="E46" s="315">
        <v>5011</v>
      </c>
      <c r="F46" s="466">
        <v>50</v>
      </c>
      <c r="G46" s="468"/>
      <c r="H46" s="469"/>
      <c r="I46" s="466"/>
      <c r="J46" s="466"/>
      <c r="K46" s="434"/>
      <c r="L46" s="434"/>
      <c r="M46" s="434"/>
      <c r="N46" s="473"/>
      <c r="O46" s="480"/>
      <c r="P46" s="482"/>
      <c r="Q46" s="216">
        <v>510</v>
      </c>
      <c r="R46" s="211">
        <v>91</v>
      </c>
      <c r="S46" s="478"/>
      <c r="T46" s="210"/>
    </row>
    <row r="47" spans="1:20" ht="27.95" customHeight="1" x14ac:dyDescent="0.2">
      <c r="A47" s="466"/>
      <c r="B47" s="466"/>
      <c r="C47" s="467"/>
      <c r="D47" s="315">
        <v>3636</v>
      </c>
      <c r="E47" s="315">
        <v>5021</v>
      </c>
      <c r="F47" s="466"/>
      <c r="G47" s="468"/>
      <c r="H47" s="469"/>
      <c r="I47" s="466"/>
      <c r="J47" s="466"/>
      <c r="K47" s="434"/>
      <c r="L47" s="434"/>
      <c r="M47" s="434"/>
      <c r="N47" s="473"/>
      <c r="O47" s="480"/>
      <c r="P47" s="482"/>
      <c r="Q47" s="216">
        <v>427</v>
      </c>
      <c r="R47" s="211">
        <v>76</v>
      </c>
      <c r="S47" s="478"/>
      <c r="T47" s="210"/>
    </row>
    <row r="48" spans="1:20" ht="27.95" customHeight="1" x14ac:dyDescent="0.2">
      <c r="A48" s="466"/>
      <c r="B48" s="466"/>
      <c r="C48" s="467"/>
      <c r="D48" s="315">
        <v>3636</v>
      </c>
      <c r="E48" s="315">
        <v>5031</v>
      </c>
      <c r="F48" s="483"/>
      <c r="G48" s="468"/>
      <c r="H48" s="469"/>
      <c r="I48" s="466"/>
      <c r="J48" s="466"/>
      <c r="K48" s="434"/>
      <c r="L48" s="434"/>
      <c r="M48" s="434"/>
      <c r="N48" s="473"/>
      <c r="O48" s="480"/>
      <c r="P48" s="482"/>
      <c r="Q48" s="216">
        <v>213</v>
      </c>
      <c r="R48" s="211">
        <v>38</v>
      </c>
      <c r="S48" s="478"/>
      <c r="T48" s="210"/>
    </row>
    <row r="49" spans="1:20" ht="27.95" customHeight="1" x14ac:dyDescent="0.2">
      <c r="A49" s="466"/>
      <c r="B49" s="466"/>
      <c r="C49" s="467"/>
      <c r="D49" s="315">
        <v>3636</v>
      </c>
      <c r="E49" s="315">
        <v>5032</v>
      </c>
      <c r="F49" s="483"/>
      <c r="G49" s="468"/>
      <c r="H49" s="469"/>
      <c r="I49" s="466"/>
      <c r="J49" s="466"/>
      <c r="K49" s="434"/>
      <c r="L49" s="434"/>
      <c r="M49" s="434"/>
      <c r="N49" s="473"/>
      <c r="O49" s="480"/>
      <c r="P49" s="482"/>
      <c r="Q49" s="216">
        <v>77</v>
      </c>
      <c r="R49" s="211">
        <v>15</v>
      </c>
      <c r="S49" s="478"/>
      <c r="T49" s="210"/>
    </row>
    <row r="50" spans="1:20" ht="27.95" customHeight="1" x14ac:dyDescent="0.2">
      <c r="A50" s="466"/>
      <c r="B50" s="466"/>
      <c r="C50" s="467"/>
      <c r="D50" s="315">
        <v>3636</v>
      </c>
      <c r="E50" s="315">
        <v>5137</v>
      </c>
      <c r="F50" s="466">
        <v>51</v>
      </c>
      <c r="G50" s="468"/>
      <c r="H50" s="469"/>
      <c r="I50" s="466"/>
      <c r="J50" s="466"/>
      <c r="K50" s="434"/>
      <c r="L50" s="434"/>
      <c r="M50" s="434"/>
      <c r="N50" s="473"/>
      <c r="O50" s="480"/>
      <c r="P50" s="482"/>
      <c r="Q50" s="216">
        <v>10</v>
      </c>
      <c r="R50" s="211">
        <v>2</v>
      </c>
      <c r="S50" s="478"/>
      <c r="T50" s="210"/>
    </row>
    <row r="51" spans="1:20" ht="27.95" customHeight="1" x14ac:dyDescent="0.2">
      <c r="A51" s="466"/>
      <c r="B51" s="466"/>
      <c r="C51" s="467"/>
      <c r="D51" s="315">
        <v>3636</v>
      </c>
      <c r="E51" s="315">
        <v>5156</v>
      </c>
      <c r="F51" s="466"/>
      <c r="G51" s="468"/>
      <c r="H51" s="469"/>
      <c r="I51" s="466"/>
      <c r="J51" s="466"/>
      <c r="K51" s="434"/>
      <c r="L51" s="434"/>
      <c r="M51" s="434"/>
      <c r="N51" s="473"/>
      <c r="O51" s="480"/>
      <c r="P51" s="482"/>
      <c r="Q51" s="216">
        <v>8</v>
      </c>
      <c r="R51" s="211">
        <v>2</v>
      </c>
      <c r="S51" s="478"/>
      <c r="T51" s="210"/>
    </row>
    <row r="52" spans="1:20" ht="27.95" customHeight="1" x14ac:dyDescent="0.2">
      <c r="A52" s="466"/>
      <c r="B52" s="466"/>
      <c r="C52" s="467"/>
      <c r="D52" s="315">
        <v>3636</v>
      </c>
      <c r="E52" s="315">
        <v>5163</v>
      </c>
      <c r="F52" s="466"/>
      <c r="G52" s="468"/>
      <c r="H52" s="469"/>
      <c r="I52" s="466"/>
      <c r="J52" s="466"/>
      <c r="K52" s="434"/>
      <c r="L52" s="434"/>
      <c r="M52" s="434"/>
      <c r="N52" s="473"/>
      <c r="O52" s="480"/>
      <c r="P52" s="482"/>
      <c r="Q52" s="216">
        <v>1</v>
      </c>
      <c r="R52" s="211">
        <v>1</v>
      </c>
      <c r="S52" s="478"/>
      <c r="T52" s="210"/>
    </row>
    <row r="53" spans="1:20" ht="27.95" customHeight="1" x14ac:dyDescent="0.2">
      <c r="A53" s="466"/>
      <c r="B53" s="466"/>
      <c r="C53" s="467"/>
      <c r="D53" s="315">
        <v>3636</v>
      </c>
      <c r="E53" s="315">
        <v>5164</v>
      </c>
      <c r="F53" s="466"/>
      <c r="G53" s="468"/>
      <c r="H53" s="469"/>
      <c r="I53" s="466"/>
      <c r="J53" s="466"/>
      <c r="K53" s="434"/>
      <c r="L53" s="434"/>
      <c r="M53" s="434"/>
      <c r="N53" s="473"/>
      <c r="O53" s="480"/>
      <c r="P53" s="482"/>
      <c r="Q53" s="216">
        <v>3</v>
      </c>
      <c r="R53" s="211">
        <v>1</v>
      </c>
      <c r="S53" s="478"/>
      <c r="T53" s="210"/>
    </row>
    <row r="54" spans="1:20" ht="27.95" customHeight="1" x14ac:dyDescent="0.2">
      <c r="A54" s="466"/>
      <c r="B54" s="466"/>
      <c r="C54" s="467"/>
      <c r="D54" s="315">
        <v>3636</v>
      </c>
      <c r="E54" s="315">
        <v>5167</v>
      </c>
      <c r="F54" s="466"/>
      <c r="G54" s="468"/>
      <c r="H54" s="469"/>
      <c r="I54" s="466"/>
      <c r="J54" s="466"/>
      <c r="K54" s="434"/>
      <c r="L54" s="434"/>
      <c r="M54" s="434"/>
      <c r="N54" s="473"/>
      <c r="O54" s="480"/>
      <c r="P54" s="482"/>
      <c r="Q54" s="216">
        <v>51</v>
      </c>
      <c r="R54" s="211">
        <v>9</v>
      </c>
      <c r="S54" s="478"/>
      <c r="T54" s="210"/>
    </row>
    <row r="55" spans="1:20" ht="27.95" customHeight="1" x14ac:dyDescent="0.2">
      <c r="A55" s="466"/>
      <c r="B55" s="466"/>
      <c r="C55" s="467"/>
      <c r="D55" s="315">
        <v>3636</v>
      </c>
      <c r="E55" s="315">
        <v>5173</v>
      </c>
      <c r="F55" s="466"/>
      <c r="G55" s="468"/>
      <c r="H55" s="469"/>
      <c r="I55" s="466"/>
      <c r="J55" s="466"/>
      <c r="K55" s="434"/>
      <c r="L55" s="434"/>
      <c r="M55" s="434"/>
      <c r="N55" s="473"/>
      <c r="O55" s="480"/>
      <c r="P55" s="482"/>
      <c r="Q55" s="216">
        <v>42</v>
      </c>
      <c r="R55" s="211">
        <v>8</v>
      </c>
      <c r="S55" s="478"/>
      <c r="T55" s="210"/>
    </row>
    <row r="56" spans="1:20" ht="27.95" customHeight="1" x14ac:dyDescent="0.2">
      <c r="A56" s="466"/>
      <c r="B56" s="466"/>
      <c r="C56" s="467"/>
      <c r="D56" s="315">
        <v>3636</v>
      </c>
      <c r="E56" s="315">
        <v>5175</v>
      </c>
      <c r="F56" s="483"/>
      <c r="G56" s="468"/>
      <c r="H56" s="469"/>
      <c r="I56" s="466"/>
      <c r="J56" s="466"/>
      <c r="K56" s="434"/>
      <c r="L56" s="434"/>
      <c r="M56" s="434"/>
      <c r="N56" s="473"/>
      <c r="O56" s="480"/>
      <c r="P56" s="482"/>
      <c r="Q56" s="216">
        <v>2</v>
      </c>
      <c r="R56" s="211">
        <v>1</v>
      </c>
      <c r="S56" s="478"/>
      <c r="T56" s="210"/>
    </row>
    <row r="57" spans="1:20" ht="27.95" customHeight="1" x14ac:dyDescent="0.2">
      <c r="A57" s="466"/>
      <c r="B57" s="466"/>
      <c r="C57" s="467"/>
      <c r="D57" s="315">
        <v>3636</v>
      </c>
      <c r="E57" s="315">
        <v>5176</v>
      </c>
      <c r="F57" s="483"/>
      <c r="G57" s="468"/>
      <c r="H57" s="469"/>
      <c r="I57" s="466"/>
      <c r="J57" s="466"/>
      <c r="K57" s="434"/>
      <c r="L57" s="434"/>
      <c r="M57" s="434"/>
      <c r="N57" s="473"/>
      <c r="O57" s="480"/>
      <c r="P57" s="482"/>
      <c r="Q57" s="216">
        <v>25</v>
      </c>
      <c r="R57" s="211">
        <v>5</v>
      </c>
      <c r="S57" s="478"/>
      <c r="T57" s="210"/>
    </row>
    <row r="58" spans="1:20" ht="27.95" customHeight="1" x14ac:dyDescent="0.2">
      <c r="A58" s="466"/>
      <c r="B58" s="466"/>
      <c r="C58" s="467"/>
      <c r="D58" s="315">
        <v>3636</v>
      </c>
      <c r="E58" s="315">
        <v>5424</v>
      </c>
      <c r="F58" s="315">
        <v>54</v>
      </c>
      <c r="G58" s="468"/>
      <c r="H58" s="469"/>
      <c r="I58" s="466"/>
      <c r="J58" s="466"/>
      <c r="K58" s="434"/>
      <c r="L58" s="434"/>
      <c r="M58" s="434"/>
      <c r="N58" s="473"/>
      <c r="O58" s="480"/>
      <c r="P58" s="482"/>
      <c r="Q58" s="216">
        <v>8</v>
      </c>
      <c r="R58" s="211">
        <v>2</v>
      </c>
      <c r="S58" s="478"/>
      <c r="T58" s="210"/>
    </row>
    <row r="59" spans="1:20" ht="27.95" customHeight="1" x14ac:dyDescent="0.2">
      <c r="A59" s="466"/>
      <c r="B59" s="466"/>
      <c r="C59" s="467"/>
      <c r="D59" s="315">
        <v>3636</v>
      </c>
      <c r="E59" s="315">
        <v>6111</v>
      </c>
      <c r="F59" s="315">
        <v>61</v>
      </c>
      <c r="G59" s="468"/>
      <c r="H59" s="469"/>
      <c r="I59" s="466"/>
      <c r="J59" s="466"/>
      <c r="K59" s="434"/>
      <c r="L59" s="434"/>
      <c r="M59" s="434"/>
      <c r="N59" s="473"/>
      <c r="O59" s="480"/>
      <c r="P59" s="482"/>
      <c r="Q59" s="216">
        <v>68</v>
      </c>
      <c r="R59" s="211">
        <v>12</v>
      </c>
      <c r="S59" s="479"/>
      <c r="T59" s="210"/>
    </row>
    <row r="60" spans="1:20" ht="27.95" customHeight="1" x14ac:dyDescent="0.2">
      <c r="A60" s="466">
        <v>5</v>
      </c>
      <c r="B60" s="466"/>
      <c r="C60" s="467">
        <v>60010101346</v>
      </c>
      <c r="D60" s="315">
        <v>3636</v>
      </c>
      <c r="E60" s="315">
        <v>5011</v>
      </c>
      <c r="F60" s="466">
        <v>50</v>
      </c>
      <c r="G60" s="468" t="s">
        <v>219</v>
      </c>
      <c r="H60" s="469" t="s">
        <v>284</v>
      </c>
      <c r="I60" s="466"/>
      <c r="J60" s="466"/>
      <c r="K60" s="474">
        <v>2510</v>
      </c>
      <c r="L60" s="474">
        <v>2130</v>
      </c>
      <c r="M60" s="474">
        <v>380</v>
      </c>
      <c r="N60" s="473" t="s">
        <v>223</v>
      </c>
      <c r="O60" s="471">
        <v>0</v>
      </c>
      <c r="P60" s="470">
        <f>SUM(Q60:R77)</f>
        <v>1175</v>
      </c>
      <c r="Q60" s="216">
        <v>540</v>
      </c>
      <c r="R60" s="211">
        <v>96</v>
      </c>
      <c r="S60" s="477">
        <v>1335</v>
      </c>
      <c r="T60" s="210"/>
    </row>
    <row r="61" spans="1:20" ht="27.95" customHeight="1" x14ac:dyDescent="0.2">
      <c r="A61" s="466"/>
      <c r="B61" s="466"/>
      <c r="C61" s="467"/>
      <c r="D61" s="315">
        <v>3636</v>
      </c>
      <c r="E61" s="315">
        <v>5031</v>
      </c>
      <c r="F61" s="466"/>
      <c r="G61" s="468"/>
      <c r="H61" s="469"/>
      <c r="I61" s="466"/>
      <c r="J61" s="466"/>
      <c r="K61" s="474"/>
      <c r="L61" s="474"/>
      <c r="M61" s="474"/>
      <c r="N61" s="473"/>
      <c r="O61" s="471"/>
      <c r="P61" s="470"/>
      <c r="Q61" s="216">
        <v>135</v>
      </c>
      <c r="R61" s="211">
        <v>24</v>
      </c>
      <c r="S61" s="478"/>
      <c r="T61" s="210"/>
    </row>
    <row r="62" spans="1:20" ht="27.95" customHeight="1" x14ac:dyDescent="0.2">
      <c r="A62" s="466"/>
      <c r="B62" s="466"/>
      <c r="C62" s="467"/>
      <c r="D62" s="315">
        <v>3636</v>
      </c>
      <c r="E62" s="315">
        <v>5032</v>
      </c>
      <c r="F62" s="466"/>
      <c r="G62" s="468"/>
      <c r="H62" s="469"/>
      <c r="I62" s="466"/>
      <c r="J62" s="466"/>
      <c r="K62" s="474"/>
      <c r="L62" s="474"/>
      <c r="M62" s="474"/>
      <c r="N62" s="473"/>
      <c r="O62" s="471"/>
      <c r="P62" s="470"/>
      <c r="Q62" s="216">
        <v>49</v>
      </c>
      <c r="R62" s="211">
        <v>10</v>
      </c>
      <c r="S62" s="478"/>
      <c r="T62" s="210"/>
    </row>
    <row r="63" spans="1:20" ht="27.95" customHeight="1" x14ac:dyDescent="0.2">
      <c r="A63" s="466"/>
      <c r="B63" s="466"/>
      <c r="C63" s="467"/>
      <c r="D63" s="315">
        <v>3636</v>
      </c>
      <c r="E63" s="315">
        <v>5137</v>
      </c>
      <c r="F63" s="488">
        <v>51</v>
      </c>
      <c r="G63" s="468"/>
      <c r="H63" s="469"/>
      <c r="I63" s="466"/>
      <c r="J63" s="466"/>
      <c r="K63" s="474"/>
      <c r="L63" s="474"/>
      <c r="M63" s="474"/>
      <c r="N63" s="473"/>
      <c r="O63" s="471"/>
      <c r="P63" s="470"/>
      <c r="Q63" s="216">
        <v>21</v>
      </c>
      <c r="R63" s="211">
        <v>4</v>
      </c>
      <c r="S63" s="478"/>
      <c r="T63" s="210"/>
    </row>
    <row r="64" spans="1:20" ht="27.95" customHeight="1" x14ac:dyDescent="0.2">
      <c r="A64" s="466"/>
      <c r="B64" s="466"/>
      <c r="C64" s="467"/>
      <c r="D64" s="315">
        <v>3636</v>
      </c>
      <c r="E64" s="315">
        <v>5139</v>
      </c>
      <c r="F64" s="489"/>
      <c r="G64" s="468"/>
      <c r="H64" s="469"/>
      <c r="I64" s="466"/>
      <c r="J64" s="466"/>
      <c r="K64" s="474"/>
      <c r="L64" s="474"/>
      <c r="M64" s="474"/>
      <c r="N64" s="473"/>
      <c r="O64" s="471"/>
      <c r="P64" s="470"/>
      <c r="Q64" s="216">
        <v>25</v>
      </c>
      <c r="R64" s="211">
        <v>5</v>
      </c>
      <c r="S64" s="478"/>
      <c r="T64" s="210"/>
    </row>
    <row r="65" spans="1:21" ht="27.95" customHeight="1" x14ac:dyDescent="0.2">
      <c r="A65" s="466"/>
      <c r="B65" s="466"/>
      <c r="C65" s="467"/>
      <c r="D65" s="315">
        <v>3636</v>
      </c>
      <c r="E65" s="315">
        <v>5151</v>
      </c>
      <c r="F65" s="489"/>
      <c r="G65" s="468"/>
      <c r="H65" s="469"/>
      <c r="I65" s="466"/>
      <c r="J65" s="466"/>
      <c r="K65" s="474"/>
      <c r="L65" s="474"/>
      <c r="M65" s="474"/>
      <c r="N65" s="473"/>
      <c r="O65" s="471"/>
      <c r="P65" s="470"/>
      <c r="Q65" s="216">
        <v>4</v>
      </c>
      <c r="R65" s="211">
        <v>1</v>
      </c>
      <c r="S65" s="478"/>
      <c r="T65" s="210"/>
    </row>
    <row r="66" spans="1:21" ht="27.95" customHeight="1" x14ac:dyDescent="0.2">
      <c r="A66" s="466"/>
      <c r="B66" s="466"/>
      <c r="C66" s="467"/>
      <c r="D66" s="315">
        <v>3636</v>
      </c>
      <c r="E66" s="315">
        <v>5152</v>
      </c>
      <c r="F66" s="489"/>
      <c r="G66" s="468"/>
      <c r="H66" s="469"/>
      <c r="I66" s="466"/>
      <c r="J66" s="466"/>
      <c r="K66" s="474"/>
      <c r="L66" s="474"/>
      <c r="M66" s="474"/>
      <c r="N66" s="473"/>
      <c r="O66" s="471"/>
      <c r="P66" s="470"/>
      <c r="Q66" s="216">
        <v>13</v>
      </c>
      <c r="R66" s="211">
        <v>3</v>
      </c>
      <c r="S66" s="478"/>
      <c r="T66" s="210"/>
    </row>
    <row r="67" spans="1:21" ht="27.95" customHeight="1" x14ac:dyDescent="0.2">
      <c r="A67" s="466"/>
      <c r="B67" s="466"/>
      <c r="C67" s="467"/>
      <c r="D67" s="315">
        <v>3636</v>
      </c>
      <c r="E67" s="315">
        <v>5154</v>
      </c>
      <c r="F67" s="489"/>
      <c r="G67" s="468"/>
      <c r="H67" s="469"/>
      <c r="I67" s="466"/>
      <c r="J67" s="466"/>
      <c r="K67" s="474"/>
      <c r="L67" s="474"/>
      <c r="M67" s="474"/>
      <c r="N67" s="473"/>
      <c r="O67" s="471"/>
      <c r="P67" s="470"/>
      <c r="Q67" s="216">
        <v>9</v>
      </c>
      <c r="R67" s="211">
        <v>2</v>
      </c>
      <c r="S67" s="478"/>
      <c r="T67" s="210"/>
    </row>
    <row r="68" spans="1:21" ht="27.95" customHeight="1" x14ac:dyDescent="0.2">
      <c r="A68" s="466"/>
      <c r="B68" s="466"/>
      <c r="C68" s="467"/>
      <c r="D68" s="315">
        <v>3636</v>
      </c>
      <c r="E68" s="315">
        <v>5156</v>
      </c>
      <c r="F68" s="489"/>
      <c r="G68" s="468"/>
      <c r="H68" s="469"/>
      <c r="I68" s="466"/>
      <c r="J68" s="466"/>
      <c r="K68" s="474"/>
      <c r="L68" s="474"/>
      <c r="M68" s="474"/>
      <c r="N68" s="473"/>
      <c r="O68" s="471"/>
      <c r="P68" s="470"/>
      <c r="Q68" s="216">
        <v>8</v>
      </c>
      <c r="R68" s="211">
        <v>2</v>
      </c>
      <c r="S68" s="478"/>
      <c r="T68" s="210"/>
    </row>
    <row r="69" spans="1:21" ht="27.95" customHeight="1" x14ac:dyDescent="0.2">
      <c r="A69" s="466"/>
      <c r="B69" s="466"/>
      <c r="C69" s="467"/>
      <c r="D69" s="315">
        <v>3636</v>
      </c>
      <c r="E69" s="315">
        <v>5157</v>
      </c>
      <c r="F69" s="489"/>
      <c r="G69" s="468"/>
      <c r="H69" s="469"/>
      <c r="I69" s="466"/>
      <c r="J69" s="466"/>
      <c r="K69" s="474"/>
      <c r="L69" s="474"/>
      <c r="M69" s="474"/>
      <c r="N69" s="473"/>
      <c r="O69" s="471"/>
      <c r="P69" s="470"/>
      <c r="Q69" s="216">
        <v>4</v>
      </c>
      <c r="R69" s="211">
        <v>1</v>
      </c>
      <c r="S69" s="478"/>
      <c r="T69" s="210"/>
    </row>
    <row r="70" spans="1:21" ht="27.95" customHeight="1" x14ac:dyDescent="0.2">
      <c r="A70" s="466"/>
      <c r="B70" s="466"/>
      <c r="C70" s="467"/>
      <c r="D70" s="315">
        <v>3636</v>
      </c>
      <c r="E70" s="315">
        <v>5162</v>
      </c>
      <c r="F70" s="489"/>
      <c r="G70" s="468"/>
      <c r="H70" s="469"/>
      <c r="I70" s="466"/>
      <c r="J70" s="466"/>
      <c r="K70" s="474"/>
      <c r="L70" s="474"/>
      <c r="M70" s="474"/>
      <c r="N70" s="473"/>
      <c r="O70" s="471"/>
      <c r="P70" s="470"/>
      <c r="Q70" s="216">
        <v>6</v>
      </c>
      <c r="R70" s="211">
        <v>1</v>
      </c>
      <c r="S70" s="478"/>
      <c r="T70" s="210"/>
    </row>
    <row r="71" spans="1:21" ht="27.95" customHeight="1" x14ac:dyDescent="0.2">
      <c r="A71" s="466"/>
      <c r="B71" s="466"/>
      <c r="C71" s="467"/>
      <c r="D71" s="315">
        <v>3636</v>
      </c>
      <c r="E71" s="315">
        <v>5164</v>
      </c>
      <c r="F71" s="489"/>
      <c r="G71" s="468"/>
      <c r="H71" s="469"/>
      <c r="I71" s="466"/>
      <c r="J71" s="466"/>
      <c r="K71" s="474"/>
      <c r="L71" s="474"/>
      <c r="M71" s="474"/>
      <c r="N71" s="473"/>
      <c r="O71" s="471"/>
      <c r="P71" s="470"/>
      <c r="Q71" s="216">
        <v>85</v>
      </c>
      <c r="R71" s="211">
        <v>15</v>
      </c>
      <c r="S71" s="478"/>
      <c r="T71" s="210"/>
    </row>
    <row r="72" spans="1:21" ht="27.95" customHeight="1" x14ac:dyDescent="0.2">
      <c r="A72" s="466"/>
      <c r="B72" s="466"/>
      <c r="C72" s="467"/>
      <c r="D72" s="315">
        <v>3636</v>
      </c>
      <c r="E72" s="315">
        <v>5167</v>
      </c>
      <c r="F72" s="489"/>
      <c r="G72" s="468"/>
      <c r="H72" s="469"/>
      <c r="I72" s="466"/>
      <c r="J72" s="466"/>
      <c r="K72" s="474"/>
      <c r="L72" s="474"/>
      <c r="M72" s="474"/>
      <c r="N72" s="473"/>
      <c r="O72" s="471"/>
      <c r="P72" s="470"/>
      <c r="Q72" s="216">
        <v>25</v>
      </c>
      <c r="R72" s="211">
        <v>5</v>
      </c>
      <c r="S72" s="478"/>
      <c r="T72" s="210"/>
    </row>
    <row r="73" spans="1:21" ht="27.95" customHeight="1" x14ac:dyDescent="0.2">
      <c r="A73" s="466"/>
      <c r="B73" s="466"/>
      <c r="C73" s="467"/>
      <c r="D73" s="315">
        <v>3636</v>
      </c>
      <c r="E73" s="315">
        <v>5169</v>
      </c>
      <c r="F73" s="489"/>
      <c r="G73" s="468"/>
      <c r="H73" s="469"/>
      <c r="I73" s="466"/>
      <c r="J73" s="466"/>
      <c r="K73" s="474"/>
      <c r="L73" s="474"/>
      <c r="M73" s="474"/>
      <c r="N73" s="473"/>
      <c r="O73" s="471"/>
      <c r="P73" s="470"/>
      <c r="Q73" s="216">
        <v>25</v>
      </c>
      <c r="R73" s="211">
        <v>5</v>
      </c>
      <c r="S73" s="478"/>
      <c r="T73" s="210"/>
    </row>
    <row r="74" spans="1:21" ht="27.95" customHeight="1" x14ac:dyDescent="0.2">
      <c r="A74" s="466"/>
      <c r="B74" s="466"/>
      <c r="C74" s="467"/>
      <c r="D74" s="315">
        <v>3636</v>
      </c>
      <c r="E74" s="315">
        <v>5173</v>
      </c>
      <c r="F74" s="489"/>
      <c r="G74" s="468"/>
      <c r="H74" s="469"/>
      <c r="I74" s="466"/>
      <c r="J74" s="466"/>
      <c r="K74" s="474"/>
      <c r="L74" s="474"/>
      <c r="M74" s="474"/>
      <c r="N74" s="473"/>
      <c r="O74" s="471"/>
      <c r="P74" s="470"/>
      <c r="Q74" s="216">
        <v>12</v>
      </c>
      <c r="R74" s="211">
        <v>3</v>
      </c>
      <c r="S74" s="478"/>
      <c r="T74" s="210"/>
    </row>
    <row r="75" spans="1:21" ht="27.95" customHeight="1" x14ac:dyDescent="0.2">
      <c r="A75" s="466"/>
      <c r="B75" s="466"/>
      <c r="C75" s="467"/>
      <c r="D75" s="315">
        <v>3636</v>
      </c>
      <c r="E75" s="315">
        <v>5175</v>
      </c>
      <c r="F75" s="489"/>
      <c r="G75" s="468"/>
      <c r="H75" s="469"/>
      <c r="I75" s="466"/>
      <c r="J75" s="466"/>
      <c r="K75" s="474"/>
      <c r="L75" s="474"/>
      <c r="M75" s="474"/>
      <c r="N75" s="473"/>
      <c r="O75" s="471"/>
      <c r="P75" s="470"/>
      <c r="Q75" s="216">
        <v>17</v>
      </c>
      <c r="R75" s="211">
        <v>3</v>
      </c>
      <c r="S75" s="478"/>
      <c r="T75" s="210"/>
    </row>
    <row r="76" spans="1:21" ht="27.95" customHeight="1" x14ac:dyDescent="0.2">
      <c r="A76" s="466"/>
      <c r="B76" s="466"/>
      <c r="C76" s="467"/>
      <c r="D76" s="315">
        <v>3636</v>
      </c>
      <c r="E76" s="315">
        <v>5176</v>
      </c>
      <c r="F76" s="490"/>
      <c r="G76" s="468"/>
      <c r="H76" s="469"/>
      <c r="I76" s="466"/>
      <c r="J76" s="466"/>
      <c r="K76" s="474"/>
      <c r="L76" s="474"/>
      <c r="M76" s="474"/>
      <c r="N76" s="473"/>
      <c r="O76" s="471"/>
      <c r="P76" s="470"/>
      <c r="Q76" s="216">
        <v>4</v>
      </c>
      <c r="R76" s="211">
        <v>1</v>
      </c>
      <c r="S76" s="478"/>
      <c r="T76" s="210"/>
    </row>
    <row r="77" spans="1:21" ht="27.95" customHeight="1" x14ac:dyDescent="0.2">
      <c r="A77" s="466"/>
      <c r="B77" s="466"/>
      <c r="C77" s="467"/>
      <c r="D77" s="315">
        <v>3636</v>
      </c>
      <c r="E77" s="315">
        <v>5424</v>
      </c>
      <c r="F77" s="315">
        <v>54</v>
      </c>
      <c r="G77" s="468"/>
      <c r="H77" s="469"/>
      <c r="I77" s="466"/>
      <c r="J77" s="466"/>
      <c r="K77" s="474"/>
      <c r="L77" s="474"/>
      <c r="M77" s="474"/>
      <c r="N77" s="473"/>
      <c r="O77" s="471"/>
      <c r="P77" s="470"/>
      <c r="Q77" s="216">
        <v>10</v>
      </c>
      <c r="R77" s="211">
        <v>2</v>
      </c>
      <c r="S77" s="479"/>
      <c r="T77" s="210"/>
    </row>
    <row r="78" spans="1:21" ht="35.25" customHeight="1" x14ac:dyDescent="0.2">
      <c r="A78" s="425" t="s">
        <v>220</v>
      </c>
      <c r="B78" s="426"/>
      <c r="C78" s="426"/>
      <c r="D78" s="426"/>
      <c r="E78" s="426"/>
      <c r="F78" s="426"/>
      <c r="G78" s="426"/>
      <c r="H78" s="427"/>
      <c r="I78" s="362"/>
      <c r="J78" s="362"/>
      <c r="K78" s="23">
        <f>SUM(K9:K77)</f>
        <v>23913</v>
      </c>
      <c r="L78" s="23">
        <f t="shared" ref="L78:S78" si="0">SUM(L9:L77)</f>
        <v>19196</v>
      </c>
      <c r="M78" s="23">
        <f t="shared" si="0"/>
        <v>4717</v>
      </c>
      <c r="N78" s="23"/>
      <c r="O78" s="23">
        <f t="shared" si="0"/>
        <v>6869</v>
      </c>
      <c r="P78" s="23">
        <f t="shared" si="0"/>
        <v>9570</v>
      </c>
      <c r="Q78" s="23">
        <f t="shared" si="0"/>
        <v>6746</v>
      </c>
      <c r="R78" s="23">
        <f t="shared" si="0"/>
        <v>2824</v>
      </c>
      <c r="S78" s="23">
        <f t="shared" si="0"/>
        <v>7474</v>
      </c>
      <c r="T78" s="21"/>
    </row>
    <row r="79" spans="1:21" s="3" customFormat="1" x14ac:dyDescent="0.2">
      <c r="A79" s="4"/>
      <c r="B79" s="4"/>
      <c r="C79" s="4"/>
      <c r="D79" s="4"/>
      <c r="E79" s="4"/>
      <c r="F79" s="4"/>
      <c r="G79" s="20"/>
      <c r="H79" s="4"/>
      <c r="I79" s="19"/>
      <c r="J79" s="18"/>
      <c r="K79" s="17"/>
      <c r="L79" s="17"/>
      <c r="M79" s="17"/>
      <c r="N79" s="16"/>
      <c r="O79" s="16"/>
      <c r="T79" s="2"/>
      <c r="U79" s="1"/>
    </row>
    <row r="80" spans="1:21" s="3" customFormat="1" x14ac:dyDescent="0.2">
      <c r="A80" s="4"/>
      <c r="B80" s="4"/>
      <c r="C80" s="4"/>
      <c r="D80" s="4"/>
      <c r="E80" s="4"/>
      <c r="F80" s="4"/>
      <c r="G80" s="4"/>
      <c r="H80" s="4"/>
      <c r="I80" s="15"/>
      <c r="J80" s="6"/>
      <c r="K80" s="5"/>
      <c r="L80" s="5"/>
      <c r="M80" s="5"/>
      <c r="T80" s="2"/>
      <c r="U80" s="1"/>
    </row>
    <row r="81" spans="1:21" s="3" customFormat="1" x14ac:dyDescent="0.2">
      <c r="A81" s="4"/>
      <c r="B81" s="4"/>
      <c r="C81" s="4"/>
      <c r="D81" s="4"/>
      <c r="E81" s="4"/>
      <c r="F81" s="4"/>
      <c r="G81" s="4"/>
      <c r="H81" s="4"/>
      <c r="I81" s="15"/>
      <c r="J81" s="6"/>
      <c r="K81" s="5"/>
      <c r="L81" s="5"/>
      <c r="M81" s="5"/>
      <c r="T81" s="2"/>
      <c r="U81" s="1"/>
    </row>
    <row r="82" spans="1:21" s="7" customFormat="1" ht="15" x14ac:dyDescent="0.2">
      <c r="A82" s="13"/>
      <c r="B82" s="13"/>
      <c r="C82" s="13"/>
      <c r="D82" s="14"/>
      <c r="E82" s="13"/>
      <c r="F82" s="13"/>
      <c r="G82" s="13"/>
      <c r="H82" s="13"/>
      <c r="I82" s="12"/>
      <c r="J82" s="11"/>
      <c r="K82" s="10"/>
      <c r="L82" s="10"/>
      <c r="M82" s="10"/>
      <c r="T82" s="9"/>
      <c r="U82" s="8"/>
    </row>
    <row r="83" spans="1:21" s="3" customFormat="1" x14ac:dyDescent="0.2">
      <c r="A83" s="4"/>
      <c r="B83" s="4"/>
      <c r="C83" s="4"/>
      <c r="D83" s="4"/>
      <c r="E83" s="4"/>
      <c r="F83" s="4"/>
      <c r="G83" s="4"/>
      <c r="H83" s="4"/>
      <c r="I83" s="1"/>
      <c r="J83" s="6"/>
      <c r="K83" s="5"/>
      <c r="L83" s="5"/>
      <c r="M83" s="5"/>
      <c r="T83" s="2"/>
      <c r="U83" s="1"/>
    </row>
    <row r="84" spans="1:21" s="3" customFormat="1" x14ac:dyDescent="0.2">
      <c r="A84" s="4"/>
      <c r="B84" s="4"/>
      <c r="C84" s="4"/>
      <c r="D84" s="4"/>
      <c r="E84" s="4"/>
      <c r="F84" s="4"/>
      <c r="G84" s="4"/>
      <c r="H84" s="4"/>
      <c r="I84" s="1"/>
      <c r="J84" s="6"/>
      <c r="K84" s="5"/>
      <c r="L84" s="5"/>
      <c r="M84" s="5"/>
      <c r="T84" s="2"/>
      <c r="U84" s="1"/>
    </row>
    <row r="85" spans="1:21" s="3" customFormat="1" x14ac:dyDescent="0.2">
      <c r="A85" s="4"/>
      <c r="B85" s="4"/>
      <c r="C85" s="4"/>
      <c r="D85" s="4"/>
      <c r="E85" s="4"/>
      <c r="F85" s="4"/>
      <c r="G85" s="4"/>
      <c r="H85" s="4"/>
      <c r="I85" s="1"/>
      <c r="J85" s="6"/>
      <c r="K85" s="5"/>
      <c r="L85" s="5"/>
      <c r="M85" s="5"/>
      <c r="T85" s="2"/>
      <c r="U85" s="1"/>
    </row>
    <row r="86" spans="1:21" s="3" customFormat="1" x14ac:dyDescent="0.2">
      <c r="A86" s="4"/>
      <c r="B86" s="4"/>
      <c r="C86" s="4"/>
      <c r="D86" s="4"/>
      <c r="E86" s="4"/>
      <c r="F86" s="4"/>
      <c r="G86" s="4"/>
      <c r="H86" s="4"/>
      <c r="I86" s="1"/>
      <c r="J86" s="6"/>
      <c r="K86" s="5"/>
      <c r="L86" s="5"/>
      <c r="M86" s="5"/>
      <c r="T86" s="2"/>
      <c r="U86" s="1"/>
    </row>
    <row r="87" spans="1:21" s="3" customFormat="1" x14ac:dyDescent="0.2">
      <c r="A87" s="4"/>
      <c r="B87" s="4"/>
      <c r="C87" s="4"/>
      <c r="D87" s="4"/>
      <c r="E87" s="4"/>
      <c r="F87" s="4"/>
      <c r="G87" s="4"/>
      <c r="H87" s="4"/>
      <c r="I87" s="1"/>
      <c r="J87" s="6"/>
      <c r="K87" s="5"/>
      <c r="L87" s="5"/>
      <c r="M87" s="5"/>
      <c r="T87" s="2"/>
      <c r="U87" s="1"/>
    </row>
    <row r="88" spans="1:21" s="3" customFormat="1" x14ac:dyDescent="0.2">
      <c r="A88" s="4"/>
      <c r="B88" s="4"/>
      <c r="C88" s="4"/>
      <c r="D88" s="4"/>
      <c r="E88" s="4"/>
      <c r="F88" s="4"/>
      <c r="G88" s="4"/>
      <c r="H88" s="4"/>
      <c r="I88" s="1"/>
      <c r="J88" s="6"/>
      <c r="K88" s="5"/>
      <c r="L88" s="5"/>
      <c r="M88" s="5"/>
      <c r="T88" s="2"/>
      <c r="U88" s="1"/>
    </row>
    <row r="89" spans="1:21" s="3" customFormat="1" x14ac:dyDescent="0.2">
      <c r="A89" s="4"/>
      <c r="B89" s="4"/>
      <c r="C89" s="4"/>
      <c r="D89" s="4"/>
      <c r="E89" s="4"/>
      <c r="F89" s="4"/>
      <c r="G89" s="4"/>
      <c r="H89" s="4"/>
      <c r="I89" s="1"/>
      <c r="J89" s="6"/>
      <c r="K89" s="5"/>
      <c r="L89" s="5"/>
      <c r="M89" s="5"/>
      <c r="T89" s="2"/>
      <c r="U89" s="1"/>
    </row>
    <row r="90" spans="1:21" s="3" customFormat="1" x14ac:dyDescent="0.2">
      <c r="A90" s="4"/>
      <c r="B90" s="4"/>
      <c r="C90" s="4"/>
      <c r="D90" s="4"/>
      <c r="E90" s="4"/>
      <c r="F90" s="4"/>
      <c r="G90" s="4"/>
      <c r="H90" s="4"/>
      <c r="I90" s="1"/>
      <c r="J90" s="6"/>
      <c r="K90" s="5"/>
      <c r="L90" s="5"/>
      <c r="M90" s="5"/>
      <c r="T90" s="2"/>
      <c r="U90" s="1"/>
    </row>
    <row r="91" spans="1:21" s="3" customFormat="1" x14ac:dyDescent="0.2">
      <c r="A91" s="4"/>
      <c r="B91" s="4"/>
      <c r="C91" s="4"/>
      <c r="D91" s="4"/>
      <c r="E91" s="4"/>
      <c r="F91" s="4"/>
      <c r="G91" s="4"/>
      <c r="H91" s="4"/>
      <c r="I91" s="1"/>
      <c r="J91" s="6"/>
      <c r="K91" s="5"/>
      <c r="L91" s="5"/>
      <c r="M91" s="5"/>
      <c r="T91" s="2"/>
      <c r="U91" s="1"/>
    </row>
    <row r="92" spans="1:21" s="3" customFormat="1" x14ac:dyDescent="0.2">
      <c r="A92" s="4"/>
      <c r="B92" s="4"/>
      <c r="C92" s="4"/>
      <c r="D92" s="4"/>
      <c r="E92" s="4"/>
      <c r="F92" s="4"/>
      <c r="G92" s="4"/>
      <c r="H92" s="4"/>
      <c r="I92" s="1"/>
      <c r="J92" s="6"/>
      <c r="K92" s="5"/>
      <c r="L92" s="5"/>
      <c r="M92" s="5"/>
      <c r="T92" s="2"/>
      <c r="U92" s="1"/>
    </row>
    <row r="93" spans="1:21" s="3" customFormat="1" x14ac:dyDescent="0.2">
      <c r="A93" s="4"/>
      <c r="B93" s="4"/>
      <c r="C93" s="4"/>
      <c r="D93" s="4"/>
      <c r="E93" s="4"/>
      <c r="F93" s="4"/>
      <c r="G93" s="4"/>
      <c r="H93" s="4"/>
      <c r="I93" s="1"/>
      <c r="J93" s="6"/>
      <c r="K93" s="5"/>
      <c r="L93" s="5"/>
      <c r="M93" s="5"/>
      <c r="T93" s="2"/>
      <c r="U93" s="1"/>
    </row>
    <row r="94" spans="1:21" s="3" customFormat="1" x14ac:dyDescent="0.2">
      <c r="A94" s="4"/>
      <c r="B94" s="4"/>
      <c r="C94" s="4"/>
      <c r="D94" s="4"/>
      <c r="E94" s="4"/>
      <c r="F94" s="4"/>
      <c r="G94" s="4"/>
      <c r="H94" s="4"/>
      <c r="I94" s="1"/>
      <c r="J94" s="6"/>
      <c r="K94" s="5"/>
      <c r="L94" s="5"/>
      <c r="M94" s="5"/>
      <c r="T94" s="2"/>
      <c r="U94" s="1"/>
    </row>
    <row r="95" spans="1:21" s="3" customFormat="1" x14ac:dyDescent="0.2">
      <c r="A95" s="4"/>
      <c r="B95" s="4"/>
      <c r="C95" s="4"/>
      <c r="D95" s="4"/>
      <c r="E95" s="4"/>
      <c r="F95" s="4"/>
      <c r="G95" s="4"/>
      <c r="H95" s="4"/>
      <c r="I95" s="1"/>
      <c r="J95" s="6"/>
      <c r="K95" s="5"/>
      <c r="L95" s="5"/>
      <c r="M95" s="5"/>
      <c r="T95" s="2"/>
      <c r="U95" s="1"/>
    </row>
    <row r="96" spans="1:21" s="3" customFormat="1" x14ac:dyDescent="0.2">
      <c r="A96" s="4"/>
      <c r="B96" s="4"/>
      <c r="C96" s="4"/>
      <c r="D96" s="4"/>
      <c r="E96" s="4"/>
      <c r="F96" s="4"/>
      <c r="G96" s="4"/>
      <c r="H96" s="4"/>
      <c r="I96" s="1"/>
      <c r="J96" s="6"/>
      <c r="K96" s="5"/>
      <c r="L96" s="5"/>
      <c r="M96" s="5"/>
      <c r="T96" s="2"/>
      <c r="U96" s="1"/>
    </row>
    <row r="97" spans="1:21" s="3" customFormat="1" x14ac:dyDescent="0.2">
      <c r="A97" s="4"/>
      <c r="B97" s="4"/>
      <c r="C97" s="4"/>
      <c r="D97" s="4"/>
      <c r="E97" s="4"/>
      <c r="F97" s="4"/>
      <c r="G97" s="4"/>
      <c r="H97" s="4"/>
      <c r="I97" s="1"/>
      <c r="J97" s="6"/>
      <c r="K97" s="5"/>
      <c r="L97" s="5"/>
      <c r="M97" s="5"/>
      <c r="T97" s="2"/>
      <c r="U97" s="1"/>
    </row>
    <row r="98" spans="1:21" s="3" customFormat="1" x14ac:dyDescent="0.2">
      <c r="A98" s="4"/>
      <c r="B98" s="4"/>
      <c r="C98" s="4"/>
      <c r="D98" s="4"/>
      <c r="E98" s="4"/>
      <c r="F98" s="4"/>
      <c r="G98" s="4"/>
      <c r="H98" s="4"/>
      <c r="I98" s="1"/>
      <c r="J98" s="6"/>
      <c r="K98" s="5"/>
      <c r="L98" s="5"/>
      <c r="M98" s="5"/>
      <c r="T98" s="2"/>
      <c r="U98" s="1"/>
    </row>
    <row r="99" spans="1:21" s="3" customFormat="1" x14ac:dyDescent="0.2">
      <c r="A99" s="4"/>
      <c r="B99" s="4"/>
      <c r="C99" s="4"/>
      <c r="D99" s="4"/>
      <c r="E99" s="4"/>
      <c r="F99" s="4"/>
      <c r="G99" s="4"/>
      <c r="H99" s="4"/>
      <c r="I99" s="1"/>
      <c r="J99" s="6"/>
      <c r="K99" s="5"/>
      <c r="L99" s="5"/>
      <c r="M99" s="5"/>
      <c r="T99" s="2"/>
      <c r="U99" s="1"/>
    </row>
    <row r="100" spans="1:21" s="3" customFormat="1" x14ac:dyDescent="0.2">
      <c r="A100" s="4"/>
      <c r="B100" s="4"/>
      <c r="C100" s="4"/>
      <c r="D100" s="4"/>
      <c r="E100" s="4"/>
      <c r="F100" s="4"/>
      <c r="G100" s="4"/>
      <c r="H100" s="4"/>
      <c r="I100" s="1"/>
      <c r="J100" s="4"/>
      <c r="K100" s="5"/>
      <c r="L100" s="5"/>
      <c r="M100" s="5"/>
      <c r="T100" s="2"/>
      <c r="U100" s="1"/>
    </row>
    <row r="101" spans="1:21" s="3" customFormat="1" x14ac:dyDescent="0.2">
      <c r="A101" s="4"/>
      <c r="B101" s="4"/>
      <c r="C101" s="4"/>
      <c r="D101" s="4"/>
      <c r="E101" s="4"/>
      <c r="F101" s="4"/>
      <c r="G101" s="4"/>
      <c r="H101" s="4"/>
      <c r="I101" s="1"/>
      <c r="J101" s="4"/>
      <c r="K101" s="5"/>
      <c r="L101" s="5"/>
      <c r="M101" s="5"/>
      <c r="T101" s="2"/>
      <c r="U101" s="1"/>
    </row>
    <row r="102" spans="1:21" s="3" customFormat="1" x14ac:dyDescent="0.2">
      <c r="A102" s="4"/>
      <c r="B102" s="4"/>
      <c r="C102" s="4"/>
      <c r="D102" s="4"/>
      <c r="E102" s="4"/>
      <c r="F102" s="4"/>
      <c r="G102" s="4"/>
      <c r="H102" s="4"/>
      <c r="I102" s="1"/>
      <c r="J102" s="4"/>
      <c r="K102" s="5"/>
      <c r="L102" s="5"/>
      <c r="M102" s="5"/>
      <c r="T102" s="2"/>
      <c r="U102" s="1"/>
    </row>
    <row r="103" spans="1:21" s="3" customFormat="1" x14ac:dyDescent="0.2">
      <c r="A103" s="4"/>
      <c r="B103" s="4"/>
      <c r="C103" s="4"/>
      <c r="D103" s="4"/>
      <c r="E103" s="4"/>
      <c r="F103" s="4"/>
      <c r="G103" s="4"/>
      <c r="H103" s="4"/>
      <c r="I103" s="1"/>
      <c r="J103" s="4"/>
      <c r="K103" s="5"/>
      <c r="L103" s="5"/>
      <c r="M103" s="5"/>
      <c r="T103" s="2"/>
      <c r="U103" s="1"/>
    </row>
    <row r="104" spans="1:21" s="3" customFormat="1" x14ac:dyDescent="0.2">
      <c r="A104" s="4"/>
      <c r="B104" s="4"/>
      <c r="C104" s="4"/>
      <c r="D104" s="4"/>
      <c r="E104" s="4"/>
      <c r="F104" s="4"/>
      <c r="G104" s="4"/>
      <c r="H104" s="4"/>
      <c r="I104" s="1"/>
      <c r="J104" s="4"/>
      <c r="K104" s="5"/>
      <c r="L104" s="5"/>
      <c r="M104" s="5"/>
      <c r="T104" s="2"/>
      <c r="U104" s="1"/>
    </row>
    <row r="105" spans="1:21" s="3" customFormat="1" x14ac:dyDescent="0.2">
      <c r="A105" s="4"/>
      <c r="B105" s="4"/>
      <c r="C105" s="4"/>
      <c r="D105" s="4"/>
      <c r="E105" s="4"/>
      <c r="F105" s="4"/>
      <c r="G105" s="4"/>
      <c r="H105" s="4"/>
      <c r="I105" s="1"/>
      <c r="J105" s="4"/>
      <c r="K105" s="5"/>
      <c r="L105" s="5"/>
      <c r="M105" s="5"/>
      <c r="T105" s="2"/>
      <c r="U105" s="1"/>
    </row>
    <row r="106" spans="1:21" s="3" customFormat="1" x14ac:dyDescent="0.2">
      <c r="A106" s="4"/>
      <c r="B106" s="4"/>
      <c r="C106" s="4"/>
      <c r="D106" s="4"/>
      <c r="E106" s="4"/>
      <c r="F106" s="4"/>
      <c r="G106" s="4"/>
      <c r="H106" s="4"/>
      <c r="I106" s="1"/>
      <c r="J106" s="4"/>
      <c r="K106" s="5"/>
      <c r="L106" s="5"/>
      <c r="M106" s="5"/>
      <c r="T106" s="2"/>
      <c r="U106" s="1"/>
    </row>
    <row r="107" spans="1:21" s="3" customFormat="1" x14ac:dyDescent="0.2">
      <c r="A107" s="4"/>
      <c r="B107" s="4"/>
      <c r="C107" s="4"/>
      <c r="D107" s="4"/>
      <c r="E107" s="4"/>
      <c r="F107" s="4"/>
      <c r="G107" s="4"/>
      <c r="H107" s="4"/>
      <c r="I107" s="1"/>
      <c r="J107" s="4"/>
      <c r="K107" s="5"/>
      <c r="L107" s="5"/>
      <c r="M107" s="5"/>
      <c r="T107" s="2"/>
      <c r="U107" s="1"/>
    </row>
    <row r="108" spans="1:21" s="3" customFormat="1" x14ac:dyDescent="0.2">
      <c r="A108" s="4"/>
      <c r="B108" s="4"/>
      <c r="C108" s="4"/>
      <c r="D108" s="4"/>
      <c r="E108" s="4"/>
      <c r="F108" s="4"/>
      <c r="G108" s="4"/>
      <c r="H108" s="4"/>
      <c r="I108" s="1"/>
      <c r="J108" s="4"/>
      <c r="K108" s="5"/>
      <c r="L108" s="5"/>
      <c r="M108" s="5"/>
      <c r="T108" s="2"/>
      <c r="U108" s="1"/>
    </row>
    <row r="109" spans="1:21" s="3" customFormat="1" x14ac:dyDescent="0.2">
      <c r="A109" s="4"/>
      <c r="B109" s="4"/>
      <c r="C109" s="4"/>
      <c r="D109" s="4"/>
      <c r="E109" s="4"/>
      <c r="F109" s="4"/>
      <c r="G109" s="4"/>
      <c r="H109" s="4"/>
      <c r="I109" s="1"/>
      <c r="J109" s="4"/>
      <c r="K109" s="5"/>
      <c r="L109" s="5"/>
      <c r="M109" s="5"/>
      <c r="T109" s="2"/>
      <c r="U109" s="1"/>
    </row>
    <row r="110" spans="1:21" s="3" customFormat="1" x14ac:dyDescent="0.2">
      <c r="A110" s="4"/>
      <c r="B110" s="4"/>
      <c r="C110" s="4"/>
      <c r="D110" s="4"/>
      <c r="E110" s="4"/>
      <c r="F110" s="4"/>
      <c r="G110" s="4"/>
      <c r="H110" s="4"/>
      <c r="I110" s="1"/>
      <c r="J110" s="4"/>
      <c r="K110" s="5"/>
      <c r="L110" s="5"/>
      <c r="M110" s="5"/>
      <c r="T110" s="2"/>
      <c r="U110" s="1"/>
    </row>
    <row r="111" spans="1:21" s="3" customForma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4"/>
      <c r="K111" s="5"/>
      <c r="L111" s="5"/>
      <c r="M111" s="5"/>
      <c r="T111" s="2"/>
      <c r="U111" s="1"/>
    </row>
    <row r="112" spans="1:21" s="3" customForma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4"/>
      <c r="K112" s="5"/>
      <c r="L112" s="5"/>
      <c r="M112" s="5"/>
      <c r="T112" s="2"/>
      <c r="U112" s="1"/>
    </row>
    <row r="113" spans="1:21" s="3" customForma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4"/>
      <c r="K113" s="5"/>
      <c r="L113" s="5"/>
      <c r="M113" s="5"/>
      <c r="T113" s="2"/>
      <c r="U113" s="1"/>
    </row>
    <row r="114" spans="1:21" s="3" customForma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4"/>
      <c r="K114" s="5"/>
      <c r="L114" s="5"/>
      <c r="M114" s="5"/>
      <c r="T114" s="2"/>
      <c r="U114" s="1"/>
    </row>
    <row r="115" spans="1:21" s="3" customForma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4"/>
      <c r="K115" s="5"/>
      <c r="L115" s="5"/>
      <c r="M115" s="5"/>
      <c r="T115" s="2"/>
      <c r="U115" s="1"/>
    </row>
    <row r="116" spans="1:21" s="3" customForma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4"/>
      <c r="K116" s="5"/>
      <c r="L116" s="5"/>
      <c r="M116" s="5"/>
      <c r="T116" s="2"/>
      <c r="U116" s="1"/>
    </row>
    <row r="117" spans="1:21" s="3" customForma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4"/>
      <c r="K117" s="5"/>
      <c r="L117" s="5"/>
      <c r="M117" s="5"/>
      <c r="T117" s="2"/>
      <c r="U117" s="1"/>
    </row>
    <row r="118" spans="1:21" s="3" customForma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4"/>
      <c r="K118" s="5"/>
      <c r="L118" s="5"/>
      <c r="M118" s="5"/>
      <c r="T118" s="2"/>
      <c r="U118" s="1"/>
    </row>
    <row r="119" spans="1:21" s="3" customForma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4"/>
      <c r="K119" s="5"/>
      <c r="L119" s="5"/>
      <c r="M119" s="5"/>
      <c r="T119" s="2"/>
      <c r="U119" s="1"/>
    </row>
    <row r="120" spans="1:21" s="3" customForma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4"/>
      <c r="K120" s="5"/>
      <c r="L120" s="5"/>
      <c r="M120" s="5"/>
      <c r="T120" s="2"/>
      <c r="U120" s="1"/>
    </row>
    <row r="121" spans="1:21" s="3" customForma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4"/>
      <c r="K121" s="5"/>
      <c r="L121" s="5"/>
      <c r="M121" s="5"/>
      <c r="T121" s="2"/>
      <c r="U121" s="1"/>
    </row>
    <row r="122" spans="1:21" s="3" customForma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4"/>
      <c r="K122" s="5"/>
      <c r="L122" s="5"/>
      <c r="M122" s="5"/>
      <c r="T122" s="2"/>
      <c r="U122" s="1"/>
    </row>
    <row r="123" spans="1:21" s="3" customForma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4"/>
      <c r="K123" s="5"/>
      <c r="L123" s="5"/>
      <c r="M123" s="5"/>
      <c r="T123" s="2"/>
      <c r="U123" s="1"/>
    </row>
    <row r="124" spans="1:21" s="3" customForma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4"/>
      <c r="K124" s="5"/>
      <c r="L124" s="5"/>
      <c r="M124" s="5"/>
      <c r="T124" s="2"/>
      <c r="U124" s="1"/>
    </row>
    <row r="125" spans="1:21" s="3" customForma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4"/>
      <c r="K125" s="5"/>
      <c r="L125" s="5"/>
      <c r="M125" s="5"/>
      <c r="T125" s="2"/>
      <c r="U125" s="1"/>
    </row>
    <row r="126" spans="1:21" s="3" customForma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4"/>
      <c r="K126" s="5"/>
      <c r="L126" s="5"/>
      <c r="M126" s="5"/>
      <c r="T126" s="2"/>
      <c r="U126" s="1"/>
    </row>
    <row r="127" spans="1:21" s="3" customForma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4"/>
      <c r="K127" s="5"/>
      <c r="L127" s="5"/>
      <c r="M127" s="5"/>
      <c r="T127" s="2"/>
      <c r="U127" s="1"/>
    </row>
    <row r="128" spans="1:21" s="3" customForma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4"/>
      <c r="K128" s="5"/>
      <c r="L128" s="5"/>
      <c r="M128" s="5"/>
      <c r="T128" s="2"/>
      <c r="U128" s="1"/>
    </row>
    <row r="129" spans="1:21" s="3" customForma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4"/>
      <c r="K129" s="5"/>
      <c r="L129" s="5"/>
      <c r="M129" s="5"/>
      <c r="T129" s="2"/>
      <c r="U129" s="1"/>
    </row>
    <row r="130" spans="1:21" s="3" customForma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4"/>
      <c r="K130" s="5"/>
      <c r="L130" s="5"/>
      <c r="M130" s="5"/>
      <c r="T130" s="2"/>
      <c r="U130" s="1"/>
    </row>
    <row r="131" spans="1:21" s="3" customForma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4"/>
      <c r="K131" s="5"/>
      <c r="L131" s="5"/>
      <c r="M131" s="5"/>
      <c r="T131" s="2"/>
      <c r="U131" s="1"/>
    </row>
    <row r="132" spans="1:21" s="3" customForma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4"/>
      <c r="K132" s="5"/>
      <c r="L132" s="5"/>
      <c r="M132" s="5"/>
      <c r="T132" s="2"/>
      <c r="U132" s="1"/>
    </row>
    <row r="133" spans="1:21" s="3" customForma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4"/>
      <c r="K133" s="5"/>
      <c r="L133" s="5"/>
      <c r="M133" s="5"/>
      <c r="T133" s="2"/>
      <c r="U133" s="1"/>
    </row>
    <row r="134" spans="1:21" s="3" customForma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4"/>
      <c r="K134" s="5"/>
      <c r="L134" s="5"/>
      <c r="M134" s="5"/>
      <c r="T134" s="2"/>
      <c r="U134" s="1"/>
    </row>
    <row r="135" spans="1:21" s="3" customForma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4"/>
      <c r="K135" s="5"/>
      <c r="L135" s="5"/>
      <c r="M135" s="5"/>
      <c r="T135" s="2"/>
      <c r="U135" s="1"/>
    </row>
    <row r="136" spans="1:21" s="3" customForma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4"/>
      <c r="K136" s="5"/>
      <c r="L136" s="5"/>
      <c r="M136" s="5"/>
      <c r="T136" s="2"/>
      <c r="U136" s="1"/>
    </row>
    <row r="137" spans="1:21" s="3" customForma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4"/>
      <c r="K137" s="5"/>
      <c r="L137" s="5"/>
      <c r="M137" s="5"/>
      <c r="T137" s="2"/>
      <c r="U137" s="1"/>
    </row>
    <row r="138" spans="1:21" s="3" customForma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4"/>
      <c r="K138" s="5"/>
      <c r="L138" s="5"/>
      <c r="M138" s="5"/>
      <c r="T138" s="2"/>
      <c r="U138" s="1"/>
    </row>
    <row r="139" spans="1:21" s="3" customForma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4"/>
      <c r="K139" s="5"/>
      <c r="L139" s="5"/>
      <c r="M139" s="5"/>
      <c r="T139" s="2"/>
      <c r="U139" s="1"/>
    </row>
    <row r="140" spans="1:21" s="3" customForma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4"/>
      <c r="K140" s="5"/>
      <c r="L140" s="5"/>
      <c r="M140" s="5"/>
      <c r="T140" s="2"/>
      <c r="U140" s="1"/>
    </row>
    <row r="141" spans="1:21" s="3" customForma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4"/>
      <c r="K141" s="5"/>
      <c r="L141" s="5"/>
      <c r="M141" s="5"/>
      <c r="T141" s="2"/>
      <c r="U141" s="1"/>
    </row>
    <row r="142" spans="1:21" s="3" customForma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4"/>
      <c r="K142" s="5"/>
      <c r="L142" s="5"/>
      <c r="M142" s="5"/>
      <c r="T142" s="2"/>
      <c r="U142" s="1"/>
    </row>
    <row r="143" spans="1:21" s="3" customForma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4"/>
      <c r="K143" s="5"/>
      <c r="L143" s="5"/>
      <c r="M143" s="5"/>
      <c r="T143" s="2"/>
      <c r="U143" s="1"/>
    </row>
    <row r="144" spans="1:21" s="3" customForma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4"/>
      <c r="K144" s="5"/>
      <c r="L144" s="5"/>
      <c r="M144" s="5"/>
      <c r="T144" s="2"/>
      <c r="U144" s="1"/>
    </row>
    <row r="145" spans="1:21" s="3" customForma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4"/>
      <c r="K145" s="5"/>
      <c r="L145" s="5"/>
      <c r="M145" s="5"/>
      <c r="T145" s="2"/>
      <c r="U145" s="1"/>
    </row>
    <row r="146" spans="1:21" s="3" customForma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4"/>
      <c r="K146" s="5"/>
      <c r="L146" s="5"/>
      <c r="M146" s="5"/>
      <c r="T146" s="2"/>
      <c r="U146" s="1"/>
    </row>
    <row r="147" spans="1:21" s="3" customForma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4"/>
      <c r="K147" s="5"/>
      <c r="L147" s="5"/>
      <c r="M147" s="5"/>
      <c r="T147" s="2"/>
      <c r="U147" s="1"/>
    </row>
    <row r="148" spans="1:21" s="3" customForma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4"/>
      <c r="K148" s="5"/>
      <c r="L148" s="5"/>
      <c r="M148" s="5"/>
      <c r="T148" s="2"/>
      <c r="U148" s="1"/>
    </row>
    <row r="149" spans="1:21" s="3" customForma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4"/>
      <c r="K149" s="5"/>
      <c r="L149" s="5"/>
      <c r="M149" s="5"/>
      <c r="T149" s="2"/>
      <c r="U149" s="1"/>
    </row>
    <row r="150" spans="1:21" s="3" customForma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4"/>
      <c r="K150" s="5"/>
      <c r="L150" s="5"/>
      <c r="M150" s="5"/>
      <c r="T150" s="2"/>
      <c r="U150" s="1"/>
    </row>
    <row r="151" spans="1:21" s="3" customForma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4"/>
      <c r="K151" s="5"/>
      <c r="L151" s="5"/>
      <c r="M151" s="5"/>
      <c r="T151" s="2"/>
      <c r="U151" s="1"/>
    </row>
    <row r="152" spans="1:21" s="3" customForma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4"/>
      <c r="K152" s="5"/>
      <c r="L152" s="5"/>
      <c r="M152" s="5"/>
      <c r="T152" s="2"/>
      <c r="U152" s="1"/>
    </row>
    <row r="153" spans="1:21" s="3" customForma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4"/>
      <c r="K153" s="5"/>
      <c r="L153" s="5"/>
      <c r="M153" s="5"/>
      <c r="T153" s="2"/>
      <c r="U153" s="1"/>
    </row>
    <row r="154" spans="1:21" s="3" customForma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4"/>
      <c r="K154" s="5"/>
      <c r="L154" s="5"/>
      <c r="M154" s="5"/>
      <c r="T154" s="2"/>
      <c r="U154" s="1"/>
    </row>
    <row r="155" spans="1:21" s="3" customForma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4"/>
      <c r="K155" s="5"/>
      <c r="L155" s="5"/>
      <c r="M155" s="5"/>
      <c r="T155" s="2"/>
      <c r="U155" s="1"/>
    </row>
    <row r="156" spans="1:21" s="3" customForma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4"/>
      <c r="K156" s="5"/>
      <c r="L156" s="5"/>
      <c r="M156" s="5"/>
      <c r="T156" s="2"/>
      <c r="U156" s="1"/>
    </row>
    <row r="157" spans="1:21" s="3" customForma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4"/>
      <c r="K157" s="5"/>
      <c r="L157" s="5"/>
      <c r="M157" s="5"/>
      <c r="T157" s="2"/>
      <c r="U157" s="1"/>
    </row>
    <row r="158" spans="1:21" s="3" customForma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4"/>
      <c r="K158" s="5"/>
      <c r="L158" s="5"/>
      <c r="M158" s="5"/>
      <c r="T158" s="2"/>
      <c r="U158" s="1"/>
    </row>
    <row r="159" spans="1:21" s="3" customForma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4"/>
      <c r="K159" s="5"/>
      <c r="L159" s="5"/>
      <c r="M159" s="5"/>
      <c r="T159" s="2"/>
      <c r="U159" s="1"/>
    </row>
    <row r="160" spans="1:21" s="3" customForma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4"/>
      <c r="K160" s="5"/>
      <c r="L160" s="5"/>
      <c r="M160" s="5"/>
      <c r="T160" s="2"/>
      <c r="U160" s="1"/>
    </row>
    <row r="161" spans="1:21" s="3" customForma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4"/>
      <c r="K161" s="5"/>
      <c r="L161" s="5"/>
      <c r="M161" s="5"/>
      <c r="T161" s="2"/>
      <c r="U161" s="1"/>
    </row>
    <row r="162" spans="1:21" s="3" customForma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4"/>
      <c r="K162" s="5"/>
      <c r="L162" s="5"/>
      <c r="M162" s="5"/>
      <c r="T162" s="2"/>
      <c r="U162" s="1"/>
    </row>
  </sheetData>
  <mergeCells count="102">
    <mergeCell ref="A21:A32"/>
    <mergeCell ref="B21:B32"/>
    <mergeCell ref="C21:C32"/>
    <mergeCell ref="F21:F23"/>
    <mergeCell ref="G21:G32"/>
    <mergeCell ref="H21:H32"/>
    <mergeCell ref="F46:F49"/>
    <mergeCell ref="F50:F57"/>
    <mergeCell ref="A33:A43"/>
    <mergeCell ref="F37:F42"/>
    <mergeCell ref="K33:K43"/>
    <mergeCell ref="L33:L43"/>
    <mergeCell ref="M33:M43"/>
    <mergeCell ref="N33:N43"/>
    <mergeCell ref="B33:B42"/>
    <mergeCell ref="F33:F36"/>
    <mergeCell ref="C33:C43"/>
    <mergeCell ref="A78:H78"/>
    <mergeCell ref="F63:F76"/>
    <mergeCell ref="A60:A77"/>
    <mergeCell ref="B60:B77"/>
    <mergeCell ref="C60:C77"/>
    <mergeCell ref="F60:F62"/>
    <mergeCell ref="G60:G77"/>
    <mergeCell ref="P21:P32"/>
    <mergeCell ref="S21:S32"/>
    <mergeCell ref="F24:F31"/>
    <mergeCell ref="I21:I32"/>
    <mergeCell ref="J21:J32"/>
    <mergeCell ref="K21:K32"/>
    <mergeCell ref="L21:L32"/>
    <mergeCell ref="M21:M32"/>
    <mergeCell ref="N21:N32"/>
    <mergeCell ref="O21:O32"/>
    <mergeCell ref="S60:S77"/>
    <mergeCell ref="G33:G43"/>
    <mergeCell ref="H33:H43"/>
    <mergeCell ref="O33:O43"/>
    <mergeCell ref="J44:J59"/>
    <mergeCell ref="K44:K59"/>
    <mergeCell ref="H60:H77"/>
    <mergeCell ref="I60:I77"/>
    <mergeCell ref="J60:J77"/>
    <mergeCell ref="K60:K77"/>
    <mergeCell ref="L60:L77"/>
    <mergeCell ref="M60:M77"/>
    <mergeCell ref="S33:S43"/>
    <mergeCell ref="O44:O59"/>
    <mergeCell ref="P44:P59"/>
    <mergeCell ref="S44:S59"/>
    <mergeCell ref="P33:P43"/>
    <mergeCell ref="O60:O77"/>
    <mergeCell ref="P60:P77"/>
    <mergeCell ref="G44:G59"/>
    <mergeCell ref="H44:H59"/>
    <mergeCell ref="I44:I59"/>
    <mergeCell ref="I33:I43"/>
    <mergeCell ref="J33:J43"/>
    <mergeCell ref="L44:L59"/>
    <mergeCell ref="M44:M59"/>
    <mergeCell ref="N44:N59"/>
    <mergeCell ref="N60:N77"/>
    <mergeCell ref="C44:C59"/>
    <mergeCell ref="B44:B59"/>
    <mergeCell ref="A44:A59"/>
    <mergeCell ref="F44:F45"/>
    <mergeCell ref="T6:T7"/>
    <mergeCell ref="A8:H8"/>
    <mergeCell ref="A9:A20"/>
    <mergeCell ref="B9:B20"/>
    <mergeCell ref="C9:C20"/>
    <mergeCell ref="F9:F12"/>
    <mergeCell ref="G9:G20"/>
    <mergeCell ref="H9:H20"/>
    <mergeCell ref="J6:J7"/>
    <mergeCell ref="K6:K7"/>
    <mergeCell ref="L6:L7"/>
    <mergeCell ref="M6:M7"/>
    <mergeCell ref="N6:N7"/>
    <mergeCell ref="O6:O7"/>
    <mergeCell ref="O9:O20"/>
    <mergeCell ref="P9:P20"/>
    <mergeCell ref="S9:S20"/>
    <mergeCell ref="I9:I20"/>
    <mergeCell ref="J9:J20"/>
    <mergeCell ref="K9:K20"/>
    <mergeCell ref="L9:L20"/>
    <mergeCell ref="F13:F19"/>
    <mergeCell ref="M9:M20"/>
    <mergeCell ref="N9:N20"/>
    <mergeCell ref="A5:S5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P6:R6"/>
    <mergeCell ref="S6:S7"/>
  </mergeCells>
  <printOptions horizontalCentered="1"/>
  <pageMargins left="0.78740157480314965" right="0.78740157480314965" top="0.6692913385826772" bottom="0.86614173228346458" header="0.27559055118110237" footer="0.39370078740157483"/>
  <pageSetup paperSize="9" scale="47" firstPageNumber="129" fitToHeight="0" orientation="landscape" useFirstPageNumber="1" r:id="rId1"/>
  <headerFooter alignWithMargins="0">
    <oddFooter xml:space="preserve">&amp;L&amp;"Arial,Kurzíva"Zastupitelstvo Olomouckého kraje 16-12-2019
7. - Rozpočet Olomouckého kraje 2020 - návrh rozpočtu
Příloha č. 5b): Projekty spolufinancované z evropských fondů a národních fondů&amp;R&amp;"Arial,Kurzíva"&amp;11Strana &amp;P (Celkem 140) </oddFooter>
  </headerFooter>
  <rowBreaks count="2" manualBreakCount="2">
    <brk id="32" max="18" man="1"/>
    <brk id="59" max="18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U108"/>
  <sheetViews>
    <sheetView showGridLines="0" view="pageBreakPreview" zoomScale="80" zoomScaleNormal="70" zoomScaleSheetLayoutView="80" workbookViewId="0">
      <selection activeCell="A5" sqref="A5:S5"/>
    </sheetView>
  </sheetViews>
  <sheetFormatPr defaultColWidth="9.140625" defaultRowHeight="12.75" outlineLevelCol="1" x14ac:dyDescent="0.2"/>
  <cols>
    <col min="1" max="1" width="4.7109375" style="1" customWidth="1"/>
    <col min="2" max="2" width="6" style="1" hidden="1" customWidth="1"/>
    <col min="3" max="3" width="15.5703125" style="1" hidden="1" customWidth="1" outlineLevel="1"/>
    <col min="4" max="5" width="6.42578125" style="1" hidden="1" customWidth="1" outlineLevel="1"/>
    <col min="6" max="6" width="7.7109375" style="1" customWidth="1" outlineLevel="1"/>
    <col min="7" max="7" width="46.42578125" style="1" customWidth="1"/>
    <col min="8" max="8" width="54.7109375" style="1" customWidth="1"/>
    <col min="9" max="9" width="7.140625" style="1" customWidth="1"/>
    <col min="10" max="10" width="12.85546875" style="4" customWidth="1"/>
    <col min="11" max="16" width="14.7109375" style="3" customWidth="1"/>
    <col min="17" max="17" width="17.28515625" style="3" customWidth="1"/>
    <col min="18" max="19" width="14.7109375" style="3" customWidth="1"/>
    <col min="20" max="20" width="38.5703125" style="2" hidden="1" customWidth="1"/>
    <col min="21" max="16384" width="9.140625" style="1"/>
  </cols>
  <sheetData>
    <row r="1" spans="1:21" ht="18" x14ac:dyDescent="0.25">
      <c r="A1" s="59" t="s">
        <v>229</v>
      </c>
      <c r="B1" s="60"/>
      <c r="C1" s="60"/>
      <c r="D1" s="60"/>
      <c r="E1" s="60"/>
      <c r="F1" s="60"/>
      <c r="G1" s="62"/>
      <c r="H1" s="63"/>
      <c r="I1" s="60"/>
      <c r="N1" s="64"/>
      <c r="O1" s="64"/>
      <c r="Q1" s="64"/>
      <c r="R1" s="64"/>
      <c r="S1" s="64"/>
      <c r="T1" s="31"/>
      <c r="U1" s="28"/>
    </row>
    <row r="2" spans="1:21" ht="15.75" x14ac:dyDescent="0.25">
      <c r="A2" s="368" t="s">
        <v>46</v>
      </c>
      <c r="B2" s="368"/>
      <c r="C2" s="380"/>
      <c r="D2" s="65"/>
      <c r="E2" s="65"/>
      <c r="F2" s="65"/>
      <c r="G2" s="368" t="s">
        <v>170</v>
      </c>
      <c r="H2" s="67" t="s">
        <v>230</v>
      </c>
      <c r="I2" s="69"/>
      <c r="N2" s="30"/>
      <c r="O2" s="30"/>
      <c r="Q2" s="30"/>
      <c r="R2" s="30"/>
      <c r="S2" s="30"/>
      <c r="T2" s="29"/>
      <c r="U2" s="28"/>
    </row>
    <row r="3" spans="1:21" ht="15.75" x14ac:dyDescent="0.25">
      <c r="A3" s="381"/>
      <c r="B3" s="368"/>
      <c r="C3" s="380"/>
      <c r="D3" s="65"/>
      <c r="E3" s="65"/>
      <c r="F3" s="65"/>
      <c r="G3" s="379" t="s">
        <v>16</v>
      </c>
      <c r="H3" s="68"/>
      <c r="I3" s="69"/>
      <c r="N3" s="30"/>
      <c r="O3" s="30"/>
      <c r="Q3" s="30"/>
      <c r="R3" s="30"/>
      <c r="S3" s="30"/>
      <c r="T3" s="29"/>
      <c r="U3" s="28"/>
    </row>
    <row r="4" spans="1:21" ht="17.25" customHeight="1" x14ac:dyDescent="0.2">
      <c r="A4" s="65"/>
      <c r="B4" s="65"/>
      <c r="C4" s="65"/>
      <c r="D4" s="65"/>
      <c r="E4" s="65"/>
      <c r="F4" s="65"/>
      <c r="G4" s="65"/>
      <c r="H4" s="70"/>
      <c r="I4" s="65"/>
      <c r="N4" s="30"/>
      <c r="O4" s="30"/>
      <c r="Q4" s="30"/>
      <c r="R4" s="30"/>
      <c r="S4" s="52" t="s">
        <v>23</v>
      </c>
      <c r="T4" s="29"/>
      <c r="U4" s="28"/>
    </row>
    <row r="5" spans="1:21" ht="25.5" customHeight="1" x14ac:dyDescent="0.2">
      <c r="A5" s="420" t="s">
        <v>231</v>
      </c>
      <c r="B5" s="420"/>
      <c r="C5" s="420"/>
      <c r="D5" s="420"/>
      <c r="E5" s="420"/>
      <c r="F5" s="420"/>
      <c r="G5" s="420"/>
      <c r="H5" s="420"/>
      <c r="I5" s="420"/>
      <c r="J5" s="420"/>
      <c r="K5" s="420"/>
      <c r="L5" s="420"/>
      <c r="M5" s="420"/>
      <c r="N5" s="420"/>
      <c r="O5" s="420"/>
      <c r="P5" s="420"/>
      <c r="Q5" s="420"/>
      <c r="R5" s="420"/>
      <c r="S5" s="420"/>
      <c r="T5" s="27"/>
    </row>
    <row r="6" spans="1:21" ht="25.5" customHeight="1" x14ac:dyDescent="0.2">
      <c r="A6" s="421" t="s">
        <v>15</v>
      </c>
      <c r="B6" s="421" t="s">
        <v>14</v>
      </c>
      <c r="C6" s="422" t="s">
        <v>13</v>
      </c>
      <c r="D6" s="422" t="s">
        <v>12</v>
      </c>
      <c r="E6" s="422" t="s">
        <v>11</v>
      </c>
      <c r="F6" s="422" t="s">
        <v>41</v>
      </c>
      <c r="G6" s="422" t="s">
        <v>10</v>
      </c>
      <c r="H6" s="416" t="s">
        <v>9</v>
      </c>
      <c r="I6" s="424" t="s">
        <v>8</v>
      </c>
      <c r="J6" s="416" t="s">
        <v>7</v>
      </c>
      <c r="K6" s="416" t="s">
        <v>6</v>
      </c>
      <c r="L6" s="416" t="s">
        <v>5</v>
      </c>
      <c r="M6" s="416" t="s">
        <v>4</v>
      </c>
      <c r="N6" s="416" t="s">
        <v>3</v>
      </c>
      <c r="O6" s="419" t="s">
        <v>221</v>
      </c>
      <c r="P6" s="476">
        <v>2020</v>
      </c>
      <c r="Q6" s="476"/>
      <c r="R6" s="476"/>
      <c r="S6" s="419" t="s">
        <v>212</v>
      </c>
      <c r="T6" s="465" t="s">
        <v>2</v>
      </c>
    </row>
    <row r="7" spans="1:21" ht="72" customHeight="1" x14ac:dyDescent="0.2">
      <c r="A7" s="421"/>
      <c r="B7" s="421"/>
      <c r="C7" s="422"/>
      <c r="D7" s="422"/>
      <c r="E7" s="422"/>
      <c r="F7" s="422"/>
      <c r="G7" s="422"/>
      <c r="H7" s="416"/>
      <c r="I7" s="424"/>
      <c r="J7" s="416"/>
      <c r="K7" s="416"/>
      <c r="L7" s="416"/>
      <c r="M7" s="416"/>
      <c r="N7" s="416"/>
      <c r="O7" s="419"/>
      <c r="P7" s="73" t="s">
        <v>211</v>
      </c>
      <c r="Q7" s="73" t="s">
        <v>72</v>
      </c>
      <c r="R7" s="73" t="s">
        <v>210</v>
      </c>
      <c r="S7" s="419"/>
      <c r="T7" s="465"/>
    </row>
    <row r="8" spans="1:21" ht="30" customHeight="1" x14ac:dyDescent="0.2">
      <c r="A8" s="472" t="s">
        <v>1</v>
      </c>
      <c r="B8" s="472"/>
      <c r="C8" s="472"/>
      <c r="D8" s="472"/>
      <c r="E8" s="472"/>
      <c r="F8" s="472"/>
      <c r="G8" s="472"/>
      <c r="H8" s="472"/>
      <c r="I8" s="214"/>
      <c r="J8" s="213"/>
      <c r="K8" s="25">
        <f>SUM(K9:K23)</f>
        <v>19400</v>
      </c>
      <c r="L8" s="25">
        <f>SUM(L9:L23)</f>
        <v>18430</v>
      </c>
      <c r="M8" s="25">
        <f>SUM(M9:M23)</f>
        <v>970</v>
      </c>
      <c r="N8" s="25"/>
      <c r="O8" s="25">
        <f>SUM(O9:O23)</f>
        <v>12360</v>
      </c>
      <c r="P8" s="25">
        <f>SUM(P9:P23)</f>
        <v>700</v>
      </c>
      <c r="Q8" s="25">
        <f>SUM(Q9:Q23)</f>
        <v>500</v>
      </c>
      <c r="R8" s="25">
        <f>SUM(R9:R23)</f>
        <v>200</v>
      </c>
      <c r="S8" s="25">
        <f>SUM(S9:S23)</f>
        <v>6340</v>
      </c>
      <c r="T8" s="150"/>
    </row>
    <row r="9" spans="1:21" ht="27.95" customHeight="1" x14ac:dyDescent="0.2">
      <c r="A9" s="466">
        <v>1</v>
      </c>
      <c r="B9" s="466"/>
      <c r="C9" s="467">
        <v>60006101134</v>
      </c>
      <c r="D9" s="315">
        <v>3299</v>
      </c>
      <c r="E9" s="315">
        <v>5011</v>
      </c>
      <c r="F9" s="466">
        <v>50</v>
      </c>
      <c r="G9" s="468" t="s">
        <v>234</v>
      </c>
      <c r="H9" s="469" t="s">
        <v>233</v>
      </c>
      <c r="I9" s="466"/>
      <c r="J9" s="466"/>
      <c r="K9" s="474">
        <v>13857</v>
      </c>
      <c r="L9" s="474">
        <v>13165</v>
      </c>
      <c r="M9" s="474">
        <v>692</v>
      </c>
      <c r="N9" s="473" t="s">
        <v>236</v>
      </c>
      <c r="O9" s="471">
        <v>9743</v>
      </c>
      <c r="P9" s="470">
        <f>SUM(Q9:R12)</f>
        <v>137</v>
      </c>
      <c r="Q9" s="215">
        <v>0</v>
      </c>
      <c r="R9" s="211">
        <v>78</v>
      </c>
      <c r="S9" s="471">
        <v>3977</v>
      </c>
      <c r="T9" s="210"/>
    </row>
    <row r="10" spans="1:21" ht="27.95" customHeight="1" x14ac:dyDescent="0.2">
      <c r="A10" s="466"/>
      <c r="B10" s="466"/>
      <c r="C10" s="467"/>
      <c r="D10" s="315">
        <v>3299</v>
      </c>
      <c r="E10" s="315">
        <v>5021</v>
      </c>
      <c r="F10" s="466"/>
      <c r="G10" s="468"/>
      <c r="H10" s="469"/>
      <c r="I10" s="466"/>
      <c r="J10" s="466"/>
      <c r="K10" s="474"/>
      <c r="L10" s="474"/>
      <c r="M10" s="474"/>
      <c r="N10" s="473"/>
      <c r="O10" s="471"/>
      <c r="P10" s="470"/>
      <c r="Q10" s="215">
        <v>0</v>
      </c>
      <c r="R10" s="211">
        <v>25</v>
      </c>
      <c r="S10" s="471"/>
      <c r="T10" s="210"/>
    </row>
    <row r="11" spans="1:21" ht="27.95" customHeight="1" x14ac:dyDescent="0.2">
      <c r="A11" s="466"/>
      <c r="B11" s="466"/>
      <c r="C11" s="467"/>
      <c r="D11" s="315">
        <v>3299</v>
      </c>
      <c r="E11" s="315">
        <v>5031</v>
      </c>
      <c r="F11" s="483"/>
      <c r="G11" s="468"/>
      <c r="H11" s="469"/>
      <c r="I11" s="466"/>
      <c r="J11" s="466"/>
      <c r="K11" s="474"/>
      <c r="L11" s="474"/>
      <c r="M11" s="474"/>
      <c r="N11" s="473"/>
      <c r="O11" s="471"/>
      <c r="P11" s="470"/>
      <c r="Q11" s="215">
        <v>0</v>
      </c>
      <c r="R11" s="211">
        <v>25</v>
      </c>
      <c r="S11" s="471"/>
      <c r="T11" s="210"/>
    </row>
    <row r="12" spans="1:21" ht="27.95" customHeight="1" x14ac:dyDescent="0.2">
      <c r="A12" s="466"/>
      <c r="B12" s="466"/>
      <c r="C12" s="467"/>
      <c r="D12" s="315">
        <v>3299</v>
      </c>
      <c r="E12" s="315">
        <v>5032</v>
      </c>
      <c r="F12" s="483"/>
      <c r="G12" s="468"/>
      <c r="H12" s="469"/>
      <c r="I12" s="466"/>
      <c r="J12" s="466"/>
      <c r="K12" s="474"/>
      <c r="L12" s="474"/>
      <c r="M12" s="474"/>
      <c r="N12" s="473"/>
      <c r="O12" s="471"/>
      <c r="P12" s="470"/>
      <c r="Q12" s="215">
        <v>0</v>
      </c>
      <c r="R12" s="211">
        <v>9</v>
      </c>
      <c r="S12" s="471"/>
      <c r="T12" s="210"/>
    </row>
    <row r="13" spans="1:21" ht="27.95" customHeight="1" x14ac:dyDescent="0.2">
      <c r="A13" s="466">
        <v>2</v>
      </c>
      <c r="B13" s="466"/>
      <c r="C13" s="467">
        <v>60006101111</v>
      </c>
      <c r="D13" s="315">
        <v>3299</v>
      </c>
      <c r="E13" s="315">
        <v>5011</v>
      </c>
      <c r="F13" s="466">
        <v>50</v>
      </c>
      <c r="G13" s="468" t="s">
        <v>232</v>
      </c>
      <c r="H13" s="469" t="s">
        <v>233</v>
      </c>
      <c r="I13" s="466"/>
      <c r="J13" s="466"/>
      <c r="K13" s="474">
        <v>5543</v>
      </c>
      <c r="L13" s="474">
        <v>5265</v>
      </c>
      <c r="M13" s="474">
        <v>278</v>
      </c>
      <c r="N13" s="473" t="s">
        <v>236</v>
      </c>
      <c r="O13" s="471">
        <v>2617</v>
      </c>
      <c r="P13" s="470">
        <f>SUM(Q13:R23)</f>
        <v>563</v>
      </c>
      <c r="Q13" s="215">
        <v>0</v>
      </c>
      <c r="R13" s="211">
        <v>4</v>
      </c>
      <c r="S13" s="471">
        <v>2363</v>
      </c>
      <c r="T13" s="210"/>
    </row>
    <row r="14" spans="1:21" ht="27.95" customHeight="1" x14ac:dyDescent="0.2">
      <c r="A14" s="466"/>
      <c r="B14" s="466"/>
      <c r="C14" s="467"/>
      <c r="D14" s="315">
        <v>3299</v>
      </c>
      <c r="E14" s="315">
        <v>5031</v>
      </c>
      <c r="F14" s="466"/>
      <c r="G14" s="468"/>
      <c r="H14" s="469"/>
      <c r="I14" s="466"/>
      <c r="J14" s="466"/>
      <c r="K14" s="474"/>
      <c r="L14" s="474"/>
      <c r="M14" s="474"/>
      <c r="N14" s="473"/>
      <c r="O14" s="471"/>
      <c r="P14" s="470"/>
      <c r="Q14" s="215">
        <v>0</v>
      </c>
      <c r="R14" s="211">
        <v>1</v>
      </c>
      <c r="S14" s="471"/>
      <c r="T14" s="210"/>
    </row>
    <row r="15" spans="1:21" ht="27.95" customHeight="1" x14ac:dyDescent="0.2">
      <c r="A15" s="466"/>
      <c r="B15" s="466"/>
      <c r="C15" s="467"/>
      <c r="D15" s="315">
        <v>3299</v>
      </c>
      <c r="E15" s="315">
        <v>5032</v>
      </c>
      <c r="F15" s="466"/>
      <c r="G15" s="468"/>
      <c r="H15" s="469"/>
      <c r="I15" s="466"/>
      <c r="J15" s="466"/>
      <c r="K15" s="474"/>
      <c r="L15" s="474"/>
      <c r="M15" s="474"/>
      <c r="N15" s="473"/>
      <c r="O15" s="471"/>
      <c r="P15" s="470"/>
      <c r="Q15" s="215">
        <v>0</v>
      </c>
      <c r="R15" s="211">
        <v>1</v>
      </c>
      <c r="S15" s="471"/>
      <c r="T15" s="210"/>
    </row>
    <row r="16" spans="1:21" ht="27.95" customHeight="1" x14ac:dyDescent="0.2">
      <c r="A16" s="466"/>
      <c r="B16" s="466"/>
      <c r="C16" s="467"/>
      <c r="D16" s="315">
        <v>3299</v>
      </c>
      <c r="E16" s="315">
        <v>5137</v>
      </c>
      <c r="F16" s="466">
        <v>51</v>
      </c>
      <c r="G16" s="468"/>
      <c r="H16" s="469"/>
      <c r="I16" s="466"/>
      <c r="J16" s="466"/>
      <c r="K16" s="474"/>
      <c r="L16" s="474"/>
      <c r="M16" s="474"/>
      <c r="N16" s="473"/>
      <c r="O16" s="471"/>
      <c r="P16" s="470"/>
      <c r="Q16" s="215">
        <v>10</v>
      </c>
      <c r="R16" s="211">
        <v>3</v>
      </c>
      <c r="S16" s="471"/>
      <c r="T16" s="210"/>
    </row>
    <row r="17" spans="1:21" ht="27.95" customHeight="1" x14ac:dyDescent="0.2">
      <c r="A17" s="466"/>
      <c r="B17" s="466"/>
      <c r="C17" s="467"/>
      <c r="D17" s="315">
        <v>3299</v>
      </c>
      <c r="E17" s="315">
        <v>5139</v>
      </c>
      <c r="F17" s="466"/>
      <c r="G17" s="468"/>
      <c r="H17" s="469"/>
      <c r="I17" s="466"/>
      <c r="J17" s="466"/>
      <c r="K17" s="474"/>
      <c r="L17" s="474"/>
      <c r="M17" s="474"/>
      <c r="N17" s="473"/>
      <c r="O17" s="471"/>
      <c r="P17" s="470"/>
      <c r="Q17" s="215">
        <v>50</v>
      </c>
      <c r="R17" s="211">
        <v>8</v>
      </c>
      <c r="S17" s="471"/>
      <c r="T17" s="210"/>
    </row>
    <row r="18" spans="1:21" ht="27.95" customHeight="1" x14ac:dyDescent="0.2">
      <c r="A18" s="466"/>
      <c r="B18" s="466"/>
      <c r="C18" s="467"/>
      <c r="D18" s="315">
        <v>3299</v>
      </c>
      <c r="E18" s="315">
        <v>5163</v>
      </c>
      <c r="F18" s="466"/>
      <c r="G18" s="468"/>
      <c r="H18" s="469"/>
      <c r="I18" s="466"/>
      <c r="J18" s="466"/>
      <c r="K18" s="474"/>
      <c r="L18" s="474"/>
      <c r="M18" s="474"/>
      <c r="N18" s="473"/>
      <c r="O18" s="471"/>
      <c r="P18" s="470"/>
      <c r="Q18" s="215">
        <v>0</v>
      </c>
      <c r="R18" s="211">
        <v>1</v>
      </c>
      <c r="S18" s="471"/>
      <c r="T18" s="210"/>
    </row>
    <row r="19" spans="1:21" ht="27.95" customHeight="1" x14ac:dyDescent="0.2">
      <c r="A19" s="466"/>
      <c r="B19" s="466"/>
      <c r="C19" s="467"/>
      <c r="D19" s="315">
        <v>3299</v>
      </c>
      <c r="E19" s="315">
        <v>5164</v>
      </c>
      <c r="F19" s="466"/>
      <c r="G19" s="468"/>
      <c r="H19" s="469"/>
      <c r="I19" s="466"/>
      <c r="J19" s="466"/>
      <c r="K19" s="474"/>
      <c r="L19" s="474"/>
      <c r="M19" s="474"/>
      <c r="N19" s="473"/>
      <c r="O19" s="471"/>
      <c r="P19" s="470"/>
      <c r="Q19" s="215">
        <v>100</v>
      </c>
      <c r="R19" s="211">
        <v>13</v>
      </c>
      <c r="S19" s="471"/>
      <c r="T19" s="210"/>
    </row>
    <row r="20" spans="1:21" ht="27.95" customHeight="1" x14ac:dyDescent="0.2">
      <c r="A20" s="466"/>
      <c r="B20" s="466"/>
      <c r="C20" s="467"/>
      <c r="D20" s="315">
        <v>3299</v>
      </c>
      <c r="E20" s="315">
        <v>5167</v>
      </c>
      <c r="F20" s="466"/>
      <c r="G20" s="468"/>
      <c r="H20" s="469"/>
      <c r="I20" s="466"/>
      <c r="J20" s="466"/>
      <c r="K20" s="474"/>
      <c r="L20" s="474"/>
      <c r="M20" s="474"/>
      <c r="N20" s="473"/>
      <c r="O20" s="471"/>
      <c r="P20" s="470"/>
      <c r="Q20" s="215">
        <v>100</v>
      </c>
      <c r="R20" s="211">
        <v>5</v>
      </c>
      <c r="S20" s="471"/>
      <c r="T20" s="210"/>
    </row>
    <row r="21" spans="1:21" ht="27.95" customHeight="1" x14ac:dyDescent="0.2">
      <c r="A21" s="466"/>
      <c r="B21" s="466"/>
      <c r="C21" s="467"/>
      <c r="D21" s="315">
        <v>3299</v>
      </c>
      <c r="E21" s="315">
        <v>5169</v>
      </c>
      <c r="F21" s="466"/>
      <c r="G21" s="468"/>
      <c r="H21" s="469"/>
      <c r="I21" s="466"/>
      <c r="J21" s="466"/>
      <c r="K21" s="474"/>
      <c r="L21" s="474"/>
      <c r="M21" s="474"/>
      <c r="N21" s="473"/>
      <c r="O21" s="471"/>
      <c r="P21" s="470"/>
      <c r="Q21" s="215">
        <v>100</v>
      </c>
      <c r="R21" s="211">
        <v>12</v>
      </c>
      <c r="S21" s="471"/>
      <c r="T21" s="210"/>
    </row>
    <row r="22" spans="1:21" ht="27.95" customHeight="1" x14ac:dyDescent="0.2">
      <c r="A22" s="466"/>
      <c r="B22" s="466"/>
      <c r="C22" s="467"/>
      <c r="D22" s="315">
        <v>3299</v>
      </c>
      <c r="E22" s="315">
        <v>5175</v>
      </c>
      <c r="F22" s="466"/>
      <c r="G22" s="468"/>
      <c r="H22" s="469"/>
      <c r="I22" s="466"/>
      <c r="J22" s="466"/>
      <c r="K22" s="474"/>
      <c r="L22" s="474"/>
      <c r="M22" s="474"/>
      <c r="N22" s="473"/>
      <c r="O22" s="471"/>
      <c r="P22" s="470"/>
      <c r="Q22" s="215">
        <v>100</v>
      </c>
      <c r="R22" s="211">
        <v>13</v>
      </c>
      <c r="S22" s="471"/>
      <c r="T22" s="210"/>
    </row>
    <row r="23" spans="1:21" ht="27.95" customHeight="1" x14ac:dyDescent="0.2">
      <c r="A23" s="466"/>
      <c r="B23" s="466"/>
      <c r="C23" s="467"/>
      <c r="D23" s="315">
        <v>3299</v>
      </c>
      <c r="E23" s="315">
        <v>5176</v>
      </c>
      <c r="F23" s="466"/>
      <c r="G23" s="468"/>
      <c r="H23" s="469"/>
      <c r="I23" s="466"/>
      <c r="J23" s="466"/>
      <c r="K23" s="474"/>
      <c r="L23" s="474"/>
      <c r="M23" s="474"/>
      <c r="N23" s="473"/>
      <c r="O23" s="471"/>
      <c r="P23" s="470"/>
      <c r="Q23" s="215">
        <v>40</v>
      </c>
      <c r="R23" s="211">
        <v>2</v>
      </c>
      <c r="S23" s="471"/>
      <c r="T23" s="210"/>
    </row>
    <row r="24" spans="1:21" ht="35.25" customHeight="1" x14ac:dyDescent="0.2">
      <c r="A24" s="362" t="s">
        <v>235</v>
      </c>
      <c r="B24" s="362"/>
      <c r="C24" s="362"/>
      <c r="D24" s="362"/>
      <c r="E24" s="362"/>
      <c r="F24" s="362"/>
      <c r="G24" s="362"/>
      <c r="H24" s="362"/>
      <c r="I24" s="362"/>
      <c r="J24" s="362"/>
      <c r="K24" s="23">
        <f>SUM(K9:K23)</f>
        <v>19400</v>
      </c>
      <c r="L24" s="23">
        <f>SUM(L9:L23)</f>
        <v>18430</v>
      </c>
      <c r="M24" s="23">
        <f>SUM(M9:M23)</f>
        <v>970</v>
      </c>
      <c r="N24" s="23"/>
      <c r="O24" s="23">
        <f>SUM(O9:O23)</f>
        <v>12360</v>
      </c>
      <c r="P24" s="23">
        <f>SUM(P9:P23)</f>
        <v>700</v>
      </c>
      <c r="Q24" s="23">
        <f>SUM(Q9:Q23)</f>
        <v>500</v>
      </c>
      <c r="R24" s="23">
        <f>SUM(R9:R23)</f>
        <v>200</v>
      </c>
      <c r="S24" s="22">
        <f>SUM(S9:S23)</f>
        <v>6340</v>
      </c>
      <c r="T24" s="21"/>
    </row>
    <row r="25" spans="1:21" s="3" customFormat="1" x14ac:dyDescent="0.2">
      <c r="A25" s="4"/>
      <c r="B25" s="4"/>
      <c r="C25" s="4"/>
      <c r="D25" s="4"/>
      <c r="E25" s="4"/>
      <c r="F25" s="4"/>
      <c r="G25" s="20"/>
      <c r="H25" s="4"/>
      <c r="I25" s="19"/>
      <c r="J25" s="18"/>
      <c r="K25" s="17"/>
      <c r="L25" s="17"/>
      <c r="M25" s="17"/>
      <c r="N25" s="16"/>
      <c r="O25" s="16"/>
      <c r="T25" s="2"/>
      <c r="U25" s="1"/>
    </row>
    <row r="26" spans="1:21" s="3" customFormat="1" x14ac:dyDescent="0.2">
      <c r="A26" s="4"/>
      <c r="B26" s="4"/>
      <c r="C26" s="4"/>
      <c r="D26" s="4"/>
      <c r="E26" s="4"/>
      <c r="F26" s="4"/>
      <c r="G26" s="4"/>
      <c r="H26" s="4"/>
      <c r="I26" s="15"/>
      <c r="J26" s="6"/>
      <c r="K26" s="5"/>
      <c r="L26" s="5"/>
      <c r="M26" s="5"/>
      <c r="T26" s="2"/>
      <c r="U26" s="1"/>
    </row>
    <row r="27" spans="1:21" s="3" customFormat="1" x14ac:dyDescent="0.2">
      <c r="A27" s="4"/>
      <c r="B27" s="4"/>
      <c r="C27" s="4"/>
      <c r="D27" s="4"/>
      <c r="E27" s="4"/>
      <c r="F27" s="4"/>
      <c r="G27" s="4"/>
      <c r="H27" s="4"/>
      <c r="I27" s="15"/>
      <c r="J27" s="6"/>
      <c r="K27" s="5"/>
      <c r="L27" s="5"/>
      <c r="M27" s="5"/>
      <c r="T27" s="2"/>
      <c r="U27" s="1"/>
    </row>
    <row r="28" spans="1:21" s="7" customFormat="1" ht="15" x14ac:dyDescent="0.2">
      <c r="A28" s="13"/>
      <c r="B28" s="13"/>
      <c r="C28" s="13"/>
      <c r="D28" s="14"/>
      <c r="E28" s="13"/>
      <c r="F28" s="13"/>
      <c r="G28" s="13"/>
      <c r="H28" s="13"/>
      <c r="I28" s="12"/>
      <c r="J28" s="11"/>
      <c r="K28" s="10"/>
      <c r="L28" s="10"/>
      <c r="M28" s="10"/>
      <c r="T28" s="9"/>
      <c r="U28" s="8"/>
    </row>
    <row r="29" spans="1:21" s="3" customFormat="1" x14ac:dyDescent="0.2">
      <c r="A29" s="4"/>
      <c r="B29" s="4"/>
      <c r="C29" s="4"/>
      <c r="D29" s="4"/>
      <c r="E29" s="4"/>
      <c r="F29" s="4"/>
      <c r="G29" s="4"/>
      <c r="H29" s="4"/>
      <c r="I29" s="1"/>
      <c r="J29" s="6"/>
      <c r="K29" s="5"/>
      <c r="L29" s="5"/>
      <c r="M29" s="5"/>
      <c r="T29" s="2"/>
      <c r="U29" s="1"/>
    </row>
    <row r="30" spans="1:21" s="3" customFormat="1" x14ac:dyDescent="0.2">
      <c r="A30" s="4"/>
      <c r="B30" s="4"/>
      <c r="C30" s="4"/>
      <c r="D30" s="4"/>
      <c r="E30" s="4"/>
      <c r="F30" s="4"/>
      <c r="G30" s="4"/>
      <c r="H30" s="4"/>
      <c r="I30" s="1"/>
      <c r="J30" s="6"/>
      <c r="K30" s="5"/>
      <c r="L30" s="5"/>
      <c r="M30" s="5"/>
      <c r="T30" s="2"/>
      <c r="U30" s="1"/>
    </row>
    <row r="31" spans="1:21" s="3" customFormat="1" x14ac:dyDescent="0.2">
      <c r="A31" s="4"/>
      <c r="B31" s="4"/>
      <c r="C31" s="4"/>
      <c r="D31" s="4"/>
      <c r="E31" s="4"/>
      <c r="F31" s="4"/>
      <c r="G31" s="4"/>
      <c r="H31" s="4"/>
      <c r="I31" s="1"/>
      <c r="J31" s="6"/>
      <c r="K31" s="5"/>
      <c r="L31" s="5"/>
      <c r="M31" s="5"/>
      <c r="T31" s="2"/>
      <c r="U31" s="1"/>
    </row>
    <row r="32" spans="1:21" s="3" customFormat="1" x14ac:dyDescent="0.2">
      <c r="A32" s="4"/>
      <c r="B32" s="4"/>
      <c r="C32" s="4"/>
      <c r="D32" s="4"/>
      <c r="E32" s="4"/>
      <c r="F32" s="4"/>
      <c r="G32" s="4"/>
      <c r="H32" s="4"/>
      <c r="I32" s="1"/>
      <c r="J32" s="6"/>
      <c r="K32" s="5"/>
      <c r="L32" s="5"/>
      <c r="M32" s="5"/>
      <c r="T32" s="2"/>
      <c r="U32" s="1"/>
    </row>
    <row r="33" spans="1:21" s="3" customFormat="1" x14ac:dyDescent="0.2">
      <c r="A33" s="4"/>
      <c r="B33" s="4"/>
      <c r="C33" s="4"/>
      <c r="D33" s="4"/>
      <c r="E33" s="4"/>
      <c r="F33" s="4"/>
      <c r="G33" s="4"/>
      <c r="H33" s="4"/>
      <c r="I33" s="1"/>
      <c r="J33" s="6"/>
      <c r="K33" s="5"/>
      <c r="L33" s="5"/>
      <c r="M33" s="5"/>
      <c r="T33" s="2"/>
      <c r="U33" s="1"/>
    </row>
    <row r="34" spans="1:21" s="3" customFormat="1" x14ac:dyDescent="0.2">
      <c r="A34" s="4"/>
      <c r="B34" s="4"/>
      <c r="C34" s="4"/>
      <c r="D34" s="4"/>
      <c r="E34" s="4"/>
      <c r="F34" s="4"/>
      <c r="G34" s="4"/>
      <c r="H34" s="4"/>
      <c r="I34" s="1"/>
      <c r="J34" s="6"/>
      <c r="K34" s="5"/>
      <c r="L34" s="5"/>
      <c r="M34" s="5"/>
      <c r="T34" s="2"/>
      <c r="U34" s="1"/>
    </row>
    <row r="35" spans="1:21" s="3" customFormat="1" x14ac:dyDescent="0.2">
      <c r="A35" s="4"/>
      <c r="B35" s="4"/>
      <c r="C35" s="4"/>
      <c r="D35" s="4"/>
      <c r="E35" s="4"/>
      <c r="F35" s="4"/>
      <c r="G35" s="4"/>
      <c r="H35" s="4"/>
      <c r="I35" s="1"/>
      <c r="J35" s="6"/>
      <c r="K35" s="5"/>
      <c r="L35" s="5"/>
      <c r="M35" s="5"/>
      <c r="T35" s="2"/>
      <c r="U35" s="1"/>
    </row>
    <row r="36" spans="1:21" s="3" customFormat="1" x14ac:dyDescent="0.2">
      <c r="A36" s="4"/>
      <c r="B36" s="4"/>
      <c r="C36" s="4"/>
      <c r="D36" s="4"/>
      <c r="E36" s="4"/>
      <c r="F36" s="4"/>
      <c r="G36" s="4"/>
      <c r="H36" s="4"/>
      <c r="I36" s="1"/>
      <c r="J36" s="6"/>
      <c r="K36" s="5"/>
      <c r="L36" s="5"/>
      <c r="M36" s="5"/>
      <c r="T36" s="2"/>
      <c r="U36" s="1"/>
    </row>
    <row r="37" spans="1:21" s="3" customFormat="1" x14ac:dyDescent="0.2">
      <c r="A37" s="4"/>
      <c r="B37" s="4"/>
      <c r="C37" s="4"/>
      <c r="D37" s="4"/>
      <c r="E37" s="4"/>
      <c r="F37" s="4"/>
      <c r="G37" s="4"/>
      <c r="H37" s="4"/>
      <c r="I37" s="1"/>
      <c r="J37" s="6"/>
      <c r="K37" s="5"/>
      <c r="L37" s="5"/>
      <c r="M37" s="5"/>
      <c r="T37" s="2"/>
      <c r="U37" s="1"/>
    </row>
    <row r="38" spans="1:21" s="3" customFormat="1" x14ac:dyDescent="0.2">
      <c r="A38" s="4"/>
      <c r="B38" s="4"/>
      <c r="C38" s="4"/>
      <c r="D38" s="4"/>
      <c r="E38" s="4"/>
      <c r="F38" s="4"/>
      <c r="G38" s="4"/>
      <c r="H38" s="4"/>
      <c r="I38" s="1"/>
      <c r="J38" s="6"/>
      <c r="K38" s="5"/>
      <c r="L38" s="5"/>
      <c r="M38" s="5"/>
      <c r="T38" s="2"/>
      <c r="U38" s="1"/>
    </row>
    <row r="39" spans="1:21" s="3" customFormat="1" x14ac:dyDescent="0.2">
      <c r="A39" s="4"/>
      <c r="B39" s="4"/>
      <c r="C39" s="4"/>
      <c r="D39" s="4"/>
      <c r="E39" s="4"/>
      <c r="F39" s="4"/>
      <c r="G39" s="4"/>
      <c r="H39" s="4"/>
      <c r="I39" s="1"/>
      <c r="J39" s="6"/>
      <c r="K39" s="5"/>
      <c r="L39" s="5"/>
      <c r="M39" s="5"/>
      <c r="T39" s="2"/>
      <c r="U39" s="1"/>
    </row>
    <row r="40" spans="1:21" s="3" customFormat="1" x14ac:dyDescent="0.2">
      <c r="A40" s="4"/>
      <c r="B40" s="4"/>
      <c r="C40" s="4"/>
      <c r="D40" s="4"/>
      <c r="E40" s="4"/>
      <c r="F40" s="4"/>
      <c r="G40" s="4"/>
      <c r="H40" s="4"/>
      <c r="I40" s="1"/>
      <c r="J40" s="6"/>
      <c r="K40" s="5"/>
      <c r="L40" s="5"/>
      <c r="M40" s="5"/>
      <c r="T40" s="2"/>
      <c r="U40" s="1"/>
    </row>
    <row r="41" spans="1:21" s="3" customFormat="1" x14ac:dyDescent="0.2">
      <c r="A41" s="4"/>
      <c r="B41" s="4"/>
      <c r="C41" s="4"/>
      <c r="D41" s="4"/>
      <c r="E41" s="4"/>
      <c r="F41" s="4"/>
      <c r="G41" s="4"/>
      <c r="H41" s="4"/>
      <c r="I41" s="1"/>
      <c r="J41" s="6"/>
      <c r="K41" s="5"/>
      <c r="L41" s="5"/>
      <c r="M41" s="5"/>
      <c r="T41" s="2"/>
      <c r="U41" s="1"/>
    </row>
    <row r="42" spans="1:21" s="3" customFormat="1" x14ac:dyDescent="0.2">
      <c r="A42" s="4"/>
      <c r="B42" s="4"/>
      <c r="C42" s="4"/>
      <c r="D42" s="4"/>
      <c r="E42" s="4"/>
      <c r="F42" s="4"/>
      <c r="G42" s="4"/>
      <c r="H42" s="4"/>
      <c r="I42" s="1"/>
      <c r="J42" s="6"/>
      <c r="K42" s="5"/>
      <c r="L42" s="5"/>
      <c r="M42" s="5"/>
      <c r="T42" s="2"/>
      <c r="U42" s="1"/>
    </row>
    <row r="43" spans="1:21" s="3" customFormat="1" x14ac:dyDescent="0.2">
      <c r="A43" s="4"/>
      <c r="B43" s="4"/>
      <c r="C43" s="4"/>
      <c r="D43" s="4"/>
      <c r="E43" s="4"/>
      <c r="F43" s="4"/>
      <c r="G43" s="4"/>
      <c r="H43" s="4"/>
      <c r="I43" s="1"/>
      <c r="J43" s="6"/>
      <c r="K43" s="5"/>
      <c r="L43" s="5"/>
      <c r="M43" s="5"/>
      <c r="T43" s="2"/>
      <c r="U43" s="1"/>
    </row>
    <row r="44" spans="1:21" s="3" customFormat="1" x14ac:dyDescent="0.2">
      <c r="A44" s="4"/>
      <c r="B44" s="4"/>
      <c r="C44" s="4"/>
      <c r="D44" s="4"/>
      <c r="E44" s="4"/>
      <c r="F44" s="4"/>
      <c r="G44" s="4"/>
      <c r="H44" s="4"/>
      <c r="I44" s="1"/>
      <c r="J44" s="6"/>
      <c r="K44" s="5"/>
      <c r="L44" s="5"/>
      <c r="M44" s="5"/>
      <c r="T44" s="2"/>
      <c r="U44" s="1"/>
    </row>
    <row r="45" spans="1:21" s="3" customFormat="1" x14ac:dyDescent="0.2">
      <c r="A45" s="4"/>
      <c r="B45" s="4"/>
      <c r="C45" s="4"/>
      <c r="D45" s="4"/>
      <c r="E45" s="4"/>
      <c r="F45" s="4"/>
      <c r="G45" s="4"/>
      <c r="H45" s="4"/>
      <c r="I45" s="1"/>
      <c r="J45" s="6"/>
      <c r="K45" s="5"/>
      <c r="L45" s="5"/>
      <c r="M45" s="5"/>
      <c r="T45" s="2"/>
      <c r="U45" s="1"/>
    </row>
    <row r="46" spans="1:21" s="3" customFormat="1" x14ac:dyDescent="0.2">
      <c r="A46" s="4"/>
      <c r="B46" s="4"/>
      <c r="C46" s="4"/>
      <c r="D46" s="4"/>
      <c r="E46" s="4"/>
      <c r="F46" s="4"/>
      <c r="G46" s="4"/>
      <c r="H46" s="4"/>
      <c r="I46" s="1"/>
      <c r="J46" s="4"/>
      <c r="K46" s="5"/>
      <c r="L46" s="5"/>
      <c r="M46" s="5"/>
      <c r="T46" s="2"/>
      <c r="U46" s="1"/>
    </row>
    <row r="47" spans="1:21" s="3" customFormat="1" x14ac:dyDescent="0.2">
      <c r="A47" s="4"/>
      <c r="B47" s="4"/>
      <c r="C47" s="4"/>
      <c r="D47" s="4"/>
      <c r="E47" s="4"/>
      <c r="F47" s="4"/>
      <c r="G47" s="4"/>
      <c r="H47" s="4"/>
      <c r="I47" s="1"/>
      <c r="J47" s="4"/>
      <c r="K47" s="5"/>
      <c r="L47" s="5"/>
      <c r="M47" s="5"/>
      <c r="T47" s="2"/>
      <c r="U47" s="1"/>
    </row>
    <row r="48" spans="1:21" s="3" customFormat="1" x14ac:dyDescent="0.2">
      <c r="A48" s="4"/>
      <c r="B48" s="4"/>
      <c r="C48" s="4"/>
      <c r="D48" s="4"/>
      <c r="E48" s="4"/>
      <c r="F48" s="4"/>
      <c r="G48" s="4"/>
      <c r="H48" s="4"/>
      <c r="I48" s="1"/>
      <c r="J48" s="4"/>
      <c r="K48" s="5"/>
      <c r="L48" s="5"/>
      <c r="M48" s="5"/>
      <c r="T48" s="2"/>
      <c r="U48" s="1"/>
    </row>
    <row r="49" spans="1:21" s="3" customFormat="1" x14ac:dyDescent="0.2">
      <c r="A49" s="4"/>
      <c r="B49" s="4"/>
      <c r="C49" s="4"/>
      <c r="D49" s="4"/>
      <c r="E49" s="4"/>
      <c r="F49" s="4"/>
      <c r="G49" s="4"/>
      <c r="H49" s="4"/>
      <c r="I49" s="1"/>
      <c r="J49" s="4"/>
      <c r="K49" s="5"/>
      <c r="L49" s="5"/>
      <c r="M49" s="5"/>
      <c r="T49" s="2"/>
      <c r="U49" s="1"/>
    </row>
    <row r="50" spans="1:21" s="3" customFormat="1" x14ac:dyDescent="0.2">
      <c r="A50" s="4"/>
      <c r="B50" s="4"/>
      <c r="C50" s="4"/>
      <c r="D50" s="4"/>
      <c r="E50" s="4"/>
      <c r="F50" s="4"/>
      <c r="G50" s="4"/>
      <c r="H50" s="4"/>
      <c r="I50" s="1"/>
      <c r="J50" s="4"/>
      <c r="K50" s="5"/>
      <c r="L50" s="5"/>
      <c r="M50" s="5"/>
      <c r="T50" s="2"/>
      <c r="U50" s="1"/>
    </row>
    <row r="51" spans="1:21" s="3" customFormat="1" x14ac:dyDescent="0.2">
      <c r="A51" s="4"/>
      <c r="B51" s="4"/>
      <c r="C51" s="4"/>
      <c r="D51" s="4"/>
      <c r="E51" s="4"/>
      <c r="F51" s="4"/>
      <c r="G51" s="4"/>
      <c r="H51" s="4"/>
      <c r="I51" s="1"/>
      <c r="J51" s="4"/>
      <c r="K51" s="5"/>
      <c r="L51" s="5"/>
      <c r="M51" s="5"/>
      <c r="T51" s="2"/>
      <c r="U51" s="1"/>
    </row>
    <row r="52" spans="1:21" s="3" customFormat="1" x14ac:dyDescent="0.2">
      <c r="A52" s="4"/>
      <c r="B52" s="4"/>
      <c r="C52" s="4"/>
      <c r="D52" s="4"/>
      <c r="E52" s="4"/>
      <c r="F52" s="4"/>
      <c r="G52" s="4"/>
      <c r="H52" s="4"/>
      <c r="I52" s="1"/>
      <c r="J52" s="4"/>
      <c r="K52" s="5"/>
      <c r="L52" s="5"/>
      <c r="M52" s="5"/>
      <c r="T52" s="2"/>
      <c r="U52" s="1"/>
    </row>
    <row r="53" spans="1:21" s="3" customFormat="1" x14ac:dyDescent="0.2">
      <c r="A53" s="4"/>
      <c r="B53" s="4"/>
      <c r="C53" s="4"/>
      <c r="D53" s="4"/>
      <c r="E53" s="4"/>
      <c r="F53" s="4"/>
      <c r="G53" s="4"/>
      <c r="H53" s="4"/>
      <c r="I53" s="1"/>
      <c r="J53" s="4"/>
      <c r="K53" s="5"/>
      <c r="L53" s="5"/>
      <c r="M53" s="5"/>
      <c r="T53" s="2"/>
      <c r="U53" s="1"/>
    </row>
    <row r="54" spans="1:21" s="3" customFormat="1" x14ac:dyDescent="0.2">
      <c r="A54" s="4"/>
      <c r="B54" s="4"/>
      <c r="C54" s="4"/>
      <c r="D54" s="4"/>
      <c r="E54" s="4"/>
      <c r="F54" s="4"/>
      <c r="G54" s="4"/>
      <c r="H54" s="4"/>
      <c r="I54" s="1"/>
      <c r="J54" s="4"/>
      <c r="K54" s="5"/>
      <c r="L54" s="5"/>
      <c r="M54" s="5"/>
      <c r="T54" s="2"/>
      <c r="U54" s="1"/>
    </row>
    <row r="55" spans="1:21" s="3" customFormat="1" x14ac:dyDescent="0.2">
      <c r="A55" s="4"/>
      <c r="B55" s="4"/>
      <c r="C55" s="4"/>
      <c r="D55" s="4"/>
      <c r="E55" s="4"/>
      <c r="F55" s="4"/>
      <c r="G55" s="4"/>
      <c r="H55" s="4"/>
      <c r="I55" s="1"/>
      <c r="J55" s="4"/>
      <c r="K55" s="5"/>
      <c r="L55" s="5"/>
      <c r="M55" s="5"/>
      <c r="T55" s="2"/>
      <c r="U55" s="1"/>
    </row>
    <row r="56" spans="1:21" s="3" customFormat="1" x14ac:dyDescent="0.2">
      <c r="A56" s="4"/>
      <c r="B56" s="4"/>
      <c r="C56" s="4"/>
      <c r="D56" s="4"/>
      <c r="E56" s="4"/>
      <c r="F56" s="4"/>
      <c r="G56" s="4"/>
      <c r="H56" s="4"/>
      <c r="I56" s="1"/>
      <c r="J56" s="4"/>
      <c r="K56" s="5"/>
      <c r="L56" s="5"/>
      <c r="M56" s="5"/>
      <c r="T56" s="2"/>
      <c r="U56" s="1"/>
    </row>
    <row r="57" spans="1:21" s="3" customFormat="1" x14ac:dyDescent="0.2">
      <c r="A57" s="1"/>
      <c r="B57" s="1"/>
      <c r="C57" s="1"/>
      <c r="D57" s="1"/>
      <c r="E57" s="1"/>
      <c r="F57" s="1"/>
      <c r="G57" s="1"/>
      <c r="H57" s="1"/>
      <c r="I57" s="1"/>
      <c r="J57" s="4"/>
      <c r="K57" s="5"/>
      <c r="L57" s="5"/>
      <c r="M57" s="5"/>
      <c r="T57" s="2"/>
      <c r="U57" s="1"/>
    </row>
    <row r="58" spans="1:21" s="3" customFormat="1" x14ac:dyDescent="0.2">
      <c r="A58" s="1"/>
      <c r="B58" s="1"/>
      <c r="C58" s="1"/>
      <c r="D58" s="1"/>
      <c r="E58" s="1"/>
      <c r="F58" s="1"/>
      <c r="G58" s="1"/>
      <c r="H58" s="1"/>
      <c r="I58" s="1"/>
      <c r="J58" s="4"/>
      <c r="K58" s="5"/>
      <c r="L58" s="5"/>
      <c r="M58" s="5"/>
      <c r="T58" s="2"/>
      <c r="U58" s="1"/>
    </row>
    <row r="59" spans="1:21" s="3" customFormat="1" x14ac:dyDescent="0.2">
      <c r="A59" s="1"/>
      <c r="B59" s="1"/>
      <c r="C59" s="1"/>
      <c r="D59" s="1"/>
      <c r="E59" s="1"/>
      <c r="F59" s="1"/>
      <c r="G59" s="1"/>
      <c r="H59" s="1"/>
      <c r="I59" s="1"/>
      <c r="J59" s="4"/>
      <c r="K59" s="5"/>
      <c r="L59" s="5"/>
      <c r="M59" s="5"/>
      <c r="T59" s="2"/>
      <c r="U59" s="1"/>
    </row>
    <row r="60" spans="1:21" s="3" customFormat="1" x14ac:dyDescent="0.2">
      <c r="A60" s="1"/>
      <c r="B60" s="1"/>
      <c r="C60" s="1"/>
      <c r="D60" s="1"/>
      <c r="E60" s="1"/>
      <c r="F60" s="1"/>
      <c r="G60" s="1"/>
      <c r="H60" s="1"/>
      <c r="I60" s="1"/>
      <c r="J60" s="4"/>
      <c r="K60" s="5"/>
      <c r="L60" s="5"/>
      <c r="M60" s="5"/>
      <c r="T60" s="2"/>
      <c r="U60" s="1"/>
    </row>
    <row r="61" spans="1:21" s="3" customFormat="1" x14ac:dyDescent="0.2">
      <c r="A61" s="1"/>
      <c r="B61" s="1"/>
      <c r="C61" s="1"/>
      <c r="D61" s="1"/>
      <c r="E61" s="1"/>
      <c r="F61" s="1"/>
      <c r="G61" s="1"/>
      <c r="H61" s="1"/>
      <c r="I61" s="1"/>
      <c r="J61" s="4"/>
      <c r="K61" s="5"/>
      <c r="L61" s="5"/>
      <c r="M61" s="5"/>
      <c r="T61" s="2"/>
      <c r="U61" s="1"/>
    </row>
    <row r="62" spans="1:21" s="3" customFormat="1" x14ac:dyDescent="0.2">
      <c r="A62" s="1"/>
      <c r="B62" s="1"/>
      <c r="C62" s="1"/>
      <c r="D62" s="1"/>
      <c r="E62" s="1"/>
      <c r="F62" s="1"/>
      <c r="G62" s="1"/>
      <c r="H62" s="1"/>
      <c r="I62" s="1"/>
      <c r="J62" s="4"/>
      <c r="K62" s="5"/>
      <c r="L62" s="5"/>
      <c r="M62" s="5"/>
      <c r="T62" s="2"/>
      <c r="U62" s="1"/>
    </row>
    <row r="63" spans="1:21" s="3" customFormat="1" x14ac:dyDescent="0.2">
      <c r="A63" s="1"/>
      <c r="B63" s="1"/>
      <c r="C63" s="1"/>
      <c r="D63" s="1"/>
      <c r="E63" s="1"/>
      <c r="F63" s="1"/>
      <c r="G63" s="1"/>
      <c r="H63" s="1"/>
      <c r="I63" s="1"/>
      <c r="J63" s="4"/>
      <c r="K63" s="5"/>
      <c r="L63" s="5"/>
      <c r="M63" s="5"/>
      <c r="T63" s="2"/>
      <c r="U63" s="1"/>
    </row>
    <row r="64" spans="1:21" s="3" customFormat="1" x14ac:dyDescent="0.2">
      <c r="A64" s="1"/>
      <c r="B64" s="1"/>
      <c r="C64" s="1"/>
      <c r="D64" s="1"/>
      <c r="E64" s="1"/>
      <c r="F64" s="1"/>
      <c r="G64" s="1"/>
      <c r="H64" s="1"/>
      <c r="I64" s="1"/>
      <c r="J64" s="4"/>
      <c r="K64" s="5"/>
      <c r="L64" s="5"/>
      <c r="M64" s="5"/>
      <c r="T64" s="2"/>
      <c r="U64" s="1"/>
    </row>
    <row r="65" spans="1:21" s="3" customFormat="1" x14ac:dyDescent="0.2">
      <c r="A65" s="1"/>
      <c r="B65" s="1"/>
      <c r="C65" s="1"/>
      <c r="D65" s="1"/>
      <c r="E65" s="1"/>
      <c r="F65" s="1"/>
      <c r="G65" s="1"/>
      <c r="H65" s="1"/>
      <c r="I65" s="1"/>
      <c r="J65" s="4"/>
      <c r="K65" s="5"/>
      <c r="L65" s="5"/>
      <c r="M65" s="5"/>
      <c r="T65" s="2"/>
      <c r="U65" s="1"/>
    </row>
    <row r="66" spans="1:21" s="3" customFormat="1" x14ac:dyDescent="0.2">
      <c r="A66" s="1"/>
      <c r="B66" s="1"/>
      <c r="C66" s="1"/>
      <c r="D66" s="1"/>
      <c r="E66" s="1"/>
      <c r="F66" s="1"/>
      <c r="G66" s="1"/>
      <c r="H66" s="1"/>
      <c r="I66" s="1"/>
      <c r="J66" s="4"/>
      <c r="K66" s="5"/>
      <c r="L66" s="5"/>
      <c r="M66" s="5"/>
      <c r="T66" s="2"/>
      <c r="U66" s="1"/>
    </row>
    <row r="67" spans="1:21" s="3" customFormat="1" x14ac:dyDescent="0.2">
      <c r="A67" s="1"/>
      <c r="B67" s="1"/>
      <c r="C67" s="1"/>
      <c r="D67" s="1"/>
      <c r="E67" s="1"/>
      <c r="F67" s="1"/>
      <c r="G67" s="1"/>
      <c r="H67" s="1"/>
      <c r="I67" s="1"/>
      <c r="J67" s="4"/>
      <c r="K67" s="5"/>
      <c r="L67" s="5"/>
      <c r="M67" s="5"/>
      <c r="T67" s="2"/>
      <c r="U67" s="1"/>
    </row>
    <row r="68" spans="1:21" s="3" customFormat="1" x14ac:dyDescent="0.2">
      <c r="A68" s="1"/>
      <c r="B68" s="1"/>
      <c r="C68" s="1"/>
      <c r="D68" s="1"/>
      <c r="E68" s="1"/>
      <c r="F68" s="1"/>
      <c r="G68" s="1"/>
      <c r="H68" s="1"/>
      <c r="I68" s="1"/>
      <c r="J68" s="4"/>
      <c r="K68" s="5"/>
      <c r="L68" s="5"/>
      <c r="M68" s="5"/>
      <c r="T68" s="2"/>
      <c r="U68" s="1"/>
    </row>
    <row r="69" spans="1:21" s="3" customFormat="1" x14ac:dyDescent="0.2">
      <c r="A69" s="1"/>
      <c r="B69" s="1"/>
      <c r="C69" s="1"/>
      <c r="D69" s="1"/>
      <c r="E69" s="1"/>
      <c r="F69" s="1"/>
      <c r="G69" s="1"/>
      <c r="H69" s="1"/>
      <c r="I69" s="1"/>
      <c r="J69" s="4"/>
      <c r="K69" s="5"/>
      <c r="L69" s="5"/>
      <c r="M69" s="5"/>
      <c r="T69" s="2"/>
      <c r="U69" s="1"/>
    </row>
    <row r="70" spans="1:21" s="3" customFormat="1" x14ac:dyDescent="0.2">
      <c r="A70" s="1"/>
      <c r="B70" s="1"/>
      <c r="C70" s="1"/>
      <c r="D70" s="1"/>
      <c r="E70" s="1"/>
      <c r="F70" s="1"/>
      <c r="G70" s="1"/>
      <c r="H70" s="1"/>
      <c r="I70" s="1"/>
      <c r="J70" s="4"/>
      <c r="K70" s="5"/>
      <c r="L70" s="5"/>
      <c r="M70" s="5"/>
      <c r="T70" s="2"/>
      <c r="U70" s="1"/>
    </row>
    <row r="71" spans="1:21" s="3" customFormat="1" x14ac:dyDescent="0.2">
      <c r="A71" s="1"/>
      <c r="B71" s="1"/>
      <c r="C71" s="1"/>
      <c r="D71" s="1"/>
      <c r="E71" s="1"/>
      <c r="F71" s="1"/>
      <c r="G71" s="1"/>
      <c r="H71" s="1"/>
      <c r="I71" s="1"/>
      <c r="J71" s="4"/>
      <c r="K71" s="5"/>
      <c r="L71" s="5"/>
      <c r="M71" s="5"/>
      <c r="T71" s="2"/>
      <c r="U71" s="1"/>
    </row>
    <row r="72" spans="1:21" s="3" customFormat="1" x14ac:dyDescent="0.2">
      <c r="A72" s="1"/>
      <c r="B72" s="1"/>
      <c r="C72" s="1"/>
      <c r="D72" s="1"/>
      <c r="E72" s="1"/>
      <c r="F72" s="1"/>
      <c r="G72" s="1"/>
      <c r="H72" s="1"/>
      <c r="I72" s="1"/>
      <c r="J72" s="4"/>
      <c r="K72" s="5"/>
      <c r="L72" s="5"/>
      <c r="M72" s="5"/>
      <c r="T72" s="2"/>
      <c r="U72" s="1"/>
    </row>
    <row r="73" spans="1:21" s="3" customFormat="1" x14ac:dyDescent="0.2">
      <c r="A73" s="1"/>
      <c r="B73" s="1"/>
      <c r="C73" s="1"/>
      <c r="D73" s="1"/>
      <c r="E73" s="1"/>
      <c r="F73" s="1"/>
      <c r="G73" s="1"/>
      <c r="H73" s="1"/>
      <c r="I73" s="1"/>
      <c r="J73" s="4"/>
      <c r="K73" s="5"/>
      <c r="L73" s="5"/>
      <c r="M73" s="5"/>
      <c r="T73" s="2"/>
      <c r="U73" s="1"/>
    </row>
    <row r="74" spans="1:21" s="3" customFormat="1" x14ac:dyDescent="0.2">
      <c r="A74" s="1"/>
      <c r="B74" s="1"/>
      <c r="C74" s="1"/>
      <c r="D74" s="1"/>
      <c r="E74" s="1"/>
      <c r="F74" s="1"/>
      <c r="G74" s="1"/>
      <c r="H74" s="1"/>
      <c r="I74" s="1"/>
      <c r="J74" s="4"/>
      <c r="K74" s="5"/>
      <c r="L74" s="5"/>
      <c r="M74" s="5"/>
      <c r="T74" s="2"/>
      <c r="U74" s="1"/>
    </row>
    <row r="75" spans="1:21" s="3" customFormat="1" x14ac:dyDescent="0.2">
      <c r="A75" s="1"/>
      <c r="B75" s="1"/>
      <c r="C75" s="1"/>
      <c r="D75" s="1"/>
      <c r="E75" s="1"/>
      <c r="F75" s="1"/>
      <c r="G75" s="1"/>
      <c r="H75" s="1"/>
      <c r="I75" s="1"/>
      <c r="J75" s="4"/>
      <c r="K75" s="5"/>
      <c r="L75" s="5"/>
      <c r="M75" s="5"/>
      <c r="T75" s="2"/>
      <c r="U75" s="1"/>
    </row>
    <row r="76" spans="1:21" s="3" customFormat="1" x14ac:dyDescent="0.2">
      <c r="A76" s="1"/>
      <c r="B76" s="1"/>
      <c r="C76" s="1"/>
      <c r="D76" s="1"/>
      <c r="E76" s="1"/>
      <c r="F76" s="1"/>
      <c r="G76" s="1"/>
      <c r="H76" s="1"/>
      <c r="I76" s="1"/>
      <c r="J76" s="4"/>
      <c r="K76" s="5"/>
      <c r="L76" s="5"/>
      <c r="M76" s="5"/>
      <c r="T76" s="2"/>
      <c r="U76" s="1"/>
    </row>
    <row r="77" spans="1:21" s="3" customFormat="1" x14ac:dyDescent="0.2">
      <c r="A77" s="1"/>
      <c r="B77" s="1"/>
      <c r="C77" s="1"/>
      <c r="D77" s="1"/>
      <c r="E77" s="1"/>
      <c r="F77" s="1"/>
      <c r="G77" s="1"/>
      <c r="H77" s="1"/>
      <c r="I77" s="1"/>
      <c r="J77" s="4"/>
      <c r="K77" s="5"/>
      <c r="L77" s="5"/>
      <c r="M77" s="5"/>
      <c r="T77" s="2"/>
      <c r="U77" s="1"/>
    </row>
    <row r="78" spans="1:21" s="3" customFormat="1" x14ac:dyDescent="0.2">
      <c r="A78" s="1"/>
      <c r="B78" s="1"/>
      <c r="C78" s="1"/>
      <c r="D78" s="1"/>
      <c r="E78" s="1"/>
      <c r="F78" s="1"/>
      <c r="G78" s="1"/>
      <c r="H78" s="1"/>
      <c r="I78" s="1"/>
      <c r="J78" s="4"/>
      <c r="K78" s="5"/>
      <c r="L78" s="5"/>
      <c r="M78" s="5"/>
      <c r="T78" s="2"/>
      <c r="U78" s="1"/>
    </row>
    <row r="79" spans="1:21" s="3" customFormat="1" x14ac:dyDescent="0.2">
      <c r="A79" s="1"/>
      <c r="B79" s="1"/>
      <c r="C79" s="1"/>
      <c r="D79" s="1"/>
      <c r="E79" s="1"/>
      <c r="F79" s="1"/>
      <c r="G79" s="1"/>
      <c r="H79" s="1"/>
      <c r="I79" s="1"/>
      <c r="J79" s="4"/>
      <c r="K79" s="5"/>
      <c r="L79" s="5"/>
      <c r="M79" s="5"/>
      <c r="T79" s="2"/>
      <c r="U79" s="1"/>
    </row>
    <row r="80" spans="1:21" s="3" customFormat="1" x14ac:dyDescent="0.2">
      <c r="A80" s="1"/>
      <c r="B80" s="1"/>
      <c r="C80" s="1"/>
      <c r="D80" s="1"/>
      <c r="E80" s="1"/>
      <c r="F80" s="1"/>
      <c r="G80" s="1"/>
      <c r="H80" s="1"/>
      <c r="I80" s="1"/>
      <c r="J80" s="4"/>
      <c r="K80" s="5"/>
      <c r="L80" s="5"/>
      <c r="M80" s="5"/>
      <c r="T80" s="2"/>
      <c r="U80" s="1"/>
    </row>
    <row r="81" spans="1:21" s="3" customFormat="1" x14ac:dyDescent="0.2">
      <c r="A81" s="1"/>
      <c r="B81" s="1"/>
      <c r="C81" s="1"/>
      <c r="D81" s="1"/>
      <c r="E81" s="1"/>
      <c r="F81" s="1"/>
      <c r="G81" s="1"/>
      <c r="H81" s="1"/>
      <c r="I81" s="1"/>
      <c r="J81" s="4"/>
      <c r="K81" s="5"/>
      <c r="L81" s="5"/>
      <c r="M81" s="5"/>
      <c r="T81" s="2"/>
      <c r="U81" s="1"/>
    </row>
    <row r="82" spans="1:21" s="3" customFormat="1" x14ac:dyDescent="0.2">
      <c r="A82" s="1"/>
      <c r="B82" s="1"/>
      <c r="C82" s="1"/>
      <c r="D82" s="1"/>
      <c r="E82" s="1"/>
      <c r="F82" s="1"/>
      <c r="G82" s="1"/>
      <c r="H82" s="1"/>
      <c r="I82" s="1"/>
      <c r="J82" s="4"/>
      <c r="K82" s="5"/>
      <c r="L82" s="5"/>
      <c r="M82" s="5"/>
      <c r="T82" s="2"/>
      <c r="U82" s="1"/>
    </row>
    <row r="83" spans="1:21" s="3" customFormat="1" x14ac:dyDescent="0.2">
      <c r="A83" s="1"/>
      <c r="B83" s="1"/>
      <c r="C83" s="1"/>
      <c r="D83" s="1"/>
      <c r="E83" s="1"/>
      <c r="F83" s="1"/>
      <c r="G83" s="1"/>
      <c r="H83" s="1"/>
      <c r="I83" s="1"/>
      <c r="J83" s="4"/>
      <c r="K83" s="5"/>
      <c r="L83" s="5"/>
      <c r="M83" s="5"/>
      <c r="T83" s="2"/>
      <c r="U83" s="1"/>
    </row>
    <row r="84" spans="1:21" s="3" customFormat="1" x14ac:dyDescent="0.2">
      <c r="A84" s="1"/>
      <c r="B84" s="1"/>
      <c r="C84" s="1"/>
      <c r="D84" s="1"/>
      <c r="E84" s="1"/>
      <c r="F84" s="1"/>
      <c r="G84" s="1"/>
      <c r="H84" s="1"/>
      <c r="I84" s="1"/>
      <c r="J84" s="4"/>
      <c r="K84" s="5"/>
      <c r="L84" s="5"/>
      <c r="M84" s="5"/>
      <c r="T84" s="2"/>
      <c r="U84" s="1"/>
    </row>
    <row r="85" spans="1:21" s="3" customFormat="1" x14ac:dyDescent="0.2">
      <c r="A85" s="1"/>
      <c r="B85" s="1"/>
      <c r="C85" s="1"/>
      <c r="D85" s="1"/>
      <c r="E85" s="1"/>
      <c r="F85" s="1"/>
      <c r="G85" s="1"/>
      <c r="H85" s="1"/>
      <c r="I85" s="1"/>
      <c r="J85" s="4"/>
      <c r="K85" s="5"/>
      <c r="L85" s="5"/>
      <c r="M85" s="5"/>
      <c r="T85" s="2"/>
      <c r="U85" s="1"/>
    </row>
    <row r="86" spans="1:21" s="3" customFormat="1" x14ac:dyDescent="0.2">
      <c r="A86" s="1"/>
      <c r="B86" s="1"/>
      <c r="C86" s="1"/>
      <c r="D86" s="1"/>
      <c r="E86" s="1"/>
      <c r="F86" s="1"/>
      <c r="G86" s="1"/>
      <c r="H86" s="1"/>
      <c r="I86" s="1"/>
      <c r="J86" s="4"/>
      <c r="K86" s="5"/>
      <c r="L86" s="5"/>
      <c r="M86" s="5"/>
      <c r="T86" s="2"/>
      <c r="U86" s="1"/>
    </row>
    <row r="87" spans="1:21" s="3" customFormat="1" x14ac:dyDescent="0.2">
      <c r="A87" s="1"/>
      <c r="B87" s="1"/>
      <c r="C87" s="1"/>
      <c r="D87" s="1"/>
      <c r="E87" s="1"/>
      <c r="F87" s="1"/>
      <c r="G87" s="1"/>
      <c r="H87" s="1"/>
      <c r="I87" s="1"/>
      <c r="J87" s="4"/>
      <c r="K87" s="5"/>
      <c r="L87" s="5"/>
      <c r="M87" s="5"/>
      <c r="T87" s="2"/>
      <c r="U87" s="1"/>
    </row>
    <row r="88" spans="1:21" s="3" customFormat="1" x14ac:dyDescent="0.2">
      <c r="A88" s="1"/>
      <c r="B88" s="1"/>
      <c r="C88" s="1"/>
      <c r="D88" s="1"/>
      <c r="E88" s="1"/>
      <c r="F88" s="1"/>
      <c r="G88" s="1"/>
      <c r="H88" s="1"/>
      <c r="I88" s="1"/>
      <c r="J88" s="4"/>
      <c r="K88" s="5"/>
      <c r="L88" s="5"/>
      <c r="M88" s="5"/>
      <c r="T88" s="2"/>
      <c r="U88" s="1"/>
    </row>
    <row r="89" spans="1:21" s="3" customFormat="1" x14ac:dyDescent="0.2">
      <c r="A89" s="1"/>
      <c r="B89" s="1"/>
      <c r="C89" s="1"/>
      <c r="D89" s="1"/>
      <c r="E89" s="1"/>
      <c r="F89" s="1"/>
      <c r="G89" s="1"/>
      <c r="H89" s="1"/>
      <c r="I89" s="1"/>
      <c r="J89" s="4"/>
      <c r="K89" s="5"/>
      <c r="L89" s="5"/>
      <c r="M89" s="5"/>
      <c r="T89" s="2"/>
      <c r="U89" s="1"/>
    </row>
    <row r="90" spans="1:21" s="3" customFormat="1" x14ac:dyDescent="0.2">
      <c r="A90" s="1"/>
      <c r="B90" s="1"/>
      <c r="C90" s="1"/>
      <c r="D90" s="1"/>
      <c r="E90" s="1"/>
      <c r="F90" s="1"/>
      <c r="G90" s="1"/>
      <c r="H90" s="1"/>
      <c r="I90" s="1"/>
      <c r="J90" s="4"/>
      <c r="K90" s="5"/>
      <c r="L90" s="5"/>
      <c r="M90" s="5"/>
      <c r="T90" s="2"/>
      <c r="U90" s="1"/>
    </row>
    <row r="91" spans="1:21" s="3" customFormat="1" x14ac:dyDescent="0.2">
      <c r="A91" s="1"/>
      <c r="B91" s="1"/>
      <c r="C91" s="1"/>
      <c r="D91" s="1"/>
      <c r="E91" s="1"/>
      <c r="F91" s="1"/>
      <c r="G91" s="1"/>
      <c r="H91" s="1"/>
      <c r="I91" s="1"/>
      <c r="J91" s="4"/>
      <c r="K91" s="5"/>
      <c r="L91" s="5"/>
      <c r="M91" s="5"/>
      <c r="T91" s="2"/>
      <c r="U91" s="1"/>
    </row>
    <row r="92" spans="1:21" s="3" customFormat="1" x14ac:dyDescent="0.2">
      <c r="A92" s="1"/>
      <c r="B92" s="1"/>
      <c r="C92" s="1"/>
      <c r="D92" s="1"/>
      <c r="E92" s="1"/>
      <c r="F92" s="1"/>
      <c r="G92" s="1"/>
      <c r="H92" s="1"/>
      <c r="I92" s="1"/>
      <c r="J92" s="4"/>
      <c r="K92" s="5"/>
      <c r="L92" s="5"/>
      <c r="M92" s="5"/>
      <c r="T92" s="2"/>
      <c r="U92" s="1"/>
    </row>
    <row r="93" spans="1:21" s="3" customFormat="1" x14ac:dyDescent="0.2">
      <c r="A93" s="1"/>
      <c r="B93" s="1"/>
      <c r="C93" s="1"/>
      <c r="D93" s="1"/>
      <c r="E93" s="1"/>
      <c r="F93" s="1"/>
      <c r="G93" s="1"/>
      <c r="H93" s="1"/>
      <c r="I93" s="1"/>
      <c r="J93" s="4"/>
      <c r="K93" s="5"/>
      <c r="L93" s="5"/>
      <c r="M93" s="5"/>
      <c r="T93" s="2"/>
      <c r="U93" s="1"/>
    </row>
    <row r="94" spans="1:21" s="3" customFormat="1" x14ac:dyDescent="0.2">
      <c r="A94" s="1"/>
      <c r="B94" s="1"/>
      <c r="C94" s="1"/>
      <c r="D94" s="1"/>
      <c r="E94" s="1"/>
      <c r="F94" s="1"/>
      <c r="G94" s="1"/>
      <c r="H94" s="1"/>
      <c r="I94" s="1"/>
      <c r="J94" s="4"/>
      <c r="K94" s="5"/>
      <c r="L94" s="5"/>
      <c r="M94" s="5"/>
      <c r="T94" s="2"/>
      <c r="U94" s="1"/>
    </row>
    <row r="95" spans="1:21" s="3" customFormat="1" x14ac:dyDescent="0.2">
      <c r="A95" s="1"/>
      <c r="B95" s="1"/>
      <c r="C95" s="1"/>
      <c r="D95" s="1"/>
      <c r="E95" s="1"/>
      <c r="F95" s="1"/>
      <c r="G95" s="1"/>
      <c r="H95" s="1"/>
      <c r="I95" s="1"/>
      <c r="J95" s="4"/>
      <c r="K95" s="5"/>
      <c r="L95" s="5"/>
      <c r="M95" s="5"/>
      <c r="T95" s="2"/>
      <c r="U95" s="1"/>
    </row>
    <row r="96" spans="1:21" s="3" customFormat="1" x14ac:dyDescent="0.2">
      <c r="A96" s="1"/>
      <c r="B96" s="1"/>
      <c r="C96" s="1"/>
      <c r="D96" s="1"/>
      <c r="E96" s="1"/>
      <c r="F96" s="1"/>
      <c r="G96" s="1"/>
      <c r="H96" s="1"/>
      <c r="I96" s="1"/>
      <c r="J96" s="4"/>
      <c r="K96" s="5"/>
      <c r="L96" s="5"/>
      <c r="M96" s="5"/>
      <c r="T96" s="2"/>
      <c r="U96" s="1"/>
    </row>
    <row r="97" spans="1:21" s="3" customFormat="1" x14ac:dyDescent="0.2">
      <c r="A97" s="1"/>
      <c r="B97" s="1"/>
      <c r="C97" s="1"/>
      <c r="D97" s="1"/>
      <c r="E97" s="1"/>
      <c r="F97" s="1"/>
      <c r="G97" s="1"/>
      <c r="H97" s="1"/>
      <c r="I97" s="1"/>
      <c r="J97" s="4"/>
      <c r="K97" s="5"/>
      <c r="L97" s="5"/>
      <c r="M97" s="5"/>
      <c r="T97" s="2"/>
      <c r="U97" s="1"/>
    </row>
    <row r="98" spans="1:21" s="3" customFormat="1" x14ac:dyDescent="0.2">
      <c r="A98" s="1"/>
      <c r="B98" s="1"/>
      <c r="C98" s="1"/>
      <c r="D98" s="1"/>
      <c r="E98" s="1"/>
      <c r="F98" s="1"/>
      <c r="G98" s="1"/>
      <c r="H98" s="1"/>
      <c r="I98" s="1"/>
      <c r="J98" s="4"/>
      <c r="K98" s="5"/>
      <c r="L98" s="5"/>
      <c r="M98" s="5"/>
      <c r="T98" s="2"/>
      <c r="U98" s="1"/>
    </row>
    <row r="99" spans="1:21" s="3" customFormat="1" x14ac:dyDescent="0.2">
      <c r="A99" s="1"/>
      <c r="B99" s="1"/>
      <c r="C99" s="1"/>
      <c r="D99" s="1"/>
      <c r="E99" s="1"/>
      <c r="F99" s="1"/>
      <c r="G99" s="1"/>
      <c r="H99" s="1"/>
      <c r="I99" s="1"/>
      <c r="J99" s="4"/>
      <c r="K99" s="5"/>
      <c r="L99" s="5"/>
      <c r="M99" s="5"/>
      <c r="T99" s="2"/>
      <c r="U99" s="1"/>
    </row>
    <row r="100" spans="1:21" s="3" customForma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4"/>
      <c r="K100" s="5"/>
      <c r="L100" s="5"/>
      <c r="M100" s="5"/>
      <c r="T100" s="2"/>
      <c r="U100" s="1"/>
    </row>
    <row r="101" spans="1:21" s="3" customForma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4"/>
      <c r="K101" s="5"/>
      <c r="L101" s="5"/>
      <c r="M101" s="5"/>
      <c r="T101" s="2"/>
      <c r="U101" s="1"/>
    </row>
    <row r="102" spans="1:21" s="3" customForma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4"/>
      <c r="K102" s="5"/>
      <c r="L102" s="5"/>
      <c r="M102" s="5"/>
      <c r="T102" s="2"/>
      <c r="U102" s="1"/>
    </row>
    <row r="103" spans="1:21" s="3" customForma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4"/>
      <c r="K103" s="5"/>
      <c r="L103" s="5"/>
      <c r="M103" s="5"/>
      <c r="T103" s="2"/>
      <c r="U103" s="1"/>
    </row>
    <row r="104" spans="1:21" s="3" customForma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4"/>
      <c r="K104" s="5"/>
      <c r="L104" s="5"/>
      <c r="M104" s="5"/>
      <c r="T104" s="2"/>
      <c r="U104" s="1"/>
    </row>
    <row r="105" spans="1:21" s="3" customForma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4"/>
      <c r="K105" s="5"/>
      <c r="L105" s="5"/>
      <c r="M105" s="5"/>
      <c r="T105" s="2"/>
      <c r="U105" s="1"/>
    </row>
    <row r="106" spans="1:21" s="3" customForma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4"/>
      <c r="K106" s="5"/>
      <c r="L106" s="5"/>
      <c r="M106" s="5"/>
      <c r="T106" s="2"/>
      <c r="U106" s="1"/>
    </row>
    <row r="107" spans="1:21" s="3" customForma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4"/>
      <c r="K107" s="5"/>
      <c r="L107" s="5"/>
      <c r="M107" s="5"/>
      <c r="T107" s="2"/>
      <c r="U107" s="1"/>
    </row>
    <row r="108" spans="1:21" s="3" customForma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4"/>
      <c r="K108" s="5"/>
      <c r="L108" s="5"/>
      <c r="M108" s="5"/>
      <c r="T108" s="2"/>
      <c r="U108" s="1"/>
    </row>
  </sheetData>
  <mergeCells count="51">
    <mergeCell ref="M13:M23"/>
    <mergeCell ref="N13:N23"/>
    <mergeCell ref="F16:F23"/>
    <mergeCell ref="I13:I23"/>
    <mergeCell ref="J13:J23"/>
    <mergeCell ref="K13:K23"/>
    <mergeCell ref="L13:L23"/>
    <mergeCell ref="S9:S12"/>
    <mergeCell ref="A13:A23"/>
    <mergeCell ref="B13:B23"/>
    <mergeCell ref="C13:C23"/>
    <mergeCell ref="G13:G23"/>
    <mergeCell ref="H13:H23"/>
    <mergeCell ref="I9:I12"/>
    <mergeCell ref="J9:J12"/>
    <mergeCell ref="K9:K12"/>
    <mergeCell ref="L9:L12"/>
    <mergeCell ref="M9:M12"/>
    <mergeCell ref="N9:N12"/>
    <mergeCell ref="O13:O23"/>
    <mergeCell ref="P13:P23"/>
    <mergeCell ref="S13:S23"/>
    <mergeCell ref="F13:F15"/>
    <mergeCell ref="T6:T7"/>
    <mergeCell ref="A8:H8"/>
    <mergeCell ref="A9:A12"/>
    <mergeCell ref="B9:B12"/>
    <mergeCell ref="C9:C12"/>
    <mergeCell ref="F9:F12"/>
    <mergeCell ref="G9:G12"/>
    <mergeCell ref="H9:H12"/>
    <mergeCell ref="J6:J7"/>
    <mergeCell ref="K6:K7"/>
    <mergeCell ref="L6:L7"/>
    <mergeCell ref="M6:M7"/>
    <mergeCell ref="N6:N7"/>
    <mergeCell ref="O6:O7"/>
    <mergeCell ref="O9:O12"/>
    <mergeCell ref="P9:P12"/>
    <mergeCell ref="A5:S5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P6:R6"/>
    <mergeCell ref="S6:S7"/>
  </mergeCells>
  <printOptions horizontalCentered="1"/>
  <pageMargins left="0.78740157480314965" right="0.78740157480314965" top="0.6692913385826772" bottom="0.86614173228346458" header="0.27559055118110237" footer="0.39370078740157483"/>
  <pageSetup paperSize="9" scale="48" firstPageNumber="132" fitToHeight="0" orientation="landscape" useFirstPageNumber="1" r:id="rId1"/>
  <headerFooter alignWithMargins="0">
    <oddFooter xml:space="preserve">&amp;L&amp;"Arial,Kurzíva"Zastupitelstvo Olomouckého kraje 16-12-2019
7. - Rozpočet Olomouckého kraje 2020 - návrh rozpočtu
Příloha č. 5b): Projekty spolufinancované z evropských fondů a národních fondů&amp;R&amp;"Arial,Kurzíva"&amp;11Strana &amp;P (Celkem 140) 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Y95"/>
  <sheetViews>
    <sheetView showGridLines="0" tabSelected="1" view="pageBreakPreview" zoomScale="80" zoomScaleNormal="70" zoomScaleSheetLayoutView="80" workbookViewId="0">
      <selection activeCell="A11" sqref="A11:H11"/>
    </sheetView>
  </sheetViews>
  <sheetFormatPr defaultColWidth="9.140625" defaultRowHeight="15" outlineLevelCol="1" x14ac:dyDescent="0.25"/>
  <cols>
    <col min="1" max="1" width="4.7109375" style="155" customWidth="1"/>
    <col min="2" max="2" width="5.7109375" style="155" hidden="1" customWidth="1"/>
    <col min="3" max="3" width="7.7109375" style="155" hidden="1" customWidth="1" outlineLevel="1"/>
    <col min="4" max="4" width="6.42578125" style="155" hidden="1" customWidth="1" outlineLevel="1"/>
    <col min="5" max="5" width="7.7109375" style="155" customWidth="1" outlineLevel="1"/>
    <col min="6" max="6" width="15.5703125" style="155" hidden="1" customWidth="1" outlineLevel="1"/>
    <col min="7" max="7" width="37.85546875" style="155" customWidth="1" collapsed="1"/>
    <col min="8" max="8" width="38.85546875" style="155" customWidth="1"/>
    <col min="9" max="9" width="7.140625" style="155" customWidth="1"/>
    <col min="10" max="10" width="14.7109375" style="151" customWidth="1"/>
    <col min="11" max="11" width="14.85546875" style="153" customWidth="1"/>
    <col min="12" max="12" width="11.85546875" style="153" customWidth="1"/>
    <col min="13" max="13" width="12.140625" style="153" customWidth="1"/>
    <col min="14" max="14" width="13.28515625" style="153" customWidth="1"/>
    <col min="15" max="15" width="14.7109375" style="153" customWidth="1"/>
    <col min="16" max="16" width="14.85546875" style="153" customWidth="1"/>
    <col min="17" max="17" width="16.7109375" style="153" customWidth="1"/>
    <col min="18" max="19" width="17.140625" style="153" customWidth="1"/>
    <col min="20" max="20" width="14.85546875" style="153" customWidth="1"/>
    <col min="21" max="21" width="14" style="153" customWidth="1"/>
    <col min="22" max="22" width="14.140625" style="153" customWidth="1"/>
    <col min="23" max="23" width="14.42578125" style="153" customWidth="1"/>
    <col min="24" max="24" width="17.7109375" style="176" customWidth="1"/>
    <col min="25" max="16384" width="9.140625" style="155"/>
  </cols>
  <sheetData>
    <row r="1" spans="1:25" ht="18" x14ac:dyDescent="0.25">
      <c r="A1" s="59" t="s">
        <v>167</v>
      </c>
      <c r="B1" s="60"/>
      <c r="C1" s="60"/>
      <c r="D1" s="60"/>
      <c r="E1" s="60"/>
      <c r="F1" s="61"/>
      <c r="G1" s="62"/>
      <c r="H1" s="63"/>
      <c r="I1" s="60"/>
      <c r="K1" s="152"/>
      <c r="N1" s="64"/>
      <c r="O1" s="64"/>
      <c r="Q1" s="64"/>
      <c r="R1" s="64"/>
      <c r="S1" s="64"/>
      <c r="T1" s="31"/>
      <c r="U1" s="154"/>
      <c r="V1" s="155"/>
      <c r="W1" s="155"/>
      <c r="X1" s="155"/>
    </row>
    <row r="2" spans="1:25" ht="15.75" x14ac:dyDescent="0.25">
      <c r="A2" s="368" t="s">
        <v>46</v>
      </c>
      <c r="B2" s="65"/>
      <c r="C2" s="65"/>
      <c r="D2" s="382"/>
      <c r="E2" s="382"/>
      <c r="F2" s="66"/>
      <c r="G2" s="74" t="s">
        <v>170</v>
      </c>
      <c r="H2" s="67" t="s">
        <v>274</v>
      </c>
      <c r="I2" s="69"/>
      <c r="K2" s="152"/>
      <c r="N2" s="30"/>
      <c r="O2" s="30"/>
      <c r="Q2" s="30"/>
      <c r="R2" s="30"/>
      <c r="S2" s="30"/>
      <c r="T2" s="29"/>
      <c r="U2" s="154"/>
      <c r="V2" s="155"/>
      <c r="W2" s="155"/>
      <c r="X2" s="155"/>
    </row>
    <row r="3" spans="1:25" ht="15.75" x14ac:dyDescent="0.25">
      <c r="A3" s="368"/>
      <c r="B3" s="65"/>
      <c r="C3" s="65"/>
      <c r="D3" s="382"/>
      <c r="E3" s="382"/>
      <c r="F3" s="66"/>
      <c r="G3" s="70" t="s">
        <v>16</v>
      </c>
      <c r="H3" s="68"/>
      <c r="I3" s="69"/>
      <c r="K3" s="152"/>
      <c r="N3" s="30"/>
      <c r="O3" s="30"/>
      <c r="Q3" s="30"/>
      <c r="R3" s="30"/>
      <c r="S3" s="30"/>
      <c r="T3" s="29"/>
      <c r="U3" s="154"/>
      <c r="V3" s="155"/>
      <c r="W3" s="155"/>
      <c r="X3" s="155"/>
    </row>
    <row r="4" spans="1:25" ht="17.45" customHeight="1" x14ac:dyDescent="0.25">
      <c r="A4" s="156"/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7"/>
      <c r="M4" s="156"/>
      <c r="N4" s="157"/>
      <c r="O4" s="156"/>
      <c r="P4" s="156"/>
      <c r="Q4" s="156"/>
      <c r="R4" s="156"/>
      <c r="S4" s="156"/>
      <c r="T4" s="156"/>
      <c r="U4" s="156"/>
      <c r="V4" s="156"/>
      <c r="W4" s="158" t="s">
        <v>23</v>
      </c>
      <c r="X4" s="158" t="s">
        <v>23</v>
      </c>
      <c r="Y4" s="154"/>
    </row>
    <row r="5" spans="1:25" ht="25.5" customHeight="1" x14ac:dyDescent="0.25">
      <c r="A5" s="420" t="s">
        <v>339</v>
      </c>
      <c r="B5" s="420"/>
      <c r="C5" s="420"/>
      <c r="D5" s="420"/>
      <c r="E5" s="420"/>
      <c r="F5" s="420"/>
      <c r="G5" s="420"/>
      <c r="H5" s="420"/>
      <c r="I5" s="420"/>
      <c r="J5" s="420"/>
      <c r="K5" s="420"/>
      <c r="L5" s="420"/>
      <c r="M5" s="420"/>
      <c r="N5" s="420"/>
      <c r="O5" s="420"/>
      <c r="P5" s="420"/>
      <c r="Q5" s="420"/>
      <c r="R5" s="420"/>
      <c r="S5" s="420"/>
      <c r="T5" s="420"/>
      <c r="U5" s="420"/>
      <c r="V5" s="420"/>
      <c r="W5" s="420"/>
      <c r="X5" s="159"/>
    </row>
    <row r="6" spans="1:25" ht="25.5" customHeight="1" x14ac:dyDescent="0.25">
      <c r="A6" s="421" t="s">
        <v>15</v>
      </c>
      <c r="B6" s="421" t="s">
        <v>14</v>
      </c>
      <c r="C6" s="422" t="s">
        <v>12</v>
      </c>
      <c r="D6" s="422" t="s">
        <v>280</v>
      </c>
      <c r="E6" s="422" t="s">
        <v>41</v>
      </c>
      <c r="F6" s="422" t="s">
        <v>13</v>
      </c>
      <c r="G6" s="422" t="s">
        <v>10</v>
      </c>
      <c r="H6" s="416" t="s">
        <v>9</v>
      </c>
      <c r="I6" s="424" t="s">
        <v>8</v>
      </c>
      <c r="J6" s="416" t="s">
        <v>7</v>
      </c>
      <c r="K6" s="416" t="s">
        <v>6</v>
      </c>
      <c r="L6" s="416" t="s">
        <v>5</v>
      </c>
      <c r="M6" s="416" t="s">
        <v>4</v>
      </c>
      <c r="N6" s="416" t="s">
        <v>3</v>
      </c>
      <c r="O6" s="419" t="s">
        <v>74</v>
      </c>
      <c r="P6" s="423" t="s">
        <v>75</v>
      </c>
      <c r="Q6" s="423" t="s">
        <v>76</v>
      </c>
      <c r="R6" s="418" t="s">
        <v>77</v>
      </c>
      <c r="S6" s="418"/>
      <c r="T6" s="423" t="s">
        <v>78</v>
      </c>
      <c r="U6" s="418" t="s">
        <v>77</v>
      </c>
      <c r="V6" s="418"/>
      <c r="W6" s="419" t="s">
        <v>79</v>
      </c>
      <c r="X6" s="417" t="s">
        <v>2</v>
      </c>
    </row>
    <row r="7" spans="1:25" ht="81" customHeight="1" x14ac:dyDescent="0.25">
      <c r="A7" s="421"/>
      <c r="B7" s="421"/>
      <c r="C7" s="422"/>
      <c r="D7" s="422"/>
      <c r="E7" s="422"/>
      <c r="F7" s="422"/>
      <c r="G7" s="422"/>
      <c r="H7" s="416"/>
      <c r="I7" s="424"/>
      <c r="J7" s="416"/>
      <c r="K7" s="416"/>
      <c r="L7" s="416"/>
      <c r="M7" s="416"/>
      <c r="N7" s="416"/>
      <c r="O7" s="419"/>
      <c r="P7" s="423"/>
      <c r="Q7" s="423"/>
      <c r="R7" s="73" t="s">
        <v>72</v>
      </c>
      <c r="S7" s="73" t="s">
        <v>144</v>
      </c>
      <c r="T7" s="423"/>
      <c r="U7" s="73" t="s">
        <v>82</v>
      </c>
      <c r="V7" s="73" t="s">
        <v>83</v>
      </c>
      <c r="W7" s="419"/>
      <c r="X7" s="417"/>
    </row>
    <row r="8" spans="1:25" s="160" customFormat="1" ht="25.5" customHeight="1" x14ac:dyDescent="0.3">
      <c r="A8" s="344" t="s">
        <v>162</v>
      </c>
      <c r="B8" s="344"/>
      <c r="C8" s="344"/>
      <c r="D8" s="344"/>
      <c r="E8" s="344"/>
      <c r="F8" s="344"/>
      <c r="G8" s="344"/>
      <c r="H8" s="344"/>
      <c r="I8" s="344"/>
      <c r="J8" s="344"/>
      <c r="K8" s="25">
        <f>SUM(K9:K10)</f>
        <v>2900</v>
      </c>
      <c r="L8" s="25">
        <f>SUM(L9:L10)</f>
        <v>0</v>
      </c>
      <c r="M8" s="25">
        <f>SUM(M9:M10)</f>
        <v>0</v>
      </c>
      <c r="N8" s="25"/>
      <c r="O8" s="25">
        <f t="shared" ref="O8:W8" si="0">SUM(O9:O10)</f>
        <v>0</v>
      </c>
      <c r="P8" s="26">
        <f t="shared" si="0"/>
        <v>2900</v>
      </c>
      <c r="Q8" s="26">
        <f t="shared" si="0"/>
        <v>0</v>
      </c>
      <c r="R8" s="26">
        <f t="shared" si="0"/>
        <v>0</v>
      </c>
      <c r="S8" s="26">
        <f t="shared" si="0"/>
        <v>0</v>
      </c>
      <c r="T8" s="26">
        <f t="shared" si="0"/>
        <v>2900</v>
      </c>
      <c r="U8" s="26">
        <f t="shared" si="0"/>
        <v>2900</v>
      </c>
      <c r="V8" s="26">
        <f t="shared" si="0"/>
        <v>0</v>
      </c>
      <c r="W8" s="25">
        <f t="shared" si="0"/>
        <v>0</v>
      </c>
      <c r="X8" s="24"/>
    </row>
    <row r="9" spans="1:25" s="168" customFormat="1" ht="55.5" customHeight="1" x14ac:dyDescent="0.25">
      <c r="A9" s="161">
        <v>1</v>
      </c>
      <c r="B9" s="55" t="s">
        <v>20</v>
      </c>
      <c r="C9" s="161">
        <v>3636</v>
      </c>
      <c r="D9" s="161">
        <v>5166</v>
      </c>
      <c r="E9" s="161">
        <v>51</v>
      </c>
      <c r="F9" s="162">
        <v>20000000000</v>
      </c>
      <c r="G9" s="163" t="s">
        <v>163</v>
      </c>
      <c r="H9" s="399" t="s">
        <v>323</v>
      </c>
      <c r="I9" s="345"/>
      <c r="J9" s="345" t="s">
        <v>164</v>
      </c>
      <c r="K9" s="320">
        <v>2800</v>
      </c>
      <c r="L9" s="320">
        <v>0</v>
      </c>
      <c r="M9" s="320">
        <v>0</v>
      </c>
      <c r="N9" s="386">
        <v>2020</v>
      </c>
      <c r="O9" s="164">
        <v>0</v>
      </c>
      <c r="P9" s="165">
        <f>Q9+T9</f>
        <v>2800</v>
      </c>
      <c r="Q9" s="164">
        <f>SUM(R9:S9)</f>
        <v>0</v>
      </c>
      <c r="R9" s="164">
        <v>0</v>
      </c>
      <c r="S9" s="164">
        <v>0</v>
      </c>
      <c r="T9" s="322">
        <f>SUM(U9:V9)</f>
        <v>2800</v>
      </c>
      <c r="U9" s="166">
        <v>2800</v>
      </c>
      <c r="V9" s="166">
        <v>0</v>
      </c>
      <c r="W9" s="166">
        <f t="shared" ref="W9:W10" si="1">K9-O9-P9</f>
        <v>0</v>
      </c>
      <c r="X9" s="167"/>
    </row>
    <row r="10" spans="1:25" s="168" customFormat="1" ht="38.25" customHeight="1" x14ac:dyDescent="0.25">
      <c r="A10" s="161">
        <v>2</v>
      </c>
      <c r="B10" s="161" t="s">
        <v>18</v>
      </c>
      <c r="C10" s="55">
        <v>3636</v>
      </c>
      <c r="D10" s="55">
        <v>5166</v>
      </c>
      <c r="E10" s="55">
        <v>51</v>
      </c>
      <c r="F10" s="169">
        <v>20000000000</v>
      </c>
      <c r="G10" s="170" t="s">
        <v>165</v>
      </c>
      <c r="H10" s="399" t="s">
        <v>324</v>
      </c>
      <c r="I10" s="32"/>
      <c r="J10" s="32" t="s">
        <v>164</v>
      </c>
      <c r="K10" s="320">
        <v>100</v>
      </c>
      <c r="L10" s="320">
        <v>0</v>
      </c>
      <c r="M10" s="320">
        <v>0</v>
      </c>
      <c r="N10" s="386">
        <v>2020</v>
      </c>
      <c r="O10" s="164">
        <v>0</v>
      </c>
      <c r="P10" s="165">
        <f t="shared" ref="P10" si="2">Q10+T10</f>
        <v>100</v>
      </c>
      <c r="Q10" s="164">
        <f t="shared" ref="Q10" si="3">SUM(R10:S10)</f>
        <v>0</v>
      </c>
      <c r="R10" s="164">
        <v>0</v>
      </c>
      <c r="S10" s="164">
        <v>0</v>
      </c>
      <c r="T10" s="322">
        <f t="shared" ref="T10" si="4">SUM(U10:V10)</f>
        <v>100</v>
      </c>
      <c r="U10" s="166">
        <v>100</v>
      </c>
      <c r="V10" s="166">
        <v>0</v>
      </c>
      <c r="W10" s="166">
        <f t="shared" si="1"/>
        <v>0</v>
      </c>
      <c r="X10" s="167"/>
    </row>
    <row r="11" spans="1:25" ht="35.450000000000003" customHeight="1" x14ac:dyDescent="0.25">
      <c r="A11" s="425" t="s">
        <v>166</v>
      </c>
      <c r="B11" s="426"/>
      <c r="C11" s="426"/>
      <c r="D11" s="426"/>
      <c r="E11" s="426"/>
      <c r="F11" s="426"/>
      <c r="G11" s="426"/>
      <c r="H11" s="427"/>
      <c r="I11" s="346"/>
      <c r="J11" s="346"/>
      <c r="K11" s="23">
        <f>K8</f>
        <v>2900</v>
      </c>
      <c r="L11" s="23">
        <f>L8</f>
        <v>0</v>
      </c>
      <c r="M11" s="23">
        <f>M8</f>
        <v>0</v>
      </c>
      <c r="N11" s="23"/>
      <c r="O11" s="23">
        <f t="shared" ref="O11:W11" si="5">O8</f>
        <v>0</v>
      </c>
      <c r="P11" s="23">
        <f t="shared" si="5"/>
        <v>2900</v>
      </c>
      <c r="Q11" s="23">
        <f t="shared" si="5"/>
        <v>0</v>
      </c>
      <c r="R11" s="23">
        <f t="shared" si="5"/>
        <v>0</v>
      </c>
      <c r="S11" s="23">
        <f t="shared" si="5"/>
        <v>0</v>
      </c>
      <c r="T11" s="23">
        <f t="shared" si="5"/>
        <v>2900</v>
      </c>
      <c r="U11" s="23">
        <f t="shared" si="5"/>
        <v>2900</v>
      </c>
      <c r="V11" s="23">
        <f t="shared" si="5"/>
        <v>0</v>
      </c>
      <c r="W11" s="23">
        <f t="shared" si="5"/>
        <v>0</v>
      </c>
      <c r="X11" s="21"/>
    </row>
    <row r="12" spans="1:25" s="153" customFormat="1" x14ac:dyDescent="0.25">
      <c r="A12" s="151"/>
      <c r="B12" s="151"/>
      <c r="C12" s="151"/>
      <c r="D12" s="151"/>
      <c r="E12" s="151"/>
      <c r="F12" s="151"/>
      <c r="G12" s="171"/>
      <c r="H12" s="151"/>
      <c r="I12" s="172"/>
      <c r="J12" s="173"/>
      <c r="K12" s="174"/>
      <c r="L12" s="174"/>
      <c r="M12" s="174"/>
      <c r="N12" s="175"/>
      <c r="O12" s="175"/>
      <c r="X12" s="176"/>
      <c r="Y12" s="155"/>
    </row>
    <row r="13" spans="1:25" s="153" customFormat="1" x14ac:dyDescent="0.25">
      <c r="A13" s="151"/>
      <c r="B13" s="151"/>
      <c r="C13" s="151"/>
      <c r="D13" s="151"/>
      <c r="E13" s="151"/>
      <c r="F13" s="151"/>
      <c r="G13" s="151"/>
      <c r="H13" s="151"/>
      <c r="I13" s="177"/>
      <c r="J13" s="178"/>
      <c r="K13" s="179"/>
      <c r="L13" s="179"/>
      <c r="M13" s="179"/>
      <c r="X13" s="176"/>
      <c r="Y13" s="155"/>
    </row>
    <row r="14" spans="1:25" s="153" customFormat="1" ht="18" x14ac:dyDescent="0.25">
      <c r="A14" s="180"/>
      <c r="B14" s="180"/>
      <c r="C14" s="180"/>
      <c r="D14" s="180"/>
      <c r="E14" s="180"/>
      <c r="F14" s="180"/>
      <c r="G14" s="180"/>
      <c r="H14" s="180"/>
      <c r="I14" s="180"/>
      <c r="J14" s="180"/>
      <c r="K14" s="180"/>
      <c r="L14" s="180"/>
      <c r="M14" s="180"/>
      <c r="N14" s="180"/>
      <c r="O14" s="180"/>
      <c r="P14" s="180"/>
      <c r="X14" s="176"/>
      <c r="Y14" s="155"/>
    </row>
    <row r="15" spans="1:25" s="186" customFormat="1" x14ac:dyDescent="0.2">
      <c r="A15" s="181"/>
      <c r="B15" s="182"/>
      <c r="C15" s="181"/>
      <c r="D15" s="182"/>
      <c r="E15" s="182"/>
      <c r="F15" s="182"/>
      <c r="G15" s="182"/>
      <c r="H15" s="182"/>
      <c r="I15" s="183"/>
      <c r="J15" s="184"/>
      <c r="K15" s="185"/>
      <c r="L15" s="185"/>
      <c r="M15" s="185"/>
      <c r="X15" s="187"/>
      <c r="Y15" s="188"/>
    </row>
    <row r="16" spans="1:25" s="153" customFormat="1" x14ac:dyDescent="0.25">
      <c r="A16" s="151"/>
      <c r="B16" s="151"/>
      <c r="C16" s="151"/>
      <c r="D16" s="151"/>
      <c r="E16" s="151"/>
      <c r="F16" s="151"/>
      <c r="G16" s="151"/>
      <c r="H16" s="151"/>
      <c r="I16" s="155"/>
      <c r="J16" s="178"/>
      <c r="K16" s="179"/>
      <c r="L16" s="179"/>
      <c r="M16" s="179"/>
      <c r="X16" s="176"/>
      <c r="Y16" s="155"/>
    </row>
    <row r="17" spans="1:25" s="153" customFormat="1" x14ac:dyDescent="0.25">
      <c r="A17" s="151"/>
      <c r="B17" s="151"/>
      <c r="C17" s="151"/>
      <c r="D17" s="151"/>
      <c r="E17" s="151"/>
      <c r="F17" s="151"/>
      <c r="G17" s="151"/>
      <c r="H17" s="151"/>
      <c r="I17" s="155"/>
      <c r="J17" s="178"/>
      <c r="K17" s="179"/>
      <c r="L17" s="179"/>
      <c r="M17" s="179"/>
      <c r="X17" s="176"/>
      <c r="Y17" s="155"/>
    </row>
    <row r="18" spans="1:25" s="153" customFormat="1" x14ac:dyDescent="0.25">
      <c r="A18" s="151"/>
      <c r="B18" s="151"/>
      <c r="C18" s="151"/>
      <c r="D18" s="151"/>
      <c r="E18" s="151"/>
      <c r="F18" s="151"/>
      <c r="G18" s="151"/>
      <c r="H18" s="151"/>
      <c r="I18" s="155"/>
      <c r="J18" s="178"/>
      <c r="K18" s="179"/>
      <c r="L18" s="179"/>
      <c r="M18" s="179"/>
      <c r="X18" s="176"/>
      <c r="Y18" s="155"/>
    </row>
    <row r="19" spans="1:25" s="153" customFormat="1" x14ac:dyDescent="0.25">
      <c r="A19" s="151"/>
      <c r="B19" s="151"/>
      <c r="C19" s="151"/>
      <c r="D19" s="151"/>
      <c r="E19" s="151"/>
      <c r="F19" s="151"/>
      <c r="G19" s="151"/>
      <c r="H19" s="151"/>
      <c r="I19" s="155"/>
      <c r="J19" s="178"/>
      <c r="K19" s="179"/>
      <c r="L19" s="179"/>
      <c r="M19" s="179"/>
      <c r="X19" s="176"/>
      <c r="Y19" s="155"/>
    </row>
    <row r="20" spans="1:25" s="153" customFormat="1" x14ac:dyDescent="0.25">
      <c r="A20" s="151"/>
      <c r="B20" s="151"/>
      <c r="C20" s="151"/>
      <c r="D20" s="151"/>
      <c r="E20" s="151"/>
      <c r="F20" s="151"/>
      <c r="G20" s="151"/>
      <c r="H20" s="151"/>
      <c r="I20" s="155"/>
      <c r="J20" s="178"/>
      <c r="K20" s="179"/>
      <c r="L20" s="179"/>
      <c r="M20" s="179"/>
      <c r="X20" s="176"/>
      <c r="Y20" s="155"/>
    </row>
    <row r="21" spans="1:25" s="153" customFormat="1" x14ac:dyDescent="0.25">
      <c r="A21" s="151"/>
      <c r="B21" s="151"/>
      <c r="C21" s="151"/>
      <c r="D21" s="151"/>
      <c r="E21" s="151"/>
      <c r="F21" s="151"/>
      <c r="G21" s="151"/>
      <c r="H21" s="151"/>
      <c r="I21" s="155"/>
      <c r="J21" s="178"/>
      <c r="K21" s="179"/>
      <c r="L21" s="179"/>
      <c r="M21" s="179"/>
      <c r="X21" s="176"/>
      <c r="Y21" s="155"/>
    </row>
    <row r="22" spans="1:25" s="153" customFormat="1" x14ac:dyDescent="0.25">
      <c r="A22" s="151"/>
      <c r="B22" s="151"/>
      <c r="C22" s="151"/>
      <c r="D22" s="151"/>
      <c r="E22" s="151"/>
      <c r="F22" s="151"/>
      <c r="G22" s="151"/>
      <c r="H22" s="151"/>
      <c r="I22" s="155"/>
      <c r="J22" s="178"/>
      <c r="K22" s="179"/>
      <c r="L22" s="179"/>
      <c r="M22" s="179"/>
      <c r="X22" s="176"/>
      <c r="Y22" s="155"/>
    </row>
    <row r="23" spans="1:25" s="153" customFormat="1" x14ac:dyDescent="0.25">
      <c r="A23" s="151"/>
      <c r="B23" s="151"/>
      <c r="C23" s="151"/>
      <c r="D23" s="151"/>
      <c r="E23" s="151"/>
      <c r="F23" s="151"/>
      <c r="G23" s="151"/>
      <c r="H23" s="151"/>
      <c r="I23" s="155"/>
      <c r="J23" s="178"/>
      <c r="K23" s="179"/>
      <c r="L23" s="179"/>
      <c r="M23" s="179"/>
      <c r="X23" s="176"/>
      <c r="Y23" s="155"/>
    </row>
    <row r="24" spans="1:25" s="153" customFormat="1" x14ac:dyDescent="0.25">
      <c r="A24" s="151"/>
      <c r="B24" s="151"/>
      <c r="C24" s="151"/>
      <c r="D24" s="151"/>
      <c r="E24" s="151"/>
      <c r="F24" s="151"/>
      <c r="G24" s="151"/>
      <c r="H24" s="151"/>
      <c r="I24" s="155"/>
      <c r="J24" s="178"/>
      <c r="K24" s="179"/>
      <c r="L24" s="179"/>
      <c r="M24" s="179"/>
      <c r="X24" s="176"/>
      <c r="Y24" s="155"/>
    </row>
    <row r="25" spans="1:25" s="153" customFormat="1" x14ac:dyDescent="0.25">
      <c r="A25" s="151"/>
      <c r="B25" s="151"/>
      <c r="C25" s="151"/>
      <c r="D25" s="151"/>
      <c r="E25" s="151"/>
      <c r="F25" s="151"/>
      <c r="G25" s="151"/>
      <c r="H25" s="151"/>
      <c r="I25" s="155"/>
      <c r="J25" s="178"/>
      <c r="K25" s="179"/>
      <c r="L25" s="179"/>
      <c r="M25" s="179"/>
      <c r="X25" s="176"/>
      <c r="Y25" s="155"/>
    </row>
    <row r="26" spans="1:25" s="153" customFormat="1" x14ac:dyDescent="0.25">
      <c r="A26" s="151"/>
      <c r="B26" s="151"/>
      <c r="C26" s="151"/>
      <c r="D26" s="151"/>
      <c r="E26" s="151"/>
      <c r="F26" s="151"/>
      <c r="G26" s="151"/>
      <c r="H26" s="151"/>
      <c r="I26" s="155"/>
      <c r="J26" s="178"/>
      <c r="K26" s="179"/>
      <c r="L26" s="179"/>
      <c r="M26" s="179"/>
      <c r="X26" s="176"/>
      <c r="Y26" s="155"/>
    </row>
    <row r="27" spans="1:25" s="153" customFormat="1" x14ac:dyDescent="0.25">
      <c r="A27" s="151"/>
      <c r="B27" s="151"/>
      <c r="C27" s="151"/>
      <c r="D27" s="151"/>
      <c r="E27" s="151"/>
      <c r="F27" s="151"/>
      <c r="G27" s="151"/>
      <c r="H27" s="151"/>
      <c r="I27" s="155"/>
      <c r="J27" s="178"/>
      <c r="K27" s="179"/>
      <c r="L27" s="179"/>
      <c r="M27" s="179"/>
      <c r="X27" s="176"/>
      <c r="Y27" s="155"/>
    </row>
    <row r="28" spans="1:25" s="153" customFormat="1" x14ac:dyDescent="0.25">
      <c r="A28" s="151"/>
      <c r="B28" s="151"/>
      <c r="C28" s="151"/>
      <c r="D28" s="151"/>
      <c r="E28" s="151"/>
      <c r="F28" s="151"/>
      <c r="G28" s="151"/>
      <c r="H28" s="151"/>
      <c r="I28" s="155"/>
      <c r="J28" s="178"/>
      <c r="K28" s="179"/>
      <c r="L28" s="179"/>
      <c r="M28" s="179"/>
      <c r="X28" s="176"/>
      <c r="Y28" s="155"/>
    </row>
    <row r="29" spans="1:25" s="153" customFormat="1" x14ac:dyDescent="0.25">
      <c r="A29" s="151"/>
      <c r="B29" s="151"/>
      <c r="C29" s="151"/>
      <c r="D29" s="151"/>
      <c r="E29" s="151"/>
      <c r="F29" s="151"/>
      <c r="G29" s="151"/>
      <c r="H29" s="151"/>
      <c r="I29" s="155"/>
      <c r="J29" s="178"/>
      <c r="K29" s="179"/>
      <c r="L29" s="179"/>
      <c r="M29" s="179"/>
      <c r="X29" s="176"/>
      <c r="Y29" s="155"/>
    </row>
    <row r="30" spans="1:25" s="153" customFormat="1" x14ac:dyDescent="0.25">
      <c r="A30" s="151"/>
      <c r="B30" s="151"/>
      <c r="C30" s="151"/>
      <c r="D30" s="151"/>
      <c r="E30" s="151"/>
      <c r="F30" s="151"/>
      <c r="G30" s="151"/>
      <c r="H30" s="151"/>
      <c r="I30" s="155"/>
      <c r="J30" s="178"/>
      <c r="K30" s="179"/>
      <c r="L30" s="179"/>
      <c r="M30" s="179"/>
      <c r="X30" s="176"/>
      <c r="Y30" s="155"/>
    </row>
    <row r="31" spans="1:25" s="153" customFormat="1" x14ac:dyDescent="0.25">
      <c r="A31" s="151"/>
      <c r="B31" s="151"/>
      <c r="C31" s="151"/>
      <c r="D31" s="151"/>
      <c r="E31" s="151"/>
      <c r="F31" s="151"/>
      <c r="G31" s="151"/>
      <c r="H31" s="151"/>
      <c r="I31" s="155"/>
      <c r="J31" s="178"/>
      <c r="K31" s="179"/>
      <c r="L31" s="179"/>
      <c r="M31" s="179"/>
      <c r="X31" s="176"/>
      <c r="Y31" s="155"/>
    </row>
    <row r="32" spans="1:25" s="153" customFormat="1" x14ac:dyDescent="0.25">
      <c r="A32" s="151"/>
      <c r="B32" s="151"/>
      <c r="C32" s="151"/>
      <c r="D32" s="151"/>
      <c r="E32" s="151"/>
      <c r="F32" s="151"/>
      <c r="G32" s="151"/>
      <c r="H32" s="151"/>
      <c r="I32" s="155"/>
      <c r="J32" s="178"/>
      <c r="K32" s="179"/>
      <c r="L32" s="179"/>
      <c r="M32" s="179"/>
      <c r="X32" s="176"/>
      <c r="Y32" s="155"/>
    </row>
    <row r="33" spans="1:25" s="153" customFormat="1" x14ac:dyDescent="0.25">
      <c r="A33" s="151"/>
      <c r="B33" s="151"/>
      <c r="C33" s="151"/>
      <c r="D33" s="151"/>
      <c r="E33" s="151"/>
      <c r="F33" s="151"/>
      <c r="G33" s="151"/>
      <c r="H33" s="151"/>
      <c r="I33" s="155"/>
      <c r="J33" s="151"/>
      <c r="K33" s="179"/>
      <c r="L33" s="179"/>
      <c r="M33" s="179"/>
      <c r="X33" s="176"/>
      <c r="Y33" s="155"/>
    </row>
    <row r="34" spans="1:25" s="153" customFormat="1" x14ac:dyDescent="0.25">
      <c r="A34" s="151"/>
      <c r="B34" s="151"/>
      <c r="C34" s="151"/>
      <c r="D34" s="151"/>
      <c r="E34" s="151"/>
      <c r="F34" s="151"/>
      <c r="G34" s="151"/>
      <c r="H34" s="151"/>
      <c r="I34" s="155"/>
      <c r="J34" s="151"/>
      <c r="K34" s="179"/>
      <c r="L34" s="179"/>
      <c r="M34" s="179"/>
      <c r="X34" s="176"/>
      <c r="Y34" s="155"/>
    </row>
    <row r="35" spans="1:25" s="153" customFormat="1" x14ac:dyDescent="0.25">
      <c r="A35" s="151"/>
      <c r="B35" s="151"/>
      <c r="C35" s="151"/>
      <c r="D35" s="151"/>
      <c r="E35" s="151"/>
      <c r="F35" s="151"/>
      <c r="G35" s="151"/>
      <c r="H35" s="151"/>
      <c r="I35" s="155"/>
      <c r="J35" s="151"/>
      <c r="K35" s="179"/>
      <c r="L35" s="179"/>
      <c r="M35" s="179"/>
      <c r="X35" s="176"/>
      <c r="Y35" s="155"/>
    </row>
    <row r="36" spans="1:25" s="153" customFormat="1" x14ac:dyDescent="0.25">
      <c r="A36" s="151"/>
      <c r="B36" s="151"/>
      <c r="C36" s="151"/>
      <c r="D36" s="151"/>
      <c r="E36" s="151"/>
      <c r="F36" s="151"/>
      <c r="G36" s="151"/>
      <c r="H36" s="151"/>
      <c r="I36" s="155"/>
      <c r="J36" s="151"/>
      <c r="K36" s="179"/>
      <c r="L36" s="179"/>
      <c r="M36" s="179"/>
      <c r="X36" s="176"/>
      <c r="Y36" s="155"/>
    </row>
    <row r="37" spans="1:25" s="153" customFormat="1" x14ac:dyDescent="0.25">
      <c r="A37" s="151"/>
      <c r="B37" s="151"/>
      <c r="C37" s="151"/>
      <c r="D37" s="151"/>
      <c r="E37" s="151"/>
      <c r="F37" s="151"/>
      <c r="G37" s="151"/>
      <c r="H37" s="151"/>
      <c r="I37" s="155"/>
      <c r="J37" s="151"/>
      <c r="K37" s="179"/>
      <c r="L37" s="179"/>
      <c r="M37" s="179"/>
      <c r="X37" s="176"/>
      <c r="Y37" s="155"/>
    </row>
    <row r="38" spans="1:25" s="153" customFormat="1" x14ac:dyDescent="0.25">
      <c r="A38" s="151"/>
      <c r="B38" s="151"/>
      <c r="C38" s="151"/>
      <c r="D38" s="151"/>
      <c r="E38" s="151"/>
      <c r="F38" s="151"/>
      <c r="G38" s="151"/>
      <c r="H38" s="151"/>
      <c r="I38" s="155"/>
      <c r="J38" s="151"/>
      <c r="K38" s="179"/>
      <c r="L38" s="179"/>
      <c r="M38" s="179"/>
      <c r="X38" s="176"/>
      <c r="Y38" s="155"/>
    </row>
    <row r="39" spans="1:25" s="153" customFormat="1" x14ac:dyDescent="0.25">
      <c r="A39" s="151"/>
      <c r="B39" s="151"/>
      <c r="C39" s="151"/>
      <c r="D39" s="151"/>
      <c r="E39" s="151"/>
      <c r="F39" s="151"/>
      <c r="G39" s="151"/>
      <c r="H39" s="151"/>
      <c r="I39" s="155"/>
      <c r="J39" s="151"/>
      <c r="K39" s="179"/>
      <c r="L39" s="179"/>
      <c r="M39" s="179"/>
      <c r="X39" s="176"/>
      <c r="Y39" s="155"/>
    </row>
    <row r="40" spans="1:25" s="153" customFormat="1" x14ac:dyDescent="0.25">
      <c r="A40" s="151"/>
      <c r="B40" s="151"/>
      <c r="C40" s="151"/>
      <c r="D40" s="151"/>
      <c r="E40" s="151"/>
      <c r="F40" s="151"/>
      <c r="G40" s="151"/>
      <c r="H40" s="151"/>
      <c r="I40" s="155"/>
      <c r="J40" s="151"/>
      <c r="K40" s="179"/>
      <c r="L40" s="179"/>
      <c r="M40" s="179"/>
      <c r="X40" s="176"/>
      <c r="Y40" s="155"/>
    </row>
    <row r="41" spans="1:25" s="153" customFormat="1" x14ac:dyDescent="0.25">
      <c r="A41" s="151"/>
      <c r="B41" s="151"/>
      <c r="C41" s="151"/>
      <c r="D41" s="151"/>
      <c r="E41" s="151"/>
      <c r="F41" s="151"/>
      <c r="G41" s="151"/>
      <c r="H41" s="151"/>
      <c r="I41" s="155"/>
      <c r="J41" s="151"/>
      <c r="K41" s="179"/>
      <c r="L41" s="179"/>
      <c r="M41" s="179"/>
      <c r="X41" s="176"/>
      <c r="Y41" s="155"/>
    </row>
    <row r="42" spans="1:25" s="153" customFormat="1" x14ac:dyDescent="0.25">
      <c r="A42" s="151"/>
      <c r="B42" s="151"/>
      <c r="C42" s="151"/>
      <c r="D42" s="151"/>
      <c r="E42" s="151"/>
      <c r="F42" s="151"/>
      <c r="G42" s="151"/>
      <c r="H42" s="151"/>
      <c r="I42" s="155"/>
      <c r="J42" s="151"/>
      <c r="K42" s="179"/>
      <c r="L42" s="179"/>
      <c r="M42" s="179"/>
      <c r="X42" s="176"/>
      <c r="Y42" s="155"/>
    </row>
    <row r="43" spans="1:25" s="153" customFormat="1" x14ac:dyDescent="0.25">
      <c r="A43" s="151"/>
      <c r="B43" s="151"/>
      <c r="C43" s="151"/>
      <c r="D43" s="151"/>
      <c r="E43" s="151"/>
      <c r="F43" s="151"/>
      <c r="G43" s="151"/>
      <c r="H43" s="151"/>
      <c r="I43" s="155"/>
      <c r="J43" s="151"/>
      <c r="K43" s="179"/>
      <c r="L43" s="179"/>
      <c r="M43" s="179"/>
      <c r="X43" s="176"/>
      <c r="Y43" s="155"/>
    </row>
    <row r="44" spans="1:25" s="153" customFormat="1" x14ac:dyDescent="0.25">
      <c r="A44" s="155"/>
      <c r="B44" s="155"/>
      <c r="C44" s="155"/>
      <c r="D44" s="155"/>
      <c r="E44" s="155"/>
      <c r="F44" s="155"/>
      <c r="G44" s="155"/>
      <c r="H44" s="155"/>
      <c r="I44" s="155"/>
      <c r="J44" s="151"/>
      <c r="K44" s="179"/>
      <c r="L44" s="179"/>
      <c r="M44" s="179"/>
      <c r="X44" s="176"/>
      <c r="Y44" s="155"/>
    </row>
    <row r="45" spans="1:25" s="153" customFormat="1" x14ac:dyDescent="0.25">
      <c r="A45" s="155"/>
      <c r="B45" s="155"/>
      <c r="C45" s="155"/>
      <c r="D45" s="155"/>
      <c r="E45" s="155"/>
      <c r="F45" s="155"/>
      <c r="G45" s="155"/>
      <c r="H45" s="155"/>
      <c r="I45" s="155"/>
      <c r="J45" s="151"/>
      <c r="K45" s="179"/>
      <c r="L45" s="179"/>
      <c r="M45" s="179"/>
      <c r="X45" s="176"/>
      <c r="Y45" s="155"/>
    </row>
    <row r="46" spans="1:25" s="153" customFormat="1" x14ac:dyDescent="0.25">
      <c r="A46" s="155"/>
      <c r="B46" s="155"/>
      <c r="C46" s="155"/>
      <c r="D46" s="155"/>
      <c r="E46" s="155"/>
      <c r="F46" s="155"/>
      <c r="G46" s="155"/>
      <c r="H46" s="155"/>
      <c r="I46" s="155"/>
      <c r="J46" s="151"/>
      <c r="K46" s="179"/>
      <c r="L46" s="179"/>
      <c r="M46" s="179"/>
      <c r="X46" s="176"/>
      <c r="Y46" s="155"/>
    </row>
    <row r="47" spans="1:25" s="153" customFormat="1" x14ac:dyDescent="0.25">
      <c r="A47" s="155"/>
      <c r="B47" s="155"/>
      <c r="C47" s="155"/>
      <c r="D47" s="155"/>
      <c r="E47" s="155"/>
      <c r="F47" s="155"/>
      <c r="G47" s="155"/>
      <c r="H47" s="155"/>
      <c r="I47" s="155"/>
      <c r="J47" s="151"/>
      <c r="K47" s="179"/>
      <c r="L47" s="179"/>
      <c r="M47" s="179"/>
      <c r="X47" s="176"/>
      <c r="Y47" s="155"/>
    </row>
    <row r="48" spans="1:25" s="153" customFormat="1" x14ac:dyDescent="0.25">
      <c r="A48" s="155"/>
      <c r="B48" s="155"/>
      <c r="C48" s="155"/>
      <c r="D48" s="155"/>
      <c r="E48" s="155"/>
      <c r="F48" s="155"/>
      <c r="G48" s="155"/>
      <c r="H48" s="155"/>
      <c r="I48" s="155"/>
      <c r="J48" s="151"/>
      <c r="K48" s="179"/>
      <c r="L48" s="179"/>
      <c r="M48" s="179"/>
      <c r="X48" s="176"/>
      <c r="Y48" s="155"/>
    </row>
    <row r="49" spans="1:25" s="153" customFormat="1" x14ac:dyDescent="0.25">
      <c r="A49" s="155"/>
      <c r="B49" s="155"/>
      <c r="C49" s="155"/>
      <c r="D49" s="155"/>
      <c r="E49" s="155"/>
      <c r="F49" s="155"/>
      <c r="G49" s="155"/>
      <c r="H49" s="155"/>
      <c r="I49" s="155"/>
      <c r="J49" s="151"/>
      <c r="K49" s="179"/>
      <c r="L49" s="179"/>
      <c r="M49" s="179"/>
      <c r="X49" s="176"/>
      <c r="Y49" s="155"/>
    </row>
    <row r="50" spans="1:25" s="153" customFormat="1" x14ac:dyDescent="0.25">
      <c r="A50" s="155"/>
      <c r="B50" s="155"/>
      <c r="C50" s="155"/>
      <c r="D50" s="155"/>
      <c r="E50" s="155"/>
      <c r="F50" s="155"/>
      <c r="G50" s="155"/>
      <c r="H50" s="155"/>
      <c r="I50" s="155"/>
      <c r="J50" s="151"/>
      <c r="K50" s="179"/>
      <c r="L50" s="179"/>
      <c r="M50" s="179"/>
      <c r="X50" s="176"/>
      <c r="Y50" s="155"/>
    </row>
    <row r="51" spans="1:25" s="153" customFormat="1" x14ac:dyDescent="0.25">
      <c r="A51" s="155"/>
      <c r="B51" s="155"/>
      <c r="C51" s="155"/>
      <c r="D51" s="155"/>
      <c r="E51" s="155"/>
      <c r="F51" s="155"/>
      <c r="G51" s="155"/>
      <c r="H51" s="155"/>
      <c r="I51" s="155"/>
      <c r="J51" s="151"/>
      <c r="K51" s="179"/>
      <c r="L51" s="179"/>
      <c r="M51" s="179"/>
      <c r="X51" s="176"/>
      <c r="Y51" s="155"/>
    </row>
    <row r="52" spans="1:25" s="153" customFormat="1" x14ac:dyDescent="0.25">
      <c r="A52" s="155"/>
      <c r="B52" s="155"/>
      <c r="C52" s="155"/>
      <c r="D52" s="155"/>
      <c r="E52" s="155"/>
      <c r="F52" s="155"/>
      <c r="G52" s="155"/>
      <c r="H52" s="155"/>
      <c r="I52" s="155"/>
      <c r="J52" s="151"/>
      <c r="K52" s="179"/>
      <c r="L52" s="179"/>
      <c r="M52" s="179"/>
      <c r="X52" s="176"/>
      <c r="Y52" s="155"/>
    </row>
    <row r="53" spans="1:25" s="153" customFormat="1" x14ac:dyDescent="0.25">
      <c r="A53" s="155"/>
      <c r="B53" s="155"/>
      <c r="C53" s="155"/>
      <c r="D53" s="155"/>
      <c r="E53" s="155"/>
      <c r="F53" s="155"/>
      <c r="G53" s="155"/>
      <c r="H53" s="155"/>
      <c r="I53" s="155"/>
      <c r="J53" s="151"/>
      <c r="K53" s="179"/>
      <c r="L53" s="179"/>
      <c r="M53" s="179"/>
      <c r="X53" s="176"/>
      <c r="Y53" s="155"/>
    </row>
    <row r="54" spans="1:25" s="153" customFormat="1" x14ac:dyDescent="0.25">
      <c r="A54" s="155"/>
      <c r="B54" s="155"/>
      <c r="C54" s="155"/>
      <c r="D54" s="155"/>
      <c r="E54" s="155"/>
      <c r="F54" s="155"/>
      <c r="G54" s="155"/>
      <c r="H54" s="155"/>
      <c r="I54" s="155"/>
      <c r="J54" s="151"/>
      <c r="K54" s="179"/>
      <c r="L54" s="179"/>
      <c r="M54" s="179"/>
      <c r="X54" s="176"/>
      <c r="Y54" s="155"/>
    </row>
    <row r="55" spans="1:25" s="153" customFormat="1" x14ac:dyDescent="0.25">
      <c r="A55" s="155"/>
      <c r="B55" s="155"/>
      <c r="C55" s="155"/>
      <c r="D55" s="155"/>
      <c r="E55" s="155"/>
      <c r="F55" s="155"/>
      <c r="G55" s="155"/>
      <c r="H55" s="155"/>
      <c r="I55" s="155"/>
      <c r="J55" s="151"/>
      <c r="K55" s="179"/>
      <c r="L55" s="179"/>
      <c r="M55" s="179"/>
      <c r="X55" s="176"/>
      <c r="Y55" s="155"/>
    </row>
    <row r="56" spans="1:25" s="153" customFormat="1" x14ac:dyDescent="0.25">
      <c r="A56" s="155"/>
      <c r="B56" s="155"/>
      <c r="C56" s="155"/>
      <c r="D56" s="155"/>
      <c r="E56" s="155"/>
      <c r="F56" s="155"/>
      <c r="G56" s="155"/>
      <c r="H56" s="155"/>
      <c r="I56" s="155"/>
      <c r="J56" s="151"/>
      <c r="K56" s="179"/>
      <c r="L56" s="179"/>
      <c r="M56" s="179"/>
      <c r="X56" s="176"/>
      <c r="Y56" s="155"/>
    </row>
    <row r="57" spans="1:25" s="153" customFormat="1" x14ac:dyDescent="0.25">
      <c r="A57" s="155"/>
      <c r="B57" s="155"/>
      <c r="C57" s="155"/>
      <c r="D57" s="155"/>
      <c r="E57" s="155"/>
      <c r="F57" s="155"/>
      <c r="G57" s="155"/>
      <c r="H57" s="155"/>
      <c r="I57" s="155"/>
      <c r="J57" s="151"/>
      <c r="K57" s="179"/>
      <c r="L57" s="179"/>
      <c r="M57" s="179"/>
      <c r="X57" s="176"/>
      <c r="Y57" s="155"/>
    </row>
    <row r="58" spans="1:25" s="153" customFormat="1" x14ac:dyDescent="0.25">
      <c r="A58" s="155"/>
      <c r="B58" s="155"/>
      <c r="C58" s="155"/>
      <c r="D58" s="155"/>
      <c r="E58" s="155"/>
      <c r="F58" s="155"/>
      <c r="G58" s="155"/>
      <c r="H58" s="155"/>
      <c r="I58" s="155"/>
      <c r="J58" s="151"/>
      <c r="K58" s="179"/>
      <c r="L58" s="179"/>
      <c r="M58" s="179"/>
      <c r="X58" s="176"/>
      <c r="Y58" s="155"/>
    </row>
    <row r="59" spans="1:25" s="153" customFormat="1" x14ac:dyDescent="0.25">
      <c r="A59" s="155"/>
      <c r="B59" s="155"/>
      <c r="C59" s="155"/>
      <c r="D59" s="155"/>
      <c r="E59" s="155"/>
      <c r="F59" s="155"/>
      <c r="G59" s="155"/>
      <c r="H59" s="155"/>
      <c r="I59" s="155"/>
      <c r="J59" s="151"/>
      <c r="K59" s="179"/>
      <c r="L59" s="179"/>
      <c r="M59" s="179"/>
      <c r="X59" s="176"/>
      <c r="Y59" s="155"/>
    </row>
    <row r="60" spans="1:25" s="153" customFormat="1" x14ac:dyDescent="0.25">
      <c r="A60" s="155"/>
      <c r="B60" s="155"/>
      <c r="C60" s="155"/>
      <c r="D60" s="155"/>
      <c r="E60" s="155"/>
      <c r="F60" s="155"/>
      <c r="G60" s="155"/>
      <c r="H60" s="155"/>
      <c r="I60" s="155"/>
      <c r="J60" s="151"/>
      <c r="K60" s="179"/>
      <c r="L60" s="179"/>
      <c r="M60" s="179"/>
      <c r="X60" s="176"/>
      <c r="Y60" s="155"/>
    </row>
    <row r="61" spans="1:25" s="153" customFormat="1" x14ac:dyDescent="0.25">
      <c r="A61" s="155"/>
      <c r="B61" s="155"/>
      <c r="C61" s="155"/>
      <c r="D61" s="155"/>
      <c r="E61" s="155"/>
      <c r="F61" s="155"/>
      <c r="G61" s="155"/>
      <c r="H61" s="155"/>
      <c r="I61" s="155"/>
      <c r="J61" s="151"/>
      <c r="K61" s="179"/>
      <c r="L61" s="179"/>
      <c r="M61" s="179"/>
      <c r="X61" s="176"/>
      <c r="Y61" s="155"/>
    </row>
    <row r="62" spans="1:25" s="153" customFormat="1" x14ac:dyDescent="0.25">
      <c r="A62" s="155"/>
      <c r="B62" s="155"/>
      <c r="C62" s="155"/>
      <c r="D62" s="155"/>
      <c r="E62" s="155"/>
      <c r="F62" s="155"/>
      <c r="G62" s="155"/>
      <c r="H62" s="155"/>
      <c r="I62" s="155"/>
      <c r="J62" s="151"/>
      <c r="K62" s="179"/>
      <c r="L62" s="179"/>
      <c r="M62" s="179"/>
      <c r="X62" s="176"/>
      <c r="Y62" s="155"/>
    </row>
    <row r="63" spans="1:25" s="153" customFormat="1" x14ac:dyDescent="0.25">
      <c r="A63" s="155"/>
      <c r="B63" s="155"/>
      <c r="C63" s="155"/>
      <c r="D63" s="155"/>
      <c r="E63" s="155"/>
      <c r="F63" s="155"/>
      <c r="G63" s="155"/>
      <c r="H63" s="155"/>
      <c r="I63" s="155"/>
      <c r="J63" s="151"/>
      <c r="K63" s="179"/>
      <c r="L63" s="179"/>
      <c r="M63" s="179"/>
      <c r="X63" s="176"/>
      <c r="Y63" s="155"/>
    </row>
    <row r="64" spans="1:25" s="153" customFormat="1" x14ac:dyDescent="0.25">
      <c r="A64" s="155"/>
      <c r="B64" s="155"/>
      <c r="C64" s="155"/>
      <c r="D64" s="155"/>
      <c r="E64" s="155"/>
      <c r="F64" s="155"/>
      <c r="G64" s="155"/>
      <c r="H64" s="155"/>
      <c r="I64" s="155"/>
      <c r="J64" s="151"/>
      <c r="K64" s="179"/>
      <c r="L64" s="179"/>
      <c r="M64" s="179"/>
      <c r="X64" s="176"/>
      <c r="Y64" s="155"/>
    </row>
    <row r="65" spans="1:25" s="153" customFormat="1" x14ac:dyDescent="0.25">
      <c r="A65" s="155"/>
      <c r="B65" s="155"/>
      <c r="C65" s="155"/>
      <c r="D65" s="155"/>
      <c r="E65" s="155"/>
      <c r="F65" s="155"/>
      <c r="G65" s="155"/>
      <c r="H65" s="155"/>
      <c r="I65" s="155"/>
      <c r="J65" s="151"/>
      <c r="K65" s="179"/>
      <c r="L65" s="179"/>
      <c r="M65" s="179"/>
      <c r="X65" s="176"/>
      <c r="Y65" s="155"/>
    </row>
    <row r="66" spans="1:25" s="153" customFormat="1" x14ac:dyDescent="0.25">
      <c r="A66" s="155"/>
      <c r="B66" s="155"/>
      <c r="C66" s="155"/>
      <c r="D66" s="155"/>
      <c r="E66" s="155"/>
      <c r="F66" s="155"/>
      <c r="G66" s="155"/>
      <c r="H66" s="155"/>
      <c r="I66" s="155"/>
      <c r="J66" s="151"/>
      <c r="K66" s="179"/>
      <c r="L66" s="179"/>
      <c r="M66" s="179"/>
      <c r="X66" s="176"/>
      <c r="Y66" s="155"/>
    </row>
    <row r="67" spans="1:25" s="153" customFormat="1" x14ac:dyDescent="0.25">
      <c r="A67" s="155"/>
      <c r="B67" s="155"/>
      <c r="C67" s="155"/>
      <c r="D67" s="155"/>
      <c r="E67" s="155"/>
      <c r="F67" s="155"/>
      <c r="G67" s="155"/>
      <c r="H67" s="155"/>
      <c r="I67" s="155"/>
      <c r="J67" s="151"/>
      <c r="K67" s="179"/>
      <c r="L67" s="179"/>
      <c r="M67" s="179"/>
      <c r="X67" s="176"/>
      <c r="Y67" s="155"/>
    </row>
    <row r="68" spans="1:25" s="153" customFormat="1" x14ac:dyDescent="0.25">
      <c r="A68" s="155"/>
      <c r="B68" s="155"/>
      <c r="C68" s="155"/>
      <c r="D68" s="155"/>
      <c r="E68" s="155"/>
      <c r="F68" s="155"/>
      <c r="G68" s="155"/>
      <c r="H68" s="155"/>
      <c r="I68" s="155"/>
      <c r="J68" s="151"/>
      <c r="K68" s="179"/>
      <c r="L68" s="179"/>
      <c r="M68" s="179"/>
      <c r="X68" s="176"/>
      <c r="Y68" s="155"/>
    </row>
    <row r="69" spans="1:25" s="153" customFormat="1" x14ac:dyDescent="0.25">
      <c r="A69" s="155"/>
      <c r="B69" s="155"/>
      <c r="C69" s="155"/>
      <c r="D69" s="155"/>
      <c r="E69" s="155"/>
      <c r="F69" s="155"/>
      <c r="G69" s="155"/>
      <c r="H69" s="155"/>
      <c r="I69" s="155"/>
      <c r="J69" s="151"/>
      <c r="K69" s="179"/>
      <c r="L69" s="179"/>
      <c r="M69" s="179"/>
      <c r="X69" s="176"/>
      <c r="Y69" s="155"/>
    </row>
    <row r="70" spans="1:25" s="153" customFormat="1" x14ac:dyDescent="0.25">
      <c r="A70" s="155"/>
      <c r="B70" s="155"/>
      <c r="C70" s="155"/>
      <c r="D70" s="155"/>
      <c r="E70" s="155"/>
      <c r="F70" s="155"/>
      <c r="G70" s="155"/>
      <c r="H70" s="155"/>
      <c r="I70" s="155"/>
      <c r="J70" s="151"/>
      <c r="K70" s="179"/>
      <c r="L70" s="179"/>
      <c r="M70" s="179"/>
      <c r="X70" s="176"/>
      <c r="Y70" s="155"/>
    </row>
    <row r="71" spans="1:25" s="153" customFormat="1" x14ac:dyDescent="0.25">
      <c r="A71" s="155"/>
      <c r="B71" s="155"/>
      <c r="C71" s="155"/>
      <c r="D71" s="155"/>
      <c r="E71" s="155"/>
      <c r="F71" s="155"/>
      <c r="G71" s="155"/>
      <c r="H71" s="155"/>
      <c r="I71" s="155"/>
      <c r="J71" s="151"/>
      <c r="K71" s="179"/>
      <c r="L71" s="179"/>
      <c r="M71" s="179"/>
      <c r="X71" s="176"/>
      <c r="Y71" s="155"/>
    </row>
    <row r="72" spans="1:25" s="153" customFormat="1" x14ac:dyDescent="0.25">
      <c r="A72" s="155"/>
      <c r="B72" s="155"/>
      <c r="C72" s="155"/>
      <c r="D72" s="155"/>
      <c r="E72" s="155"/>
      <c r="F72" s="155"/>
      <c r="G72" s="155"/>
      <c r="H72" s="155"/>
      <c r="I72" s="155"/>
      <c r="J72" s="151"/>
      <c r="K72" s="179"/>
      <c r="L72" s="179"/>
      <c r="M72" s="179"/>
      <c r="X72" s="176"/>
      <c r="Y72" s="155"/>
    </row>
    <row r="73" spans="1:25" s="153" customFormat="1" x14ac:dyDescent="0.25">
      <c r="A73" s="155"/>
      <c r="B73" s="155"/>
      <c r="C73" s="155"/>
      <c r="D73" s="155"/>
      <c r="E73" s="155"/>
      <c r="F73" s="155"/>
      <c r="G73" s="155"/>
      <c r="H73" s="155"/>
      <c r="I73" s="155"/>
      <c r="J73" s="151"/>
      <c r="K73" s="179"/>
      <c r="L73" s="179"/>
      <c r="M73" s="179"/>
      <c r="X73" s="176"/>
      <c r="Y73" s="155"/>
    </row>
    <row r="74" spans="1:25" s="153" customFormat="1" x14ac:dyDescent="0.25">
      <c r="A74" s="155"/>
      <c r="B74" s="155"/>
      <c r="C74" s="155"/>
      <c r="D74" s="155"/>
      <c r="E74" s="155"/>
      <c r="F74" s="155"/>
      <c r="G74" s="155"/>
      <c r="H74" s="155"/>
      <c r="I74" s="155"/>
      <c r="J74" s="151"/>
      <c r="K74" s="179"/>
      <c r="L74" s="179"/>
      <c r="M74" s="179"/>
      <c r="X74" s="176"/>
      <c r="Y74" s="155"/>
    </row>
    <row r="75" spans="1:25" s="153" customFormat="1" x14ac:dyDescent="0.25">
      <c r="A75" s="155"/>
      <c r="B75" s="155"/>
      <c r="C75" s="155"/>
      <c r="D75" s="155"/>
      <c r="E75" s="155"/>
      <c r="F75" s="155"/>
      <c r="G75" s="155"/>
      <c r="H75" s="155"/>
      <c r="I75" s="155"/>
      <c r="J75" s="151"/>
      <c r="K75" s="179"/>
      <c r="L75" s="179"/>
      <c r="M75" s="179"/>
      <c r="X75" s="176"/>
      <c r="Y75" s="155"/>
    </row>
    <row r="76" spans="1:25" s="153" customFormat="1" x14ac:dyDescent="0.25">
      <c r="A76" s="155"/>
      <c r="B76" s="155"/>
      <c r="C76" s="155"/>
      <c r="D76" s="155"/>
      <c r="E76" s="155"/>
      <c r="F76" s="155"/>
      <c r="G76" s="155"/>
      <c r="H76" s="155"/>
      <c r="I76" s="155"/>
      <c r="J76" s="151"/>
      <c r="K76" s="179"/>
      <c r="L76" s="179"/>
      <c r="M76" s="179"/>
      <c r="X76" s="176"/>
      <c r="Y76" s="155"/>
    </row>
    <row r="77" spans="1:25" s="153" customFormat="1" x14ac:dyDescent="0.25">
      <c r="A77" s="155"/>
      <c r="B77" s="155"/>
      <c r="C77" s="155"/>
      <c r="D77" s="155"/>
      <c r="E77" s="155"/>
      <c r="F77" s="155"/>
      <c r="G77" s="155"/>
      <c r="H77" s="155"/>
      <c r="I77" s="155"/>
      <c r="J77" s="151"/>
      <c r="K77" s="179"/>
      <c r="L77" s="179"/>
      <c r="M77" s="179"/>
      <c r="X77" s="176"/>
      <c r="Y77" s="155"/>
    </row>
    <row r="78" spans="1:25" s="153" customFormat="1" x14ac:dyDescent="0.25">
      <c r="A78" s="155"/>
      <c r="B78" s="155"/>
      <c r="C78" s="155"/>
      <c r="D78" s="155"/>
      <c r="E78" s="155"/>
      <c r="F78" s="155"/>
      <c r="G78" s="155"/>
      <c r="H78" s="155"/>
      <c r="I78" s="155"/>
      <c r="J78" s="151"/>
      <c r="K78" s="179"/>
      <c r="L78" s="179"/>
      <c r="M78" s="179"/>
      <c r="X78" s="176"/>
      <c r="Y78" s="155"/>
    </row>
    <row r="79" spans="1:25" s="153" customFormat="1" x14ac:dyDescent="0.25">
      <c r="A79" s="155"/>
      <c r="B79" s="155"/>
      <c r="C79" s="155"/>
      <c r="D79" s="155"/>
      <c r="E79" s="155"/>
      <c r="F79" s="155"/>
      <c r="G79" s="155"/>
      <c r="H79" s="155"/>
      <c r="I79" s="155"/>
      <c r="J79" s="151"/>
      <c r="K79" s="179"/>
      <c r="L79" s="179"/>
      <c r="M79" s="179"/>
      <c r="X79" s="176"/>
      <c r="Y79" s="155"/>
    </row>
    <row r="80" spans="1:25" s="153" customFormat="1" x14ac:dyDescent="0.25">
      <c r="A80" s="155"/>
      <c r="B80" s="155"/>
      <c r="C80" s="155"/>
      <c r="D80" s="155"/>
      <c r="E80" s="155"/>
      <c r="F80" s="155"/>
      <c r="G80" s="155"/>
      <c r="H80" s="155"/>
      <c r="I80" s="155"/>
      <c r="J80" s="151"/>
      <c r="K80" s="179"/>
      <c r="L80" s="179"/>
      <c r="M80" s="179"/>
      <c r="X80" s="176"/>
      <c r="Y80" s="155"/>
    </row>
    <row r="81" spans="1:25" s="153" customFormat="1" x14ac:dyDescent="0.25">
      <c r="A81" s="155"/>
      <c r="B81" s="155"/>
      <c r="C81" s="155"/>
      <c r="D81" s="155"/>
      <c r="E81" s="155"/>
      <c r="F81" s="155"/>
      <c r="G81" s="155"/>
      <c r="H81" s="155"/>
      <c r="I81" s="155"/>
      <c r="J81" s="151"/>
      <c r="K81" s="179"/>
      <c r="L81" s="179"/>
      <c r="M81" s="179"/>
      <c r="X81" s="176"/>
      <c r="Y81" s="155"/>
    </row>
    <row r="82" spans="1:25" s="153" customFormat="1" x14ac:dyDescent="0.25">
      <c r="A82" s="155"/>
      <c r="B82" s="155"/>
      <c r="C82" s="155"/>
      <c r="D82" s="155"/>
      <c r="E82" s="155"/>
      <c r="F82" s="155"/>
      <c r="G82" s="155"/>
      <c r="H82" s="155"/>
      <c r="I82" s="155"/>
      <c r="J82" s="151"/>
      <c r="K82" s="179"/>
      <c r="L82" s="179"/>
      <c r="M82" s="179"/>
      <c r="X82" s="176"/>
      <c r="Y82" s="155"/>
    </row>
    <row r="83" spans="1:25" s="153" customFormat="1" x14ac:dyDescent="0.25">
      <c r="A83" s="155"/>
      <c r="B83" s="155"/>
      <c r="C83" s="155"/>
      <c r="D83" s="155"/>
      <c r="E83" s="155"/>
      <c r="F83" s="155"/>
      <c r="G83" s="155"/>
      <c r="H83" s="155"/>
      <c r="I83" s="155"/>
      <c r="J83" s="151"/>
      <c r="K83" s="179"/>
      <c r="L83" s="179"/>
      <c r="M83" s="179"/>
      <c r="X83" s="176"/>
      <c r="Y83" s="155"/>
    </row>
    <row r="84" spans="1:25" s="153" customFormat="1" x14ac:dyDescent="0.25">
      <c r="A84" s="155"/>
      <c r="B84" s="155"/>
      <c r="C84" s="155"/>
      <c r="D84" s="155"/>
      <c r="E84" s="155"/>
      <c r="F84" s="155"/>
      <c r="G84" s="155"/>
      <c r="H84" s="155"/>
      <c r="I84" s="155"/>
      <c r="J84" s="151"/>
      <c r="K84" s="179"/>
      <c r="L84" s="179"/>
      <c r="M84" s="179"/>
      <c r="X84" s="176"/>
      <c r="Y84" s="155"/>
    </row>
    <row r="85" spans="1:25" s="153" customFormat="1" x14ac:dyDescent="0.25">
      <c r="A85" s="155"/>
      <c r="B85" s="155"/>
      <c r="C85" s="155"/>
      <c r="D85" s="155"/>
      <c r="E85" s="155"/>
      <c r="F85" s="155"/>
      <c r="G85" s="155"/>
      <c r="H85" s="155"/>
      <c r="I85" s="155"/>
      <c r="J85" s="151"/>
      <c r="K85" s="179"/>
      <c r="L85" s="179"/>
      <c r="M85" s="179"/>
      <c r="X85" s="176"/>
      <c r="Y85" s="155"/>
    </row>
    <row r="86" spans="1:25" s="153" customFormat="1" x14ac:dyDescent="0.25">
      <c r="A86" s="155"/>
      <c r="B86" s="155"/>
      <c r="C86" s="155"/>
      <c r="D86" s="155"/>
      <c r="E86" s="155"/>
      <c r="F86" s="155"/>
      <c r="G86" s="155"/>
      <c r="H86" s="155"/>
      <c r="I86" s="155"/>
      <c r="J86" s="151"/>
      <c r="K86" s="179"/>
      <c r="L86" s="179"/>
      <c r="M86" s="179"/>
      <c r="X86" s="176"/>
      <c r="Y86" s="155"/>
    </row>
    <row r="87" spans="1:25" s="153" customFormat="1" x14ac:dyDescent="0.25">
      <c r="A87" s="155"/>
      <c r="B87" s="155"/>
      <c r="C87" s="155"/>
      <c r="D87" s="155"/>
      <c r="E87" s="155"/>
      <c r="F87" s="155"/>
      <c r="G87" s="155"/>
      <c r="H87" s="155"/>
      <c r="I87" s="155"/>
      <c r="J87" s="151"/>
      <c r="K87" s="179"/>
      <c r="L87" s="179"/>
      <c r="M87" s="179"/>
      <c r="X87" s="176"/>
      <c r="Y87" s="155"/>
    </row>
    <row r="88" spans="1:25" s="153" customFormat="1" x14ac:dyDescent="0.25">
      <c r="A88" s="155"/>
      <c r="B88" s="155"/>
      <c r="C88" s="155"/>
      <c r="D88" s="155"/>
      <c r="E88" s="155"/>
      <c r="F88" s="155"/>
      <c r="G88" s="155"/>
      <c r="H88" s="155"/>
      <c r="I88" s="155"/>
      <c r="J88" s="151"/>
      <c r="K88" s="179"/>
      <c r="L88" s="179"/>
      <c r="M88" s="179"/>
      <c r="X88" s="176"/>
      <c r="Y88" s="155"/>
    </row>
    <row r="89" spans="1:25" s="153" customFormat="1" x14ac:dyDescent="0.25">
      <c r="A89" s="155"/>
      <c r="B89" s="155"/>
      <c r="C89" s="155"/>
      <c r="D89" s="155"/>
      <c r="E89" s="155"/>
      <c r="F89" s="155"/>
      <c r="G89" s="155"/>
      <c r="H89" s="155"/>
      <c r="I89" s="155"/>
      <c r="J89" s="151"/>
      <c r="K89" s="179"/>
      <c r="L89" s="179"/>
      <c r="M89" s="179"/>
      <c r="X89" s="176"/>
      <c r="Y89" s="155"/>
    </row>
    <row r="90" spans="1:25" s="153" customFormat="1" x14ac:dyDescent="0.25">
      <c r="A90" s="155"/>
      <c r="B90" s="155"/>
      <c r="C90" s="155"/>
      <c r="D90" s="155"/>
      <c r="E90" s="155"/>
      <c r="F90" s="155"/>
      <c r="G90" s="155"/>
      <c r="H90" s="155"/>
      <c r="I90" s="155"/>
      <c r="J90" s="151"/>
      <c r="K90" s="179"/>
      <c r="L90" s="179"/>
      <c r="M90" s="179"/>
      <c r="X90" s="176"/>
      <c r="Y90" s="155"/>
    </row>
    <row r="91" spans="1:25" s="153" customFormat="1" x14ac:dyDescent="0.25">
      <c r="A91" s="155"/>
      <c r="B91" s="155"/>
      <c r="C91" s="155"/>
      <c r="D91" s="155"/>
      <c r="E91" s="155"/>
      <c r="F91" s="155"/>
      <c r="G91" s="155"/>
      <c r="H91" s="155"/>
      <c r="I91" s="155"/>
      <c r="J91" s="151"/>
      <c r="K91" s="179"/>
      <c r="L91" s="179"/>
      <c r="M91" s="179"/>
      <c r="X91" s="176"/>
      <c r="Y91" s="155"/>
    </row>
    <row r="92" spans="1:25" s="153" customFormat="1" x14ac:dyDescent="0.25">
      <c r="A92" s="155"/>
      <c r="B92" s="155"/>
      <c r="C92" s="155"/>
      <c r="D92" s="155"/>
      <c r="E92" s="155"/>
      <c r="F92" s="155"/>
      <c r="G92" s="155"/>
      <c r="H92" s="155"/>
      <c r="I92" s="155"/>
      <c r="J92" s="151"/>
      <c r="K92" s="179"/>
      <c r="L92" s="179"/>
      <c r="M92" s="179"/>
      <c r="X92" s="176"/>
      <c r="Y92" s="155"/>
    </row>
    <row r="93" spans="1:25" s="153" customFormat="1" x14ac:dyDescent="0.25">
      <c r="A93" s="155"/>
      <c r="B93" s="155"/>
      <c r="C93" s="155"/>
      <c r="D93" s="155"/>
      <c r="E93" s="155"/>
      <c r="F93" s="155"/>
      <c r="G93" s="155"/>
      <c r="H93" s="155"/>
      <c r="I93" s="155"/>
      <c r="J93" s="151"/>
      <c r="K93" s="179"/>
      <c r="L93" s="179"/>
      <c r="M93" s="179"/>
      <c r="X93" s="176"/>
      <c r="Y93" s="155"/>
    </row>
    <row r="94" spans="1:25" s="153" customFormat="1" x14ac:dyDescent="0.25">
      <c r="A94" s="155"/>
      <c r="B94" s="155"/>
      <c r="C94" s="155"/>
      <c r="D94" s="155"/>
      <c r="E94" s="155"/>
      <c r="F94" s="155"/>
      <c r="G94" s="155"/>
      <c r="H94" s="155"/>
      <c r="I94" s="155"/>
      <c r="J94" s="151"/>
      <c r="K94" s="179"/>
      <c r="L94" s="179"/>
      <c r="M94" s="179"/>
      <c r="X94" s="176"/>
      <c r="Y94" s="155"/>
    </row>
    <row r="95" spans="1:25" s="153" customFormat="1" x14ac:dyDescent="0.25">
      <c r="A95" s="155"/>
      <c r="B95" s="155"/>
      <c r="C95" s="155"/>
      <c r="D95" s="155"/>
      <c r="E95" s="155"/>
      <c r="F95" s="155"/>
      <c r="G95" s="155"/>
      <c r="H95" s="155"/>
      <c r="I95" s="155"/>
      <c r="J95" s="151"/>
      <c r="K95" s="179"/>
      <c r="L95" s="179"/>
      <c r="M95" s="179"/>
      <c r="X95" s="176"/>
      <c r="Y95" s="155"/>
    </row>
  </sheetData>
  <mergeCells count="24">
    <mergeCell ref="A11:H11"/>
    <mergeCell ref="X6:X7"/>
    <mergeCell ref="P6:P7"/>
    <mergeCell ref="Q6:Q7"/>
    <mergeCell ref="R6:S6"/>
    <mergeCell ref="T6:T7"/>
    <mergeCell ref="U6:V6"/>
    <mergeCell ref="W6:W7"/>
    <mergeCell ref="O6:O7"/>
    <mergeCell ref="A5:W5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</mergeCells>
  <pageMargins left="0.70866141732283472" right="0.70866141732283472" top="0.78740157480314965" bottom="0.78740157480314965" header="0.31496062992125984" footer="0.31496062992125984"/>
  <pageSetup paperSize="9" scale="44" firstPageNumber="133" orientation="landscape" useFirstPageNumber="1" r:id="rId1"/>
  <headerFooter>
    <oddFooter xml:space="preserve">&amp;L&amp;"Arial,Kurzíva"Zastupitelstvo Olomouckého kraje 16-12-2019
7. - Rozpočet Olomouckého kraje 2020 - návrh rozpočtu
Příloha č. 5b): Projekty spolufinancované z evropských fondů a národních fondů&amp;R&amp;"Arial,Kurzíva"Strana &amp;P (Celkem 140)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20</vt:i4>
      </vt:variant>
      <vt:variant>
        <vt:lpstr>Pojmenované oblasti</vt:lpstr>
      </vt:variant>
      <vt:variant>
        <vt:i4>22</vt:i4>
      </vt:variant>
    </vt:vector>
  </HeadingPairs>
  <TitlesOfParts>
    <vt:vector size="42" baseType="lpstr">
      <vt:lpstr>Souhrn</vt:lpstr>
      <vt:lpstr>školství - ORJ 52</vt:lpstr>
      <vt:lpstr>Školství - ORJ 59</vt:lpstr>
      <vt:lpstr>Školství - ORJ 19</vt:lpstr>
      <vt:lpstr>Sociální - ORJ 52</vt:lpstr>
      <vt:lpstr>Sociální - ORJ 19</vt:lpstr>
      <vt:lpstr>Doprava - ORJ 50 </vt:lpstr>
      <vt:lpstr>Doprava - SSOK</vt:lpstr>
      <vt:lpstr>Kultura - ORJ 52</vt:lpstr>
      <vt:lpstr>Kultura - ORJ 19</vt:lpstr>
      <vt:lpstr>Zdravotnictví - ORJ 52 SMN</vt:lpstr>
      <vt:lpstr>Zdravotnictví - ORJ 19</vt:lpstr>
      <vt:lpstr>IT - ORJ 59</vt:lpstr>
      <vt:lpstr>Životní prostředí - ORJ 59</vt:lpstr>
      <vt:lpstr>Cestovní ruch - ORJ 59</vt:lpstr>
      <vt:lpstr>Evropské programy - ORJ 60</vt:lpstr>
      <vt:lpstr>Evropské programy - ORJ 64</vt:lpstr>
      <vt:lpstr>Evropské programy - ORJ 74</vt:lpstr>
      <vt:lpstr>Evropské programy - ORJ 76</vt:lpstr>
      <vt:lpstr>Projektová příprava - ORJ 30</vt:lpstr>
      <vt:lpstr>'Evropské programy - ORJ 74'!Názvy_tisku</vt:lpstr>
      <vt:lpstr>'školství - ORJ 52'!Názvy_tisku</vt:lpstr>
      <vt:lpstr>'Cestovní ruch - ORJ 59'!Oblast_tisku</vt:lpstr>
      <vt:lpstr>'Doprava - ORJ 50 '!Oblast_tisku</vt:lpstr>
      <vt:lpstr>'Doprava - SSOK'!Oblast_tisku</vt:lpstr>
      <vt:lpstr>'Evropské programy - ORJ 60'!Oblast_tisku</vt:lpstr>
      <vt:lpstr>'Evropské programy - ORJ 64'!Oblast_tisku</vt:lpstr>
      <vt:lpstr>'Evropské programy - ORJ 74'!Oblast_tisku</vt:lpstr>
      <vt:lpstr>'Evropské programy - ORJ 76'!Oblast_tisku</vt:lpstr>
      <vt:lpstr>'IT - ORJ 59'!Oblast_tisku</vt:lpstr>
      <vt:lpstr>'Kultura - ORJ 19'!Oblast_tisku</vt:lpstr>
      <vt:lpstr>'Kultura - ORJ 52'!Oblast_tisku</vt:lpstr>
      <vt:lpstr>'Projektová příprava - ORJ 30'!Oblast_tisku</vt:lpstr>
      <vt:lpstr>'Sociální - ORJ 19'!Oblast_tisku</vt:lpstr>
      <vt:lpstr>'Sociální - ORJ 52'!Oblast_tisku</vt:lpstr>
      <vt:lpstr>Souhrn!Oblast_tisku</vt:lpstr>
      <vt:lpstr>'Školství - ORJ 19'!Oblast_tisku</vt:lpstr>
      <vt:lpstr>'školství - ORJ 52'!Oblast_tisku</vt:lpstr>
      <vt:lpstr>'Školství - ORJ 59'!Oblast_tisku</vt:lpstr>
      <vt:lpstr>'Zdravotnictví - ORJ 19'!Oblast_tisku</vt:lpstr>
      <vt:lpstr>'Zdravotnictví - ORJ 52 SMN'!Oblast_tisku</vt:lpstr>
      <vt:lpstr>'Životní prostředí - ORJ 59'!Oblast_tisku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Kypusová Marta</dc:creator>
  <cp:lastModifiedBy>Balabuch Petr</cp:lastModifiedBy>
  <cp:lastPrinted>2019-11-20T07:37:40Z</cp:lastPrinted>
  <dcterms:created xsi:type="dcterms:W3CDTF">2016-08-30T04:34:57Z</dcterms:created>
  <dcterms:modified xsi:type="dcterms:W3CDTF">2019-11-25T13:32:05Z</dcterms:modified>
</cp:coreProperties>
</file>