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0" yWindow="0" windowWidth="20490" windowHeight="7545" firstSheet="16" activeTab="19"/>
  </bookViews>
  <sheets>
    <sheet name="Souhrn" sheetId="8" r:id="rId1"/>
    <sheet name="školství - ORJ 52" sheetId="69" r:id="rId2"/>
    <sheet name="Školství - ORJ 59" sheetId="54" r:id="rId3"/>
    <sheet name="Školství - ORJ 19" sheetId="65" r:id="rId4"/>
    <sheet name="Sociální - ORJ 52" sheetId="48" r:id="rId5"/>
    <sheet name="Sociální - ORJ 19" sheetId="66" r:id="rId6"/>
    <sheet name="Doprava - ORJ 50 " sheetId="49" r:id="rId7"/>
    <sheet name="Doprava - SSOK" sheetId="50" r:id="rId8"/>
    <sheet name="Kultura - ORJ 52" sheetId="51" r:id="rId9"/>
    <sheet name="Kultura - ORJ 19" sheetId="67" r:id="rId10"/>
    <sheet name="Zdravotnictví - ORJ 52 SMN" sheetId="52" r:id="rId11"/>
    <sheet name="Zdravotnictví - ORJ 19" sheetId="68" r:id="rId12"/>
    <sheet name="IT - ORJ 59" sheetId="55" r:id="rId13"/>
    <sheet name="Životní prostředí - ORJ 59" sheetId="56" r:id="rId14"/>
    <sheet name="Cestovní ruch - ORJ 59" sheetId="57" r:id="rId15"/>
    <sheet name="Evropské programy - ORJ 60" sheetId="58" r:id="rId16"/>
    <sheet name="Evropské programy - ORJ 64" sheetId="62" r:id="rId17"/>
    <sheet name="Evropské programy - ORJ 74" sheetId="63" r:id="rId18"/>
    <sheet name="Evropské programy - ORJ 76" sheetId="64" r:id="rId19"/>
    <sheet name="Projektová příprava - ORJ 30" sheetId="53" r:id="rId20"/>
  </sheets>
  <definedNames>
    <definedName name="_xlnm.Print_Titles" localSheetId="17">'Evropské programy - ORJ 74'!$4:$8</definedName>
    <definedName name="_xlnm.Print_Titles" localSheetId="1">'školství - ORJ 52'!$4:$7</definedName>
    <definedName name="_xlnm.Print_Area" localSheetId="14">'Cestovní ruch - ORJ 59'!$A$1:$V$11</definedName>
    <definedName name="_xlnm.Print_Area" localSheetId="6">'Doprava - ORJ 50 '!$A$1:$X$25</definedName>
    <definedName name="_xlnm.Print_Area" localSheetId="7">'Doprava - SSOK'!$A$1:$W$16</definedName>
    <definedName name="_xlnm.Print_Area" localSheetId="15">'Evropské programy - ORJ 60'!$A$1:$W$13</definedName>
    <definedName name="_xlnm.Print_Area" localSheetId="16">'Evropské programy - ORJ 64'!$A$1:$S$16</definedName>
    <definedName name="_xlnm.Print_Area" localSheetId="17">'Evropské programy - ORJ 74'!$A$1:$S$78</definedName>
    <definedName name="_xlnm.Print_Area" localSheetId="18">'Evropské programy - ORJ 76'!$A$1:$S$24</definedName>
    <definedName name="_xlnm.Print_Area" localSheetId="12">'IT - ORJ 59'!$A$1:$W$10</definedName>
    <definedName name="_xlnm.Print_Area" localSheetId="9">'Kultura - ORJ 19'!$A$1:$W$11</definedName>
    <definedName name="_xlnm.Print_Area" localSheetId="8">'Kultura - ORJ 52'!$A$1:$X$20</definedName>
    <definedName name="_xlnm.Print_Area" localSheetId="19">'Projektová příprava - ORJ 30'!$A$1:$W$11</definedName>
    <definedName name="_xlnm.Print_Area" localSheetId="5">'Sociální - ORJ 19'!$A$1:$W$18</definedName>
    <definedName name="_xlnm.Print_Area" localSheetId="4">'Sociální - ORJ 52'!$A$1:$X$25</definedName>
    <definedName name="_xlnm.Print_Area" localSheetId="0">Souhrn!$A$1:$I$34</definedName>
    <definedName name="_xlnm.Print_Area" localSheetId="3">'Školství - ORJ 19'!$A$1:$W$16</definedName>
    <definedName name="_xlnm.Print_Area" localSheetId="1">'školství - ORJ 52'!$A$1:$X$30</definedName>
    <definedName name="_xlnm.Print_Area" localSheetId="2">'Školství - ORJ 59'!$A$1:$W$10</definedName>
    <definedName name="_xlnm.Print_Area" localSheetId="11">'Zdravotnictví - ORJ 19'!$A$1:$W$11</definedName>
    <definedName name="_xlnm.Print_Area" localSheetId="10">'Zdravotnictví - ORJ 52 SMN'!$A$1:$Y$20</definedName>
    <definedName name="_xlnm.Print_Area" localSheetId="13">'Životní prostředí - ORJ 59'!$A$1:$W$16</definedName>
  </definedNames>
  <calcPr calcId="162913"/>
</workbook>
</file>

<file path=xl/calcChain.xml><?xml version="1.0" encoding="utf-8"?>
<calcChain xmlns="http://schemas.openxmlformats.org/spreadsheetml/2006/main">
  <c r="J10" i="8" l="1"/>
  <c r="Q8" i="63"/>
  <c r="O8" i="58"/>
  <c r="M8" i="58"/>
  <c r="L8" i="58"/>
  <c r="K8" i="58"/>
  <c r="V8" i="57"/>
  <c r="U8" i="57"/>
  <c r="T8" i="57"/>
  <c r="S8" i="57"/>
  <c r="R8" i="57"/>
  <c r="Q8" i="57"/>
  <c r="P8" i="57"/>
  <c r="O8" i="57"/>
  <c r="N8" i="57"/>
  <c r="L8" i="57"/>
  <c r="K8" i="57"/>
  <c r="J8" i="57"/>
  <c r="K8" i="56"/>
  <c r="U8" i="68"/>
  <c r="T8" i="68"/>
  <c r="S8" i="68"/>
  <c r="R8" i="68"/>
  <c r="Q8" i="68"/>
  <c r="P8" i="68"/>
  <c r="O8" i="68"/>
  <c r="M8" i="68"/>
  <c r="L8" i="68"/>
  <c r="K8" i="68"/>
  <c r="W8" i="67"/>
  <c r="V8" i="67"/>
  <c r="U8" i="67"/>
  <c r="T8" i="67"/>
  <c r="S8" i="67"/>
  <c r="R8" i="67"/>
  <c r="Q8" i="67"/>
  <c r="P8" i="67"/>
  <c r="O8" i="67"/>
  <c r="M8" i="67"/>
  <c r="L8" i="67"/>
  <c r="K8" i="67"/>
  <c r="W8" i="50"/>
  <c r="V8" i="50"/>
  <c r="U8" i="50"/>
  <c r="T8" i="50"/>
  <c r="S8" i="50"/>
  <c r="R8" i="50"/>
  <c r="Q8" i="50"/>
  <c r="P8" i="50"/>
  <c r="O8" i="50"/>
  <c r="M8" i="50"/>
  <c r="L8" i="50"/>
  <c r="K8" i="50"/>
  <c r="K8" i="49"/>
  <c r="M18" i="66"/>
  <c r="L18" i="66"/>
  <c r="K18" i="66"/>
  <c r="W11" i="66"/>
  <c r="V11" i="66"/>
  <c r="U11" i="66"/>
  <c r="T11" i="66"/>
  <c r="S11" i="66"/>
  <c r="R11" i="66"/>
  <c r="Q11" i="66"/>
  <c r="P11" i="66"/>
  <c r="O11" i="66"/>
  <c r="M11" i="66"/>
  <c r="L11" i="66"/>
  <c r="K11" i="66"/>
  <c r="W8" i="66"/>
  <c r="V8" i="66"/>
  <c r="U8" i="66"/>
  <c r="T8" i="66"/>
  <c r="S8" i="66"/>
  <c r="R8" i="66"/>
  <c r="Q8" i="66"/>
  <c r="P8" i="66"/>
  <c r="O8" i="66"/>
  <c r="M8" i="66"/>
  <c r="L8" i="66"/>
  <c r="K8" i="66"/>
  <c r="K8" i="48"/>
  <c r="W16" i="65"/>
  <c r="V16" i="65"/>
  <c r="U16" i="65"/>
  <c r="T16" i="65"/>
  <c r="S16" i="65"/>
  <c r="R16" i="65"/>
  <c r="Q16" i="65"/>
  <c r="P16" i="65"/>
  <c r="O16" i="65"/>
  <c r="M16" i="65"/>
  <c r="L16" i="65"/>
  <c r="K16" i="65"/>
  <c r="W13" i="65"/>
  <c r="V13" i="65"/>
  <c r="U13" i="65"/>
  <c r="T13" i="65"/>
  <c r="S13" i="65"/>
  <c r="R13" i="65"/>
  <c r="Q13" i="65"/>
  <c r="P13" i="65"/>
  <c r="O13" i="65"/>
  <c r="M13" i="65"/>
  <c r="L13" i="65"/>
  <c r="K13" i="65"/>
  <c r="W8" i="65"/>
  <c r="V8" i="65"/>
  <c r="U8" i="65"/>
  <c r="T8" i="65"/>
  <c r="S8" i="65"/>
  <c r="R8" i="65"/>
  <c r="Q8" i="65"/>
  <c r="P8" i="65"/>
  <c r="O8" i="65"/>
  <c r="M8" i="65"/>
  <c r="L8" i="65"/>
  <c r="K8" i="65"/>
  <c r="X8" i="69"/>
  <c r="W8" i="69"/>
  <c r="V8" i="69"/>
  <c r="U8" i="69"/>
  <c r="T8" i="69"/>
  <c r="S8" i="69"/>
  <c r="Q8" i="69"/>
  <c r="P8" i="69"/>
  <c r="O8" i="69"/>
  <c r="M8" i="69"/>
  <c r="L8" i="69"/>
  <c r="K8" i="69"/>
  <c r="P9" i="69" l="1"/>
  <c r="K25" i="49" l="1"/>
  <c r="X11" i="49"/>
  <c r="U11" i="49"/>
  <c r="Q11" i="49"/>
  <c r="M11" i="49"/>
  <c r="W10" i="49"/>
  <c r="P11" i="49" l="1"/>
  <c r="M11" i="69"/>
  <c r="O11" i="69"/>
  <c r="K11" i="69"/>
  <c r="X11" i="69" l="1"/>
  <c r="W11" i="69"/>
  <c r="P9" i="58" l="1"/>
  <c r="Q9" i="58"/>
  <c r="Q13" i="56"/>
  <c r="Q12" i="56"/>
  <c r="P14" i="56"/>
  <c r="P9" i="56"/>
  <c r="P10" i="56"/>
  <c r="P11" i="56"/>
  <c r="T15" i="56" l="1"/>
  <c r="T14" i="56"/>
  <c r="Q15" i="56"/>
  <c r="Q14" i="56"/>
  <c r="P12" i="56"/>
  <c r="Q10" i="67"/>
  <c r="Q9" i="67"/>
  <c r="U9" i="51"/>
  <c r="Q9" i="51"/>
  <c r="T10" i="56"/>
  <c r="T9" i="56"/>
  <c r="Q11" i="56"/>
  <c r="Q10" i="56"/>
  <c r="Q9" i="56"/>
  <c r="T13" i="56"/>
  <c r="T12" i="56"/>
  <c r="T11" i="56"/>
  <c r="Q13" i="49"/>
  <c r="Q18" i="48"/>
  <c r="U18" i="48"/>
  <c r="G10" i="8" l="1"/>
  <c r="E10" i="8"/>
  <c r="E7" i="8"/>
  <c r="K10" i="48" l="1"/>
  <c r="U10" i="48"/>
  <c r="T16" i="50" l="1"/>
  <c r="O30" i="69" l="1"/>
  <c r="R8" i="69"/>
  <c r="R30" i="69" s="1"/>
  <c r="T30" i="69"/>
  <c r="W30" i="69"/>
  <c r="M9" i="69"/>
  <c r="Q9" i="69"/>
  <c r="U9" i="69"/>
  <c r="M10" i="69"/>
  <c r="Q10" i="69"/>
  <c r="U10" i="69"/>
  <c r="Q11" i="69"/>
  <c r="U11" i="69"/>
  <c r="Q12" i="69"/>
  <c r="U12" i="69"/>
  <c r="Q13" i="69"/>
  <c r="P13" i="69" s="1"/>
  <c r="X13" i="69" s="1"/>
  <c r="U13" i="69"/>
  <c r="K14" i="69"/>
  <c r="Q14" i="69"/>
  <c r="P14" i="69" s="1"/>
  <c r="X14" i="69" s="1"/>
  <c r="U14" i="69"/>
  <c r="M15" i="69"/>
  <c r="Q15" i="69"/>
  <c r="V15" i="69"/>
  <c r="V30" i="69" s="1"/>
  <c r="M16" i="69"/>
  <c r="Q16" i="69"/>
  <c r="P16" i="69" s="1"/>
  <c r="X16" i="69" s="1"/>
  <c r="U16" i="69"/>
  <c r="M17" i="69"/>
  <c r="Q17" i="69"/>
  <c r="U17" i="69"/>
  <c r="M18" i="69"/>
  <c r="Q18" i="69"/>
  <c r="U18" i="69"/>
  <c r="K19" i="69"/>
  <c r="Q19" i="69"/>
  <c r="U19" i="69"/>
  <c r="M20" i="69"/>
  <c r="Q20" i="69"/>
  <c r="P20" i="69" s="1"/>
  <c r="X20" i="69" s="1"/>
  <c r="U20" i="69"/>
  <c r="M21" i="69"/>
  <c r="Q21" i="69"/>
  <c r="U21" i="69"/>
  <c r="M22" i="69"/>
  <c r="Q22" i="69"/>
  <c r="U22" i="69"/>
  <c r="S23" i="69"/>
  <c r="Q23" i="69" s="1"/>
  <c r="W23" i="69"/>
  <c r="U23" i="69" s="1"/>
  <c r="S24" i="69"/>
  <c r="Q24" i="69" s="1"/>
  <c r="W24" i="69"/>
  <c r="U24" i="69" s="1"/>
  <c r="S25" i="69"/>
  <c r="Q25" i="69" s="1"/>
  <c r="W25" i="69"/>
  <c r="U25" i="69" s="1"/>
  <c r="S26" i="69"/>
  <c r="Q26" i="69" s="1"/>
  <c r="W26" i="69"/>
  <c r="U26" i="69" s="1"/>
  <c r="S27" i="69"/>
  <c r="Q27" i="69" s="1"/>
  <c r="W27" i="69"/>
  <c r="U27" i="69" s="1"/>
  <c r="K28" i="69"/>
  <c r="L28" i="69"/>
  <c r="M28" i="69"/>
  <c r="N28" i="69"/>
  <c r="O28" i="69"/>
  <c r="R28" i="69"/>
  <c r="S28" i="69"/>
  <c r="T28" i="69"/>
  <c r="U28" i="69"/>
  <c r="V28" i="69"/>
  <c r="W28" i="69"/>
  <c r="K29" i="69"/>
  <c r="Q29" i="69"/>
  <c r="Q28" i="69" s="1"/>
  <c r="U29" i="69"/>
  <c r="P12" i="69" l="1"/>
  <c r="X12" i="69" s="1"/>
  <c r="P11" i="69"/>
  <c r="P18" i="69"/>
  <c r="X18" i="69" s="1"/>
  <c r="P21" i="69"/>
  <c r="X21" i="69" s="1"/>
  <c r="P22" i="69"/>
  <c r="X22" i="69" s="1"/>
  <c r="P17" i="69"/>
  <c r="X17" i="69" s="1"/>
  <c r="P10" i="69"/>
  <c r="X10" i="69" s="1"/>
  <c r="P19" i="69"/>
  <c r="X19" i="69" s="1"/>
  <c r="P26" i="69"/>
  <c r="X26" i="69" s="1"/>
  <c r="L26" i="69"/>
  <c r="M26" i="69" s="1"/>
  <c r="P24" i="69"/>
  <c r="X24" i="69" s="1"/>
  <c r="L24" i="69"/>
  <c r="M24" i="69" s="1"/>
  <c r="Q30" i="69"/>
  <c r="F4" i="8" s="1"/>
  <c r="P27" i="69"/>
  <c r="X27" i="69" s="1"/>
  <c r="L27" i="69"/>
  <c r="M27" i="69" s="1"/>
  <c r="P25" i="69"/>
  <c r="X25" i="69" s="1"/>
  <c r="L25" i="69"/>
  <c r="M25" i="69" s="1"/>
  <c r="P23" i="69"/>
  <c r="X23" i="69" s="1"/>
  <c r="L23" i="69"/>
  <c r="U15" i="69"/>
  <c r="P15" i="69" s="1"/>
  <c r="X15" i="69" s="1"/>
  <c r="S30" i="69"/>
  <c r="P29" i="69"/>
  <c r="X9" i="69" l="1"/>
  <c r="U30" i="69"/>
  <c r="H4" i="8" s="1"/>
  <c r="P28" i="69"/>
  <c r="X29" i="69"/>
  <c r="X28" i="69" s="1"/>
  <c r="M23" i="69"/>
  <c r="L30" i="69"/>
  <c r="P30" i="69" l="1"/>
  <c r="F20" i="8"/>
  <c r="T11" i="68"/>
  <c r="H20" i="8" s="1"/>
  <c r="S11" i="68"/>
  <c r="O11" i="68"/>
  <c r="T10" i="68"/>
  <c r="Q10" i="68"/>
  <c r="P10" i="68"/>
  <c r="K10" i="68"/>
  <c r="K11" i="68" s="1"/>
  <c r="T9" i="68"/>
  <c r="Q9" i="68"/>
  <c r="P9" i="68"/>
  <c r="P11" i="68" s="1"/>
  <c r="K9" i="68"/>
  <c r="W9" i="68" s="1"/>
  <c r="V8" i="68"/>
  <c r="V11" i="68" s="1"/>
  <c r="U11" i="68"/>
  <c r="R11" i="68"/>
  <c r="Q11" i="68"/>
  <c r="M11" i="68"/>
  <c r="L11" i="68"/>
  <c r="W10" i="68" l="1"/>
  <c r="W8" i="68" s="1"/>
  <c r="W11" i="68" s="1"/>
  <c r="U11" i="67"/>
  <c r="S11" i="67"/>
  <c r="F15" i="8" s="1"/>
  <c r="O11" i="67"/>
  <c r="M11" i="67"/>
  <c r="L11" i="67"/>
  <c r="K11" i="67"/>
  <c r="T10" i="67"/>
  <c r="P10" i="67"/>
  <c r="K10" i="67"/>
  <c r="W10" i="67" s="1"/>
  <c r="T9" i="67"/>
  <c r="P9" i="67"/>
  <c r="K9" i="67"/>
  <c r="V11" i="67"/>
  <c r="R11" i="67"/>
  <c r="W9" i="67" l="1"/>
  <c r="W11" i="67"/>
  <c r="T11" i="67"/>
  <c r="H15" i="8" s="1"/>
  <c r="P11" i="67"/>
  <c r="Q11" i="67"/>
  <c r="H22" i="8"/>
  <c r="F22" i="8"/>
  <c r="G21" i="8"/>
  <c r="H18" i="8"/>
  <c r="H21" i="8" s="1"/>
  <c r="T17" i="66"/>
  <c r="Q17" i="66"/>
  <c r="P17" i="66"/>
  <c r="K17" i="66"/>
  <c r="W17" i="66" s="1"/>
  <c r="T16" i="66"/>
  <c r="Q16" i="66"/>
  <c r="P16" i="66"/>
  <c r="K16" i="66"/>
  <c r="W16" i="66" s="1"/>
  <c r="T15" i="66"/>
  <c r="Q15" i="66"/>
  <c r="P15" i="66" s="1"/>
  <c r="K15" i="66"/>
  <c r="W15" i="66" s="1"/>
  <c r="T14" i="66"/>
  <c r="P14" i="66" s="1"/>
  <c r="Q14" i="66"/>
  <c r="K14" i="66"/>
  <c r="T13" i="66"/>
  <c r="Q13" i="66"/>
  <c r="P13" i="66"/>
  <c r="K13" i="66"/>
  <c r="T12" i="66"/>
  <c r="Q12" i="66"/>
  <c r="P12" i="66"/>
  <c r="K12" i="66"/>
  <c r="W12" i="66" s="1"/>
  <c r="T10" i="66"/>
  <c r="Q10" i="66"/>
  <c r="P10" i="66" s="1"/>
  <c r="K10" i="66"/>
  <c r="T9" i="66"/>
  <c r="P9" i="66" s="1"/>
  <c r="Q9" i="66"/>
  <c r="K9" i="66"/>
  <c r="W9" i="66" s="1"/>
  <c r="U18" i="66"/>
  <c r="S18" i="66"/>
  <c r="G6" i="8"/>
  <c r="G7" i="8" s="1"/>
  <c r="H6" i="8"/>
  <c r="F6" i="8"/>
  <c r="V18" i="66" l="1"/>
  <c r="O18" i="66"/>
  <c r="R18" i="66"/>
  <c r="W14" i="66"/>
  <c r="W10" i="66"/>
  <c r="W13" i="66"/>
  <c r="T18" i="66"/>
  <c r="H9" i="8" s="1"/>
  <c r="Q18" i="66"/>
  <c r="T15" i="65"/>
  <c r="Q15" i="65"/>
  <c r="P15" i="65"/>
  <c r="K15" i="65"/>
  <c r="W15" i="65" s="1"/>
  <c r="T14" i="65"/>
  <c r="Q14" i="65"/>
  <c r="P14" i="65" s="1"/>
  <c r="K14" i="65"/>
  <c r="T12" i="65"/>
  <c r="P12" i="65" s="1"/>
  <c r="Q12" i="65"/>
  <c r="K12" i="65"/>
  <c r="W12" i="65" s="1"/>
  <c r="T11" i="65"/>
  <c r="Q11" i="65"/>
  <c r="P11" i="65"/>
  <c r="K11" i="65"/>
  <c r="T10" i="65"/>
  <c r="Q10" i="65"/>
  <c r="P10" i="65"/>
  <c r="K10" i="65"/>
  <c r="W10" i="65" s="1"/>
  <c r="T9" i="65"/>
  <c r="Q9" i="65"/>
  <c r="P9" i="65" s="1"/>
  <c r="K9" i="65"/>
  <c r="W9" i="65" s="1"/>
  <c r="W18" i="66" l="1"/>
  <c r="P18" i="66"/>
  <c r="W14" i="65"/>
  <c r="W11" i="65"/>
  <c r="H32" i="8" l="1"/>
  <c r="H31" i="8" l="1"/>
  <c r="G31" i="8"/>
  <c r="S24" i="64"/>
  <c r="R24" i="64"/>
  <c r="O24" i="64"/>
  <c r="L24" i="64"/>
  <c r="K24" i="64"/>
  <c r="P13" i="64"/>
  <c r="Q8" i="64"/>
  <c r="S8" i="64"/>
  <c r="R8" i="64"/>
  <c r="O8" i="64"/>
  <c r="L8" i="64"/>
  <c r="K8" i="64"/>
  <c r="M24" i="64" l="1"/>
  <c r="P9" i="64"/>
  <c r="Q24" i="64"/>
  <c r="M8" i="64"/>
  <c r="P24" i="64" l="1"/>
  <c r="P8" i="64"/>
  <c r="H29" i="8" l="1"/>
  <c r="S16" i="62"/>
  <c r="R16" i="62"/>
  <c r="Q16" i="62"/>
  <c r="P16" i="62"/>
  <c r="O16" i="62"/>
  <c r="L16" i="62"/>
  <c r="K16" i="62"/>
  <c r="P13" i="62"/>
  <c r="P14" i="62"/>
  <c r="P9" i="62"/>
  <c r="P15" i="62"/>
  <c r="M16" i="62"/>
  <c r="T16" i="62"/>
  <c r="L8" i="62"/>
  <c r="M8" i="62"/>
  <c r="O8" i="62"/>
  <c r="Q8" i="62"/>
  <c r="R8" i="62"/>
  <c r="S8" i="62"/>
  <c r="K8" i="62"/>
  <c r="P11" i="62"/>
  <c r="H30" i="8"/>
  <c r="G30" i="8"/>
  <c r="K8" i="63"/>
  <c r="P60" i="63"/>
  <c r="P8" i="62" l="1"/>
  <c r="P44" i="63"/>
  <c r="O33" i="63" l="1"/>
  <c r="O8" i="63" s="1"/>
  <c r="L33" i="63"/>
  <c r="L78" i="63" s="1"/>
  <c r="K33" i="63"/>
  <c r="S78" i="63"/>
  <c r="R78" i="63"/>
  <c r="O78" i="63"/>
  <c r="P33" i="63"/>
  <c r="M33" i="63"/>
  <c r="Q78" i="63"/>
  <c r="P9" i="63"/>
  <c r="S8" i="63"/>
  <c r="R8" i="63"/>
  <c r="L8" i="63" l="1"/>
  <c r="K78" i="63"/>
  <c r="M8" i="63"/>
  <c r="M78" i="63"/>
  <c r="P21" i="63"/>
  <c r="P78" i="63" l="1"/>
  <c r="P8" i="63"/>
  <c r="H28" i="8" l="1"/>
  <c r="V8" i="58"/>
  <c r="V13" i="58" s="1"/>
  <c r="U8" i="58"/>
  <c r="T8" i="58"/>
  <c r="T13" i="58" s="1"/>
  <c r="P8" i="58"/>
  <c r="T12" i="58"/>
  <c r="Q12" i="58"/>
  <c r="P12" i="58"/>
  <c r="W12" i="58" s="1"/>
  <c r="L12" i="58"/>
  <c r="M12" i="58" s="1"/>
  <c r="T11" i="58"/>
  <c r="Q11" i="58"/>
  <c r="P11" i="58" s="1"/>
  <c r="W11" i="58" s="1"/>
  <c r="L11" i="58"/>
  <c r="M11" i="58" s="1"/>
  <c r="W10" i="58"/>
  <c r="T10" i="58"/>
  <c r="Q10" i="58"/>
  <c r="P10" i="58"/>
  <c r="M10" i="58"/>
  <c r="L10" i="58"/>
  <c r="U9" i="58"/>
  <c r="T9" i="58"/>
  <c r="L9" i="58"/>
  <c r="M9" i="58" s="1"/>
  <c r="U13" i="58"/>
  <c r="S8" i="58"/>
  <c r="S13" i="58" s="1"/>
  <c r="R8" i="58"/>
  <c r="R13" i="58" s="1"/>
  <c r="Q8" i="58"/>
  <c r="Q13" i="58" s="1"/>
  <c r="O13" i="58"/>
  <c r="K13" i="58"/>
  <c r="H26" i="8"/>
  <c r="H27" i="8" s="1"/>
  <c r="U11" i="57"/>
  <c r="E27" i="8"/>
  <c r="F27" i="8"/>
  <c r="D26" i="8"/>
  <c r="D27" i="8" s="1"/>
  <c r="V11" i="57"/>
  <c r="T11" i="57"/>
  <c r="S11" i="57"/>
  <c r="R11" i="57"/>
  <c r="Q11" i="57"/>
  <c r="G26" i="8" s="1"/>
  <c r="G27" i="8" s="1"/>
  <c r="P11" i="57"/>
  <c r="O11" i="57"/>
  <c r="N11" i="57"/>
  <c r="L11" i="57"/>
  <c r="K11" i="57"/>
  <c r="J11" i="57"/>
  <c r="F24" i="8"/>
  <c r="F25" i="8" s="1"/>
  <c r="E25" i="8"/>
  <c r="D24" i="8"/>
  <c r="D25" i="8" s="1"/>
  <c r="U11" i="56"/>
  <c r="L11" i="56"/>
  <c r="M11" i="56" s="1"/>
  <c r="U10" i="56"/>
  <c r="L10" i="56"/>
  <c r="S10" i="56" s="1"/>
  <c r="W10" i="56" s="1"/>
  <c r="U9" i="56"/>
  <c r="L9" i="56"/>
  <c r="S9" i="56" s="1"/>
  <c r="V8" i="56"/>
  <c r="V16" i="56" s="1"/>
  <c r="U8" i="56"/>
  <c r="U16" i="56" s="1"/>
  <c r="T8" i="56"/>
  <c r="T16" i="56" s="1"/>
  <c r="H24" i="8" s="1"/>
  <c r="H25" i="8" s="1"/>
  <c r="R8" i="56"/>
  <c r="R16" i="56" s="1"/>
  <c r="G24" i="8" s="1"/>
  <c r="O8" i="56"/>
  <c r="O16" i="56" s="1"/>
  <c r="K16" i="56"/>
  <c r="W8" i="55"/>
  <c r="W10" i="55" s="1"/>
  <c r="V8" i="55"/>
  <c r="V10" i="55" s="1"/>
  <c r="U8" i="55"/>
  <c r="U10" i="55" s="1"/>
  <c r="T8" i="55"/>
  <c r="T10" i="55" s="1"/>
  <c r="S8" i="55"/>
  <c r="S10" i="55" s="1"/>
  <c r="R8" i="55"/>
  <c r="R10" i="55" s="1"/>
  <c r="Q8" i="55"/>
  <c r="Q10" i="55" s="1"/>
  <c r="P8" i="55"/>
  <c r="P10" i="55" s="1"/>
  <c r="O8" i="55"/>
  <c r="O10" i="55" s="1"/>
  <c r="M8" i="55"/>
  <c r="M10" i="55" s="1"/>
  <c r="L8" i="55"/>
  <c r="L10" i="55" s="1"/>
  <c r="K8" i="55"/>
  <c r="K10" i="55" s="1"/>
  <c r="H5" i="8"/>
  <c r="H7" i="8" s="1"/>
  <c r="I7" i="8" s="1"/>
  <c r="F5" i="8"/>
  <c r="F7" i="8" s="1"/>
  <c r="I24" i="8" l="1"/>
  <c r="I26" i="8"/>
  <c r="P13" i="58"/>
  <c r="W9" i="58"/>
  <c r="M13" i="58"/>
  <c r="L13" i="58"/>
  <c r="I27" i="8"/>
  <c r="G25" i="8"/>
  <c r="I25" i="8" s="1"/>
  <c r="S11" i="56"/>
  <c r="W11" i="56" s="1"/>
  <c r="L8" i="56"/>
  <c r="L16" i="56" s="1"/>
  <c r="M9" i="56"/>
  <c r="M10" i="56"/>
  <c r="W8" i="58" l="1"/>
  <c r="W13" i="58" s="1"/>
  <c r="S8" i="56"/>
  <c r="S16" i="56" s="1"/>
  <c r="M8" i="56"/>
  <c r="M16" i="56" s="1"/>
  <c r="Q8" i="56"/>
  <c r="Q16" i="56" s="1"/>
  <c r="W9" i="56" l="1"/>
  <c r="W8" i="56" s="1"/>
  <c r="W16" i="56" s="1"/>
  <c r="P8" i="56"/>
  <c r="P16" i="56" s="1"/>
  <c r="K8" i="54" l="1"/>
  <c r="O8" i="54"/>
  <c r="R8" i="54"/>
  <c r="S8" i="54"/>
  <c r="V8" i="54"/>
  <c r="L9" i="54"/>
  <c r="L8" i="54" s="1"/>
  <c r="L10" i="54" s="1"/>
  <c r="Q9" i="54"/>
  <c r="Q8" i="54" s="1"/>
  <c r="Q10" i="54" s="1"/>
  <c r="S9" i="54"/>
  <c r="U9" i="54"/>
  <c r="U8" i="54" s="1"/>
  <c r="U10" i="54" s="1"/>
  <c r="K10" i="54"/>
  <c r="O10" i="54"/>
  <c r="R10" i="54"/>
  <c r="S10" i="54"/>
  <c r="V10" i="54"/>
  <c r="W10" i="53"/>
  <c r="T10" i="53"/>
  <c r="Q10" i="53"/>
  <c r="P10" i="53"/>
  <c r="W9" i="53"/>
  <c r="W8" i="53" s="1"/>
  <c r="W11" i="53" s="1"/>
  <c r="T9" i="53"/>
  <c r="Q9" i="53"/>
  <c r="P9" i="53"/>
  <c r="V8" i="53"/>
  <c r="V11" i="53" s="1"/>
  <c r="U8" i="53"/>
  <c r="U11" i="53" s="1"/>
  <c r="T8" i="53"/>
  <c r="T11" i="53" s="1"/>
  <c r="S8" i="53"/>
  <c r="S11" i="53" s="1"/>
  <c r="R8" i="53"/>
  <c r="R11" i="53" s="1"/>
  <c r="Q8" i="53"/>
  <c r="Q11" i="53" s="1"/>
  <c r="P8" i="53"/>
  <c r="P11" i="53" s="1"/>
  <c r="O8" i="53"/>
  <c r="O11" i="53" s="1"/>
  <c r="M8" i="53"/>
  <c r="M11" i="53" s="1"/>
  <c r="L8" i="53"/>
  <c r="L11" i="53" s="1"/>
  <c r="K8" i="53"/>
  <c r="K11" i="53" s="1"/>
  <c r="T9" i="54" l="1"/>
  <c r="T8" i="54" s="1"/>
  <c r="T10" i="54" s="1"/>
  <c r="M9" i="54"/>
  <c r="M8" i="54" s="1"/>
  <c r="M10" i="54" s="1"/>
  <c r="E18" i="8"/>
  <c r="E21" i="8" s="1"/>
  <c r="F18" i="8"/>
  <c r="F21" i="8" s="1"/>
  <c r="I21" i="8" l="1"/>
  <c r="I18" i="8"/>
  <c r="P9" i="54"/>
  <c r="K9" i="52"/>
  <c r="L12" i="52"/>
  <c r="M12" i="52"/>
  <c r="N12" i="52"/>
  <c r="O12" i="52"/>
  <c r="R12" i="52"/>
  <c r="S12" i="52"/>
  <c r="T12" i="52"/>
  <c r="V12" i="52"/>
  <c r="W12" i="52"/>
  <c r="X12" i="52"/>
  <c r="L12" i="51"/>
  <c r="M12" i="51"/>
  <c r="N12" i="51"/>
  <c r="O12" i="51"/>
  <c r="R12" i="51"/>
  <c r="S12" i="51"/>
  <c r="T12" i="51"/>
  <c r="V12" i="51"/>
  <c r="W12" i="51"/>
  <c r="L14" i="50"/>
  <c r="L16" i="50" s="1"/>
  <c r="M14" i="50"/>
  <c r="O14" i="50"/>
  <c r="O16" i="50" s="1"/>
  <c r="P14" i="50"/>
  <c r="Q14" i="50"/>
  <c r="R14" i="50"/>
  <c r="S14" i="50"/>
  <c r="S16" i="50" s="1"/>
  <c r="T14" i="50"/>
  <c r="U14" i="50"/>
  <c r="V14" i="50"/>
  <c r="W14" i="50"/>
  <c r="K14" i="50"/>
  <c r="K16" i="50" s="1"/>
  <c r="R25" i="49"/>
  <c r="L17" i="49"/>
  <c r="M17" i="49"/>
  <c r="N17" i="49"/>
  <c r="O17" i="49"/>
  <c r="P17" i="49"/>
  <c r="Q17" i="49"/>
  <c r="R17" i="49"/>
  <c r="S17" i="49"/>
  <c r="T17" i="49"/>
  <c r="U17" i="49"/>
  <c r="V17" i="49"/>
  <c r="W17" i="49"/>
  <c r="X17" i="49"/>
  <c r="K17" i="49"/>
  <c r="L20" i="48"/>
  <c r="M20" i="48"/>
  <c r="N20" i="48"/>
  <c r="O20" i="48"/>
  <c r="R20" i="48"/>
  <c r="S20" i="48"/>
  <c r="T20" i="48"/>
  <c r="V20" i="48"/>
  <c r="W20" i="48"/>
  <c r="U19" i="52"/>
  <c r="Q19" i="52"/>
  <c r="P19" i="52" s="1"/>
  <c r="K19" i="52"/>
  <c r="Y19" i="52" s="1"/>
  <c r="U18" i="52"/>
  <c r="Q18" i="52"/>
  <c r="K18" i="52"/>
  <c r="U17" i="52"/>
  <c r="Q17" i="52"/>
  <c r="P17" i="52" s="1"/>
  <c r="K17" i="52"/>
  <c r="U16" i="52"/>
  <c r="Q16" i="52"/>
  <c r="P16" i="52" s="1"/>
  <c r="K16" i="52"/>
  <c r="K12" i="52" s="1"/>
  <c r="U15" i="52"/>
  <c r="Q15" i="52"/>
  <c r="K15" i="52"/>
  <c r="U14" i="52"/>
  <c r="Q14" i="52"/>
  <c r="K14" i="52"/>
  <c r="U13" i="52"/>
  <c r="Q13" i="52"/>
  <c r="Q12" i="52" s="1"/>
  <c r="U11" i="52"/>
  <c r="Q11" i="52"/>
  <c r="K11" i="52"/>
  <c r="U10" i="52"/>
  <c r="Q10" i="52"/>
  <c r="K10" i="52"/>
  <c r="K8" i="52" s="1"/>
  <c r="U9" i="52"/>
  <c r="Q9" i="52"/>
  <c r="P9" i="52" s="1"/>
  <c r="X8" i="52"/>
  <c r="W8" i="52"/>
  <c r="V8" i="52"/>
  <c r="V20" i="52" s="1"/>
  <c r="T8" i="52"/>
  <c r="S8" i="52"/>
  <c r="R8" i="52"/>
  <c r="O8" i="52"/>
  <c r="M8" i="52"/>
  <c r="L8" i="52"/>
  <c r="U19" i="51"/>
  <c r="Q19" i="51"/>
  <c r="P19" i="51" s="1"/>
  <c r="K19" i="51"/>
  <c r="U18" i="51"/>
  <c r="P18" i="51" s="1"/>
  <c r="Q18" i="51"/>
  <c r="K18" i="51"/>
  <c r="U17" i="51"/>
  <c r="Q17" i="51"/>
  <c r="K17" i="51"/>
  <c r="U16" i="51"/>
  <c r="Q16" i="51"/>
  <c r="K16" i="51"/>
  <c r="U15" i="51"/>
  <c r="Q15" i="51"/>
  <c r="K15" i="51"/>
  <c r="U14" i="51"/>
  <c r="Q14" i="51"/>
  <c r="P14" i="51" s="1"/>
  <c r="K14" i="51"/>
  <c r="K12" i="51" s="1"/>
  <c r="U13" i="51"/>
  <c r="U12" i="51" s="1"/>
  <c r="Q13" i="51"/>
  <c r="U11" i="51"/>
  <c r="Q11" i="51"/>
  <c r="K11" i="51"/>
  <c r="U10" i="51"/>
  <c r="Q10" i="51"/>
  <c r="K10" i="51"/>
  <c r="P9" i="51"/>
  <c r="M9" i="51"/>
  <c r="K9" i="51"/>
  <c r="W8" i="51"/>
  <c r="V8" i="51"/>
  <c r="T8" i="51"/>
  <c r="T20" i="51" s="1"/>
  <c r="S8" i="51"/>
  <c r="R8" i="51"/>
  <c r="R20" i="51" s="1"/>
  <c r="O8" i="51"/>
  <c r="M8" i="51"/>
  <c r="M20" i="51" s="1"/>
  <c r="L8" i="51"/>
  <c r="L20" i="51" s="1"/>
  <c r="W12" i="50"/>
  <c r="Q12" i="50"/>
  <c r="W11" i="50"/>
  <c r="Q11" i="50"/>
  <c r="M11" i="50"/>
  <c r="W10" i="50"/>
  <c r="Q10" i="50"/>
  <c r="M10" i="50"/>
  <c r="Q9" i="50"/>
  <c r="H12" i="8"/>
  <c r="U16" i="49"/>
  <c r="Q16" i="49"/>
  <c r="P16" i="49" s="1"/>
  <c r="X16" i="49" s="1"/>
  <c r="M16" i="49"/>
  <c r="U15" i="49"/>
  <c r="Q15" i="49"/>
  <c r="P15" i="49"/>
  <c r="X15" i="49" s="1"/>
  <c r="M15" i="49"/>
  <c r="U14" i="49"/>
  <c r="Q14" i="49"/>
  <c r="M14" i="49"/>
  <c r="U13" i="49"/>
  <c r="M13" i="49"/>
  <c r="U12" i="49"/>
  <c r="Q12" i="49"/>
  <c r="M12" i="49"/>
  <c r="U10" i="49"/>
  <c r="Q10" i="49"/>
  <c r="P10" i="49"/>
  <c r="X10" i="49" s="1"/>
  <c r="M10" i="49"/>
  <c r="U9" i="49"/>
  <c r="Q9" i="49"/>
  <c r="M9" i="49"/>
  <c r="W8" i="49"/>
  <c r="V8" i="49"/>
  <c r="V25" i="49" s="1"/>
  <c r="T8" i="49"/>
  <c r="S8" i="49"/>
  <c r="S25" i="49" s="1"/>
  <c r="R8" i="49"/>
  <c r="O8" i="49"/>
  <c r="O25" i="49" s="1"/>
  <c r="L8" i="49"/>
  <c r="L25" i="49" s="1"/>
  <c r="U24" i="48"/>
  <c r="Q24" i="48"/>
  <c r="P24" i="48" s="1"/>
  <c r="K24" i="48"/>
  <c r="U23" i="48"/>
  <c r="Q23" i="48"/>
  <c r="K23" i="48"/>
  <c r="U22" i="48"/>
  <c r="Q22" i="48"/>
  <c r="K22" i="48"/>
  <c r="U21" i="48"/>
  <c r="Q21" i="48"/>
  <c r="P21" i="48" s="1"/>
  <c r="K21" i="48"/>
  <c r="K20" i="48" s="1"/>
  <c r="M18" i="48"/>
  <c r="U17" i="48"/>
  <c r="Q17" i="48"/>
  <c r="M17" i="48"/>
  <c r="U16" i="48"/>
  <c r="P16" i="48" s="1"/>
  <c r="X16" i="48" s="1"/>
  <c r="Q16" i="48"/>
  <c r="M16" i="48"/>
  <c r="U15" i="48"/>
  <c r="Q15" i="48"/>
  <c r="M15" i="48"/>
  <c r="W14" i="48"/>
  <c r="W8" i="48" s="1"/>
  <c r="V14" i="48"/>
  <c r="U14" i="48" s="1"/>
  <c r="T14" i="48"/>
  <c r="S14" i="48"/>
  <c r="Q14" i="48" s="1"/>
  <c r="M14" i="48"/>
  <c r="U13" i="48"/>
  <c r="Q13" i="48"/>
  <c r="M13" i="48"/>
  <c r="U12" i="48"/>
  <c r="Q12" i="48"/>
  <c r="P12" i="48" s="1"/>
  <c r="X12" i="48" s="1"/>
  <c r="M12" i="48"/>
  <c r="Q10" i="48"/>
  <c r="M10" i="48"/>
  <c r="U11" i="48"/>
  <c r="Q11" i="48"/>
  <c r="P11" i="48" s="1"/>
  <c r="M11" i="48"/>
  <c r="X9" i="48"/>
  <c r="U9" i="48"/>
  <c r="Q9" i="48"/>
  <c r="P9" i="48"/>
  <c r="M9" i="48"/>
  <c r="M8" i="48" s="1"/>
  <c r="T8" i="48"/>
  <c r="R8" i="48"/>
  <c r="O8" i="48"/>
  <c r="L8" i="48"/>
  <c r="P14" i="49" l="1"/>
  <c r="X14" i="49" s="1"/>
  <c r="P12" i="49"/>
  <c r="X12" i="49" s="1"/>
  <c r="P9" i="49"/>
  <c r="X9" i="49" s="1"/>
  <c r="X8" i="49" s="1"/>
  <c r="U8" i="49"/>
  <c r="U25" i="49" s="1"/>
  <c r="H11" i="8" s="1"/>
  <c r="P13" i="49"/>
  <c r="X13" i="49" s="1"/>
  <c r="P17" i="48"/>
  <c r="X17" i="48" s="1"/>
  <c r="U20" i="48"/>
  <c r="V8" i="48"/>
  <c r="P13" i="48"/>
  <c r="X13" i="48" s="1"/>
  <c r="P15" i="48"/>
  <c r="X15" i="48" s="1"/>
  <c r="P18" i="48"/>
  <c r="X18" i="48" s="1"/>
  <c r="P10" i="48"/>
  <c r="X10" i="48" s="1"/>
  <c r="U8" i="48"/>
  <c r="M16" i="50"/>
  <c r="P8" i="54"/>
  <c r="P10" i="54" s="1"/>
  <c r="W9" i="54"/>
  <c r="W8" i="54" s="1"/>
  <c r="W10" i="54" s="1"/>
  <c r="P13" i="52"/>
  <c r="U12" i="52"/>
  <c r="M20" i="52"/>
  <c r="T20" i="52"/>
  <c r="P10" i="52"/>
  <c r="P14" i="52"/>
  <c r="O20" i="52"/>
  <c r="S20" i="52"/>
  <c r="U8" i="52"/>
  <c r="K20" i="52"/>
  <c r="R20" i="52"/>
  <c r="W20" i="52"/>
  <c r="Y14" i="52"/>
  <c r="Y17" i="52"/>
  <c r="L20" i="52"/>
  <c r="X20" i="52"/>
  <c r="P11" i="52"/>
  <c r="Y11" i="52" s="1"/>
  <c r="P18" i="52"/>
  <c r="Y18" i="52" s="1"/>
  <c r="P15" i="51"/>
  <c r="P13" i="51"/>
  <c r="Q12" i="51"/>
  <c r="P16" i="51"/>
  <c r="O20" i="51"/>
  <c r="W20" i="51"/>
  <c r="X14" i="51"/>
  <c r="Q8" i="51"/>
  <c r="Q20" i="51" s="1"/>
  <c r="F14" i="8" s="1"/>
  <c r="V20" i="51"/>
  <c r="P10" i="51"/>
  <c r="P11" i="51"/>
  <c r="X11" i="51" s="1"/>
  <c r="X18" i="51"/>
  <c r="X19" i="51"/>
  <c r="S20" i="51"/>
  <c r="X9" i="51"/>
  <c r="X16" i="51"/>
  <c r="P17" i="51"/>
  <c r="X17" i="51" s="1"/>
  <c r="U16" i="50"/>
  <c r="R16" i="50"/>
  <c r="V16" i="50"/>
  <c r="Q16" i="50"/>
  <c r="F12" i="8" s="1"/>
  <c r="W25" i="49"/>
  <c r="T25" i="49"/>
  <c r="M8" i="49"/>
  <c r="M25" i="49" s="1"/>
  <c r="Q20" i="48"/>
  <c r="P22" i="48"/>
  <c r="X22" i="48" s="1"/>
  <c r="X24" i="48"/>
  <c r="X21" i="48"/>
  <c r="P23" i="48"/>
  <c r="X23" i="48" s="1"/>
  <c r="P8" i="52"/>
  <c r="P14" i="48"/>
  <c r="X14" i="48" s="1"/>
  <c r="Q8" i="48"/>
  <c r="X11" i="48"/>
  <c r="X13" i="51"/>
  <c r="X12" i="51" s="1"/>
  <c r="W16" i="50"/>
  <c r="P16" i="50"/>
  <c r="X10" i="51"/>
  <c r="X15" i="51"/>
  <c r="Y10" i="52"/>
  <c r="Y16" i="52"/>
  <c r="Y9" i="52"/>
  <c r="K8" i="51"/>
  <c r="K20" i="51" s="1"/>
  <c r="S8" i="48"/>
  <c r="Q8" i="49"/>
  <c r="U8" i="51"/>
  <c r="U20" i="51" s="1"/>
  <c r="H14" i="8" s="1"/>
  <c r="P15" i="52"/>
  <c r="Y15" i="52" s="1"/>
  <c r="Q8" i="52"/>
  <c r="Q20" i="52" s="1"/>
  <c r="P8" i="49" l="1"/>
  <c r="P25" i="49" s="1"/>
  <c r="P8" i="48"/>
  <c r="P20" i="48"/>
  <c r="X8" i="48"/>
  <c r="Y13" i="52"/>
  <c r="Y12" i="52" s="1"/>
  <c r="P12" i="52"/>
  <c r="Y8" i="52"/>
  <c r="U20" i="52"/>
  <c r="P8" i="51"/>
  <c r="P20" i="51" s="1"/>
  <c r="P12" i="51"/>
  <c r="X8" i="51"/>
  <c r="X20" i="48"/>
  <c r="Y20" i="52"/>
  <c r="P20" i="52"/>
  <c r="Q25" i="49"/>
  <c r="F11" i="8" s="1"/>
  <c r="X25" i="49"/>
  <c r="X20" i="51" l="1"/>
  <c r="G23" i="8" l="1"/>
  <c r="E23" i="8"/>
  <c r="E16" i="8"/>
  <c r="E33" i="8" s="1"/>
  <c r="G13" i="8"/>
  <c r="E13" i="8"/>
  <c r="I5" i="8" l="1"/>
  <c r="I30" i="8" l="1"/>
  <c r="F23" i="8" l="1"/>
  <c r="H23" i="8" l="1"/>
  <c r="I23" i="8" s="1"/>
  <c r="I22" i="8"/>
  <c r="I32" i="8"/>
  <c r="G16" i="8"/>
  <c r="I15" i="8" l="1"/>
  <c r="I9" i="8"/>
  <c r="I20" i="8"/>
  <c r="I6" i="8" l="1"/>
  <c r="G33" i="8"/>
  <c r="E17" i="8" l="1"/>
  <c r="D20" i="8" l="1"/>
  <c r="D9" i="8"/>
  <c r="D6" i="8" l="1"/>
  <c r="I31" i="8" l="1"/>
  <c r="I29" i="8" l="1"/>
  <c r="I28" i="8" l="1"/>
  <c r="I19" i="8" l="1"/>
  <c r="D22" i="8" l="1"/>
  <c r="D23" i="8" s="1"/>
  <c r="D19" i="8"/>
  <c r="D5" i="8"/>
  <c r="I12" i="8" l="1"/>
  <c r="D12" i="8" l="1"/>
  <c r="D18" i="8" l="1"/>
  <c r="F13" i="8" l="1"/>
  <c r="D17" i="8" l="1"/>
  <c r="D21" i="8" s="1"/>
  <c r="H17" i="8"/>
  <c r="I17" i="8" l="1"/>
  <c r="D4" i="8" l="1"/>
  <c r="D7" i="8" s="1"/>
  <c r="D8" i="8" l="1"/>
  <c r="D10" i="8" l="1"/>
  <c r="D11" i="8" l="1"/>
  <c r="D13" i="8" s="1"/>
  <c r="H13" i="8"/>
  <c r="I13" i="8" s="1"/>
  <c r="I11" i="8" l="1"/>
  <c r="I14" i="8"/>
  <c r="D14" i="8" l="1"/>
  <c r="D16" i="8" s="1"/>
  <c r="D33" i="8" s="1"/>
  <c r="H16" i="8"/>
  <c r="F16" i="8" l="1"/>
  <c r="I16" i="8"/>
  <c r="K25" i="48"/>
  <c r="T25" i="48"/>
  <c r="M25" i="48"/>
  <c r="P25" i="48"/>
  <c r="S25" i="48"/>
  <c r="O25" i="48"/>
  <c r="V25" i="48"/>
  <c r="W25" i="48"/>
  <c r="Q25" i="48"/>
  <c r="F8" i="8" s="1"/>
  <c r="F10" i="8" s="1"/>
  <c r="L25" i="48"/>
  <c r="U25" i="48"/>
  <c r="H8" i="8" s="1"/>
  <c r="H10" i="8" s="1"/>
  <c r="I10" i="8" s="1"/>
  <c r="R25" i="48"/>
  <c r="X25" i="48"/>
  <c r="I8" i="8" l="1"/>
  <c r="F33" i="8"/>
  <c r="H33" i="8"/>
  <c r="I4" i="8"/>
  <c r="I33" i="8" l="1"/>
  <c r="K30" i="69" l="1"/>
  <c r="X30" i="69"/>
  <c r="M30" i="69"/>
</calcChain>
</file>

<file path=xl/comments1.xml><?xml version="1.0" encoding="utf-8"?>
<comments xmlns="http://schemas.openxmlformats.org/spreadsheetml/2006/main">
  <authors>
    <author>Kypusová Marta</author>
  </authors>
  <commentList>
    <comment ref="W18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6341 - 5 000 tis. Kč
6121 - zbytek</t>
        </r>
      </text>
    </comment>
  </commentList>
</comments>
</file>

<file path=xl/comments2.xml><?xml version="1.0" encoding="utf-8"?>
<comments xmlns="http://schemas.openxmlformats.org/spreadsheetml/2006/main">
  <authors>
    <author>Bonyoma Lutchimba Iva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  <charset val="238"/>
          </rPr>
          <t>Bonyoma Lutchimba Iva:</t>
        </r>
        <r>
          <rPr>
            <sz val="9"/>
            <color indexed="81"/>
            <rFont val="Tahoma"/>
            <family val="2"/>
            <charset val="238"/>
          </rPr>
          <t xml:space="preserve">
rozděleno na 2 roky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  <charset val="238"/>
          </rPr>
          <t>Bonyoma Lutchimba Iva:</t>
        </r>
        <r>
          <rPr>
            <sz val="9"/>
            <color indexed="81"/>
            <rFont val="Tahoma"/>
            <family val="2"/>
            <charset val="238"/>
          </rPr>
          <t xml:space="preserve">
rozděleno na 2 roky</t>
        </r>
      </text>
    </comment>
  </commentList>
</comments>
</file>

<file path=xl/sharedStrings.xml><?xml version="1.0" encoding="utf-8"?>
<sst xmlns="http://schemas.openxmlformats.org/spreadsheetml/2006/main" count="1147" uniqueCount="340">
  <si>
    <t>realizace</t>
  </si>
  <si>
    <t>Realizace</t>
  </si>
  <si>
    <t>poznámka</t>
  </si>
  <si>
    <t>Termín realizace</t>
  </si>
  <si>
    <t>Podíl OK</t>
  </si>
  <si>
    <t>Dotace</t>
  </si>
  <si>
    <t xml:space="preserve">Celkové náklady s DPH v tis. Kč           </t>
  </si>
  <si>
    <t>K zajištění</t>
  </si>
  <si>
    <t>Stávající dokumentace</t>
  </si>
  <si>
    <t>Popis:</t>
  </si>
  <si>
    <t>Název akce:</t>
  </si>
  <si>
    <t>pol.</t>
  </si>
  <si>
    <t>§</t>
  </si>
  <si>
    <t>ORG</t>
  </si>
  <si>
    <t>Oblast</t>
  </si>
  <si>
    <t>Poř. číslo</t>
  </si>
  <si>
    <t>vedoucí odboru</t>
  </si>
  <si>
    <t>Ing. Miroslav Kubín</t>
  </si>
  <si>
    <t>PR</t>
  </si>
  <si>
    <t>OL</t>
  </si>
  <si>
    <t>SU</t>
  </si>
  <si>
    <t>Realizace energeticky úsporných opatření  – SOŠ Šumperk, Zemědělská 3 - tělocvična</t>
  </si>
  <si>
    <t>PV</t>
  </si>
  <si>
    <t>v tis. Kč</t>
  </si>
  <si>
    <t>Název přílohy</t>
  </si>
  <si>
    <t>Návrh na rozpočet OK celkem</t>
  </si>
  <si>
    <t>Oblast školství</t>
  </si>
  <si>
    <t>Oblast školství - součet</t>
  </si>
  <si>
    <t>Oblast sociální</t>
  </si>
  <si>
    <t>Oblast sociální - součet</t>
  </si>
  <si>
    <t>Oblast kultury</t>
  </si>
  <si>
    <t>Oblast kultury - součet</t>
  </si>
  <si>
    <t>Oblast dopravy</t>
  </si>
  <si>
    <t>Oblast dopravy - součet</t>
  </si>
  <si>
    <t>Oblast zdravotnictví</t>
  </si>
  <si>
    <t>Oblast zdravotnictví - součet</t>
  </si>
  <si>
    <t>CELKEM</t>
  </si>
  <si>
    <t>Předfinancování z rozpočtu OK</t>
  </si>
  <si>
    <t>Oblast IT</t>
  </si>
  <si>
    <t>Oblast IT - součet</t>
  </si>
  <si>
    <t>Projektová dokumentace</t>
  </si>
  <si>
    <t>Sesk. pol.</t>
  </si>
  <si>
    <t>Krajský akční plán rozvoje vzdělávání Olomouckého kraje - ORJ 76</t>
  </si>
  <si>
    <t>Podpora rozvoje Olomouckého kraje - ORJ 74</t>
  </si>
  <si>
    <t>Operační program lidské zdroje a zaměstnanost - ORJ 64</t>
  </si>
  <si>
    <t>Zajištění dostupnosti vybraných sociálních služeb v Olomouckém kraji - ORJ 60</t>
  </si>
  <si>
    <t>Správce:</t>
  </si>
  <si>
    <t>Ing. Miroslava Březinová</t>
  </si>
  <si>
    <t>Celkem za ORJ 19 - oblast sociální</t>
  </si>
  <si>
    <t>Celkem za ORJ 19 - oblast školství</t>
  </si>
  <si>
    <t>ORJ 52</t>
  </si>
  <si>
    <t>Odbor podpory řízení příspěvkových organizací</t>
  </si>
  <si>
    <t>Odbor strategického rozvoje kraje – individuální projekty - ORJ 30</t>
  </si>
  <si>
    <r>
      <t>Předfinancování z revolvingu KB</t>
    </r>
    <r>
      <rPr>
        <b/>
        <sz val="14"/>
        <color rgb="FFFF0000"/>
        <rFont val="Arial"/>
        <family val="2"/>
        <charset val="238"/>
      </rPr>
      <t xml:space="preserve"> *</t>
    </r>
  </si>
  <si>
    <t>Zateplení. Výměna původních ochlazovaných výplní otvorů a zateplení objektů školy - hlavní budova a objekt dílen.</t>
  </si>
  <si>
    <t>Vzduchotechnika. Výměna původních ochlazovaných výplní otvorů a zateplení objektů školy - hlavní budova a objekt dílen.</t>
  </si>
  <si>
    <t>Projekty spolufinancované z evropských fondů a národních fondů - realizace (ORJ 52)</t>
  </si>
  <si>
    <t>Projekty spolufinancované z evropských fondů a národních fondů - realizace (ORJ 59)</t>
  </si>
  <si>
    <t>Projekty spolufinancované z evropských fondů a národních fondů (ORJ 19)</t>
  </si>
  <si>
    <t>Projekty spolufinancované z evropských fondů a národních fondů - realizace (ORJ 50)</t>
  </si>
  <si>
    <t>Projekty spolufinancované z evropských fondů a národních fondů - realizace (SSOK)</t>
  </si>
  <si>
    <t>Projekty spolufinancované z evropských fondů a národních fondů - realizace - (ORJ 52)</t>
  </si>
  <si>
    <t>Projekty spolufinancované z evropských fondů a národních fondů - realizace - SMN (ORJ 52)</t>
  </si>
  <si>
    <t>Celkem za ORJ 52 - oblast školství</t>
  </si>
  <si>
    <t>Celkem za ORJ 52 - oblast zdravotnictví</t>
  </si>
  <si>
    <t>Realizace energeticky úsporných opatření na objektu tělocvičny, spočívající ve výměně střechy, zateplení a výměně oken.</t>
  </si>
  <si>
    <t>Projekty spolufinancované z evropských fondů a národních fondů - realizace (ORJ 19)</t>
  </si>
  <si>
    <t>2020-2021</t>
  </si>
  <si>
    <t>SŠ, ZŠ a MŠ Prostějov, Komenského 10 - Bezbariérové užívání objektu ZŠ</t>
  </si>
  <si>
    <t>ZŠ Šternberk, Olomoucká 76 - Green Class</t>
  </si>
  <si>
    <t>Realizace bezbariérového přístupu do školy, vybudování výtahu a úprava sociálních zařízení na bezbariérové.</t>
  </si>
  <si>
    <t>Nájemné SMN z rozpočtu OK</t>
  </si>
  <si>
    <t>Návrh rozpočtu - předfinancování (EU + SR) z rozpočtu OK</t>
  </si>
  <si>
    <t>Odbor investic</t>
  </si>
  <si>
    <t>Očekávaná skutečnost 
 31. 12. 2019</t>
  </si>
  <si>
    <r>
      <t xml:space="preserve">Celkem v roce 2020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</si>
  <si>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 xml:space="preserve">Předfinancování celkem 2020                             (EU + SR) </t>
  </si>
  <si>
    <t>z toho:</t>
  </si>
  <si>
    <r>
      <rPr>
        <b/>
        <sz val="12"/>
        <rFont val="Arial"/>
        <family val="2"/>
        <charset val="238"/>
      </rPr>
      <t xml:space="preserve">Návrh rozpočtu 2020 </t>
    </r>
    <r>
      <rPr>
        <b/>
        <sz val="10"/>
        <rFont val="Arial"/>
        <family val="2"/>
        <charset val="238"/>
      </rPr>
      <t xml:space="preserve">
(podíl OK + neuznatelné náklady)</t>
    </r>
  </si>
  <si>
    <t>Pokračování v roce 2021 a dalších</t>
  </si>
  <si>
    <t xml:space="preserve"> předfinancování ( podíl EU) z revolvingu KB</t>
  </si>
  <si>
    <t xml:space="preserve"> předfinancování (podíl SR) z revolvingu KB</t>
  </si>
  <si>
    <t>podíl OK (uznatelné náklady)</t>
  </si>
  <si>
    <t>Podíl OK (neuznatelné náklady)</t>
  </si>
  <si>
    <t>Realizace energeticky úsporných opatření - SPŠ Hranice - a) zateplení</t>
  </si>
  <si>
    <t>žádost o dotaci se bude teprve podávat</t>
  </si>
  <si>
    <t>Realizace energeticky úsporných opatření - SPŠ Hranice - b) vzduchotechnika</t>
  </si>
  <si>
    <t>Realizace energeticky úsporných opatření – SŠ technická a zemědělská Mohelnice - A) ZATEPLENÍ</t>
  </si>
  <si>
    <t>Realizace energeticky úsporných opatření – SŠ technická a zemědělská Mohelnice - B) VZDUCHOTECHNIKA</t>
  </si>
  <si>
    <t>Střední škola technická, Přerov, Kouřílkova 8 - Energeticky úsporná opatření - tělocvična - a)zateplení</t>
  </si>
  <si>
    <t>Střední škola technická, Přerov, Kouřílkova 8 - Energeticky úsporná opatření - tělocvična - b) vzduchotechnika</t>
  </si>
  <si>
    <t>Systém výměny vzduchu k zateplení budov.</t>
  </si>
  <si>
    <t>REÚO – OA Mohelnice – budovy internátu a jídelna - a) zateplení</t>
  </si>
  <si>
    <t>REÚO – OA Mohelnice – budovy internátu a jídelna - b) vzduchotechnika</t>
  </si>
  <si>
    <t>Zkvalitnění výku vybudováním venkovního pavilonu pro výuku přírodovědných předmětů. Pavilon bude sloužit i pro zájmové aktivity žáků.</t>
  </si>
  <si>
    <t>Základní škola Šternberk, Olomoucká 76 - Zateplení budovy a instalace řízeného větrání - a) zateplení</t>
  </si>
  <si>
    <t xml:space="preserve">Areál školy tvořen 3 budovami, všechny objekty kolaudovány v r. 1970, nejvyšší energetická náročnost, nevyhovuje systém větrání, v učebnách nelze zabezpečit potřebnou tepelnou stabilitu. </t>
  </si>
  <si>
    <t>Základní škola Šternberk, Olomoucká 76 - Zateplení budovy a instalace řízeného větrání - b) vzduchotechnika</t>
  </si>
  <si>
    <t>PPP a SPC Olomouckého kraje - zvýšení kvality služeb a kapacity centra - PPP Jeseník</t>
  </si>
  <si>
    <t>PD, realizace</t>
  </si>
  <si>
    <t>PPP a SPC Olomouckého kraje - zvýšení kvality služeb a kapacity centra - SPC Mohelnice</t>
  </si>
  <si>
    <t>čeká se na rozhodnutí o poskytnutí dotace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</si>
  <si>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</si>
  <si>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</si>
  <si>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</si>
  <si>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</si>
  <si>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>Jedná se o celkovou rekonstrukci budovy sociálních služeb pro osoby se zdravotním postižením. Budou provedeny dispoziční úpravy, bezbariérový přístup do objektu.</t>
  </si>
  <si>
    <t>DPS</t>
  </si>
  <si>
    <t>Transformace příspěvkové organizace Nové Zámky – poskytovatel sociálních služeb - III.etapa - RD Litovel, Staroměstské náměstí 233</t>
  </si>
  <si>
    <t xml:space="preserve">Klíč – centrum sociálních služeb - Výstavba objektu pro osoby s poruchou autistického spektra </t>
  </si>
  <si>
    <t>Výstavba objektu pro osoby s mentálním postižením a poruchou autistického spektra (PAS), u kterých se projevuje dlouhodobé problémové společensky neakceptovatelné chování s převahou agrese s kapacitou 11 lůžek</t>
  </si>
  <si>
    <t>2019-2021</t>
  </si>
  <si>
    <t>Transformace příspěvkové organizace Nové Zámky – poskytovatel sociálních služeb - III.etapa - RD Litovel, ul. Pavlínka 1141</t>
  </si>
  <si>
    <t>2019-2020</t>
  </si>
  <si>
    <t xml:space="preserve">Transformace příspěvkové organizace Nové Zámky – poskytovatel sociálních služeb - III.etapa - RD Červenka 338, </t>
  </si>
  <si>
    <t xml:space="preserve">Transformace příspěvkové organizace Nové Zámky – poskytovatel sociálních služeb - III.etapa - RD Červenka 361, </t>
  </si>
  <si>
    <t>Transformace příspěvkové organizace Nové Zámky – poskytovatel sociálních služeb - III.etapa - Litovel, Rybníček 44</t>
  </si>
  <si>
    <t>Transformace příspěvkové organizace Nové Zámky – poskytovatel sociálních služeb - III.etapa - Litovel, Rybníček 45</t>
  </si>
  <si>
    <t xml:space="preserve">Transformace příspěvkové organizace Nové Zámky – poskytovatel sociálních služeb - IV.etapa  - novostavba RD Zábřeh, ul. Havlíčkova </t>
  </si>
  <si>
    <t>čeká se na rozhodnutí o poskytnutí dotace, možná nutné předfinancování z rozpočtu OK</t>
  </si>
  <si>
    <t>Transformace příspěvkové organizace Nové Zámky – poskytovatel sociálních služeb - IV.etapa  - novostavba RD Zábřeh, Malá Strana</t>
  </si>
  <si>
    <t>Celkem za ORJ 52 - oblast sociální</t>
  </si>
  <si>
    <t>ORJ 50</t>
  </si>
  <si>
    <t>II/366 Prostějov - přeložka silnice</t>
  </si>
  <si>
    <t xml:space="preserve">Jedná se o přeložku sil. II/366 v úseku od stávající křižovatky sil. II/366 se sil. II/449 ve směru na Smržice po napojení na okružní křižovatku na ul. Olomoucká.
Začátek přeložky je v blízkosti stávající křižovatky sil. II/366 se sil. II/449. Stávající styková křižovatka bude nahrazena okružní tříramennou křižovatkou, která umožní propojení stávající sil. II/366 od Kostelce na Hané a od města Prostějov s přeložkou sil. II/366. </t>
  </si>
  <si>
    <t>1. úsek - DSP</t>
  </si>
  <si>
    <t>realizace - intravilán</t>
  </si>
  <si>
    <t>II/150 Prostějov - Přerov</t>
  </si>
  <si>
    <t xml:space="preserve">Jedná se o stavební úpravy silnice II/150 o celkové délce 8,775 km a ve 4 úsecích .Začátek stavebních úprav 1.úseku v délce 0,3 km je v křižovatce II/150 s II/433 a končí okružní křižovatkou na Petrském náměstí v Prostějově. Úsek B o celkové délce 2,2 km má začátek v místě křižovatky ul. Vrahovická a Svatoplukova a končí v místě křižovatky silnic II/150 s III/4357 (ul.Vrahovická a Majakovského). Úsek C začíná v místě křižovatky silnic II/150 s III/3679 a končí v místě hranice Olomouckého kraje při mostu ev.č. 150-074 a jeho délka je 5,725 km. Poslední úsek D je veden intravilánem obce Brodek u Přerova a začíná křižovatkou silnic II/150 s III/01856 a konec úseku je v místě kř. II/150 s III/0553 s délkou 0,550 km. V úseku B budou rekonstruovány 2 silniční mosty ev.č. 150-072 a evid.č. 150-073. </t>
  </si>
  <si>
    <t>DSP,DPS</t>
  </si>
  <si>
    <t>II/570 Slatinice - Olomouc</t>
  </si>
  <si>
    <t>Jedná se o stavební úpravy silnice II/570 v celkové délce 10,070 km.  Počátek stavebních úprav 1. úseku je od konce obce Slatinice po křižovatku s III/44814. 2. úsek stavebních úprav je od křižovatky s III/57011 do km 11. 3. úsek od konce obce Hněvotín po křižovatku s III/5704. 4. úsek od konce obce Nedvězí po začátek Olomouce a úseku od křižovatky v km 5,03 po křižovatku v km 4,65. Mezi úseky dojde v rámci projektové přípravy k upřesnění délky rozsahu navázání na stávající komunikace, které jsou v celkové délce už započítány.
V úseku stavby se nachází mosty ev. č. 570 – 006 (most přes Blata před obcí Lutín) a ev. č. 570 – 007 (most přes potok Deštná za obcí Lutín), na kterých je nutné provést rekonstrukci</t>
  </si>
  <si>
    <t>II/447 Strukov - Šternberk</t>
  </si>
  <si>
    <t>JE</t>
  </si>
  <si>
    <t>Přeshraniční dostupnost Hanušovice – Stronie Ślaskie (II/446 Hanušovice-Nová Seninka)</t>
  </si>
  <si>
    <t>Projekt řeší stavební úpravy komunikace „Silnice II/446 Hanušovice - Nová Seninka“, v úseku od křižovatky se silnicí III/44649 na Stříbrnice po křižovatku s komunikací II/312 (Hanušovice – Králíky), cca v km 69,717 – 82,307, tj. délka úseku 12,59 km.</t>
  </si>
  <si>
    <t xml:space="preserve">realizace </t>
  </si>
  <si>
    <t>II/444 Šternberk - průtah</t>
  </si>
  <si>
    <t xml:space="preserve">Projektová dokumentace bude řešit stavební úpravy silnice II/444 v průtahu města Šternberku, v ulici Věžní. Počátek úseku je ve směru od Olomouce na křižovatce se silnicí I/46 (křížení s ulicí Olomoucká),  konec řešeného úseku je na kraji města Šternberk, na křižovatce se silnicí  II/447 (směr Lužice). Délka řešeného úseku cca 1,5 km. V řešeném úseku se nachází dva mosty, nadjezd nad železniční tratí a most přes vodní tok Sitka. Projekt je rozdělen na dvě samostatné stavby – Stavba 1: Průtah silnice II/444 a Stavba 2: Okružní křižovatka I/46 x II/444. 
</t>
  </si>
  <si>
    <t>Celkem za ORJ 50 - oblast dopravy</t>
  </si>
  <si>
    <t>Odbor dopravy a silničního hospodářství</t>
  </si>
  <si>
    <t>Ing. Ladislav Růžička</t>
  </si>
  <si>
    <t xml:space="preserve">ORJ </t>
  </si>
  <si>
    <t>ORJ 12 - Oblast dopravy - projekty spolufinancované z evropských fondů a národních fondů</t>
  </si>
  <si>
    <t xml:space="preserve"> předfinancování (EU + SR) z revolvingu KB</t>
  </si>
  <si>
    <t>II/448 Laškov - Kandia - hr. okr. Olomouc</t>
  </si>
  <si>
    <t>II/456 Žulová - křiž. II/457</t>
  </si>
  <si>
    <t>II/449 Uničov - hr. okr. Bruntál</t>
  </si>
  <si>
    <t>II/444 Medlov - Uničov - extravilán</t>
  </si>
  <si>
    <t>II/315 hr. Okr. Ústí nad O. - Zábřeh-Leština</t>
  </si>
  <si>
    <t>Celkem za ORJ 12 - oblast dopravy</t>
  </si>
  <si>
    <t>Muzeum Komenského v Přerově - záchrana a zpřístupnění paláce na hradě Helfštýn</t>
  </si>
  <si>
    <t xml:space="preserve">Jedná se o zhotovení projektu na zastřešení hradního paláce za účelem zajištění lepší ochrany obvodového zdiva paláce  proti povětrnostním vlivům a stálého zachování vzácné architektury stavby. </t>
  </si>
  <si>
    <t>2017-2020</t>
  </si>
  <si>
    <t>Celkem za ORJ 52 - oblast kultury</t>
  </si>
  <si>
    <t>podíl OK (uznatelné náklady - nájemné SMN)</t>
  </si>
  <si>
    <t>Podíl OK (neuznatelné náklady - nájemné SMN)</t>
  </si>
  <si>
    <t>Podíl OK (DPH)</t>
  </si>
  <si>
    <t>SMN a.s. - o.z. Nemocnice Šternberk - REÚO - Domov sester</t>
  </si>
  <si>
    <t>Jedná se o výměnu otvorových výplní (okna a dveře) a zateplení budovy internátu, sloužící pro ubytování zaměstnanců nemocnice ve Šternberku. Podíl vlastních nákladů a neuznatelné náklady jsou hrazeny z nájemného SMN a.s.</t>
  </si>
  <si>
    <t>PD</t>
  </si>
  <si>
    <t>*jedná se pouze o informaci o výši předfinancování podílu EU a SR z úvěru - není součástí návrhu rozpočtu Olomouckého kraje na rok 2020</t>
  </si>
  <si>
    <t>Příprava a projektová dokumentace</t>
  </si>
  <si>
    <t>Projektová příprava</t>
  </si>
  <si>
    <t>Příprava</t>
  </si>
  <si>
    <t>Právnické služby</t>
  </si>
  <si>
    <t>Celkem za ORJ 30 - příprava projektů</t>
  </si>
  <si>
    <t>Odbor strategického rozvoje kraje</t>
  </si>
  <si>
    <t xml:space="preserve">Celkem za ORJ 59 - oblast školství </t>
  </si>
  <si>
    <t>Pořízení strojního vybavení a zajištění bezbariérovosti na OU a PrŠ Lipová-lázně</t>
  </si>
  <si>
    <t>Ing. Radek Dosoudil</t>
  </si>
  <si>
    <t>Specifické informační systémy Krajského úřadu Olomouckého kraje</t>
  </si>
  <si>
    <t xml:space="preserve">Celkem za ORJ 59 - oblast IT </t>
  </si>
  <si>
    <t>Hospodaření se srážkovými vodami v intravilánu příspěvkových organizací Olomouckého kraje I</t>
  </si>
  <si>
    <t>Hospodaření se srážkovými vodami v intravilánu příspěvkových organizací Olomouckého kraje II</t>
  </si>
  <si>
    <t>Hospodaření se srážkovými vodami v intravilánu příspěvkových organizací Olomouckého kraje III</t>
  </si>
  <si>
    <t>Obnova zahrady zdravotnického zařízení v Moravském Berouně</t>
  </si>
  <si>
    <t>Jedná se o ex-post financování (kombinovaná platba), dotace bude poskytnuta z OPŽP - 60% Evropský fond pro regionální rozvoj a 40% Olomoucký kraj.</t>
  </si>
  <si>
    <t>Podpora biodiverzity v Olomouckém kraji - péče o vybrané evropsky významné lokality</t>
  </si>
  <si>
    <t>Celkem za ORJ 59 - oblast životní prostředí</t>
  </si>
  <si>
    <t>Oblast životního prostředí</t>
  </si>
  <si>
    <t>Oblast životního prostředí - součet</t>
  </si>
  <si>
    <t>ORJ 59 - Oblast cestovního ruchu - projekty spolufinancované z evropských fondů a národních fondů</t>
  </si>
  <si>
    <t xml:space="preserve">Celkem v roce 2020 (předfinancování +  podíl OK + neuznatené náklady)              </t>
  </si>
  <si>
    <t>Návrh rozpočtu 2020 
(podíl OK + neuznatelné náklady)</t>
  </si>
  <si>
    <t>Podpora rozvoje cestovního ruchu v Olomouckém kraji II</t>
  </si>
  <si>
    <t>Podaná žádost  o dotaci na Ministerstvo pro místní rozvoj (50% dotace, 50% podíl OK). Finacování  dotace bude probíhat Ex-ante.</t>
  </si>
  <si>
    <t>Česko-polská Hřebenovka - východní část</t>
  </si>
  <si>
    <t xml:space="preserve">Jedná se o ex-post financování - 85% Evropský fond pro regionální rozvoj, 5% státní rozpočet a 10% Olomoucký kraj. Jedná se o Operační program Interreg V-A česká republika - Polsko. </t>
  </si>
  <si>
    <t>Celkem za ORJ 59 - oblast cestovního ruchu</t>
  </si>
  <si>
    <t>Oblast cestovního ruchu</t>
  </si>
  <si>
    <t>Oblast cestovního ruchu - součet</t>
  </si>
  <si>
    <t>Azylové domy v Olomouckém kraji I</t>
  </si>
  <si>
    <t xml:space="preserve">Celkem za ORJ 60 - oblast sociální </t>
  </si>
  <si>
    <t>Správce: Ing. Radek Dosoudil</t>
  </si>
  <si>
    <t>ORJ 59</t>
  </si>
  <si>
    <t>Rovný přístup ke vzdělávání s ohledem na lepší uplatnitelnost na trhu práce</t>
  </si>
  <si>
    <t xml:space="preserve">Jedná se o 5 % spolufinancování podílu Olomouckého kraje. Hrazeny budou platy zaměstnanců v pracovním poměru vykonávajících činnost spojenou s realizací projektu v roce 2019 v rámci nepřímých výdajů a investiční náklady kraje, náklady spojené s aktivitami, které zajišťuje pro kraj partner projektu Centrum uznávání a celoživotního vzdělávání, které tvoří mzdové výdaje, nákup investic pro školy a pořízení drobného hmotného majetku pro školy.   </t>
  </si>
  <si>
    <t>Technická pasportizace, strategie ICT a vzdělávání</t>
  </si>
  <si>
    <t>Jedná se o zálohové financování ex-ante. Dotace bude poskytnuta z OP Zaměstnanost - 85 % EU, 10 % SR, 5 % OK.</t>
  </si>
  <si>
    <t>Technická pasportizace a koncepce</t>
  </si>
  <si>
    <t xml:space="preserve">Jedná se 5 % spolufinancování podílu Olomouckého kraje a nezpůsobilé výdaje projektu. Projekt je financován z OP Zaměstnanost formou zálohových plateb. </t>
  </si>
  <si>
    <t>Podpora plánování sociálních služeb a sociální práce na území Olomouckého kraje v návaznosti na zvyšování  jejich dostupnosti a kvality II.</t>
  </si>
  <si>
    <t xml:space="preserve">Jedná se 5 % spolufinancování podílu Olomouckého kraje. Projekt bude financován z OP Zaměstnanost formou zálohových plateb. </t>
  </si>
  <si>
    <t>ORJ 64</t>
  </si>
  <si>
    <t>Rozvoj regionálního partnerství v programovém období EU 2014 - 2020 - III.</t>
  </si>
  <si>
    <t>ORJ 74</t>
  </si>
  <si>
    <t>Odbor strategického rozvoje kraje – Podpora rozvoje Olomouckého kraje</t>
  </si>
  <si>
    <t>Celkem za ORJ 64 - Operační program lidské zdroje a zaměstnanost</t>
  </si>
  <si>
    <t>Podpora plánování sociálních služeb a sociální práce na území Olomouckého kraje</t>
  </si>
  <si>
    <t>Návrh rozpočtu - podíl OK + neuznatelné náklady</t>
  </si>
  <si>
    <t xml:space="preserve">Celkem v tis. Kč    </t>
  </si>
  <si>
    <t>Pokračování v roce 2020 a dalších</t>
  </si>
  <si>
    <t>ORJ 64 - Operační program lidské zdroje a zaměstnanost</t>
  </si>
  <si>
    <t>Odbor strategického rozvoje kraje - Operační program lidské zdroje a zaměstnanost</t>
  </si>
  <si>
    <t>ORJ 74 - Podpora rozvoje Olomouckého kraje</t>
  </si>
  <si>
    <t>Rozvoj regionálního partnerství v programovém období EU 2014 – 20 – II.</t>
  </si>
  <si>
    <t>Jedná se o 15% spolufinancování ze státního rozpočtu, 0% je spolufinancování Olomouckého kraje. Projekt je financován formou ex-post plateb. Projekt je financován z OP Technická pomoc.</t>
  </si>
  <si>
    <t>Projekt Smart Akcelerátor Olomouckého kraje II. (přímé náklady)</t>
  </si>
  <si>
    <t>Projekt Smart Akcelerátor Olomouckého kraje II. (nepřímé náklady)</t>
  </si>
  <si>
    <t>Celkem za ORJ 74 - Podpora rozvoje Olomouckého kraje</t>
  </si>
  <si>
    <t>Vynaloženo k 31. 12. 2019 v tis. Kč</t>
  </si>
  <si>
    <t>2015 - 2020</t>
  </si>
  <si>
    <t>2019 - 2022</t>
  </si>
  <si>
    <t>2020 - 2021</t>
  </si>
  <si>
    <t>2017 - 2020</t>
  </si>
  <si>
    <t>2018 - 2020</t>
  </si>
  <si>
    <t>2019 - 2021</t>
  </si>
  <si>
    <t>2020 - 2022</t>
  </si>
  <si>
    <t>Odbor strategického rozvoje kraje - Krajský akční plán rozvoje vzdělávání Olomouckého kraje</t>
  </si>
  <si>
    <t>ORJ 76</t>
  </si>
  <si>
    <t>ORJ 76 - Krajský akční plán rozvoje vzdělávání Olomouckého kraje</t>
  </si>
  <si>
    <t>Krajský akční plán rozvoje vzdělávání Olomouckého kraje - paušál</t>
  </si>
  <si>
    <t>Jedná se o 10% spolufinancování ze státního rozpočtu, 5% spolufinancování Olomouckého kraje. Projekt je financován z OP Výzkum, vývoj a  vzdělávání formou ex-ante plateb.</t>
  </si>
  <si>
    <t>Krajský akční plán rozvoje vzdělávání Olomouckého kraje - přímé náklady</t>
  </si>
  <si>
    <t>Celkem za ORJ 76 - Krajský akční plán rozvoje vzdělávání Olomouckého kraje</t>
  </si>
  <si>
    <t>2016 - 2021</t>
  </si>
  <si>
    <t>Projekty připravované Centrum odborné přípravy</t>
  </si>
  <si>
    <t>Střední škola zemědělská a zahradnická, Olomouc, U Hradiska 4</t>
  </si>
  <si>
    <t>Střední lesnická škola, Hranice, Jurikova 588</t>
  </si>
  <si>
    <t>Střední škola gastronomie a farmářství Jeseník</t>
  </si>
  <si>
    <t>Střední škola zemědělská , Osmek 47, Přerov</t>
  </si>
  <si>
    <t>Projekty realizované Interreg - V - A Česká republika - Polsko</t>
  </si>
  <si>
    <t>Hotelová škola Vincenze Priessnitze a Obchodní akademie Jeseník - "Společnou přípravou na česko-polský trh práce"</t>
  </si>
  <si>
    <t>2018 - 2021</t>
  </si>
  <si>
    <t xml:space="preserve">V roce 2021 je předfinancování PO ve výši 835 tis. Kč a kofinancování 93 tis. Kč. </t>
  </si>
  <si>
    <t>Realizované projekty Operační program Zaměstnanost</t>
  </si>
  <si>
    <t>Domov Hrubá Voda, příspěvková organizace - "Podpora standardizace a optimalizace v Domově Hrubá Voda"</t>
  </si>
  <si>
    <t xml:space="preserve">Ve sl. "Pokračování v roce 2021 a dalších" je zahrnuta předpokládaná výše dotace z MPSV v roce 2020. </t>
  </si>
  <si>
    <t xml:space="preserve">Klíč - centrum sociálních služeb, příspěvková organizace - "Zefektivnění služeb Klíče - centra sociálních služeb, p.o." </t>
  </si>
  <si>
    <t>Připravované projekty Operační program Zaměstnanost</t>
  </si>
  <si>
    <t>Domov Štíty - Jedlí, příspěvková organizace - "Pomoz mi, ať to zvládnu sám 2"</t>
  </si>
  <si>
    <t>připravované</t>
  </si>
  <si>
    <t>Ve sl. "Pokračování v roce 2021 a dalších" je zahrnuta předpokládaná výše dotace z MPSV v celkové výši 1 425 tis. Kč (z toho 2020 ve výši  356 tis. Kč). Kofinancování v roce 2021 a 2022 bude ve výši  56 tis. Kč.</t>
  </si>
  <si>
    <t xml:space="preserve">Klíč - centrum sociálních služeb, příspěvková organizace - "Příprava a podpora zaměstnanců pro práci s klienty s PAS" </t>
  </si>
  <si>
    <t>Ve sl. "Pokračování v roce 2021 a dalších" je zahrnuta předpokládaná výše dotace z MPSV v celkové výši 1 852 tis. Kč (z toho 2020 ve výši  463 tis. Kč). Kofinancování v roce 2021 a 2022 bude ve výši  73 tis. Kč.</t>
  </si>
  <si>
    <t>Klíč - centrum sociálních služeb, příspěvková organizace - "Asistivní technologie v Klíči II"</t>
  </si>
  <si>
    <t>Ve sl. "Pokračování v roce 2021 a dalších" je zahrnuta předpokládaná výše dotace z MPSV v celkové výši 1 662 tis. Kč (z toho 2020 ve výši  831 tis. Kč). Kofinancování v roce 2021 a 2022 bude ve výši  44 tis. Kč.</t>
  </si>
  <si>
    <t xml:space="preserve">Klíč - centrum sociálních služeb, příspěvková organizace - "Zefektivnění služeb Klíče II" </t>
  </si>
  <si>
    <t>Ve sl. "Pokračování v roce 2021 a dalších" je zahrnuta předpokládaná výše dotace z MPSV v celkové výši 1 729 tis. Kč (z toho 2020 ve výši  720 tis. Kč). Kofinancování v roce 2021 a 2022 bude ve výši  53 tis. Kč.</t>
  </si>
  <si>
    <t>Domov seniorů Prostějov, příspěvková organizace - „Rozvíjíme a zkvalitňujeme sociální služby v DS Prostějov, p. o.“</t>
  </si>
  <si>
    <t>Ve sl. "Pokračování v roce 2021 a dalších" je zahrnuta předpokládaná výše dotace 2020 z MPSV ve výši 656 tis. Kč.</t>
  </si>
  <si>
    <t>Ve sl. "Pokračování v roce 2021 a dalších" je zahrnuta předpokládaná výše dotace z MPSV v celkové výši 1 334 tis. Kč (z toho 2020 ve výši  140 tis. Kč). Kofinancování v roce 2021 a 2022 bude ve výši  63 tis. Kč.</t>
  </si>
  <si>
    <t>Realizované projekty Integrovaný regionální operační program</t>
  </si>
  <si>
    <t>Vlastivědné muzeum v Olomouci, -"Vybudování přírodovědecké expozice a digitalizace a restaurování sbírek Vlastivědného muzea v Olomouci"</t>
  </si>
  <si>
    <t>2018 - 2022</t>
  </si>
  <si>
    <t xml:space="preserve">V sl. "Pokračování v roce 2021 a dalších" je zahrnuta předpokládaná výše předfinancování PO,  a to 7 274 tis. Kč  a kofinancování ve výši 808 tis. Kč. </t>
  </si>
  <si>
    <t>Vlastivědné muzeum v Olomouci -"Vybudování přírodovědecké expozice a digitalizace a restaurování sbírek Vlastivědného muzea v Olomouci"</t>
  </si>
  <si>
    <t xml:space="preserve">V sl. "Pokračování v roce 2021 a dalších" je zahrnuta předpokládaná výše předfinancování PO,  a to 17 472 tis. Kč  a kofinancování ve výši 1 942 tis. Kč. </t>
  </si>
  <si>
    <t>Celkem za ORJ 19 - oblast kultury</t>
  </si>
  <si>
    <t>Projekty realizované Interreg V-A Česká republika-Polsko</t>
  </si>
  <si>
    <t>Zdravotnická záchranná služba Olomouckého kraje, příspěvková organizace - "Jak zachraňujeme u vás"</t>
  </si>
  <si>
    <t>Celkem za ORJ 19 - oblast zdravotnictví</t>
  </si>
  <si>
    <t>ORJ 60</t>
  </si>
  <si>
    <t>ORJ 30</t>
  </si>
  <si>
    <t>ORJ 12</t>
  </si>
  <si>
    <t>ORJ 19</t>
  </si>
  <si>
    <t>ÚOHS</t>
  </si>
  <si>
    <t>REÚO Střední škola a Zakladní škola Lipník nad Bečvou - přístavba školy + oprava fasády přední části budovy  - A) ZATEPLENÍ</t>
  </si>
  <si>
    <t>5b) Projekty spolufinancované z evropských fondů a národních fondů</t>
  </si>
  <si>
    <t>Pol.</t>
  </si>
  <si>
    <t>Jedná se o 15% spolufinancování ze státního rozpočtu a 0% je spolufinancování Olomouckého kraje. Projekt je financován formou ex-post plateb. Projekt je financován z OP Technická pomoc.</t>
  </si>
  <si>
    <t>Projekt technické pomoci Olomouckého kraje v rámci INTERREG V-A Česká republika - Polsko</t>
  </si>
  <si>
    <t>Jedná se o 5% spolufinancování ze státního rozpočtu a 10% je spolufinancování Olomouckého kraje. Projekt je financován formou ex-post plateb. Projekt je financován z OP INTERREG V-A Česká republika - Polsko.</t>
  </si>
  <si>
    <t>Jedná se o 15% spolufinancování Olomouckého kraje. Projekt je financován formou ex-ante plateb. Projekt je financován z OP Výzkum, vývoj a vzdělávání.</t>
  </si>
  <si>
    <t>není přidělen ORG - projekt se připravuje k podání</t>
  </si>
  <si>
    <t>II/449 MÚK Unčovice - Litovel, úsek B</t>
  </si>
  <si>
    <t>II/449 MÚK Unčovice – Litovel, úseky A, C, okružní křižovatka</t>
  </si>
  <si>
    <t>Projekt řeší stavební úpravy silnice II/449 v intravilánu města Litovel, a to od křížení silnice s pivovarskou vlečkou po nový most ev. č. 449-032 přes Moravu. Celková délka úseku činí cca 1,266 km. V rámci stavebních úprav bude řešena i rekonstrukce 3 mostních objektů, přeložky stávajících inženýrských sítí, úprava kanalizace pro odvodnění silnice, úpravy stávajících komunikací pro pěší atd.</t>
  </si>
  <si>
    <t>Projekt řeší stavební úpravy silnice II/449 v úseku od mimoúrovňové křižovatky silnic D35 a II/449 u Unčovic přes Rozvadovice do Litovle a dále intravilánem města Litovle mimo již vybudovaných okružních křižovatek a úseku B, který je řešen samostatným projektem v rámci ITI OA. V intravilánu Litovle bude mimo jiné řešena i přestavba mostu ev. č. 449-030, výstavba nové okružní křižovatky, přeložky stávajících inženýrských sítí, úpravy stávajících komunikací pro pěší atd. Délka řešeného úseku komunikace II/449 činí cca 4,99 km.</t>
  </si>
  <si>
    <t>Předfinancování            z úvěru*</t>
  </si>
  <si>
    <t xml:space="preserve">Kofinancování              a neuznatelné náklady z rozpočtu OK </t>
  </si>
  <si>
    <t>2020-2020</t>
  </si>
  <si>
    <t>2019-2023</t>
  </si>
  <si>
    <t>2018-2020</t>
  </si>
  <si>
    <t>2020-2022</t>
  </si>
  <si>
    <t>2018 -2020</t>
  </si>
  <si>
    <t>Jedná se o zateplení na 2 a 5-tipodlažních budovách domova mládeže, spojovacího koridoru mezi těmito budovami a jídelnou s kuchyní.</t>
  </si>
  <si>
    <t>Zateplení budov školy - 1. etapa.</t>
  </si>
  <si>
    <t>Doplatek investiční akce ukončené v roce 2019.</t>
  </si>
  <si>
    <t>Zateplení hlavní budovy.</t>
  </si>
  <si>
    <t>Zvýšení kvality služeb a kapacity centra.</t>
  </si>
  <si>
    <t>Dle 86. výzvy IROP - Infrastruktura vedoucí k přechodu do škol hlavního vzdělávacího proudu a k samostatnému způsobu života, podíl OK 10%, EU - 85%, SR - 5%.</t>
  </si>
  <si>
    <t>Centrum odborné přípravy.</t>
  </si>
  <si>
    <t>Interreg - V-A - Česká republika-Polsko.</t>
  </si>
  <si>
    <t>Rekonstrukce domu pro 2 domácnosti.</t>
  </si>
  <si>
    <t>Rekonstrukce prostor pro management příspěvkové organizace po opuštění zámku.</t>
  </si>
  <si>
    <t>Rekonstrukce domu pro 3 domácnosti.</t>
  </si>
  <si>
    <t>Výstavba novostavby pro 2 domácnosti.</t>
  </si>
  <si>
    <t>Výstavba novostavby pro 3 domácnosti.</t>
  </si>
  <si>
    <t>Operační program Zaměstnanost.</t>
  </si>
  <si>
    <t>Doplatek faktur za rok 2019.</t>
  </si>
  <si>
    <t>Stavební úpravy silnice, včetně mostů.</t>
  </si>
  <si>
    <t>Stavební úpravy silnice.</t>
  </si>
  <si>
    <t>Integrovaný regionální operační program.</t>
  </si>
  <si>
    <t>Interreg - V-A - Česká republika - Polsko.</t>
  </si>
  <si>
    <t>Intranetové prostředí Krajského úřadu Olomouckého kraje.</t>
  </si>
  <si>
    <t>Dle 113. výzvy Ministerstva životního prostředí -odvádění srážkových vod, projekt s 15 % podílem OK a 85% podílů EU (5 PO).</t>
  </si>
  <si>
    <t>Dle 119. výzvy Ministerstva životního prostředí -odvádění srážkových vod, projekt s 15 % podílem OK a 85% podílů EU (4 PO).</t>
  </si>
  <si>
    <t>Projekt bude financován prostřednictvím kombinovaných plateb v rámci OP ŽP - dotace ve výši 100 % způsobilých výdajů.</t>
  </si>
  <si>
    <t>Jedná se o služby sociální prevence, výdaje  na základě uzavřených smluv s poskytovateli sociálních služeb azylové domy  - přímé výdaje na službu.</t>
  </si>
  <si>
    <t>Nepřímé náklady na projekt - mzdové náklady realizačního týmu.</t>
  </si>
  <si>
    <t>Konzultační, poradenské a právní služby v rámci projektu.</t>
  </si>
  <si>
    <t>Projektová dokumentace na projekty "Hospodaření se srážkovou vodou v intravilánu PO OK",  Digitální technická mapa a ostatní projekty.</t>
  </si>
  <si>
    <t>Administrativa veřejných zakázek, právnické služby.</t>
  </si>
  <si>
    <t>ORJ 52 - Oblast školství - projekty spolufinancované z evropských fondů a národních fondů</t>
  </si>
  <si>
    <t>ORJ 59 - Oblast školství - projekty spolufinancované z evropských fondů a národních fondů</t>
  </si>
  <si>
    <t>ORJ 19 - Oblast školství - projekty spolufinancované z evropských fondů a národních fondů</t>
  </si>
  <si>
    <t xml:space="preserve"> předfinancování (podíl EU) z revolvingu KB</t>
  </si>
  <si>
    <t>ORJ 52 - Oblast sociální - projekty spolufinancované z evropských fondů a národních fondů</t>
  </si>
  <si>
    <t>ORJ 19 - Oblast sociální - projekty spolufinancované z evropských fondů a národních fondů</t>
  </si>
  <si>
    <t>ORJ 50 - Oblast dopravy - projekty spolufinancované z evropských fondů a národních fondů</t>
  </si>
  <si>
    <t>ORJ 52 - Oblast kultury - projekty spolufinancované z evropských fondů a národních fondů</t>
  </si>
  <si>
    <t>ORJ 19 - Oblast kultury - projekty spolufinancované z evropských fondů a národních fondů</t>
  </si>
  <si>
    <t>ORJ 52 - Oblast zdravotnictví - projekty spolufinancované z evropských fondů a národních fondů</t>
  </si>
  <si>
    <t>ORJ 19 - Oblast zdravotnictví - projekty spolufinancované z evropských fondů a národních fondů</t>
  </si>
  <si>
    <t>ORJ 59 - Oblast  IT - projekty spolufinancované z evropských fondů a národních fondů</t>
  </si>
  <si>
    <t>ORJ 59 - Oblast životního prostředí - projekty spolufinancované z evropských fondů a národních fondů</t>
  </si>
  <si>
    <t>ORJ 60 - Oblast sociální - projekty spolufinancované z evropských fondů a národních fondů</t>
  </si>
  <si>
    <t>ORJ 30 - Oblast individuální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</si>
</sst>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 CE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2" tint="-0.249977111117893"/>
      </top>
      <bottom/>
      <diagonal/>
    </border>
    <border>
      <left/>
      <right/>
      <top/>
      <bottom style="medium">
        <color theme="2" tint="-0.249977111117893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26" fillId="0" borderId="0">
      <alignment wrapText="1"/>
    </xf>
    <xf numFmtId="0" fontId="9" fillId="0" borderId="0"/>
    <xf numFmtId="0" fontId="9" fillId="0" borderId="0"/>
    <xf numFmtId="0" fontId="9" fillId="0" borderId="0"/>
    <xf numFmtId="0" fontId="36" fillId="0" borderId="0">
      <alignment wrapText="1"/>
    </xf>
    <xf numFmtId="0" fontId="8" fillId="0" borderId="0"/>
    <xf numFmtId="0" fontId="7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91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 indent="1"/>
    </xf>
    <xf numFmtId="0" fontId="0" fillId="0" borderId="0" xfId="0" applyFill="1" applyAlignment="1">
      <alignment horizontal="right" wrapText="1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vertical="center" wrapText="1"/>
    </xf>
    <xf numFmtId="3" fontId="10" fillId="0" borderId="0" xfId="0" applyNumberFormat="1" applyFont="1" applyFill="1" applyAlignment="1">
      <alignment horizontal="right" vertical="center" indent="1"/>
    </xf>
    <xf numFmtId="0" fontId="10" fillId="0" borderId="0" xfId="0" applyFont="1" applyFill="1" applyAlignment="1">
      <alignment horizontal="right" wrapText="1"/>
    </xf>
    <xf numFmtId="0" fontId="11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0" fontId="12" fillId="0" borderId="0" xfId="0" applyFont="1" applyFill="1"/>
    <xf numFmtId="3" fontId="13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right" vertical="center" indent="1"/>
    </xf>
    <xf numFmtId="3" fontId="13" fillId="0" borderId="0" xfId="0" applyNumberFormat="1" applyFont="1" applyFill="1" applyAlignment="1">
      <alignment horizontal="right" wrapText="1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right" vertical="center" wrapText="1"/>
    </xf>
    <xf numFmtId="3" fontId="15" fillId="2" borderId="1" xfId="1" applyNumberFormat="1" applyFont="1" applyFill="1" applyBorder="1" applyAlignment="1">
      <alignment horizontal="right" vertical="center" wrapText="1"/>
    </xf>
    <xf numFmtId="0" fontId="18" fillId="2" borderId="1" xfId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3" fontId="18" fillId="2" borderId="1" xfId="1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0" fontId="20" fillId="0" borderId="0" xfId="5" applyFont="1" applyFill="1" applyAlignment="1">
      <alignment vertical="center" wrapText="1"/>
    </xf>
    <xf numFmtId="3" fontId="20" fillId="0" borderId="0" xfId="5" applyNumberFormat="1" applyFont="1" applyFill="1" applyAlignment="1">
      <alignment horizontal="right" vertical="center"/>
    </xf>
    <xf numFmtId="0" fontId="9" fillId="0" borderId="0" xfId="4" applyFill="1" applyAlignment="1">
      <alignment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9" fillId="0" borderId="0" xfId="11" applyFill="1"/>
    <xf numFmtId="3" fontId="28" fillId="0" borderId="6" xfId="12" applyNumberFormat="1" applyFont="1" applyFill="1" applyBorder="1" applyAlignment="1">
      <alignment horizontal="right" vertical="center" wrapText="1" indent="1"/>
    </xf>
    <xf numFmtId="3" fontId="19" fillId="2" borderId="4" xfId="11" applyNumberFormat="1" applyFont="1" applyFill="1" applyBorder="1" applyAlignment="1">
      <alignment horizontal="right" vertical="center" indent="1"/>
    </xf>
    <xf numFmtId="3" fontId="19" fillId="2" borderId="8" xfId="11" applyNumberFormat="1" applyFont="1" applyFill="1" applyBorder="1" applyAlignment="1">
      <alignment horizontal="right" vertical="center" indent="1"/>
    </xf>
    <xf numFmtId="3" fontId="28" fillId="0" borderId="10" xfId="12" applyNumberFormat="1" applyFont="1" applyFill="1" applyBorder="1" applyAlignment="1">
      <alignment horizontal="right" vertical="center" wrapText="1" indent="1"/>
    </xf>
    <xf numFmtId="3" fontId="9" fillId="0" borderId="0" xfId="11" applyNumberFormat="1" applyFill="1"/>
    <xf numFmtId="0" fontId="28" fillId="0" borderId="0" xfId="8" applyFont="1" applyFill="1" applyAlignment="1">
      <alignment horizontal="justify" wrapText="1"/>
    </xf>
    <xf numFmtId="0" fontId="28" fillId="0" borderId="0" xfId="11" applyFont="1" applyFill="1" applyAlignment="1">
      <alignment horizontal="justify"/>
    </xf>
    <xf numFmtId="3" fontId="9" fillId="0" borderId="0" xfId="11" applyNumberFormat="1" applyFill="1" applyAlignment="1">
      <alignment horizontal="center" vertical="center" wrapText="1"/>
    </xf>
    <xf numFmtId="0" fontId="9" fillId="0" borderId="0" xfId="11" applyFill="1" applyAlignment="1">
      <alignment horizontal="right"/>
    </xf>
    <xf numFmtId="4" fontId="29" fillId="0" borderId="0" xfId="11" applyNumberFormat="1" applyFont="1" applyFill="1"/>
    <xf numFmtId="4" fontId="30" fillId="0" borderId="0" xfId="11" applyNumberFormat="1" applyFont="1" applyFill="1"/>
    <xf numFmtId="4" fontId="19" fillId="0" borderId="0" xfId="11" applyNumberFormat="1" applyFont="1" applyFill="1"/>
    <xf numFmtId="4" fontId="31" fillId="0" borderId="0" xfId="11" applyNumberFormat="1" applyFont="1" applyFill="1"/>
    <xf numFmtId="4" fontId="32" fillId="0" borderId="0" xfId="11" applyNumberFormat="1" applyFont="1" applyFill="1"/>
    <xf numFmtId="4" fontId="9" fillId="0" borderId="0" xfId="11" applyNumberFormat="1" applyFill="1"/>
    <xf numFmtId="0" fontId="10" fillId="0" borderId="0" xfId="11" applyFont="1" applyFill="1" applyAlignment="1">
      <alignment horizontal="left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right" vertical="center" wrapText="1"/>
    </xf>
    <xf numFmtId="3" fontId="35" fillId="2" borderId="1" xfId="2" applyNumberFormat="1" applyFont="1" applyFill="1" applyBorder="1" applyAlignment="1">
      <alignment horizontal="right" vertical="center" wrapText="1"/>
    </xf>
    <xf numFmtId="0" fontId="21" fillId="0" borderId="0" xfId="11" applyFont="1" applyFill="1" applyAlignment="1">
      <alignment horizontal="right"/>
    </xf>
    <xf numFmtId="0" fontId="10" fillId="0" borderId="1" xfId="4" applyFont="1" applyFill="1" applyBorder="1" applyAlignment="1">
      <alignment horizontal="center" vertical="center"/>
    </xf>
    <xf numFmtId="0" fontId="9" fillId="3" borderId="0" xfId="4" applyFill="1"/>
    <xf numFmtId="0" fontId="9" fillId="3" borderId="0" xfId="4" applyFont="1" applyFill="1"/>
    <xf numFmtId="0" fontId="15" fillId="3" borderId="0" xfId="4" applyFont="1" applyFill="1"/>
    <xf numFmtId="0" fontId="19" fillId="0" borderId="0" xfId="4" applyFont="1" applyFill="1"/>
    <xf numFmtId="0" fontId="9" fillId="0" borderId="0" xfId="4" applyFill="1"/>
    <xf numFmtId="0" fontId="9" fillId="0" borderId="0" xfId="4" applyFill="1" applyAlignment="1">
      <alignment horizontal="center"/>
    </xf>
    <xf numFmtId="0" fontId="9" fillId="0" borderId="0" xfId="4" applyFill="1" applyAlignment="1"/>
    <xf numFmtId="3" fontId="9" fillId="0" borderId="0" xfId="4" applyNumberFormat="1" applyFill="1"/>
    <xf numFmtId="3" fontId="9" fillId="0" borderId="0" xfId="4" applyNumberFormat="1" applyFill="1" applyAlignment="1">
      <alignment horizontal="right" vertical="center"/>
    </xf>
    <xf numFmtId="0" fontId="20" fillId="0" borderId="0" xfId="5" applyFont="1" applyFill="1"/>
    <xf numFmtId="0" fontId="20" fillId="0" borderId="0" xfId="5" applyFont="1" applyFill="1" applyAlignment="1">
      <alignment horizontal="center"/>
    </xf>
    <xf numFmtId="0" fontId="37" fillId="0" borderId="0" xfId="5" applyFont="1" applyFill="1" applyAlignment="1">
      <alignment horizontal="right"/>
    </xf>
    <xf numFmtId="3" fontId="37" fillId="0" borderId="0" xfId="5" applyNumberFormat="1" applyFont="1" applyFill="1"/>
    <xf numFmtId="0" fontId="21" fillId="0" borderId="0" xfId="5" applyFont="1" applyFill="1" applyAlignment="1">
      <alignment horizontal="center"/>
    </xf>
    <xf numFmtId="3" fontId="20" fillId="0" borderId="0" xfId="5" applyNumberFormat="1" applyFont="1" applyFill="1"/>
    <xf numFmtId="0" fontId="10" fillId="0" borderId="0" xfId="11" applyFont="1" applyFill="1" applyAlignment="1">
      <alignment horizontal="left"/>
    </xf>
    <xf numFmtId="0" fontId="19" fillId="4" borderId="4" xfId="12" applyFont="1" applyFill="1" applyBorder="1" applyAlignment="1">
      <alignment horizontal="center" vertical="center" wrapText="1"/>
    </xf>
    <xf numFmtId="3" fontId="14" fillId="4" borderId="1" xfId="1" applyNumberFormat="1" applyFont="1" applyFill="1" applyBorder="1" applyAlignment="1">
      <alignment horizontal="center" vertical="center" wrapText="1"/>
    </xf>
    <xf numFmtId="0" fontId="20" fillId="0" borderId="0" xfId="5" applyFont="1" applyFill="1" applyAlignment="1">
      <alignment horizontal="left"/>
    </xf>
    <xf numFmtId="0" fontId="0" fillId="3" borderId="0" xfId="4" applyFont="1" applyFill="1"/>
    <xf numFmtId="3" fontId="28" fillId="0" borderId="11" xfId="12" applyNumberFormat="1" applyFont="1" applyFill="1" applyBorder="1" applyAlignment="1">
      <alignment horizontal="right" vertical="center" wrapText="1" indent="1"/>
    </xf>
    <xf numFmtId="3" fontId="28" fillId="0" borderId="9" xfId="12" applyNumberFormat="1" applyFont="1" applyFill="1" applyBorder="1" applyAlignment="1">
      <alignment horizontal="right" vertical="center" wrapText="1" indent="1"/>
    </xf>
    <xf numFmtId="0" fontId="28" fillId="0" borderId="13" xfId="12" applyFont="1" applyFill="1" applyBorder="1" applyAlignment="1">
      <alignment horizontal="left" vertical="center" indent="1"/>
    </xf>
    <xf numFmtId="0" fontId="28" fillId="0" borderId="13" xfId="12" applyFont="1" applyFill="1" applyBorder="1" applyAlignment="1">
      <alignment horizontal="left" vertical="center" wrapText="1" indent="1"/>
    </xf>
    <xf numFmtId="0" fontId="28" fillId="0" borderId="6" xfId="12" applyFont="1" applyFill="1" applyBorder="1" applyAlignment="1">
      <alignment horizontal="left" vertical="center" indent="1"/>
    </xf>
    <xf numFmtId="0" fontId="28" fillId="0" borderId="6" xfId="12" applyFont="1" applyFill="1" applyBorder="1" applyAlignment="1">
      <alignment horizontal="left" vertical="center" wrapText="1" indent="1"/>
    </xf>
    <xf numFmtId="0" fontId="27" fillId="0" borderId="13" xfId="12" applyFont="1" applyFill="1" applyBorder="1" applyAlignment="1">
      <alignment horizontal="left" vertical="center" indent="1"/>
    </xf>
    <xf numFmtId="0" fontId="27" fillId="0" borderId="14" xfId="12" applyFont="1" applyFill="1" applyBorder="1" applyAlignment="1">
      <alignment horizontal="left" vertical="center" indent="1"/>
    </xf>
    <xf numFmtId="0" fontId="28" fillId="0" borderId="14" xfId="12" applyFont="1" applyFill="1" applyBorder="1" applyAlignment="1">
      <alignment horizontal="left" vertical="center" indent="1"/>
    </xf>
    <xf numFmtId="0" fontId="28" fillId="0" borderId="14" xfId="12" applyFont="1" applyFill="1" applyBorder="1" applyAlignment="1">
      <alignment horizontal="left" vertical="center" wrapText="1" indent="1"/>
    </xf>
    <xf numFmtId="0" fontId="28" fillId="0" borderId="10" xfId="12" applyFont="1" applyFill="1" applyBorder="1" applyAlignment="1">
      <alignment horizontal="left" vertical="center" indent="1"/>
    </xf>
    <xf numFmtId="0" fontId="28" fillId="0" borderId="10" xfId="12" applyFont="1" applyFill="1" applyBorder="1" applyAlignment="1">
      <alignment horizontal="left" vertical="center" wrapText="1" indent="1"/>
    </xf>
    <xf numFmtId="0" fontId="19" fillId="0" borderId="15" xfId="12" applyFont="1" applyFill="1" applyBorder="1" applyAlignment="1">
      <alignment horizontal="center" vertical="center"/>
    </xf>
    <xf numFmtId="0" fontId="10" fillId="0" borderId="0" xfId="11" applyFont="1" applyFill="1" applyAlignment="1">
      <alignment horizontal="left"/>
    </xf>
    <xf numFmtId="3" fontId="38" fillId="2" borderId="1" xfId="2" applyNumberFormat="1" applyFont="1" applyFill="1" applyBorder="1" applyAlignment="1">
      <alignment horizontal="right" vertical="center" wrapText="1"/>
    </xf>
    <xf numFmtId="3" fontId="15" fillId="0" borderId="4" xfId="12" applyNumberFormat="1" applyFont="1" applyFill="1" applyBorder="1" applyAlignment="1">
      <alignment horizontal="right" vertical="center" indent="1"/>
    </xf>
    <xf numFmtId="0" fontId="10" fillId="0" borderId="0" xfId="11" applyFont="1" applyFill="1" applyAlignment="1">
      <alignment horizontal="left"/>
    </xf>
    <xf numFmtId="0" fontId="14" fillId="0" borderId="0" xfId="4" applyFont="1" applyFill="1" applyAlignment="1">
      <alignment vertical="center" wrapText="1"/>
    </xf>
    <xf numFmtId="0" fontId="37" fillId="0" borderId="0" xfId="5" applyFont="1" applyFill="1" applyAlignment="1">
      <alignment vertical="center" wrapText="1"/>
    </xf>
    <xf numFmtId="3" fontId="28" fillId="2" borderId="6" xfId="12" applyNumberFormat="1" applyFont="1" applyFill="1" applyBorder="1" applyAlignment="1">
      <alignment horizontal="right" vertical="center" wrapText="1" indent="1"/>
    </xf>
    <xf numFmtId="3" fontId="28" fillId="2" borderId="11" xfId="12" applyNumberFormat="1" applyFont="1" applyFill="1" applyBorder="1" applyAlignment="1">
      <alignment horizontal="right" vertical="center" wrapText="1" indent="1"/>
    </xf>
    <xf numFmtId="3" fontId="28" fillId="2" borderId="9" xfId="12" applyNumberFormat="1" applyFont="1" applyFill="1" applyBorder="1" applyAlignment="1">
      <alignment horizontal="right" vertical="center" wrapText="1" indent="1"/>
    </xf>
    <xf numFmtId="3" fontId="28" fillId="2" borderId="10" xfId="12" applyNumberFormat="1" applyFont="1" applyFill="1" applyBorder="1" applyAlignment="1">
      <alignment horizontal="right" vertical="center" wrapText="1" indent="1"/>
    </xf>
    <xf numFmtId="3" fontId="15" fillId="2" borderId="4" xfId="12" applyNumberFormat="1" applyFont="1" applyFill="1" applyBorder="1" applyAlignment="1">
      <alignment horizontal="right" vertical="center" indent="1"/>
    </xf>
    <xf numFmtId="3" fontId="28" fillId="2" borderId="6" xfId="11" applyNumberFormat="1" applyFont="1" applyFill="1" applyBorder="1" applyAlignment="1">
      <alignment horizontal="right" vertical="center" indent="1"/>
    </xf>
    <xf numFmtId="3" fontId="14" fillId="0" borderId="0" xfId="4" applyNumberFormat="1" applyFont="1" applyFill="1" applyAlignment="1">
      <alignment horizontal="right" vertical="center"/>
    </xf>
    <xf numFmtId="3" fontId="37" fillId="0" borderId="0" xfId="5" applyNumberFormat="1" applyFont="1" applyFill="1" applyAlignment="1">
      <alignment horizontal="right" vertical="center"/>
    </xf>
    <xf numFmtId="0" fontId="6" fillId="0" borderId="0" xfId="17" applyFill="1" applyAlignment="1">
      <alignment wrapText="1"/>
    </xf>
    <xf numFmtId="3" fontId="6" fillId="0" borderId="0" xfId="17" applyNumberFormat="1" applyFill="1" applyAlignment="1">
      <alignment horizontal="center" vertical="center"/>
    </xf>
    <xf numFmtId="3" fontId="6" fillId="0" borderId="0" xfId="17" applyNumberFormat="1" applyFill="1" applyAlignment="1">
      <alignment horizontal="right" vertical="center"/>
    </xf>
    <xf numFmtId="0" fontId="14" fillId="0" borderId="0" xfId="17" applyFont="1" applyFill="1" applyAlignment="1">
      <alignment horizontal="center"/>
    </xf>
    <xf numFmtId="0" fontId="6" fillId="0" borderId="0" xfId="17" applyFill="1"/>
    <xf numFmtId="0" fontId="34" fillId="0" borderId="0" xfId="17" applyFont="1" applyAlignment="1">
      <alignment horizontal="left" vertical="center" wrapText="1"/>
    </xf>
    <xf numFmtId="0" fontId="34" fillId="0" borderId="0" xfId="17" applyFont="1" applyAlignment="1">
      <alignment horizontal="center" vertical="center" wrapText="1"/>
    </xf>
    <xf numFmtId="0" fontId="33" fillId="0" borderId="0" xfId="17" applyFont="1" applyAlignment="1">
      <alignment horizontal="right" vertical="center" wrapText="1"/>
    </xf>
    <xf numFmtId="0" fontId="6" fillId="5" borderId="1" xfId="17" applyFill="1" applyBorder="1" applyAlignment="1">
      <alignment vertical="center" wrapText="1"/>
    </xf>
    <xf numFmtId="0" fontId="17" fillId="0" borderId="0" xfId="17" applyFont="1" applyFill="1"/>
    <xf numFmtId="0" fontId="11" fillId="0" borderId="1" xfId="17" applyFont="1" applyFill="1" applyBorder="1" applyAlignment="1">
      <alignment horizontal="center" vertical="center" wrapText="1"/>
    </xf>
    <xf numFmtId="0" fontId="10" fillId="0" borderId="1" xfId="17" applyFont="1" applyFill="1" applyBorder="1" applyAlignment="1">
      <alignment horizontal="center" vertical="center"/>
    </xf>
    <xf numFmtId="0" fontId="21" fillId="0" borderId="1" xfId="17" applyFont="1" applyFill="1" applyBorder="1" applyAlignment="1">
      <alignment horizontal="left" vertical="center" wrapText="1"/>
    </xf>
    <xf numFmtId="0" fontId="6" fillId="0" borderId="1" xfId="17" applyNumberFormat="1" applyFont="1" applyFill="1" applyBorder="1" applyAlignment="1">
      <alignment horizontal="center" vertical="center"/>
    </xf>
    <xf numFmtId="3" fontId="11" fillId="0" borderId="1" xfId="17" applyNumberFormat="1" applyFont="1" applyFill="1" applyBorder="1" applyAlignment="1">
      <alignment horizontal="right" vertical="center" indent="1"/>
    </xf>
    <xf numFmtId="3" fontId="21" fillId="0" borderId="1" xfId="17" applyNumberFormat="1" applyFont="1" applyFill="1" applyBorder="1" applyAlignment="1">
      <alignment horizontal="right" vertical="center" indent="1"/>
    </xf>
    <xf numFmtId="3" fontId="10" fillId="0" borderId="1" xfId="17" applyNumberFormat="1" applyFont="1" applyFill="1" applyBorder="1" applyAlignment="1">
      <alignment horizontal="right" vertical="center" indent="1"/>
    </xf>
    <xf numFmtId="3" fontId="16" fillId="0" borderId="1" xfId="17" applyNumberFormat="1" applyFont="1" applyFill="1" applyBorder="1" applyAlignment="1">
      <alignment horizontal="center" vertical="center" wrapText="1"/>
    </xf>
    <xf numFmtId="0" fontId="6" fillId="0" borderId="0" xfId="17" applyFont="1" applyFill="1"/>
    <xf numFmtId="0" fontId="10" fillId="0" borderId="1" xfId="17" applyFont="1" applyFill="1" applyBorder="1" applyAlignment="1">
      <alignment horizontal="center" vertical="center" wrapText="1" shrinkToFit="1"/>
    </xf>
    <xf numFmtId="0" fontId="21" fillId="0" borderId="1" xfId="17" applyFont="1" applyFill="1" applyBorder="1" applyAlignment="1">
      <alignment vertical="center" wrapText="1"/>
    </xf>
    <xf numFmtId="0" fontId="42" fillId="0" borderId="1" xfId="4" applyFont="1" applyFill="1" applyBorder="1" applyAlignment="1">
      <alignment horizontal="center" vertical="center" wrapText="1"/>
    </xf>
    <xf numFmtId="0" fontId="13" fillId="0" borderId="0" xfId="17" applyFont="1" applyFill="1" applyAlignment="1">
      <alignment wrapText="1"/>
    </xf>
    <xf numFmtId="0" fontId="13" fillId="0" borderId="0" xfId="17" applyFont="1" applyFill="1"/>
    <xf numFmtId="3" fontId="13" fillId="0" borderId="0" xfId="17" applyNumberFormat="1" applyFont="1" applyFill="1" applyAlignment="1">
      <alignment horizontal="right" wrapText="1"/>
    </xf>
    <xf numFmtId="3" fontId="13" fillId="0" borderId="0" xfId="17" applyNumberFormat="1" applyFont="1" applyFill="1" applyAlignment="1">
      <alignment horizontal="right" vertical="center" indent="1"/>
    </xf>
    <xf numFmtId="3" fontId="13" fillId="0" borderId="0" xfId="17" applyNumberFormat="1" applyFont="1" applyFill="1" applyAlignment="1">
      <alignment horizontal="right" vertical="center"/>
    </xf>
    <xf numFmtId="0" fontId="6" fillId="0" borderId="0" xfId="17" applyFill="1" applyAlignment="1">
      <alignment vertical="center" wrapText="1"/>
    </xf>
    <xf numFmtId="0" fontId="12" fillId="0" borderId="0" xfId="17" applyFont="1" applyFill="1"/>
    <xf numFmtId="0" fontId="6" fillId="0" borderId="0" xfId="17" applyFill="1" applyAlignment="1">
      <alignment horizontal="right" wrapText="1"/>
    </xf>
    <xf numFmtId="3" fontId="6" fillId="0" borderId="0" xfId="17" applyNumberFormat="1" applyFill="1" applyAlignment="1">
      <alignment horizontal="right" vertical="center" indent="1"/>
    </xf>
    <xf numFmtId="0" fontId="25" fillId="0" borderId="0" xfId="17" applyFont="1" applyFill="1" applyAlignment="1">
      <alignment vertical="top" wrapText="1"/>
    </xf>
    <xf numFmtId="0" fontId="10" fillId="0" borderId="0" xfId="17" applyFont="1" applyFill="1" applyAlignment="1"/>
    <xf numFmtId="0" fontId="10" fillId="0" borderId="0" xfId="17" applyFont="1" applyFill="1" applyAlignment="1">
      <alignment wrapText="1"/>
    </xf>
    <xf numFmtId="0" fontId="11" fillId="0" borderId="0" xfId="17" applyFont="1" applyFill="1"/>
    <xf numFmtId="0" fontId="10" fillId="0" borderId="0" xfId="17" applyFont="1" applyFill="1" applyAlignment="1">
      <alignment horizontal="right" wrapText="1"/>
    </xf>
    <xf numFmtId="3" fontId="10" fillId="0" borderId="0" xfId="17" applyNumberFormat="1" applyFont="1" applyFill="1" applyAlignment="1">
      <alignment horizontal="right" vertical="center" indent="1"/>
    </xf>
    <xf numFmtId="3" fontId="10" fillId="0" borderId="0" xfId="17" applyNumberFormat="1" applyFont="1" applyFill="1" applyAlignment="1">
      <alignment horizontal="right" vertical="center"/>
    </xf>
    <xf numFmtId="0" fontId="10" fillId="0" borderId="0" xfId="17" applyFont="1" applyFill="1" applyAlignment="1">
      <alignment vertical="center" wrapText="1"/>
    </xf>
    <xf numFmtId="0" fontId="10" fillId="0" borderId="0" xfId="17" applyFont="1" applyFill="1"/>
    <xf numFmtId="0" fontId="10" fillId="3" borderId="1" xfId="3" applyFont="1" applyFill="1" applyBorder="1" applyAlignment="1" applyProtection="1">
      <alignment horizontal="left" vertical="center" wrapText="1"/>
      <protection locked="0"/>
    </xf>
    <xf numFmtId="3" fontId="16" fillId="0" borderId="3" xfId="17" applyNumberFormat="1" applyFont="1" applyFill="1" applyBorder="1" applyAlignment="1">
      <alignment horizontal="center" vertical="center" wrapText="1"/>
    </xf>
    <xf numFmtId="0" fontId="19" fillId="4" borderId="5" xfId="12" applyFont="1" applyFill="1" applyBorder="1" applyAlignment="1">
      <alignment horizontal="center" vertical="center"/>
    </xf>
    <xf numFmtId="0" fontId="19" fillId="0" borderId="11" xfId="12" applyFont="1" applyFill="1" applyBorder="1" applyAlignment="1">
      <alignment horizontal="center" vertical="center"/>
    </xf>
    <xf numFmtId="0" fontId="15" fillId="0" borderId="7" xfId="12" applyFont="1" applyFill="1" applyBorder="1" applyAlignment="1">
      <alignment horizontal="left" vertical="center" indent="1"/>
    </xf>
    <xf numFmtId="0" fontId="27" fillId="2" borderId="5" xfId="12" applyFont="1" applyFill="1" applyBorder="1" applyAlignment="1">
      <alignment horizontal="left" vertical="center" indent="1"/>
    </xf>
    <xf numFmtId="0" fontId="27" fillId="2" borderId="7" xfId="12" applyFont="1" applyFill="1" applyBorder="1" applyAlignment="1">
      <alignment horizontal="left" vertical="center" inden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0" xfId="19" applyFill="1" applyAlignment="1">
      <alignment wrapText="1"/>
    </xf>
    <xf numFmtId="3" fontId="5" fillId="0" borderId="0" xfId="19" applyNumberFormat="1" applyFill="1" applyAlignment="1">
      <alignment horizontal="center" vertical="center"/>
    </xf>
    <xf numFmtId="3" fontId="5" fillId="0" borderId="0" xfId="19" applyNumberFormat="1" applyFill="1" applyAlignment="1">
      <alignment horizontal="right" vertical="center"/>
    </xf>
    <xf numFmtId="0" fontId="14" fillId="0" borderId="0" xfId="19" applyFont="1" applyFill="1" applyAlignment="1">
      <alignment horizontal="center"/>
    </xf>
    <xf numFmtId="0" fontId="5" fillId="0" borderId="0" xfId="19" applyFill="1"/>
    <xf numFmtId="0" fontId="34" fillId="0" borderId="0" xfId="19" applyFont="1" applyAlignment="1">
      <alignment horizontal="left" vertical="center" wrapText="1"/>
    </xf>
    <xf numFmtId="0" fontId="34" fillId="0" borderId="0" xfId="19" applyFont="1" applyAlignment="1">
      <alignment horizontal="center" vertical="center" wrapText="1"/>
    </xf>
    <xf numFmtId="0" fontId="33" fillId="0" borderId="0" xfId="19" applyFont="1" applyAlignment="1">
      <alignment horizontal="right" vertical="center" wrapText="1"/>
    </xf>
    <xf numFmtId="0" fontId="5" fillId="5" borderId="1" xfId="19" applyFill="1" applyBorder="1" applyAlignment="1">
      <alignment vertical="center" wrapText="1"/>
    </xf>
    <xf numFmtId="0" fontId="17" fillId="0" borderId="0" xfId="19" applyFont="1" applyFill="1"/>
    <xf numFmtId="0" fontId="11" fillId="0" borderId="1" xfId="19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/>
    </xf>
    <xf numFmtId="0" fontId="21" fillId="0" borderId="1" xfId="19" applyFont="1" applyFill="1" applyBorder="1" applyAlignment="1">
      <alignment horizontal="left" vertical="center" wrapText="1"/>
    </xf>
    <xf numFmtId="3" fontId="11" fillId="0" borderId="1" xfId="19" applyNumberFormat="1" applyFont="1" applyFill="1" applyBorder="1" applyAlignment="1">
      <alignment horizontal="right" vertical="center" indent="1"/>
    </xf>
    <xf numFmtId="3" fontId="21" fillId="0" borderId="1" xfId="19" applyNumberFormat="1" applyFont="1" applyFill="1" applyBorder="1" applyAlignment="1">
      <alignment horizontal="right" vertical="center" indent="1"/>
    </xf>
    <xf numFmtId="3" fontId="10" fillId="0" borderId="1" xfId="19" applyNumberFormat="1" applyFont="1" applyFill="1" applyBorder="1" applyAlignment="1">
      <alignment horizontal="right" vertical="center" indent="1"/>
    </xf>
    <xf numFmtId="3" fontId="16" fillId="0" borderId="1" xfId="19" applyNumberFormat="1" applyFont="1" applyFill="1" applyBorder="1" applyAlignment="1">
      <alignment horizontal="center" vertical="center" wrapText="1"/>
    </xf>
    <xf numFmtId="0" fontId="5" fillId="0" borderId="0" xfId="19" applyFont="1" applyFill="1"/>
    <xf numFmtId="0" fontId="10" fillId="0" borderId="1" xfId="19" applyFont="1" applyFill="1" applyBorder="1" applyAlignment="1">
      <alignment horizontal="center" vertical="center" wrapText="1" shrinkToFit="1"/>
    </xf>
    <xf numFmtId="0" fontId="21" fillId="0" borderId="1" xfId="19" applyFont="1" applyFill="1" applyBorder="1" applyAlignment="1">
      <alignment vertical="center" wrapText="1"/>
    </xf>
    <xf numFmtId="0" fontId="13" fillId="0" borderId="0" xfId="19" applyFont="1" applyFill="1" applyAlignment="1">
      <alignment wrapText="1"/>
    </xf>
    <xf numFmtId="0" fontId="13" fillId="0" borderId="0" xfId="19" applyFont="1" applyFill="1"/>
    <xf numFmtId="3" fontId="13" fillId="0" borderId="0" xfId="19" applyNumberFormat="1" applyFont="1" applyFill="1" applyAlignment="1">
      <alignment horizontal="right" wrapText="1"/>
    </xf>
    <xf numFmtId="3" fontId="13" fillId="0" borderId="0" xfId="19" applyNumberFormat="1" applyFont="1" applyFill="1" applyAlignment="1">
      <alignment horizontal="right" vertical="center" indent="1"/>
    </xf>
    <xf numFmtId="3" fontId="13" fillId="0" borderId="0" xfId="19" applyNumberFormat="1" applyFont="1" applyFill="1" applyAlignment="1">
      <alignment horizontal="right" vertical="center"/>
    </xf>
    <xf numFmtId="0" fontId="5" fillId="0" borderId="0" xfId="19" applyFill="1" applyAlignment="1">
      <alignment vertical="center" wrapText="1"/>
    </xf>
    <xf numFmtId="0" fontId="12" fillId="0" borderId="0" xfId="19" applyFont="1" applyFill="1"/>
    <xf numFmtId="0" fontId="5" fillId="0" borderId="0" xfId="19" applyFill="1" applyAlignment="1">
      <alignment horizontal="right" wrapText="1"/>
    </xf>
    <xf numFmtId="3" fontId="5" fillId="0" borderId="0" xfId="19" applyNumberFormat="1" applyFill="1" applyAlignment="1">
      <alignment horizontal="right" vertical="center" indent="1"/>
    </xf>
    <xf numFmtId="0" fontId="25" fillId="0" borderId="0" xfId="19" applyFont="1" applyFill="1" applyAlignment="1">
      <alignment vertical="top" wrapText="1"/>
    </xf>
    <xf numFmtId="0" fontId="10" fillId="0" borderId="0" xfId="19" applyFont="1" applyFill="1" applyAlignment="1"/>
    <xf numFmtId="0" fontId="10" fillId="0" borderId="0" xfId="19" applyFont="1" applyFill="1" applyAlignment="1">
      <alignment wrapText="1"/>
    </xf>
    <xf numFmtId="0" fontId="11" fillId="0" borderId="0" xfId="19" applyFont="1" applyFill="1"/>
    <xf numFmtId="0" fontId="10" fillId="0" borderId="0" xfId="19" applyFont="1" applyFill="1" applyAlignment="1">
      <alignment horizontal="right" wrapText="1"/>
    </xf>
    <xf numFmtId="3" fontId="10" fillId="0" borderId="0" xfId="19" applyNumberFormat="1" applyFont="1" applyFill="1" applyAlignment="1">
      <alignment horizontal="right" vertical="center" indent="1"/>
    </xf>
    <xf numFmtId="3" fontId="10" fillId="0" borderId="0" xfId="19" applyNumberFormat="1" applyFont="1" applyFill="1" applyAlignment="1">
      <alignment horizontal="right" vertical="center"/>
    </xf>
    <xf numFmtId="0" fontId="10" fillId="0" borderId="0" xfId="19" applyFont="1" applyFill="1" applyAlignment="1">
      <alignment vertical="center" wrapText="1"/>
    </xf>
    <xf numFmtId="0" fontId="10" fillId="0" borderId="0" xfId="19" applyFont="1" applyFill="1"/>
    <xf numFmtId="0" fontId="10" fillId="3" borderId="1" xfId="19" applyFont="1" applyFill="1" applyBorder="1" applyAlignment="1">
      <alignment horizontal="center" vertical="center"/>
    </xf>
    <xf numFmtId="0" fontId="5" fillId="6" borderId="0" xfId="19" applyFill="1"/>
    <xf numFmtId="0" fontId="5" fillId="0" borderId="0" xfId="19"/>
    <xf numFmtId="3" fontId="5" fillId="0" borderId="0" xfId="19" applyNumberFormat="1" applyFont="1" applyFill="1" applyBorder="1" applyAlignment="1">
      <alignment horizontal="right" vertical="center"/>
    </xf>
    <xf numFmtId="3" fontId="14" fillId="0" borderId="0" xfId="5" applyNumberFormat="1" applyFont="1" applyFill="1" applyBorder="1" applyAlignment="1">
      <alignment horizontal="right" vertical="center"/>
    </xf>
    <xf numFmtId="3" fontId="20" fillId="0" borderId="0" xfId="5" applyNumberFormat="1" applyFont="1" applyFill="1" applyBorder="1" applyAlignment="1">
      <alignment horizontal="right" vertical="center"/>
    </xf>
    <xf numFmtId="0" fontId="20" fillId="0" borderId="0" xfId="5" applyFont="1" applyFill="1" applyBorder="1" applyAlignment="1">
      <alignment vertical="center" wrapText="1"/>
    </xf>
    <xf numFmtId="0" fontId="37" fillId="0" borderId="0" xfId="19" applyFont="1" applyFill="1" applyBorder="1" applyAlignment="1">
      <alignment horizontal="center"/>
    </xf>
    <xf numFmtId="0" fontId="5" fillId="0" borderId="0" xfId="19" applyFont="1" applyFill="1" applyBorder="1"/>
    <xf numFmtId="0" fontId="5" fillId="0" borderId="0" xfId="19" applyBorder="1"/>
    <xf numFmtId="3" fontId="40" fillId="4" borderId="1" xfId="1" applyNumberFormat="1" applyFont="1" applyFill="1" applyBorder="1" applyAlignment="1">
      <alignment horizontal="center" vertical="center" wrapText="1"/>
    </xf>
    <xf numFmtId="0" fontId="5" fillId="6" borderId="0" xfId="19" applyFill="1" applyBorder="1"/>
    <xf numFmtId="0" fontId="9" fillId="3" borderId="1" xfId="19" applyFont="1" applyFill="1" applyBorder="1" applyAlignment="1">
      <alignment horizontal="center" vertical="center"/>
    </xf>
    <xf numFmtId="0" fontId="23" fillId="0" borderId="1" xfId="19" applyFont="1" applyFill="1" applyBorder="1" applyAlignment="1">
      <alignment horizontal="left" vertical="center" wrapText="1"/>
    </xf>
    <xf numFmtId="0" fontId="9" fillId="0" borderId="1" xfId="19" applyFont="1" applyFill="1" applyBorder="1" applyAlignment="1" applyProtection="1">
      <alignment horizontal="left" vertical="center" wrapText="1"/>
      <protection locked="0"/>
    </xf>
    <xf numFmtId="0" fontId="9" fillId="0" borderId="1" xfId="19" applyFont="1" applyFill="1" applyBorder="1" applyAlignment="1">
      <alignment horizontal="center" vertical="center" wrapText="1"/>
    </xf>
    <xf numFmtId="0" fontId="23" fillId="0" borderId="1" xfId="19" applyFont="1" applyFill="1" applyBorder="1" applyAlignment="1">
      <alignment vertical="center" wrapText="1"/>
    </xf>
    <xf numFmtId="0" fontId="12" fillId="0" borderId="1" xfId="19" applyFont="1" applyFill="1" applyBorder="1" applyAlignment="1" applyProtection="1">
      <alignment horizontal="left" vertical="center" wrapText="1"/>
      <protection locked="0"/>
    </xf>
    <xf numFmtId="0" fontId="5" fillId="6" borderId="17" xfId="19" applyFill="1" applyBorder="1"/>
    <xf numFmtId="0" fontId="5" fillId="6" borderId="18" xfId="19" applyFill="1" applyBorder="1"/>
    <xf numFmtId="3" fontId="15" fillId="2" borderId="1" xfId="2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left" vertical="center" wrapText="1"/>
    </xf>
    <xf numFmtId="3" fontId="21" fillId="2" borderId="1" xfId="0" applyNumberFormat="1" applyFont="1" applyFill="1" applyBorder="1" applyAlignment="1">
      <alignment horizontal="right" vertical="center" indent="1"/>
    </xf>
    <xf numFmtId="1" fontId="10" fillId="0" borderId="1" xfId="0" applyNumberFormat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textRotation="90" wrapText="1"/>
    </xf>
    <xf numFmtId="3" fontId="24" fillId="2" borderId="1" xfId="0" applyNumberFormat="1" applyFont="1" applyFill="1" applyBorder="1" applyAlignment="1">
      <alignment horizontal="right" vertical="center" indent="1"/>
    </xf>
    <xf numFmtId="3" fontId="53" fillId="2" borderId="1" xfId="0" applyNumberFormat="1" applyFont="1" applyFill="1" applyBorder="1" applyAlignment="1">
      <alignment horizontal="right" vertical="center" indent="1"/>
    </xf>
    <xf numFmtId="0" fontId="4" fillId="0" borderId="0" xfId="20" applyFill="1" applyAlignment="1">
      <alignment wrapText="1"/>
    </xf>
    <xf numFmtId="3" fontId="4" fillId="0" borderId="0" xfId="20" applyNumberFormat="1" applyFill="1" applyAlignment="1">
      <alignment horizontal="center" vertical="center"/>
    </xf>
    <xf numFmtId="3" fontId="4" fillId="0" borderId="0" xfId="20" applyNumberFormat="1" applyFill="1" applyAlignment="1">
      <alignment horizontal="right" vertical="center"/>
    </xf>
    <xf numFmtId="0" fontId="14" fillId="0" borderId="0" xfId="20" applyFont="1" applyFill="1" applyAlignment="1">
      <alignment horizontal="center"/>
    </xf>
    <xf numFmtId="0" fontId="4" fillId="0" borderId="0" xfId="20" applyFill="1"/>
    <xf numFmtId="0" fontId="34" fillId="0" borderId="0" xfId="20" applyFont="1" applyAlignment="1">
      <alignment horizontal="left" vertical="center" wrapText="1"/>
    </xf>
    <xf numFmtId="0" fontId="34" fillId="0" borderId="0" xfId="20" applyFont="1" applyAlignment="1">
      <alignment horizontal="center" vertical="center" wrapText="1"/>
    </xf>
    <xf numFmtId="0" fontId="33" fillId="0" borderId="0" xfId="20" applyFont="1" applyAlignment="1">
      <alignment horizontal="right" vertical="center" wrapText="1"/>
    </xf>
    <xf numFmtId="0" fontId="4" fillId="5" borderId="1" xfId="20" applyFill="1" applyBorder="1" applyAlignment="1">
      <alignment vertical="center" wrapText="1"/>
    </xf>
    <xf numFmtId="0" fontId="17" fillId="0" borderId="0" xfId="20" applyFont="1" applyFill="1"/>
    <xf numFmtId="0" fontId="11" fillId="0" borderId="1" xfId="20" applyFont="1" applyFill="1" applyBorder="1" applyAlignment="1">
      <alignment horizontal="center" vertical="center" wrapText="1"/>
    </xf>
    <xf numFmtId="0" fontId="10" fillId="0" borderId="1" xfId="20" applyFont="1" applyFill="1" applyBorder="1" applyAlignment="1">
      <alignment horizontal="center" vertical="center"/>
    </xf>
    <xf numFmtId="0" fontId="21" fillId="0" borderId="1" xfId="20" applyFont="1" applyFill="1" applyBorder="1" applyAlignment="1">
      <alignment horizontal="justify" vertical="center" wrapText="1"/>
    </xf>
    <xf numFmtId="3" fontId="54" fillId="0" borderId="1" xfId="20" applyNumberFormat="1" applyFont="1" applyFill="1" applyBorder="1" applyAlignment="1">
      <alignment horizontal="right" vertical="center" indent="1"/>
    </xf>
    <xf numFmtId="3" fontId="19" fillId="0" borderId="1" xfId="20" applyNumberFormat="1" applyFont="1" applyFill="1" applyBorder="1" applyAlignment="1">
      <alignment horizontal="right" vertical="center" indent="1"/>
    </xf>
    <xf numFmtId="3" fontId="28" fillId="0" borderId="1" xfId="20" applyNumberFormat="1" applyFont="1" applyFill="1" applyBorder="1" applyAlignment="1">
      <alignment horizontal="right" vertical="center" indent="1"/>
    </xf>
    <xf numFmtId="3" fontId="16" fillId="0" borderId="1" xfId="20" applyNumberFormat="1" applyFont="1" applyFill="1" applyBorder="1" applyAlignment="1">
      <alignment horizontal="center" vertical="center" wrapText="1"/>
    </xf>
    <xf numFmtId="0" fontId="4" fillId="0" borderId="0" xfId="20" applyFont="1" applyFill="1"/>
    <xf numFmtId="0" fontId="10" fillId="0" borderId="1" xfId="20" applyFont="1" applyFill="1" applyBorder="1" applyAlignment="1">
      <alignment horizontal="center" vertical="center" wrapText="1" shrinkToFit="1"/>
    </xf>
    <xf numFmtId="3" fontId="20" fillId="0" borderId="1" xfId="20" applyNumberFormat="1" applyFont="1" applyFill="1" applyBorder="1" applyAlignment="1">
      <alignment horizontal="center" vertical="center" wrapText="1"/>
    </xf>
    <xf numFmtId="0" fontId="4" fillId="0" borderId="0" xfId="20"/>
    <xf numFmtId="0" fontId="13" fillId="0" borderId="0" xfId="20" applyFont="1" applyFill="1"/>
    <xf numFmtId="3" fontId="13" fillId="0" borderId="0" xfId="20" applyNumberFormat="1" applyFont="1" applyFill="1" applyAlignment="1">
      <alignment horizontal="right" wrapText="1"/>
    </xf>
    <xf numFmtId="3" fontId="13" fillId="0" borderId="0" xfId="20" applyNumberFormat="1" applyFont="1" applyFill="1" applyAlignment="1">
      <alignment horizontal="right" vertical="center" indent="1"/>
    </xf>
    <xf numFmtId="3" fontId="13" fillId="0" borderId="0" xfId="20" applyNumberFormat="1" applyFont="1" applyFill="1" applyAlignment="1">
      <alignment horizontal="right" vertical="center"/>
    </xf>
    <xf numFmtId="0" fontId="4" fillId="0" borderId="0" xfId="20" applyFill="1" applyAlignment="1">
      <alignment vertical="center" wrapText="1"/>
    </xf>
    <xf numFmtId="0" fontId="12" fillId="0" borderId="0" xfId="20" applyFont="1" applyFill="1"/>
    <xf numFmtId="0" fontId="4" fillId="0" borderId="0" xfId="20" applyFill="1" applyAlignment="1">
      <alignment horizontal="right" wrapText="1"/>
    </xf>
    <xf numFmtId="3" fontId="4" fillId="0" borderId="0" xfId="20" applyNumberFormat="1" applyFill="1" applyAlignment="1">
      <alignment horizontal="right" vertical="center" indent="1"/>
    </xf>
    <xf numFmtId="0" fontId="25" fillId="0" borderId="0" xfId="20" applyFont="1" applyFill="1" applyAlignment="1">
      <alignment vertical="top" wrapText="1"/>
    </xf>
    <xf numFmtId="0" fontId="10" fillId="0" borderId="0" xfId="20" applyFont="1" applyFill="1" applyAlignment="1"/>
    <xf numFmtId="0" fontId="10" fillId="0" borderId="0" xfId="20" applyFont="1" applyFill="1" applyAlignment="1">
      <alignment wrapText="1"/>
    </xf>
    <xf numFmtId="0" fontId="11" fillId="0" borderId="0" xfId="20" applyFont="1" applyFill="1"/>
    <xf numFmtId="0" fontId="10" fillId="0" borderId="0" xfId="20" applyFont="1" applyFill="1" applyAlignment="1">
      <alignment horizontal="right" wrapText="1"/>
    </xf>
    <xf numFmtId="3" fontId="10" fillId="0" borderId="0" xfId="20" applyNumberFormat="1" applyFont="1" applyFill="1" applyAlignment="1">
      <alignment horizontal="right" vertical="center" indent="1"/>
    </xf>
    <xf numFmtId="3" fontId="10" fillId="0" borderId="0" xfId="20" applyNumberFormat="1" applyFont="1" applyFill="1" applyAlignment="1">
      <alignment horizontal="right" vertical="center"/>
    </xf>
    <xf numFmtId="0" fontId="10" fillId="0" borderId="0" xfId="20" applyFont="1" applyFill="1" applyAlignment="1">
      <alignment vertical="center" wrapText="1"/>
    </xf>
    <xf numFmtId="0" fontId="10" fillId="0" borderId="0" xfId="20" applyFont="1" applyFill="1"/>
    <xf numFmtId="3" fontId="9" fillId="0" borderId="1" xfId="20" applyNumberFormat="1" applyFont="1" applyFill="1" applyBorder="1" applyAlignment="1">
      <alignment horizontal="center" vertical="top" wrapText="1"/>
    </xf>
    <xf numFmtId="0" fontId="38" fillId="2" borderId="3" xfId="1" applyFont="1" applyFill="1" applyBorder="1" applyAlignment="1">
      <alignment horizontal="center" vertical="center" wrapText="1"/>
    </xf>
    <xf numFmtId="3" fontId="4" fillId="0" borderId="0" xfId="20" applyNumberFormat="1" applyFont="1" applyFill="1"/>
    <xf numFmtId="3" fontId="4" fillId="0" borderId="0" xfId="20" applyNumberFormat="1"/>
    <xf numFmtId="0" fontId="12" fillId="0" borderId="1" xfId="20" applyFont="1" applyFill="1" applyBorder="1" applyAlignment="1">
      <alignment horizontal="center" vertical="center" wrapText="1"/>
    </xf>
    <xf numFmtId="0" fontId="23" fillId="0" borderId="1" xfId="20" applyFont="1" applyFill="1" applyBorder="1" applyAlignment="1">
      <alignment vertical="center" wrapText="1"/>
    </xf>
    <xf numFmtId="3" fontId="10" fillId="2" borderId="1" xfId="19" applyNumberFormat="1" applyFont="1" applyFill="1" applyBorder="1" applyAlignment="1">
      <alignment horizontal="right" vertical="center" indent="1"/>
    </xf>
    <xf numFmtId="0" fontId="46" fillId="0" borderId="0" xfId="19" applyFont="1" applyFill="1" applyBorder="1"/>
    <xf numFmtId="0" fontId="3" fillId="0" borderId="0" xfId="21" applyFill="1"/>
    <xf numFmtId="0" fontId="3" fillId="0" borderId="0" xfId="21" applyFill="1" applyAlignment="1">
      <alignment vertical="center" wrapText="1"/>
    </xf>
    <xf numFmtId="3" fontId="3" fillId="0" borderId="0" xfId="21" applyNumberFormat="1" applyFill="1" applyAlignment="1">
      <alignment horizontal="right" vertical="center"/>
    </xf>
    <xf numFmtId="3" fontId="39" fillId="0" borderId="0" xfId="21" applyNumberFormat="1" applyFont="1" applyFill="1" applyAlignment="1">
      <alignment horizontal="right" vertical="center"/>
    </xf>
    <xf numFmtId="0" fontId="3" fillId="0" borderId="0" xfId="21" applyFill="1" applyAlignment="1">
      <alignment wrapText="1"/>
    </xf>
    <xf numFmtId="3" fontId="3" fillId="0" borderId="0" xfId="21" applyNumberFormat="1" applyFill="1" applyAlignment="1">
      <alignment horizontal="right" vertical="center" indent="1"/>
    </xf>
    <xf numFmtId="0" fontId="3" fillId="0" borderId="0" xfId="21" applyFill="1" applyAlignment="1">
      <alignment horizontal="right" wrapText="1"/>
    </xf>
    <xf numFmtId="3" fontId="10" fillId="0" borderId="0" xfId="21" applyNumberFormat="1" applyFont="1" applyFill="1" applyAlignment="1">
      <alignment horizontal="right" vertical="center"/>
    </xf>
    <xf numFmtId="0" fontId="10" fillId="0" borderId="0" xfId="21" applyFont="1" applyFill="1"/>
    <xf numFmtId="0" fontId="10" fillId="0" borderId="0" xfId="21" applyFont="1" applyFill="1" applyAlignment="1">
      <alignment vertical="center" wrapText="1"/>
    </xf>
    <xf numFmtId="3" fontId="21" fillId="0" borderId="0" xfId="21" applyNumberFormat="1" applyFont="1" applyFill="1" applyAlignment="1">
      <alignment horizontal="right" vertical="center"/>
    </xf>
    <xf numFmtId="3" fontId="10" fillId="0" borderId="0" xfId="21" applyNumberFormat="1" applyFont="1" applyFill="1" applyAlignment="1">
      <alignment horizontal="right" vertical="center" indent="1"/>
    </xf>
    <xf numFmtId="0" fontId="10" fillId="0" borderId="0" xfId="21" applyFont="1" applyFill="1" applyAlignment="1">
      <alignment horizontal="right" wrapText="1"/>
    </xf>
    <xf numFmtId="0" fontId="11" fillId="0" borderId="0" xfId="21" applyFont="1" applyFill="1"/>
    <xf numFmtId="0" fontId="10" fillId="0" borderId="0" xfId="21" applyFont="1" applyFill="1" applyAlignment="1">
      <alignment wrapText="1"/>
    </xf>
    <xf numFmtId="0" fontId="10" fillId="0" borderId="0" xfId="21" applyFont="1" applyFill="1" applyAlignment="1"/>
    <xf numFmtId="0" fontId="32" fillId="0" borderId="0" xfId="21" applyFont="1" applyFill="1" applyAlignment="1">
      <alignment vertical="top" wrapText="1"/>
    </xf>
    <xf numFmtId="0" fontId="25" fillId="0" borderId="0" xfId="21" applyFont="1" applyFill="1" applyAlignment="1">
      <alignment vertical="top" wrapText="1"/>
    </xf>
    <xf numFmtId="0" fontId="12" fillId="0" borderId="0" xfId="21" applyFont="1" applyFill="1"/>
    <xf numFmtId="3" fontId="13" fillId="0" borderId="0" xfId="21" applyNumberFormat="1" applyFont="1" applyFill="1" applyAlignment="1">
      <alignment horizontal="right" vertical="center"/>
    </xf>
    <xf numFmtId="3" fontId="13" fillId="0" borderId="0" xfId="21" applyNumberFormat="1" applyFont="1" applyFill="1" applyAlignment="1">
      <alignment horizontal="right" vertical="center" indent="1"/>
    </xf>
    <xf numFmtId="3" fontId="13" fillId="0" borderId="0" xfId="21" applyNumberFormat="1" applyFont="1" applyFill="1" applyAlignment="1">
      <alignment horizontal="right" wrapText="1"/>
    </xf>
    <xf numFmtId="0" fontId="13" fillId="0" borderId="0" xfId="21" applyFont="1" applyFill="1"/>
    <xf numFmtId="0" fontId="13" fillId="0" borderId="0" xfId="21" applyFont="1" applyFill="1" applyAlignment="1">
      <alignment wrapText="1"/>
    </xf>
    <xf numFmtId="0" fontId="3" fillId="0" borderId="0" xfId="21" applyFont="1" applyFill="1"/>
    <xf numFmtId="3" fontId="16" fillId="0" borderId="1" xfId="21" applyNumberFormat="1" applyFont="1" applyFill="1" applyBorder="1" applyAlignment="1">
      <alignment horizontal="center" vertical="center" wrapText="1"/>
    </xf>
    <xf numFmtId="3" fontId="10" fillId="0" borderId="1" xfId="21" applyNumberFormat="1" applyFont="1" applyFill="1" applyBorder="1" applyAlignment="1">
      <alignment horizontal="right" vertical="center" indent="1"/>
    </xf>
    <xf numFmtId="3" fontId="21" fillId="0" borderId="1" xfId="21" applyNumberFormat="1" applyFont="1" applyFill="1" applyBorder="1" applyAlignment="1">
      <alignment horizontal="right" vertical="center" indent="1"/>
    </xf>
    <xf numFmtId="3" fontId="11" fillId="0" borderId="1" xfId="21" applyNumberFormat="1" applyFont="1" applyFill="1" applyBorder="1" applyAlignment="1">
      <alignment horizontal="right" vertical="center" indent="1"/>
    </xf>
    <xf numFmtId="3" fontId="24" fillId="0" borderId="1" xfId="21" applyNumberFormat="1" applyFont="1" applyFill="1" applyBorder="1" applyAlignment="1">
      <alignment horizontal="right" vertical="center" indent="1"/>
    </xf>
    <xf numFmtId="0" fontId="3" fillId="0" borderId="1" xfId="21" applyNumberFormat="1" applyFont="1" applyFill="1" applyBorder="1" applyAlignment="1">
      <alignment horizontal="center" vertical="center"/>
    </xf>
    <xf numFmtId="0" fontId="21" fillId="0" borderId="1" xfId="21" applyFont="1" applyFill="1" applyBorder="1" applyAlignment="1">
      <alignment vertical="center" wrapText="1"/>
    </xf>
    <xf numFmtId="0" fontId="11" fillId="0" borderId="1" xfId="21" applyFont="1" applyFill="1" applyBorder="1" applyAlignment="1">
      <alignment horizontal="center" vertical="center" wrapText="1"/>
    </xf>
    <xf numFmtId="0" fontId="17" fillId="0" borderId="0" xfId="21" applyFont="1" applyFill="1"/>
    <xf numFmtId="0" fontId="10" fillId="0" borderId="1" xfId="21" applyFont="1" applyFill="1" applyBorder="1" applyAlignment="1">
      <alignment horizontal="center" vertical="center" wrapText="1" shrinkToFit="1"/>
    </xf>
    <xf numFmtId="3" fontId="19" fillId="0" borderId="1" xfId="21" applyNumberFormat="1" applyFont="1" applyFill="1" applyBorder="1" applyAlignment="1">
      <alignment horizontal="right" vertical="center" indent="1"/>
    </xf>
    <xf numFmtId="3" fontId="41" fillId="0" borderId="1" xfId="21" applyNumberFormat="1" applyFont="1" applyFill="1" applyBorder="1" applyAlignment="1">
      <alignment horizontal="right" vertical="center" indent="1"/>
    </xf>
    <xf numFmtId="0" fontId="21" fillId="0" borderId="1" xfId="21" applyFont="1" applyFill="1" applyBorder="1" applyAlignment="1">
      <alignment horizontal="left" vertical="center" wrapText="1"/>
    </xf>
    <xf numFmtId="0" fontId="10" fillId="0" borderId="1" xfId="21" applyFont="1" applyFill="1" applyBorder="1" applyAlignment="1">
      <alignment horizontal="center" vertical="center"/>
    </xf>
    <xf numFmtId="0" fontId="3" fillId="5" borderId="1" xfId="21" applyFill="1" applyBorder="1" applyAlignment="1">
      <alignment vertical="center" wrapText="1"/>
    </xf>
    <xf numFmtId="0" fontId="14" fillId="0" borderId="0" xfId="21" applyFont="1" applyFill="1" applyAlignment="1">
      <alignment horizontal="center"/>
    </xf>
    <xf numFmtId="0" fontId="33" fillId="0" borderId="0" xfId="21" applyFont="1" applyAlignment="1">
      <alignment horizontal="right" vertical="center" wrapText="1"/>
    </xf>
    <xf numFmtId="0" fontId="34" fillId="0" borderId="0" xfId="21" applyFont="1" applyAlignment="1">
      <alignment horizontal="left" vertical="center" wrapText="1"/>
    </xf>
    <xf numFmtId="0" fontId="34" fillId="0" borderId="0" xfId="21" applyFont="1" applyAlignment="1">
      <alignment horizontal="center" vertical="center" wrapText="1"/>
    </xf>
    <xf numFmtId="3" fontId="3" fillId="0" borderId="0" xfId="21" applyNumberFormat="1" applyFill="1" applyAlignment="1">
      <alignment horizontal="center" vertical="center"/>
    </xf>
    <xf numFmtId="0" fontId="21" fillId="0" borderId="1" xfId="20" applyFont="1" applyFill="1" applyBorder="1" applyAlignment="1">
      <alignment horizontal="left" vertical="center" wrapText="1"/>
    </xf>
    <xf numFmtId="3" fontId="9" fillId="0" borderId="1" xfId="20" applyNumberFormat="1" applyFont="1" applyFill="1" applyBorder="1" applyAlignment="1">
      <alignment horizontal="center" vertical="center" wrapText="1"/>
    </xf>
    <xf numFmtId="3" fontId="19" fillId="2" borderId="1" xfId="21" applyNumberFormat="1" applyFont="1" applyFill="1" applyBorder="1" applyAlignment="1">
      <alignment horizontal="right" vertical="center" indent="1"/>
    </xf>
    <xf numFmtId="3" fontId="21" fillId="2" borderId="1" xfId="21" applyNumberFormat="1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40" fillId="4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right" vertical="center" indent="1"/>
    </xf>
    <xf numFmtId="3" fontId="10" fillId="0" borderId="1" xfId="0" applyNumberFormat="1" applyFont="1" applyFill="1" applyBorder="1" applyAlignment="1">
      <alignment horizontal="right" vertical="center" indent="1"/>
    </xf>
    <xf numFmtId="3" fontId="10" fillId="0" borderId="1" xfId="3" applyNumberFormat="1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right" vertical="center" indent="1"/>
    </xf>
    <xf numFmtId="3" fontId="11" fillId="0" borderId="1" xfId="0" applyNumberFormat="1" applyFont="1" applyFill="1" applyBorder="1" applyAlignment="1">
      <alignment horizontal="center" vertical="center"/>
    </xf>
    <xf numFmtId="3" fontId="21" fillId="2" borderId="1" xfId="19" applyNumberFormat="1" applyFont="1" applyFill="1" applyBorder="1" applyAlignment="1">
      <alignment horizontal="right" vertical="center" indent="1"/>
    </xf>
    <xf numFmtId="3" fontId="55" fillId="2" borderId="1" xfId="20" applyNumberFormat="1" applyFont="1" applyFill="1" applyBorder="1" applyAlignment="1">
      <alignment horizontal="right" vertical="center" indent="1"/>
    </xf>
    <xf numFmtId="3" fontId="19" fillId="2" borderId="1" xfId="20" applyNumberFormat="1" applyFont="1" applyFill="1" applyBorder="1" applyAlignment="1">
      <alignment horizontal="right" vertical="center" indent="1"/>
    </xf>
    <xf numFmtId="3" fontId="21" fillId="2" borderId="1" xfId="17" applyNumberFormat="1" applyFont="1" applyFill="1" applyBorder="1" applyAlignment="1">
      <alignment horizontal="right" vertical="center" indent="1"/>
    </xf>
    <xf numFmtId="3" fontId="9" fillId="0" borderId="1" xfId="21" applyNumberFormat="1" applyFont="1" applyFill="1" applyBorder="1" applyAlignment="1">
      <alignment horizontal="center" vertical="center" wrapText="1"/>
    </xf>
    <xf numFmtId="3" fontId="53" fillId="2" borderId="1" xfId="19" applyNumberFormat="1" applyFont="1" applyFill="1" applyBorder="1" applyAlignment="1">
      <alignment horizontal="right" vertical="center" indent="1"/>
    </xf>
    <xf numFmtId="0" fontId="23" fillId="2" borderId="1" xfId="19" applyFont="1" applyFill="1" applyBorder="1" applyAlignment="1">
      <alignment horizontal="right" vertical="center"/>
    </xf>
    <xf numFmtId="3" fontId="5" fillId="0" borderId="0" xfId="19" applyNumberFormat="1" applyFill="1" applyBorder="1" applyAlignment="1">
      <alignment horizontal="right" vertical="center"/>
    </xf>
    <xf numFmtId="3" fontId="9" fillId="0" borderId="0" xfId="4" applyNumberFormat="1" applyFill="1" applyBorder="1" applyAlignment="1">
      <alignment horizontal="right" vertical="center"/>
    </xf>
    <xf numFmtId="0" fontId="9" fillId="0" borderId="0" xfId="4" applyFill="1" applyBorder="1" applyAlignment="1">
      <alignment vertical="center" wrapText="1"/>
    </xf>
    <xf numFmtId="0" fontId="14" fillId="0" borderId="0" xfId="19" applyFont="1" applyFill="1" applyBorder="1" applyAlignment="1">
      <alignment horizontal="center"/>
    </xf>
    <xf numFmtId="0" fontId="5" fillId="0" borderId="0" xfId="19" applyFill="1" applyBorder="1"/>
    <xf numFmtId="0" fontId="47" fillId="0" borderId="16" xfId="19" applyFont="1" applyBorder="1" applyAlignment="1">
      <alignment horizontal="left" vertical="center" wrapText="1"/>
    </xf>
    <xf numFmtId="0" fontId="47" fillId="0" borderId="16" xfId="19" applyFont="1" applyBorder="1" applyAlignment="1">
      <alignment horizontal="center" vertical="center" wrapText="1"/>
    </xf>
    <xf numFmtId="3" fontId="5" fillId="0" borderId="16" xfId="19" applyNumberFormat="1" applyFont="1" applyFill="1" applyBorder="1" applyAlignment="1">
      <alignment horizontal="right" vertical="center"/>
    </xf>
    <xf numFmtId="0" fontId="48" fillId="0" borderId="16" xfId="19" applyFont="1" applyBorder="1" applyAlignment="1">
      <alignment horizontal="right" vertical="center" wrapText="1"/>
    </xf>
    <xf numFmtId="0" fontId="5" fillId="0" borderId="16" xfId="19" applyBorder="1"/>
    <xf numFmtId="0" fontId="33" fillId="0" borderId="16" xfId="19" applyFont="1" applyBorder="1" applyAlignment="1">
      <alignment horizontal="right" vertical="center" wrapText="1"/>
    </xf>
    <xf numFmtId="0" fontId="50" fillId="2" borderId="1" xfId="2" applyFont="1" applyFill="1" applyBorder="1" applyAlignment="1">
      <alignment vertical="center"/>
    </xf>
    <xf numFmtId="0" fontId="51" fillId="2" borderId="1" xfId="2" applyFont="1" applyFill="1" applyBorder="1" applyAlignment="1">
      <alignment vertical="center"/>
    </xf>
    <xf numFmtId="0" fontId="40" fillId="2" borderId="1" xfId="2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12" fillId="0" borderId="1" xfId="19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center"/>
    </xf>
    <xf numFmtId="3" fontId="28" fillId="0" borderId="1" xfId="3" applyNumberFormat="1" applyFont="1" applyFill="1" applyBorder="1" applyAlignment="1">
      <alignment horizontal="right" vertical="center" indent="1"/>
    </xf>
    <xf numFmtId="0" fontId="12" fillId="0" borderId="1" xfId="17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left" vertical="center"/>
    </xf>
    <xf numFmtId="3" fontId="10" fillId="3" borderId="1" xfId="18" applyNumberFormat="1" applyFont="1" applyFill="1" applyBorder="1" applyAlignment="1">
      <alignment horizontal="right" vertical="center" indent="1"/>
    </xf>
    <xf numFmtId="3" fontId="10" fillId="0" borderId="1" xfId="18" applyNumberFormat="1" applyFont="1" applyFill="1" applyBorder="1" applyAlignment="1">
      <alignment horizontal="right" vertical="center" indent="1"/>
    </xf>
    <xf numFmtId="0" fontId="12" fillId="3" borderId="1" xfId="20" applyFont="1" applyFill="1" applyBorder="1" applyAlignment="1">
      <alignment horizontal="center" vertical="center" wrapText="1"/>
    </xf>
    <xf numFmtId="0" fontId="12" fillId="0" borderId="1" xfId="21" applyFont="1" applyFill="1" applyBorder="1" applyAlignment="1">
      <alignment horizontal="center" vertical="center" wrapText="1"/>
    </xf>
    <xf numFmtId="0" fontId="10" fillId="0" borderId="1" xfId="21" applyFont="1" applyFill="1" applyBorder="1" applyAlignment="1">
      <alignment horizontal="center" vertical="center" wrapText="1"/>
    </xf>
    <xf numFmtId="3" fontId="35" fillId="2" borderId="1" xfId="1" applyNumberFormat="1" applyFont="1" applyFill="1" applyBorder="1" applyAlignment="1">
      <alignment horizontal="right" vertical="center" wrapText="1"/>
    </xf>
    <xf numFmtId="0" fontId="5" fillId="5" borderId="19" xfId="19" applyFill="1" applyBorder="1" applyAlignment="1">
      <alignment vertical="center" wrapText="1"/>
    </xf>
    <xf numFmtId="0" fontId="52" fillId="2" borderId="19" xfId="1" applyFont="1" applyFill="1" applyBorder="1" applyAlignment="1">
      <alignment horizontal="center" vertical="center" wrapText="1"/>
    </xf>
    <xf numFmtId="3" fontId="16" fillId="0" borderId="19" xfId="19" applyNumberFormat="1" applyFont="1" applyFill="1" applyBorder="1" applyAlignment="1">
      <alignment horizontal="center" vertical="center" wrapText="1"/>
    </xf>
    <xf numFmtId="0" fontId="27" fillId="2" borderId="19" xfId="1" applyFont="1" applyFill="1" applyBorder="1" applyAlignment="1">
      <alignment horizontal="center" vertical="center" wrapText="1"/>
    </xf>
    <xf numFmtId="0" fontId="49" fillId="0" borderId="0" xfId="19" applyFont="1" applyBorder="1" applyAlignment="1">
      <alignment horizontal="right" vertical="center" wrapText="1"/>
    </xf>
    <xf numFmtId="0" fontId="45" fillId="0" borderId="0" xfId="19" applyFont="1" applyFill="1" applyBorder="1"/>
    <xf numFmtId="0" fontId="15" fillId="2" borderId="1" xfId="2" applyFont="1" applyFill="1" applyBorder="1" applyAlignment="1">
      <alignment vertical="center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1" xfId="20" applyFont="1" applyFill="1" applyBorder="1" applyAlignment="1" applyProtection="1">
      <alignment horizontal="left" vertical="center" wrapText="1"/>
      <protection locked="0"/>
    </xf>
    <xf numFmtId="0" fontId="38" fillId="2" borderId="1" xfId="2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56" fillId="0" borderId="0" xfId="19" applyFont="1" applyFill="1"/>
    <xf numFmtId="0" fontId="20" fillId="3" borderId="0" xfId="4" applyFont="1" applyFill="1"/>
    <xf numFmtId="3" fontId="20" fillId="0" borderId="0" xfId="4" applyNumberFormat="1" applyFont="1" applyFill="1" applyBorder="1" applyAlignment="1">
      <alignment horizontal="right" vertical="center"/>
    </xf>
    <xf numFmtId="0" fontId="20" fillId="0" borderId="0" xfId="5" applyFont="1" applyFill="1" applyBorder="1" applyAlignment="1">
      <alignment horizontal="left"/>
    </xf>
    <xf numFmtId="3" fontId="37" fillId="0" borderId="0" xfId="5" applyNumberFormat="1" applyFont="1" applyFill="1" applyBorder="1" applyAlignment="1">
      <alignment horizontal="right" vertical="center"/>
    </xf>
    <xf numFmtId="3" fontId="20" fillId="0" borderId="0" xfId="5" applyNumberFormat="1" applyFont="1" applyFill="1" applyBorder="1"/>
    <xf numFmtId="3" fontId="56" fillId="0" borderId="0" xfId="19" applyNumberFormat="1" applyFont="1" applyFill="1" applyBorder="1" applyAlignment="1">
      <alignment horizontal="left" vertical="center"/>
    </xf>
    <xf numFmtId="0" fontId="56" fillId="0" borderId="0" xfId="19" applyFont="1" applyFill="1" applyBorder="1" applyAlignment="1">
      <alignment wrapText="1"/>
    </xf>
    <xf numFmtId="3" fontId="56" fillId="0" borderId="0" xfId="19" applyNumberFormat="1" applyFont="1" applyFill="1" applyBorder="1" applyAlignment="1">
      <alignment horizontal="center" vertical="center"/>
    </xf>
    <xf numFmtId="3" fontId="57" fillId="0" borderId="0" xfId="19" applyNumberFormat="1" applyFont="1" applyFill="1" applyBorder="1" applyAlignment="1">
      <alignment horizontal="left" vertical="center"/>
    </xf>
    <xf numFmtId="3" fontId="56" fillId="0" borderId="0" xfId="19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/>
    <xf numFmtId="0" fontId="20" fillId="3" borderId="0" xfId="4" applyFont="1" applyFill="1" applyAlignment="1">
      <alignment vertical="top"/>
    </xf>
    <xf numFmtId="0" fontId="20" fillId="0" borderId="0" xfId="0" applyFont="1" applyFill="1"/>
    <xf numFmtId="0" fontId="37" fillId="3" borderId="0" xfId="4" applyFont="1" applyFill="1"/>
    <xf numFmtId="0" fontId="1" fillId="0" borderId="0" xfId="19" applyFont="1" applyFill="1"/>
    <xf numFmtId="0" fontId="9" fillId="0" borderId="0" xfId="11" applyFill="1" applyAlignment="1">
      <alignment vertical="center"/>
    </xf>
    <xf numFmtId="0" fontId="20" fillId="0" borderId="1" xfId="21" applyNumberFormat="1" applyFont="1" applyFill="1" applyBorder="1" applyAlignment="1">
      <alignment horizontal="center" vertical="center"/>
    </xf>
    <xf numFmtId="0" fontId="56" fillId="0" borderId="1" xfId="21" applyNumberFormat="1" applyFont="1" applyFill="1" applyBorder="1" applyAlignment="1">
      <alignment horizontal="center" vertical="center"/>
    </xf>
    <xf numFmtId="0" fontId="56" fillId="0" borderId="1" xfId="19" applyNumberFormat="1" applyFont="1" applyFill="1" applyBorder="1" applyAlignment="1">
      <alignment horizontal="center" vertical="center"/>
    </xf>
    <xf numFmtId="0" fontId="56" fillId="0" borderId="1" xfId="20" applyNumberFormat="1" applyFont="1" applyFill="1" applyBorder="1" applyAlignment="1">
      <alignment horizontal="center" vertical="center"/>
    </xf>
    <xf numFmtId="3" fontId="50" fillId="2" borderId="1" xfId="2" applyNumberFormat="1" applyFont="1" applyFill="1" applyBorder="1" applyAlignment="1">
      <alignment horizontal="right" vertical="center" wrapText="1"/>
    </xf>
    <xf numFmtId="0" fontId="56" fillId="0" borderId="1" xfId="17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7" fillId="0" borderId="0" xfId="11" applyFont="1" applyFill="1" applyBorder="1" applyAlignment="1">
      <alignment horizontal="right" vertical="center"/>
    </xf>
    <xf numFmtId="3" fontId="14" fillId="4" borderId="1" xfId="1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1" xfId="17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right" vertical="center" indent="1"/>
    </xf>
    <xf numFmtId="0" fontId="18" fillId="2" borderId="1" xfId="2" applyFont="1" applyFill="1" applyBorder="1" applyAlignment="1">
      <alignment horizontal="left" vertical="center"/>
    </xf>
    <xf numFmtId="0" fontId="0" fillId="0" borderId="1" xfId="3" applyFont="1" applyFill="1" applyBorder="1" applyAlignment="1" applyProtection="1">
      <alignment horizontal="left" vertical="center" wrapText="1"/>
      <protection locked="0"/>
    </xf>
    <xf numFmtId="0" fontId="0" fillId="3" borderId="1" xfId="3" applyFont="1" applyFill="1" applyBorder="1" applyAlignment="1" applyProtection="1">
      <alignment horizontal="left" vertical="center" wrapText="1"/>
      <protection locked="0"/>
    </xf>
    <xf numFmtId="0" fontId="0" fillId="0" borderId="1" xfId="19" applyFont="1" applyFill="1" applyBorder="1" applyAlignment="1">
      <alignment horizontal="left" vertical="center" wrapText="1"/>
    </xf>
    <xf numFmtId="0" fontId="27" fillId="2" borderId="4" xfId="12" applyFont="1" applyFill="1" applyBorder="1" applyAlignment="1">
      <alignment horizontal="left" vertical="center" indent="1"/>
    </xf>
    <xf numFmtId="0" fontId="15" fillId="0" borderId="5" xfId="12" applyFont="1" applyFill="1" applyBorder="1" applyAlignment="1">
      <alignment horizontal="left" vertical="center" indent="1"/>
    </xf>
    <xf numFmtId="0" fontId="15" fillId="0" borderId="7" xfId="12" applyFont="1" applyFill="1" applyBorder="1" applyAlignment="1">
      <alignment horizontal="left" vertical="center" indent="1"/>
    </xf>
    <xf numFmtId="0" fontId="10" fillId="0" borderId="0" xfId="11" applyFont="1" applyFill="1" applyAlignment="1">
      <alignment horizontal="left"/>
    </xf>
    <xf numFmtId="0" fontId="28" fillId="0" borderId="0" xfId="11" applyFont="1" applyFill="1" applyAlignment="1">
      <alignment horizontal="justify" wrapText="1"/>
    </xf>
    <xf numFmtId="0" fontId="28" fillId="0" borderId="0" xfId="8" applyFont="1" applyFill="1" applyAlignment="1">
      <alignment horizontal="justify" wrapText="1"/>
    </xf>
    <xf numFmtId="0" fontId="27" fillId="2" borderId="5" xfId="12" applyFont="1" applyFill="1" applyBorder="1" applyAlignment="1">
      <alignment horizontal="left" vertical="center" indent="1"/>
    </xf>
    <xf numFmtId="0" fontId="27" fillId="2" borderId="7" xfId="12" applyFont="1" applyFill="1" applyBorder="1" applyAlignment="1">
      <alignment horizontal="left" vertical="center" indent="1"/>
    </xf>
    <xf numFmtId="0" fontId="10" fillId="0" borderId="20" xfId="11" applyFont="1" applyFill="1" applyBorder="1" applyAlignment="1">
      <alignment horizontal="left" vertical="center"/>
    </xf>
    <xf numFmtId="0" fontId="58" fillId="0" borderId="0" xfId="11" applyFont="1" applyFill="1" applyAlignment="1">
      <alignment horizontal="left" vertical="center"/>
    </xf>
    <xf numFmtId="0" fontId="19" fillId="4" borderId="5" xfId="12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9" fillId="0" borderId="12" xfId="12" applyFont="1" applyFill="1" applyBorder="1" applyAlignment="1">
      <alignment horizontal="center" vertical="center"/>
    </xf>
    <xf numFmtId="0" fontId="19" fillId="0" borderId="11" xfId="12" applyFont="1" applyFill="1" applyBorder="1" applyAlignment="1">
      <alignment horizontal="center" vertical="center"/>
    </xf>
    <xf numFmtId="164" fontId="14" fillId="4" borderId="1" xfId="2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3" fontId="14" fillId="4" borderId="1" xfId="5" applyNumberFormat="1" applyFont="1" applyFill="1" applyBorder="1" applyAlignment="1">
      <alignment horizontal="center" vertical="center"/>
    </xf>
    <xf numFmtId="3" fontId="14" fillId="4" borderId="1" xfId="2" applyNumberFormat="1" applyFont="1" applyFill="1" applyBorder="1" applyAlignment="1">
      <alignment horizontal="center" vertical="center" wrapText="1"/>
    </xf>
    <xf numFmtId="0" fontId="15" fillId="5" borderId="1" xfId="6" applyFont="1" applyFill="1" applyBorder="1" applyAlignment="1">
      <alignment horizontal="left" vertical="center"/>
    </xf>
    <xf numFmtId="0" fontId="14" fillId="4" borderId="1" xfId="2" applyFont="1" applyFill="1" applyBorder="1" applyAlignment="1">
      <alignment horizontal="center" vertical="center" textRotation="90" wrapText="1"/>
    </xf>
    <xf numFmtId="0" fontId="14" fillId="4" borderId="1" xfId="2" applyFont="1" applyFill="1" applyBorder="1" applyAlignment="1">
      <alignment horizontal="center" vertical="center" wrapText="1"/>
    </xf>
    <xf numFmtId="3" fontId="14" fillId="4" borderId="1" xfId="1" applyNumberFormat="1" applyFont="1" applyFill="1" applyBorder="1" applyAlignment="1">
      <alignment horizontal="center" vertical="center" wrapText="1"/>
    </xf>
    <xf numFmtId="164" fontId="14" fillId="4" borderId="1" xfId="2" applyNumberFormat="1" applyFont="1" applyFill="1" applyBorder="1" applyAlignment="1">
      <alignment horizontal="center" vertical="center" textRotation="90" wrapText="1"/>
    </xf>
    <xf numFmtId="0" fontId="15" fillId="2" borderId="22" xfId="2" applyFont="1" applyFill="1" applyBorder="1" applyAlignment="1">
      <alignment horizontal="left" vertical="center"/>
    </xf>
    <xf numFmtId="0" fontId="15" fillId="2" borderId="23" xfId="2" applyFont="1" applyFill="1" applyBorder="1" applyAlignment="1">
      <alignment horizontal="left" vertical="center"/>
    </xf>
    <xf numFmtId="0" fontId="15" fillId="2" borderId="24" xfId="2" applyFont="1" applyFill="1" applyBorder="1" applyAlignment="1">
      <alignment horizontal="left" vertical="center"/>
    </xf>
    <xf numFmtId="0" fontId="11" fillId="0" borderId="1" xfId="17" applyFont="1" applyFill="1" applyBorder="1" applyAlignment="1">
      <alignment horizontal="center" vertical="center" wrapText="1"/>
    </xf>
    <xf numFmtId="0" fontId="21" fillId="0" borderId="1" xfId="17" applyFont="1" applyFill="1" applyBorder="1" applyAlignment="1">
      <alignment vertical="center" wrapText="1"/>
    </xf>
    <xf numFmtId="0" fontId="0" fillId="0" borderId="1" xfId="3" applyFont="1" applyFill="1" applyBorder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1" xfId="17" applyFont="1" applyFill="1" applyBorder="1" applyAlignment="1">
      <alignment horizontal="center" vertical="center" wrapText="1"/>
    </xf>
    <xf numFmtId="0" fontId="10" fillId="0" borderId="1" xfId="17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center" vertical="center"/>
    </xf>
    <xf numFmtId="0" fontId="56" fillId="0" borderId="1" xfId="17" applyNumberFormat="1" applyFont="1" applyFill="1" applyBorder="1" applyAlignment="1">
      <alignment horizontal="center" vertical="center"/>
    </xf>
    <xf numFmtId="3" fontId="11" fillId="0" borderId="1" xfId="17" applyNumberFormat="1" applyFont="1" applyFill="1" applyBorder="1" applyAlignment="1">
      <alignment horizontal="center" vertical="center"/>
    </xf>
    <xf numFmtId="3" fontId="16" fillId="0" borderId="3" xfId="17" applyNumberFormat="1" applyFont="1" applyFill="1" applyBorder="1" applyAlignment="1">
      <alignment horizontal="center" vertical="center" wrapText="1"/>
    </xf>
    <xf numFmtId="3" fontId="16" fillId="0" borderId="2" xfId="17" applyNumberFormat="1" applyFont="1" applyFill="1" applyBorder="1" applyAlignment="1">
      <alignment horizontal="center" vertical="center" wrapText="1"/>
    </xf>
    <xf numFmtId="3" fontId="21" fillId="0" borderId="1" xfId="17" applyNumberFormat="1" applyFont="1" applyFill="1" applyBorder="1" applyAlignment="1">
      <alignment horizontal="right" vertical="center" indent="1"/>
    </xf>
    <xf numFmtId="3" fontId="11" fillId="0" borderId="1" xfId="17" applyNumberFormat="1" applyFont="1" applyFill="1" applyBorder="1" applyAlignment="1">
      <alignment horizontal="right" vertical="center" indent="1"/>
    </xf>
    <xf numFmtId="3" fontId="21" fillId="2" borderId="1" xfId="17" applyNumberFormat="1" applyFont="1" applyFill="1" applyBorder="1" applyAlignment="1">
      <alignment horizontal="right" vertical="center" indent="1"/>
    </xf>
    <xf numFmtId="3" fontId="10" fillId="0" borderId="1" xfId="17" applyNumberFormat="1" applyFont="1" applyFill="1" applyBorder="1" applyAlignment="1">
      <alignment horizontal="right" vertical="center" indent="1"/>
    </xf>
    <xf numFmtId="0" fontId="11" fillId="0" borderId="1" xfId="19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/>
    </xf>
    <xf numFmtId="0" fontId="21" fillId="0" borderId="1" xfId="19" applyFont="1" applyFill="1" applyBorder="1" applyAlignment="1">
      <alignment horizontal="left" vertical="center" wrapText="1"/>
    </xf>
    <xf numFmtId="0" fontId="12" fillId="0" borderId="1" xfId="19" applyFont="1" applyFill="1" applyBorder="1" applyAlignment="1">
      <alignment horizontal="center" vertical="center" wrapText="1"/>
    </xf>
    <xf numFmtId="0" fontId="56" fillId="0" borderId="1" xfId="19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3" fontId="21" fillId="0" borderId="1" xfId="19" applyNumberFormat="1" applyFont="1" applyFill="1" applyBorder="1" applyAlignment="1">
      <alignment horizontal="right" vertical="center" indent="1"/>
    </xf>
    <xf numFmtId="3" fontId="10" fillId="0" borderId="1" xfId="19" applyNumberFormat="1" applyFont="1" applyFill="1" applyBorder="1" applyAlignment="1">
      <alignment horizontal="right" vertical="center" indent="1"/>
    </xf>
    <xf numFmtId="3" fontId="16" fillId="0" borderId="3" xfId="19" applyNumberFormat="1" applyFont="1" applyFill="1" applyBorder="1" applyAlignment="1">
      <alignment horizontal="center" vertical="center" wrapText="1"/>
    </xf>
    <xf numFmtId="3" fontId="16" fillId="0" borderId="2" xfId="19" applyNumberFormat="1" applyFont="1" applyFill="1" applyBorder="1" applyAlignment="1">
      <alignment horizontal="center" vertical="center" wrapText="1"/>
    </xf>
    <xf numFmtId="3" fontId="11" fillId="0" borderId="1" xfId="19" applyNumberFormat="1" applyFont="1" applyFill="1" applyBorder="1" applyAlignment="1">
      <alignment horizontal="center" vertical="center"/>
    </xf>
    <xf numFmtId="3" fontId="10" fillId="0" borderId="1" xfId="19" applyNumberFormat="1" applyFont="1" applyFill="1" applyBorder="1" applyAlignment="1">
      <alignment horizontal="center" vertical="center"/>
    </xf>
    <xf numFmtId="0" fontId="40" fillId="4" borderId="19" xfId="1" applyFont="1" applyFill="1" applyBorder="1" applyAlignment="1">
      <alignment horizontal="center" vertical="center" wrapText="1"/>
    </xf>
    <xf numFmtId="3" fontId="40" fillId="4" borderId="1" xfId="1" applyNumberFormat="1" applyFont="1" applyFill="1" applyBorder="1" applyAlignment="1">
      <alignment horizontal="center" vertical="center" wrapText="1"/>
    </xf>
    <xf numFmtId="0" fontId="40" fillId="4" borderId="1" xfId="2" applyFont="1" applyFill="1" applyBorder="1" applyAlignment="1">
      <alignment horizontal="center" vertical="center" textRotation="90" wrapText="1"/>
    </xf>
    <xf numFmtId="0" fontId="40" fillId="4" borderId="1" xfId="2" applyFont="1" applyFill="1" applyBorder="1" applyAlignment="1">
      <alignment horizontal="center" vertical="center" wrapText="1"/>
    </xf>
    <xf numFmtId="164" fontId="40" fillId="4" borderId="1" xfId="2" applyNumberFormat="1" applyFont="1" applyFill="1" applyBorder="1" applyAlignment="1">
      <alignment horizontal="center" vertical="center" wrapText="1"/>
    </xf>
    <xf numFmtId="164" fontId="40" fillId="4" borderId="1" xfId="2" applyNumberFormat="1" applyFont="1" applyFill="1" applyBorder="1" applyAlignment="1">
      <alignment horizontal="center" vertical="center" textRotation="90" wrapText="1"/>
    </xf>
    <xf numFmtId="3" fontId="40" fillId="4" borderId="1" xfId="2" applyNumberFormat="1" applyFont="1" applyFill="1" applyBorder="1" applyAlignment="1">
      <alignment horizontal="center" vertical="center" wrapText="1"/>
    </xf>
    <xf numFmtId="3" fontId="40" fillId="4" borderId="1" xfId="5" applyNumberFormat="1" applyFont="1" applyFill="1" applyBorder="1" applyAlignment="1">
      <alignment horizontal="center" vertical="center"/>
    </xf>
    <xf numFmtId="0" fontId="21" fillId="0" borderId="1" xfId="19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3" fontId="21" fillId="0" borderId="1" xfId="0" applyNumberFormat="1" applyFont="1" applyFill="1" applyBorder="1" applyAlignment="1">
      <alignment horizontal="right" vertical="center" indent="1"/>
    </xf>
    <xf numFmtId="3" fontId="10" fillId="0" borderId="1" xfId="0" applyNumberFormat="1" applyFont="1" applyFill="1" applyBorder="1" applyAlignment="1">
      <alignment horizontal="right" vertical="center" indent="1"/>
    </xf>
    <xf numFmtId="0" fontId="18" fillId="2" borderId="1" xfId="2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right" vertical="center" indent="1"/>
    </xf>
    <xf numFmtId="3" fontId="11" fillId="0" borderId="1" xfId="0" applyNumberFormat="1" applyFont="1" applyFill="1" applyBorder="1" applyAlignment="1">
      <alignment horizontal="center" vertical="center"/>
    </xf>
    <xf numFmtId="1" fontId="19" fillId="4" borderId="1" xfId="5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21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3" fontId="2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23">
    <cellStyle name="Normální" xfId="0" builtinId="0"/>
    <cellStyle name="Normální 10" xfId="19"/>
    <cellStyle name="Normální 11" xfId="20"/>
    <cellStyle name="Normální 12" xfId="21"/>
    <cellStyle name="normální 2" xfId="7"/>
    <cellStyle name="Normální 2 2" xfId="22"/>
    <cellStyle name="Normální 3" xfId="8"/>
    <cellStyle name="normální 4" xfId="9"/>
    <cellStyle name="Normální 5" xfId="10"/>
    <cellStyle name="Normální 6" xfId="13"/>
    <cellStyle name="Normální 7" xfId="14"/>
    <cellStyle name="Normální 7 2" xfId="15"/>
    <cellStyle name="Normální 8" xfId="16"/>
    <cellStyle name="Normální 9" xfId="17"/>
    <cellStyle name="normální_Investice - opravy 2007 - 14-11-06-HOL (3)1" xfId="6"/>
    <cellStyle name="normální_investice 2005- doprava-upravený2" xfId="5"/>
    <cellStyle name="normální_Investice 2005-školství - úprava (probráno se SEK)" xfId="2"/>
    <cellStyle name="normální_kultura2-upravené priority-3" xfId="1"/>
    <cellStyle name="normální_Požadavky na investice 2005 a plnění 2004-úprava" xfId="12"/>
    <cellStyle name="normální_Sešit1" xfId="11"/>
    <cellStyle name="normální_Sociální - investice a opravy 2009 - sumarizace vč. prior - 10-12-2008" xfId="4"/>
    <cellStyle name="normální_Studie IZ - silnice 2003" xfId="3"/>
    <cellStyle name="normální_Studie IZ - silnice 2003 2" xfId="18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A1:L47"/>
  <sheetViews>
    <sheetView showGridLines="0" view="pageBreakPreview" zoomScale="80" zoomScaleNormal="75" zoomScaleSheetLayoutView="80" zoomScalePageLayoutView="75" workbookViewId="0">
      <selection activeCell="C22" sqref="C22"/>
    </sheetView>
  </sheetViews>
  <sheetFormatPr defaultColWidth="9.140625" defaultRowHeight="12.75" x14ac:dyDescent="0.2"/>
  <cols>
    <col min="1" max="1" width="4.42578125" style="34" customWidth="1"/>
    <col min="2" max="2" width="32.7109375" style="34" customWidth="1"/>
    <col min="3" max="3" width="109.85546875" style="34" customWidth="1"/>
    <col min="4" max="4" width="25.7109375" style="34" hidden="1" customWidth="1"/>
    <col min="5" max="5" width="19.85546875" style="34" customWidth="1"/>
    <col min="6" max="6" width="23.140625" style="34" customWidth="1"/>
    <col min="7" max="7" width="22.85546875" style="34" customWidth="1"/>
    <col min="8" max="8" width="25.85546875" style="34" customWidth="1"/>
    <col min="9" max="9" width="25.42578125" style="34" customWidth="1"/>
    <col min="10" max="10" width="9.140625" style="34"/>
    <col min="11" max="11" width="11.5703125" style="34" bestFit="1" customWidth="1"/>
    <col min="12" max="16384" width="9.140625" style="34"/>
  </cols>
  <sheetData>
    <row r="1" spans="1:10" s="383" customFormat="1" ht="30" customHeight="1" x14ac:dyDescent="0.2">
      <c r="A1" s="411" t="s">
        <v>279</v>
      </c>
      <c r="B1" s="411"/>
      <c r="C1" s="411"/>
      <c r="D1" s="411"/>
      <c r="E1" s="411"/>
      <c r="F1" s="411"/>
      <c r="G1" s="411"/>
      <c r="H1" s="411"/>
      <c r="I1" s="411"/>
    </row>
    <row r="2" spans="1:10" ht="20.100000000000001" customHeight="1" thickBot="1" x14ac:dyDescent="0.3">
      <c r="A2" s="391"/>
      <c r="B2" s="391"/>
      <c r="C2" s="391"/>
      <c r="D2" s="391"/>
      <c r="E2" s="391"/>
      <c r="F2" s="391"/>
      <c r="G2" s="391"/>
      <c r="H2" s="43"/>
      <c r="I2" s="54" t="s">
        <v>23</v>
      </c>
    </row>
    <row r="3" spans="1:10" ht="89.25" customHeight="1" thickBot="1" x14ac:dyDescent="0.25">
      <c r="A3" s="412" t="s">
        <v>14</v>
      </c>
      <c r="B3" s="413"/>
      <c r="C3" s="145" t="s">
        <v>24</v>
      </c>
      <c r="D3" s="72" t="s">
        <v>53</v>
      </c>
      <c r="E3" s="72" t="s">
        <v>71</v>
      </c>
      <c r="F3" s="72" t="s">
        <v>290</v>
      </c>
      <c r="G3" s="72" t="s">
        <v>37</v>
      </c>
      <c r="H3" s="72" t="s">
        <v>291</v>
      </c>
      <c r="I3" s="72" t="s">
        <v>25</v>
      </c>
    </row>
    <row r="4" spans="1:10" ht="20.100000000000001" customHeight="1" x14ac:dyDescent="0.2">
      <c r="A4" s="414"/>
      <c r="B4" s="78" t="s">
        <v>26</v>
      </c>
      <c r="C4" s="79" t="s">
        <v>56</v>
      </c>
      <c r="D4" s="35" t="e">
        <f>#REF!</f>
        <v>#REF!</v>
      </c>
      <c r="E4" s="95">
        <v>0</v>
      </c>
      <c r="F4" s="35">
        <f>'školství - ORJ 52'!Q30</f>
        <v>51611</v>
      </c>
      <c r="G4" s="95">
        <v>0</v>
      </c>
      <c r="H4" s="95">
        <f>'školství - ORJ 52'!U30</f>
        <v>62877</v>
      </c>
      <c r="I4" s="100">
        <f>SUM(G4:H4)+E4</f>
        <v>62877</v>
      </c>
    </row>
    <row r="5" spans="1:10" ht="20.100000000000001" customHeight="1" x14ac:dyDescent="0.2">
      <c r="A5" s="415"/>
      <c r="B5" s="80" t="s">
        <v>26</v>
      </c>
      <c r="C5" s="81" t="s">
        <v>57</v>
      </c>
      <c r="D5" s="35" t="e">
        <f>#REF!</f>
        <v>#REF!</v>
      </c>
      <c r="E5" s="95">
        <v>0</v>
      </c>
      <c r="F5" s="35">
        <f>'Školství - ORJ 59'!Q10</f>
        <v>648</v>
      </c>
      <c r="G5" s="95">
        <v>0</v>
      </c>
      <c r="H5" s="95">
        <f>'Školství - ORJ 59'!T10</f>
        <v>72</v>
      </c>
      <c r="I5" s="100">
        <f>SUM(G5:H5)+E5</f>
        <v>72</v>
      </c>
    </row>
    <row r="6" spans="1:10" ht="20.100000000000001" customHeight="1" thickBot="1" x14ac:dyDescent="0.25">
      <c r="A6" s="146"/>
      <c r="B6" s="80" t="s">
        <v>26</v>
      </c>
      <c r="C6" s="81" t="s">
        <v>58</v>
      </c>
      <c r="D6" s="76" t="e">
        <f>#REF!</f>
        <v>#REF!</v>
      </c>
      <c r="E6" s="96">
        <v>0</v>
      </c>
      <c r="F6" s="76">
        <f>'Školství - ORJ 19'!S16</f>
        <v>1462</v>
      </c>
      <c r="G6" s="96">
        <f>'Školství - ORJ 19'!R16</f>
        <v>6437</v>
      </c>
      <c r="H6" s="96">
        <f>'Školství - ORJ 19'!T16</f>
        <v>880</v>
      </c>
      <c r="I6" s="100">
        <f>SUM(G6:H6)+E6</f>
        <v>7317</v>
      </c>
    </row>
    <row r="7" spans="1:10" ht="20.100000000000001" customHeight="1" thickBot="1" x14ac:dyDescent="0.25">
      <c r="A7" s="402" t="s">
        <v>27</v>
      </c>
      <c r="B7" s="402"/>
      <c r="C7" s="402"/>
      <c r="D7" s="36" t="e">
        <f>SUM(D4:D6)</f>
        <v>#REF!</v>
      </c>
      <c r="E7" s="36">
        <f>SUM(E4:E6)</f>
        <v>0</v>
      </c>
      <c r="F7" s="36">
        <f>SUM(F4:F6)</f>
        <v>53721</v>
      </c>
      <c r="G7" s="36">
        <f>SUM(G4:G6)</f>
        <v>6437</v>
      </c>
      <c r="H7" s="36">
        <f>SUM(H4:H6)</f>
        <v>63829</v>
      </c>
      <c r="I7" s="36">
        <f>SUM(G7:H7)+E7</f>
        <v>70266</v>
      </c>
    </row>
    <row r="8" spans="1:10" ht="20.100000000000001" customHeight="1" x14ac:dyDescent="0.2">
      <c r="A8" s="82"/>
      <c r="B8" s="78" t="s">
        <v>28</v>
      </c>
      <c r="C8" s="79" t="s">
        <v>56</v>
      </c>
      <c r="D8" s="35" t="e">
        <f>#REF!</f>
        <v>#REF!</v>
      </c>
      <c r="E8" s="95">
        <v>0</v>
      </c>
      <c r="F8" s="35">
        <f>'Sociální - ORJ 52'!Q25</f>
        <v>81020</v>
      </c>
      <c r="G8" s="95">
        <v>0</v>
      </c>
      <c r="H8" s="95">
        <f>'Sociální - ORJ 52'!U25</f>
        <v>53780</v>
      </c>
      <c r="I8" s="95">
        <f>SUM(G8:H8)+E8</f>
        <v>53780</v>
      </c>
    </row>
    <row r="9" spans="1:10" ht="20.100000000000001" customHeight="1" thickBot="1" x14ac:dyDescent="0.25">
      <c r="A9" s="83"/>
      <c r="B9" s="84" t="s">
        <v>28</v>
      </c>
      <c r="C9" s="85" t="s">
        <v>58</v>
      </c>
      <c r="D9" s="77" t="e">
        <f>#REF!</f>
        <v>#REF!</v>
      </c>
      <c r="E9" s="97">
        <v>0</v>
      </c>
      <c r="F9" s="77">
        <v>0</v>
      </c>
      <c r="G9" s="97">
        <v>0</v>
      </c>
      <c r="H9" s="97">
        <f>'Sociální - ORJ 19'!T18</f>
        <v>175</v>
      </c>
      <c r="I9" s="95">
        <f t="shared" ref="I9:I32" si="0">SUM(G9:H9)+E9</f>
        <v>175</v>
      </c>
    </row>
    <row r="10" spans="1:10" ht="20.100000000000001" customHeight="1" thickBot="1" x14ac:dyDescent="0.25">
      <c r="A10" s="402" t="s">
        <v>29</v>
      </c>
      <c r="B10" s="402"/>
      <c r="C10" s="402"/>
      <c r="D10" s="37" t="e">
        <f>SUM(D8:D9)</f>
        <v>#REF!</v>
      </c>
      <c r="E10" s="37">
        <f>SUM(E8:E9)</f>
        <v>0</v>
      </c>
      <c r="F10" s="37">
        <f>SUM(F8:F9)</f>
        <v>81020</v>
      </c>
      <c r="G10" s="37">
        <f>SUM(G8:G9)</f>
        <v>0</v>
      </c>
      <c r="H10" s="37">
        <f>SUM(H8:H9)</f>
        <v>53955</v>
      </c>
      <c r="I10" s="36">
        <f>SUM(G10:H10)+E10</f>
        <v>53955</v>
      </c>
      <c r="J10" s="39">
        <f>-E33</f>
        <v>-10778</v>
      </c>
    </row>
    <row r="11" spans="1:10" ht="20.100000000000001" customHeight="1" x14ac:dyDescent="0.2">
      <c r="A11" s="82"/>
      <c r="B11" s="78" t="s">
        <v>32</v>
      </c>
      <c r="C11" s="79" t="s">
        <v>59</v>
      </c>
      <c r="D11" s="35" t="e">
        <f>#REF!</f>
        <v>#REF!</v>
      </c>
      <c r="E11" s="95">
        <v>0</v>
      </c>
      <c r="F11" s="35">
        <f>'Doprava - ORJ 50 '!Q25</f>
        <v>322501</v>
      </c>
      <c r="G11" s="95">
        <v>0</v>
      </c>
      <c r="H11" s="95">
        <f>'Doprava - ORJ 50 '!U25</f>
        <v>155802</v>
      </c>
      <c r="I11" s="95">
        <f>SUM(G11:H11)+E11</f>
        <v>155802</v>
      </c>
    </row>
    <row r="12" spans="1:10" ht="20.100000000000001" customHeight="1" thickBot="1" x14ac:dyDescent="0.25">
      <c r="A12" s="83"/>
      <c r="B12" s="84" t="s">
        <v>32</v>
      </c>
      <c r="C12" s="85" t="s">
        <v>60</v>
      </c>
      <c r="D12" s="35" t="e">
        <f>#REF!</f>
        <v>#REF!</v>
      </c>
      <c r="E12" s="95">
        <v>0</v>
      </c>
      <c r="F12" s="35">
        <f>'Doprava - SSOK'!Q16</f>
        <v>0</v>
      </c>
      <c r="G12" s="95">
        <v>0</v>
      </c>
      <c r="H12" s="95">
        <f>'Doprava - SSOK'!T16</f>
        <v>49891</v>
      </c>
      <c r="I12" s="95">
        <f t="shared" si="0"/>
        <v>49891</v>
      </c>
    </row>
    <row r="13" spans="1:10" ht="20.100000000000001" customHeight="1" thickBot="1" x14ac:dyDescent="0.25">
      <c r="A13" s="402" t="s">
        <v>33</v>
      </c>
      <c r="B13" s="402"/>
      <c r="C13" s="402"/>
      <c r="D13" s="36" t="e">
        <f>SUM(D11:D12)</f>
        <v>#REF!</v>
      </c>
      <c r="E13" s="36">
        <f>SUM(E11:E12)</f>
        <v>0</v>
      </c>
      <c r="F13" s="36">
        <f>SUM(F11:F12)</f>
        <v>322501</v>
      </c>
      <c r="G13" s="36">
        <f>SUM(G11:G12)</f>
        <v>0</v>
      </c>
      <c r="H13" s="36">
        <f>SUM(H11:H12)</f>
        <v>205693</v>
      </c>
      <c r="I13" s="36">
        <f>SUM(G13:H13)+E13</f>
        <v>205693</v>
      </c>
    </row>
    <row r="14" spans="1:10" ht="20.100000000000001" customHeight="1" x14ac:dyDescent="0.2">
      <c r="A14" s="82"/>
      <c r="B14" s="78" t="s">
        <v>30</v>
      </c>
      <c r="C14" s="79" t="s">
        <v>56</v>
      </c>
      <c r="D14" s="35" t="e">
        <f>#REF!</f>
        <v>#REF!</v>
      </c>
      <c r="E14" s="95">
        <v>0</v>
      </c>
      <c r="F14" s="35">
        <f>'Kultura - ORJ 52'!Q20</f>
        <v>6686</v>
      </c>
      <c r="G14" s="95">
        <v>0</v>
      </c>
      <c r="H14" s="95">
        <f>'Kultura - ORJ 52'!U20</f>
        <v>17323</v>
      </c>
      <c r="I14" s="95">
        <f>SUM(G14:H14)+E14</f>
        <v>17323</v>
      </c>
    </row>
    <row r="15" spans="1:10" ht="20.100000000000001" customHeight="1" thickBot="1" x14ac:dyDescent="0.25">
      <c r="A15" s="83"/>
      <c r="B15" s="84" t="s">
        <v>30</v>
      </c>
      <c r="C15" s="85" t="s">
        <v>66</v>
      </c>
      <c r="D15" s="35"/>
      <c r="E15" s="95">
        <v>0</v>
      </c>
      <c r="F15" s="35">
        <f>'Kultura - ORJ 19'!S11</f>
        <v>21302</v>
      </c>
      <c r="G15" s="95">
        <v>0</v>
      </c>
      <c r="H15" s="95">
        <f>'Kultura - ORJ 19'!T11</f>
        <v>2367</v>
      </c>
      <c r="I15" s="95">
        <f t="shared" si="0"/>
        <v>2367</v>
      </c>
    </row>
    <row r="16" spans="1:10" ht="20.100000000000001" customHeight="1" thickBot="1" x14ac:dyDescent="0.25">
      <c r="A16" s="402" t="s">
        <v>31</v>
      </c>
      <c r="B16" s="402"/>
      <c r="C16" s="402"/>
      <c r="D16" s="36" t="e">
        <f>SUM(D14:D14)</f>
        <v>#REF!</v>
      </c>
      <c r="E16" s="36">
        <f>SUM(E14:E15)</f>
        <v>0</v>
      </c>
      <c r="F16" s="36">
        <f>SUM(F14:F15)</f>
        <v>27988</v>
      </c>
      <c r="G16" s="36">
        <f>SUM(G14:G15)</f>
        <v>0</v>
      </c>
      <c r="H16" s="36">
        <f>SUM(H14:H15)</f>
        <v>19690</v>
      </c>
      <c r="I16" s="36">
        <f t="shared" si="0"/>
        <v>19690</v>
      </c>
    </row>
    <row r="17" spans="1:9" ht="20.100000000000001" hidden="1" customHeight="1" x14ac:dyDescent="0.2">
      <c r="A17" s="146"/>
      <c r="B17" s="86" t="s">
        <v>34</v>
      </c>
      <c r="C17" s="87" t="s">
        <v>61</v>
      </c>
      <c r="D17" s="35" t="e">
        <f>#REF!</f>
        <v>#REF!</v>
      </c>
      <c r="E17" s="95" t="e">
        <f>#REF!+#REF!</f>
        <v>#REF!</v>
      </c>
      <c r="F17" s="35"/>
      <c r="G17" s="95">
        <v>0</v>
      </c>
      <c r="H17" s="95" t="e">
        <f>#REF!</f>
        <v>#REF!</v>
      </c>
      <c r="I17" s="95" t="e">
        <f>SUM(G17:H17)+E17</f>
        <v>#REF!</v>
      </c>
    </row>
    <row r="18" spans="1:9" ht="20.100000000000001" customHeight="1" x14ac:dyDescent="0.2">
      <c r="A18" s="146"/>
      <c r="B18" s="86" t="s">
        <v>34</v>
      </c>
      <c r="C18" s="87" t="s">
        <v>62</v>
      </c>
      <c r="D18" s="35" t="e">
        <f>#REF!</f>
        <v>#REF!</v>
      </c>
      <c r="E18" s="95">
        <f>'Zdravotnictví - ORJ 52 SMN'!V20+'Zdravotnictví - ORJ 52 SMN'!W20</f>
        <v>10778</v>
      </c>
      <c r="F18" s="35">
        <f>'Zdravotnictví - ORJ 52 SMN'!Q20</f>
        <v>4181</v>
      </c>
      <c r="G18" s="95">
        <v>0</v>
      </c>
      <c r="H18" s="95">
        <f>'Zdravotnictví - ORJ 52 SMN'!X20</f>
        <v>56</v>
      </c>
      <c r="I18" s="95">
        <f>SUM(G18:H18)+E18</f>
        <v>10834</v>
      </c>
    </row>
    <row r="19" spans="1:9" ht="20.100000000000001" hidden="1" customHeight="1" x14ac:dyDescent="0.2">
      <c r="A19" s="146"/>
      <c r="B19" s="86" t="s">
        <v>34</v>
      </c>
      <c r="C19" s="87" t="s">
        <v>57</v>
      </c>
      <c r="D19" s="38" t="e">
        <f>#REF!</f>
        <v>#REF!</v>
      </c>
      <c r="E19" s="98"/>
      <c r="F19" s="38"/>
      <c r="G19" s="98"/>
      <c r="H19" s="98"/>
      <c r="I19" s="95">
        <f t="shared" si="0"/>
        <v>0</v>
      </c>
    </row>
    <row r="20" spans="1:9" ht="20.100000000000001" customHeight="1" thickBot="1" x14ac:dyDescent="0.25">
      <c r="A20" s="146"/>
      <c r="B20" s="86" t="s">
        <v>34</v>
      </c>
      <c r="C20" s="81" t="s">
        <v>58</v>
      </c>
      <c r="D20" s="76" t="e">
        <f>#REF!</f>
        <v>#REF!</v>
      </c>
      <c r="E20" s="96">
        <v>0</v>
      </c>
      <c r="F20" s="76">
        <f>'Zdravotnictví - ORJ 19'!S11</f>
        <v>285</v>
      </c>
      <c r="G20" s="96">
        <v>0</v>
      </c>
      <c r="H20" s="96">
        <f>'Zdravotnictví - ORJ 19'!T11</f>
        <v>32</v>
      </c>
      <c r="I20" s="95">
        <f>SUM(G20:H20)+E20</f>
        <v>32</v>
      </c>
    </row>
    <row r="21" spans="1:9" ht="20.100000000000001" customHeight="1" thickBot="1" x14ac:dyDescent="0.25">
      <c r="A21" s="402" t="s">
        <v>35</v>
      </c>
      <c r="B21" s="402"/>
      <c r="C21" s="402"/>
      <c r="D21" s="36" t="e">
        <f>SUM(D17:D20)</f>
        <v>#REF!</v>
      </c>
      <c r="E21" s="36">
        <f>SUM(E18:E20)</f>
        <v>10778</v>
      </c>
      <c r="F21" s="36">
        <f t="shared" ref="F21:H21" si="1">SUM(F18:F20)</f>
        <v>4466</v>
      </c>
      <c r="G21" s="36">
        <f t="shared" si="1"/>
        <v>0</v>
      </c>
      <c r="H21" s="36">
        <f t="shared" si="1"/>
        <v>88</v>
      </c>
      <c r="I21" s="36">
        <f>SUM(G21:H21)+E21</f>
        <v>10866</v>
      </c>
    </row>
    <row r="22" spans="1:9" ht="20.100000000000001" customHeight="1" thickBot="1" x14ac:dyDescent="0.25">
      <c r="A22" s="146"/>
      <c r="B22" s="86" t="s">
        <v>38</v>
      </c>
      <c r="C22" s="87" t="s">
        <v>57</v>
      </c>
      <c r="D22" s="38" t="e">
        <f>#REF!</f>
        <v>#REF!</v>
      </c>
      <c r="E22" s="98">
        <v>0</v>
      </c>
      <c r="F22" s="38">
        <f>'IT - ORJ 59'!S10</f>
        <v>2457</v>
      </c>
      <c r="G22" s="98">
        <v>0</v>
      </c>
      <c r="H22" s="98">
        <f>'IT - ORJ 59'!T10</f>
        <v>274</v>
      </c>
      <c r="I22" s="98">
        <f>SUM(G22:H22)+E22</f>
        <v>274</v>
      </c>
    </row>
    <row r="23" spans="1:9" ht="20.100000000000001" customHeight="1" thickBot="1" x14ac:dyDescent="0.25">
      <c r="A23" s="402" t="s">
        <v>39</v>
      </c>
      <c r="B23" s="402"/>
      <c r="C23" s="402"/>
      <c r="D23" s="36" t="e">
        <f>SUM(D22:D22)</f>
        <v>#REF!</v>
      </c>
      <c r="E23" s="36">
        <f>SUM(E22:E22)</f>
        <v>0</v>
      </c>
      <c r="F23" s="36">
        <f>SUM(F22:F22)</f>
        <v>2457</v>
      </c>
      <c r="G23" s="36">
        <f>SUM(G22:G22)</f>
        <v>0</v>
      </c>
      <c r="H23" s="36">
        <f>SUM(H22:H22)</f>
        <v>274</v>
      </c>
      <c r="I23" s="36">
        <f>SUM(G23:H23)+E23</f>
        <v>274</v>
      </c>
    </row>
    <row r="24" spans="1:9" ht="20.100000000000001" customHeight="1" thickBot="1" x14ac:dyDescent="0.25">
      <c r="A24" s="88"/>
      <c r="B24" s="84" t="s">
        <v>180</v>
      </c>
      <c r="C24" s="85" t="s">
        <v>57</v>
      </c>
      <c r="D24" s="38" t="e">
        <f>#REF!</f>
        <v>#REF!</v>
      </c>
      <c r="E24" s="98">
        <v>0</v>
      </c>
      <c r="F24" s="38">
        <f>'Životní prostředí - ORJ 59'!S16</f>
        <v>20280.150000000001</v>
      </c>
      <c r="G24" s="98">
        <f>'Životní prostředí - ORJ 59'!R16</f>
        <v>7015</v>
      </c>
      <c r="H24" s="98">
        <f>'Životní prostředí - ORJ 59'!T16</f>
        <v>8714.85</v>
      </c>
      <c r="I24" s="98">
        <f>SUM(G24:H24)+E24</f>
        <v>15729.85</v>
      </c>
    </row>
    <row r="25" spans="1:9" ht="20.100000000000001" customHeight="1" thickBot="1" x14ac:dyDescent="0.25">
      <c r="A25" s="408" t="s">
        <v>181</v>
      </c>
      <c r="B25" s="409"/>
      <c r="C25" s="409"/>
      <c r="D25" s="36" t="e">
        <f>SUM(D24:D24)</f>
        <v>#REF!</v>
      </c>
      <c r="E25" s="36">
        <f>SUM(E24:E24)</f>
        <v>0</v>
      </c>
      <c r="F25" s="36">
        <f>SUM(F24:F24)</f>
        <v>20280.150000000001</v>
      </c>
      <c r="G25" s="36">
        <f>SUM(G24:G24)</f>
        <v>7015</v>
      </c>
      <c r="H25" s="36">
        <f>SUM(H24:H24)</f>
        <v>8714.85</v>
      </c>
      <c r="I25" s="36">
        <f t="shared" ref="I25" si="2">SUM(G25:H25)+E25</f>
        <v>15729.85</v>
      </c>
    </row>
    <row r="26" spans="1:9" ht="20.100000000000001" customHeight="1" thickBot="1" x14ac:dyDescent="0.25">
      <c r="A26" s="88"/>
      <c r="B26" s="84" t="s">
        <v>190</v>
      </c>
      <c r="C26" s="85" t="s">
        <v>57</v>
      </c>
      <c r="D26" s="38" t="e">
        <f>#REF!</f>
        <v>#REF!</v>
      </c>
      <c r="E26" s="98">
        <v>0</v>
      </c>
      <c r="F26" s="38">
        <v>0</v>
      </c>
      <c r="G26" s="98">
        <f>'Cestovní ruch - ORJ 59'!Q11</f>
        <v>1215</v>
      </c>
      <c r="H26" s="98">
        <f>'Cestovní ruch - ORJ 59'!S11</f>
        <v>2560</v>
      </c>
      <c r="I26" s="98">
        <f>SUM(G26:H26)+E26</f>
        <v>3775</v>
      </c>
    </row>
    <row r="27" spans="1:9" ht="20.100000000000001" customHeight="1" thickBot="1" x14ac:dyDescent="0.25">
      <c r="A27" s="408" t="s">
        <v>191</v>
      </c>
      <c r="B27" s="409"/>
      <c r="C27" s="409"/>
      <c r="D27" s="36" t="e">
        <f>SUM(D26:D26)</f>
        <v>#REF!</v>
      </c>
      <c r="E27" s="36">
        <f>SUM(E26:E26)</f>
        <v>0</v>
      </c>
      <c r="F27" s="36">
        <f>SUM(F26:F26)</f>
        <v>0</v>
      </c>
      <c r="G27" s="36">
        <f>SUM(G26:G26)</f>
        <v>1215</v>
      </c>
      <c r="H27" s="36">
        <f>SUM(H26:H26)</f>
        <v>2560</v>
      </c>
      <c r="I27" s="36">
        <f t="shared" ref="I27" si="3">SUM(G27:H27)+E27</f>
        <v>3775</v>
      </c>
    </row>
    <row r="28" spans="1:9" ht="20.100000000000001" customHeight="1" thickBot="1" x14ac:dyDescent="0.25">
      <c r="A28" s="408" t="s">
        <v>45</v>
      </c>
      <c r="B28" s="409"/>
      <c r="C28" s="409"/>
      <c r="D28" s="36">
        <v>0</v>
      </c>
      <c r="E28" s="36">
        <v>0</v>
      </c>
      <c r="F28" s="36">
        <v>0</v>
      </c>
      <c r="G28" s="36">
        <v>0</v>
      </c>
      <c r="H28" s="36">
        <f>'Evropské programy - ORJ 60'!T13</f>
        <v>3994.3</v>
      </c>
      <c r="I28" s="36">
        <f t="shared" si="0"/>
        <v>3994.3</v>
      </c>
    </row>
    <row r="29" spans="1:9" ht="20.100000000000001" customHeight="1" thickBot="1" x14ac:dyDescent="0.25">
      <c r="A29" s="408" t="s">
        <v>44</v>
      </c>
      <c r="B29" s="409"/>
      <c r="C29" s="409"/>
      <c r="D29" s="36">
        <v>0</v>
      </c>
      <c r="E29" s="36">
        <v>0</v>
      </c>
      <c r="F29" s="36">
        <v>0</v>
      </c>
      <c r="G29" s="36">
        <v>0</v>
      </c>
      <c r="H29" s="36">
        <f>'Evropské programy - ORJ 64'!R16</f>
        <v>2156</v>
      </c>
      <c r="I29" s="36">
        <f t="shared" si="0"/>
        <v>2156</v>
      </c>
    </row>
    <row r="30" spans="1:9" ht="20.100000000000001" customHeight="1" thickBot="1" x14ac:dyDescent="0.25">
      <c r="A30" s="408" t="s">
        <v>43</v>
      </c>
      <c r="B30" s="409"/>
      <c r="C30" s="409"/>
      <c r="D30" s="36">
        <v>0</v>
      </c>
      <c r="E30" s="36">
        <v>0</v>
      </c>
      <c r="F30" s="36">
        <v>0</v>
      </c>
      <c r="G30" s="36">
        <f>'Evropské programy - ORJ 74'!Q78</f>
        <v>6746</v>
      </c>
      <c r="H30" s="36">
        <f>'Evropské programy - ORJ 74'!R78</f>
        <v>2824</v>
      </c>
      <c r="I30" s="36">
        <f>SUM(G30:H30)+E30</f>
        <v>9570</v>
      </c>
    </row>
    <row r="31" spans="1:9" ht="20.100000000000001" customHeight="1" thickBot="1" x14ac:dyDescent="0.25">
      <c r="A31" s="408" t="s">
        <v>42</v>
      </c>
      <c r="B31" s="409"/>
      <c r="C31" s="409"/>
      <c r="D31" s="36">
        <v>0</v>
      </c>
      <c r="E31" s="36">
        <v>0</v>
      </c>
      <c r="F31" s="36">
        <v>0</v>
      </c>
      <c r="G31" s="36">
        <f>'Evropské programy - ORJ 76'!Q24</f>
        <v>500</v>
      </c>
      <c r="H31" s="36">
        <f>'Evropské programy - ORJ 76'!R24</f>
        <v>200</v>
      </c>
      <c r="I31" s="36">
        <f t="shared" si="0"/>
        <v>700</v>
      </c>
    </row>
    <row r="32" spans="1:9" ht="20.100000000000001" customHeight="1" thickBot="1" x14ac:dyDescent="0.25">
      <c r="A32" s="148" t="s">
        <v>52</v>
      </c>
      <c r="B32" s="149"/>
      <c r="C32" s="149"/>
      <c r="D32" s="36">
        <v>0</v>
      </c>
      <c r="E32" s="36">
        <v>0</v>
      </c>
      <c r="F32" s="36">
        <v>0</v>
      </c>
      <c r="G32" s="36">
        <v>0</v>
      </c>
      <c r="H32" s="36">
        <f>'Projektová příprava - ORJ 30'!T11</f>
        <v>2900</v>
      </c>
      <c r="I32" s="36">
        <f t="shared" si="0"/>
        <v>2900</v>
      </c>
    </row>
    <row r="33" spans="1:12" ht="30.75" customHeight="1" thickBot="1" x14ac:dyDescent="0.25">
      <c r="A33" s="403" t="s">
        <v>36</v>
      </c>
      <c r="B33" s="404"/>
      <c r="C33" s="147"/>
      <c r="D33" s="91" t="e">
        <f>D7+D10+D16+D13+D21+D23+#REF!+#REF!+D28+D29+D30+D31+D32</f>
        <v>#REF!</v>
      </c>
      <c r="E33" s="99">
        <f>E7+E10+E16+E13+E21+E23+E28+E29+E30+E31+E32+E25+E27</f>
        <v>10778</v>
      </c>
      <c r="F33" s="91">
        <f>F7+F10+F16+F13+F21+F23+F28+F29+F30+F31+F32+F25+F27</f>
        <v>512433.15</v>
      </c>
      <c r="G33" s="99">
        <f>G7+G10+G16+G13+G21+G23+G28+G29+G30+G31+G32+G25+G27</f>
        <v>21913</v>
      </c>
      <c r="H33" s="99">
        <f t="shared" ref="H33:I33" si="4">H7+H10+H16+H13+H21+H23+H28+H29+H30+H31+H32+H25+H27</f>
        <v>366878.14999999997</v>
      </c>
      <c r="I33" s="99">
        <f t="shared" si="4"/>
        <v>399569.14999999997</v>
      </c>
      <c r="L33" s="39"/>
    </row>
    <row r="34" spans="1:12" ht="21.75" customHeight="1" x14ac:dyDescent="0.2">
      <c r="A34" s="410" t="s">
        <v>161</v>
      </c>
      <c r="B34" s="410"/>
      <c r="C34" s="410"/>
      <c r="D34" s="410"/>
      <c r="E34" s="410"/>
      <c r="F34" s="410"/>
      <c r="G34" s="410"/>
      <c r="H34" s="410"/>
      <c r="I34" s="410"/>
    </row>
    <row r="35" spans="1:12" ht="30.2" customHeight="1" x14ac:dyDescent="0.25">
      <c r="A35" s="405"/>
      <c r="B35" s="405"/>
      <c r="C35" s="405"/>
      <c r="D35" s="50"/>
      <c r="E35" s="89"/>
      <c r="F35" s="92"/>
      <c r="G35" s="71"/>
      <c r="H35" s="40"/>
      <c r="I35" s="40"/>
    </row>
    <row r="36" spans="1:12" ht="9.7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</row>
    <row r="37" spans="1:12" ht="12.2" customHeight="1" x14ac:dyDescent="0.2">
      <c r="A37" s="406"/>
      <c r="B37" s="407"/>
      <c r="C37" s="407"/>
      <c r="D37" s="407"/>
      <c r="E37" s="407"/>
      <c r="F37" s="407"/>
      <c r="G37" s="407"/>
      <c r="H37" s="407"/>
      <c r="I37" s="407"/>
    </row>
    <row r="38" spans="1:12" ht="24" customHeight="1" x14ac:dyDescent="0.2">
      <c r="A38" s="407"/>
      <c r="B38" s="407"/>
      <c r="C38" s="407"/>
      <c r="D38" s="407"/>
      <c r="E38" s="407"/>
      <c r="F38" s="407"/>
      <c r="G38" s="407"/>
      <c r="H38" s="407"/>
      <c r="I38" s="407"/>
    </row>
    <row r="39" spans="1:12" x14ac:dyDescent="0.2">
      <c r="H39" s="42"/>
      <c r="I39" s="43"/>
    </row>
    <row r="40" spans="1:12" ht="15" x14ac:dyDescent="0.2">
      <c r="H40" s="44"/>
      <c r="I40" s="44"/>
    </row>
    <row r="41" spans="1:12" ht="18" x14ac:dyDescent="0.25">
      <c r="H41" s="45"/>
      <c r="I41" s="45"/>
    </row>
    <row r="42" spans="1:12" ht="18" x14ac:dyDescent="0.25">
      <c r="H42" s="46"/>
      <c r="I42" s="46"/>
    </row>
    <row r="43" spans="1:12" ht="18" x14ac:dyDescent="0.25">
      <c r="H43" s="47"/>
      <c r="I43" s="47"/>
    </row>
    <row r="44" spans="1:12" x14ac:dyDescent="0.2">
      <c r="H44" s="39"/>
    </row>
    <row r="45" spans="1:12" x14ac:dyDescent="0.2">
      <c r="H45" s="42"/>
      <c r="I45" s="43"/>
    </row>
    <row r="46" spans="1:12" ht="18" x14ac:dyDescent="0.25">
      <c r="H46" s="46"/>
      <c r="I46" s="46"/>
    </row>
    <row r="47" spans="1:12" ht="18" x14ac:dyDescent="0.25">
      <c r="H47" s="48"/>
      <c r="I47" s="48"/>
      <c r="K47" s="49"/>
    </row>
  </sheetData>
  <mergeCells count="19">
    <mergeCell ref="A1:I1"/>
    <mergeCell ref="A3:B3"/>
    <mergeCell ref="A4:A5"/>
    <mergeCell ref="A7:C7"/>
    <mergeCell ref="A10:C10"/>
    <mergeCell ref="A13:C13"/>
    <mergeCell ref="A21:C21"/>
    <mergeCell ref="A33:B33"/>
    <mergeCell ref="A35:C35"/>
    <mergeCell ref="A37:I38"/>
    <mergeCell ref="A16:C16"/>
    <mergeCell ref="A23:C23"/>
    <mergeCell ref="A28:C28"/>
    <mergeCell ref="A29:C29"/>
    <mergeCell ref="A31:C31"/>
    <mergeCell ref="A30:C30"/>
    <mergeCell ref="A25:C25"/>
    <mergeCell ref="A27:C27"/>
    <mergeCell ref="A34:I34"/>
  </mergeCells>
  <printOptions horizontalCentered="1"/>
  <pageMargins left="0.78740157480314965" right="0.78740157480314965" top="0.6692913385826772" bottom="0.86614173228346458" header="0.27559055118110237" footer="0.39370078740157483"/>
  <pageSetup paperSize="9" scale="49" firstPageNumber="111" orientation="landscape" useFirstPageNumber="1" r:id="rId1"/>
  <headerFooter alignWithMargins="0"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fondů&amp;R&amp;"Arial,Kurzíva"&amp;11Strana &amp;P (Celkem 140) </oddFooter>
  </headerFooter>
  <ignoredErrors>
    <ignoredError sqref="F24:H24 G26:H2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11"/>
  <sheetViews>
    <sheetView showGridLines="0" view="pageBreakPreview" zoomScale="80" zoomScaleNormal="100" zoomScaleSheetLayoutView="80" workbookViewId="0">
      <selection activeCell="A11" sqref="A11:H11"/>
    </sheetView>
  </sheetViews>
  <sheetFormatPr defaultColWidth="9.140625" defaultRowHeight="15" x14ac:dyDescent="0.25"/>
  <cols>
    <col min="1" max="1" width="4.7109375" style="237" customWidth="1"/>
    <col min="2" max="2" width="5.7109375" style="237" hidden="1" customWidth="1"/>
    <col min="3" max="3" width="7.42578125" style="237" hidden="1" customWidth="1"/>
    <col min="4" max="4" width="7.140625" style="237" hidden="1" customWidth="1"/>
    <col min="5" max="5" width="7.7109375" style="237" customWidth="1"/>
    <col min="6" max="6" width="8.7109375" style="237" hidden="1" customWidth="1"/>
    <col min="7" max="7" width="55.140625" style="237" customWidth="1"/>
    <col min="8" max="8" width="36" style="237" customWidth="1"/>
    <col min="9" max="9" width="7.140625" style="237" customWidth="1"/>
    <col min="10" max="10" width="11.42578125" style="237" customWidth="1"/>
    <col min="11" max="11" width="17.42578125" style="237" customWidth="1"/>
    <col min="12" max="12" width="13.5703125" style="237" customWidth="1"/>
    <col min="13" max="13" width="11.5703125" style="237" customWidth="1"/>
    <col min="14" max="14" width="12.85546875" style="237" customWidth="1"/>
    <col min="15" max="15" width="13.140625" style="237" customWidth="1"/>
    <col min="16" max="16" width="15.7109375" style="237" customWidth="1"/>
    <col min="17" max="17" width="16.7109375" style="237" customWidth="1"/>
    <col min="18" max="18" width="17" style="237" customWidth="1"/>
    <col min="19" max="19" width="17.28515625" style="237" customWidth="1"/>
    <col min="20" max="20" width="14.85546875" style="237" customWidth="1"/>
    <col min="21" max="21" width="12.85546875" style="237" customWidth="1"/>
    <col min="22" max="22" width="14.140625" style="237" customWidth="1"/>
    <col min="23" max="23" width="14.42578125" style="237" customWidth="1"/>
    <col min="24" max="24" width="17.7109375" style="237" customWidth="1"/>
    <col min="25" max="16384" width="9.140625" style="237"/>
  </cols>
  <sheetData>
    <row r="1" spans="1:25" s="221" customFormat="1" ht="18" x14ac:dyDescent="0.25">
      <c r="A1" s="59" t="s">
        <v>51</v>
      </c>
      <c r="B1" s="60"/>
      <c r="C1" s="60"/>
      <c r="D1" s="60"/>
      <c r="E1" s="60"/>
      <c r="F1" s="61"/>
      <c r="G1" s="62"/>
      <c r="H1" s="63"/>
      <c r="I1" s="60"/>
      <c r="J1" s="217"/>
      <c r="K1" s="218"/>
      <c r="L1" s="219"/>
      <c r="M1" s="219"/>
      <c r="N1" s="64"/>
      <c r="O1" s="64"/>
      <c r="P1" s="219"/>
      <c r="Q1" s="64"/>
      <c r="R1" s="64"/>
      <c r="S1" s="64"/>
      <c r="T1" s="31"/>
      <c r="U1" s="220"/>
    </row>
    <row r="2" spans="1:25" s="221" customFormat="1" ht="15.75" x14ac:dyDescent="0.25">
      <c r="A2" s="75" t="s">
        <v>46</v>
      </c>
      <c r="B2" s="65"/>
      <c r="D2" s="65"/>
      <c r="E2" s="65"/>
      <c r="F2" s="66"/>
      <c r="G2" s="74" t="s">
        <v>47</v>
      </c>
      <c r="H2" s="67" t="s">
        <v>142</v>
      </c>
      <c r="I2" s="69">
        <v>19</v>
      </c>
      <c r="J2" s="217"/>
      <c r="K2" s="218"/>
      <c r="L2" s="219"/>
      <c r="M2" s="219"/>
      <c r="N2" s="30"/>
      <c r="O2" s="30"/>
      <c r="P2" s="219"/>
      <c r="Q2" s="30"/>
      <c r="R2" s="30"/>
      <c r="S2" s="30"/>
      <c r="T2" s="29"/>
      <c r="U2" s="220"/>
    </row>
    <row r="3" spans="1:25" s="221" customFormat="1" ht="15.75" x14ac:dyDescent="0.25">
      <c r="A3" s="57"/>
      <c r="B3" s="65"/>
      <c r="D3" s="65"/>
      <c r="E3" s="65"/>
      <c r="F3" s="66"/>
      <c r="G3" s="70" t="s">
        <v>16</v>
      </c>
      <c r="H3" s="68"/>
      <c r="I3" s="69"/>
      <c r="J3" s="217"/>
      <c r="K3" s="218"/>
      <c r="L3" s="219"/>
      <c r="M3" s="219"/>
      <c r="N3" s="30"/>
      <c r="O3" s="30"/>
      <c r="P3" s="219"/>
      <c r="Q3" s="30"/>
      <c r="R3" s="30"/>
      <c r="S3" s="30"/>
      <c r="T3" s="29"/>
      <c r="U3" s="220"/>
    </row>
    <row r="4" spans="1:25" s="221" customFormat="1" ht="17.2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222"/>
      <c r="N4" s="223"/>
      <c r="O4" s="222"/>
      <c r="P4" s="222"/>
      <c r="Q4" s="222"/>
      <c r="R4" s="222"/>
      <c r="S4" s="222"/>
      <c r="T4" s="222"/>
      <c r="U4" s="222"/>
      <c r="V4" s="222"/>
      <c r="W4" s="224" t="s">
        <v>23</v>
      </c>
      <c r="Y4" s="220"/>
    </row>
    <row r="5" spans="1:25" s="221" customFormat="1" ht="25.5" customHeight="1" x14ac:dyDescent="0.25">
      <c r="A5" s="420" t="s">
        <v>333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225"/>
    </row>
    <row r="6" spans="1:25" s="221" customFormat="1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s="221" customFormat="1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226" customFormat="1" ht="25.5" customHeight="1" x14ac:dyDescent="0.3">
      <c r="A8" s="344" t="s">
        <v>263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SUM(K9:K10)</f>
        <v>66905</v>
      </c>
      <c r="L8" s="25">
        <f>SUM(L9:L10)</f>
        <v>60214</v>
      </c>
      <c r="M8" s="25">
        <f>SUM(M9:M10)</f>
        <v>6691</v>
      </c>
      <c r="N8" s="25"/>
      <c r="O8" s="25">
        <f t="shared" ref="O8:W8" si="0">SUM(O9:O10)</f>
        <v>15740</v>
      </c>
      <c r="P8" s="26">
        <f t="shared" si="0"/>
        <v>23669</v>
      </c>
      <c r="Q8" s="26">
        <f t="shared" si="0"/>
        <v>21302</v>
      </c>
      <c r="R8" s="26">
        <f t="shared" si="0"/>
        <v>0</v>
      </c>
      <c r="S8" s="26">
        <f t="shared" si="0"/>
        <v>21302</v>
      </c>
      <c r="T8" s="26">
        <f t="shared" si="0"/>
        <v>2367</v>
      </c>
      <c r="U8" s="26">
        <f t="shared" si="0"/>
        <v>2367</v>
      </c>
      <c r="V8" s="26">
        <f t="shared" si="0"/>
        <v>0</v>
      </c>
      <c r="W8" s="25">
        <f t="shared" si="0"/>
        <v>27496</v>
      </c>
      <c r="X8" s="24"/>
    </row>
    <row r="9" spans="1:25" s="234" customFormat="1" ht="123.75" customHeight="1" x14ac:dyDescent="0.25">
      <c r="A9" s="227">
        <v>1</v>
      </c>
      <c r="B9" s="55" t="s">
        <v>19</v>
      </c>
      <c r="C9" s="227">
        <v>3315</v>
      </c>
      <c r="D9" s="227">
        <v>6351</v>
      </c>
      <c r="E9" s="227">
        <v>63</v>
      </c>
      <c r="F9" s="228">
        <v>1602</v>
      </c>
      <c r="G9" s="308" t="s">
        <v>264</v>
      </c>
      <c r="H9" s="399" t="s">
        <v>314</v>
      </c>
      <c r="I9" s="259"/>
      <c r="J9" s="259" t="s">
        <v>0</v>
      </c>
      <c r="K9" s="347">
        <f>SUM(L9:M9)</f>
        <v>24888</v>
      </c>
      <c r="L9" s="347">
        <v>22399</v>
      </c>
      <c r="M9" s="347">
        <v>2489</v>
      </c>
      <c r="N9" s="387" t="s">
        <v>265</v>
      </c>
      <c r="O9" s="230">
        <v>7657</v>
      </c>
      <c r="P9" s="231">
        <f>Q9+T9</f>
        <v>9149</v>
      </c>
      <c r="Q9" s="230">
        <f>SUM(R9:S9)</f>
        <v>8234</v>
      </c>
      <c r="R9" s="230">
        <v>0</v>
      </c>
      <c r="S9" s="230">
        <v>8234</v>
      </c>
      <c r="T9" s="324">
        <f t="shared" ref="T9:T10" si="1">SUM(U9:V9)</f>
        <v>915</v>
      </c>
      <c r="U9" s="232">
        <v>915</v>
      </c>
      <c r="V9" s="232">
        <v>0</v>
      </c>
      <c r="W9" s="232">
        <f t="shared" ref="W9:W10" si="2">K9-O9-P9</f>
        <v>8082</v>
      </c>
      <c r="X9" s="309" t="s">
        <v>266</v>
      </c>
    </row>
    <row r="10" spans="1:25" s="234" customFormat="1" ht="125.25" customHeight="1" x14ac:dyDescent="0.25">
      <c r="A10" s="227">
        <v>2</v>
      </c>
      <c r="B10" s="227" t="s">
        <v>19</v>
      </c>
      <c r="C10" s="55">
        <v>3315</v>
      </c>
      <c r="D10" s="55">
        <v>5331</v>
      </c>
      <c r="E10" s="55">
        <v>53</v>
      </c>
      <c r="F10" s="235">
        <v>1602</v>
      </c>
      <c r="G10" s="308" t="s">
        <v>267</v>
      </c>
      <c r="H10" s="399" t="s">
        <v>314</v>
      </c>
      <c r="I10" s="32"/>
      <c r="J10" s="259" t="s">
        <v>0</v>
      </c>
      <c r="K10" s="347">
        <f>SUM(L10:M10)</f>
        <v>42017</v>
      </c>
      <c r="L10" s="347">
        <v>37815</v>
      </c>
      <c r="M10" s="347">
        <v>4202</v>
      </c>
      <c r="N10" s="387" t="s">
        <v>265</v>
      </c>
      <c r="O10" s="230">
        <v>8083</v>
      </c>
      <c r="P10" s="231">
        <f t="shared" ref="P10" si="3">Q10+T10</f>
        <v>14520</v>
      </c>
      <c r="Q10" s="230">
        <f>SUM(R10:S10)</f>
        <v>13068</v>
      </c>
      <c r="R10" s="230">
        <v>0</v>
      </c>
      <c r="S10" s="230">
        <v>13068</v>
      </c>
      <c r="T10" s="324">
        <f t="shared" si="1"/>
        <v>1452</v>
      </c>
      <c r="U10" s="232">
        <v>1452</v>
      </c>
      <c r="V10" s="232">
        <v>0</v>
      </c>
      <c r="W10" s="232">
        <f t="shared" si="2"/>
        <v>19414</v>
      </c>
      <c r="X10" s="309" t="s">
        <v>268</v>
      </c>
    </row>
    <row r="11" spans="1:25" s="221" customFormat="1" ht="35.25" customHeight="1" x14ac:dyDescent="0.25">
      <c r="A11" s="425" t="s">
        <v>269</v>
      </c>
      <c r="B11" s="426"/>
      <c r="C11" s="426"/>
      <c r="D11" s="426"/>
      <c r="E11" s="426"/>
      <c r="F11" s="426"/>
      <c r="G11" s="426"/>
      <c r="H11" s="427"/>
      <c r="I11" s="346"/>
      <c r="J11" s="346"/>
      <c r="K11" s="23">
        <f>K8</f>
        <v>66905</v>
      </c>
      <c r="L11" s="23">
        <f>L8</f>
        <v>60214</v>
      </c>
      <c r="M11" s="23">
        <f>M8</f>
        <v>6691</v>
      </c>
      <c r="N11" s="23"/>
      <c r="O11" s="23">
        <f t="shared" ref="O11:W11" si="4">O8</f>
        <v>15740</v>
      </c>
      <c r="P11" s="23">
        <f t="shared" si="4"/>
        <v>23669</v>
      </c>
      <c r="Q11" s="23">
        <f t="shared" si="4"/>
        <v>21302</v>
      </c>
      <c r="R11" s="23">
        <f t="shared" si="4"/>
        <v>0</v>
      </c>
      <c r="S11" s="23">
        <f t="shared" si="4"/>
        <v>21302</v>
      </c>
      <c r="T11" s="23">
        <f t="shared" si="4"/>
        <v>2367</v>
      </c>
      <c r="U11" s="23">
        <f t="shared" si="4"/>
        <v>2367</v>
      </c>
      <c r="V11" s="23">
        <f t="shared" si="4"/>
        <v>0</v>
      </c>
      <c r="W11" s="22">
        <f t="shared" si="4"/>
        <v>27496</v>
      </c>
      <c r="X11" s="21"/>
    </row>
  </sheetData>
  <mergeCells count="24">
    <mergeCell ref="A11:H11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2" firstPageNumber="121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4"/>
  <sheetViews>
    <sheetView showGridLines="0" view="pageBreakPreview" zoomScale="80" zoomScaleNormal="70" zoomScaleSheetLayoutView="80" workbookViewId="0">
      <selection activeCell="A6" sqref="A6:A7"/>
    </sheetView>
  </sheetViews>
  <sheetFormatPr defaultColWidth="9.140625" defaultRowHeight="15" outlineLevelCol="1" x14ac:dyDescent="0.25"/>
  <cols>
    <col min="1" max="1" width="4.7109375" style="107" customWidth="1"/>
    <col min="2" max="2" width="5.7109375" style="107" hidden="1" customWidth="1"/>
    <col min="3" max="3" width="7.7109375" style="107" hidden="1" customWidth="1" outlineLevel="1"/>
    <col min="4" max="4" width="6.42578125" style="107" hidden="1" customWidth="1" outlineLevel="1"/>
    <col min="5" max="5" width="7.7109375" style="107" customWidth="1" outlineLevel="1"/>
    <col min="6" max="6" width="15.5703125" style="107" hidden="1" customWidth="1" outlineLevel="1"/>
    <col min="7" max="7" width="42.7109375" style="107" customWidth="1" collapsed="1"/>
    <col min="8" max="8" width="38.85546875" style="107" customWidth="1"/>
    <col min="9" max="9" width="7.140625" style="107" customWidth="1"/>
    <col min="10" max="10" width="12.42578125" style="103" customWidth="1"/>
    <col min="11" max="11" width="14.85546875" style="105" customWidth="1"/>
    <col min="12" max="12" width="11.42578125" style="105" customWidth="1"/>
    <col min="13" max="13" width="12.42578125" style="105" customWidth="1"/>
    <col min="14" max="14" width="11.85546875" style="105" customWidth="1"/>
    <col min="15" max="15" width="14.7109375" style="105" customWidth="1"/>
    <col min="16" max="16" width="14.85546875" style="105" customWidth="1"/>
    <col min="17" max="17" width="16.7109375" style="105" customWidth="1"/>
    <col min="18" max="18" width="16" style="105" hidden="1" customWidth="1"/>
    <col min="19" max="19" width="16.85546875" style="105" customWidth="1"/>
    <col min="20" max="20" width="16.7109375" style="105" customWidth="1"/>
    <col min="21" max="22" width="13.7109375" style="105" customWidth="1"/>
    <col min="23" max="23" width="14.85546875" style="105" customWidth="1"/>
    <col min="24" max="24" width="10.7109375" style="105" customWidth="1"/>
    <col min="25" max="25" width="14.42578125" style="105" customWidth="1"/>
    <col min="26" max="26" width="17.7109375" style="130" customWidth="1"/>
    <col min="27" max="16384" width="9.140625" style="107"/>
  </cols>
  <sheetData>
    <row r="1" spans="1:27" ht="18" x14ac:dyDescent="0.25">
      <c r="A1" s="59" t="s">
        <v>73</v>
      </c>
      <c r="B1" s="60"/>
      <c r="C1" s="60"/>
      <c r="D1" s="60"/>
      <c r="E1" s="60"/>
      <c r="F1" s="61"/>
      <c r="G1" s="62"/>
      <c r="H1" s="63"/>
      <c r="I1" s="60"/>
      <c r="K1" s="104"/>
      <c r="N1" s="64"/>
      <c r="O1" s="64"/>
      <c r="Q1" s="64"/>
      <c r="R1" s="64"/>
      <c r="S1" s="64"/>
      <c r="T1" s="64"/>
      <c r="U1" s="31"/>
      <c r="V1" s="106"/>
      <c r="W1" s="106"/>
      <c r="X1" s="107"/>
      <c r="Y1" s="107"/>
      <c r="Z1" s="107"/>
    </row>
    <row r="2" spans="1:27" ht="15.75" x14ac:dyDescent="0.25">
      <c r="A2" s="75" t="s">
        <v>46</v>
      </c>
      <c r="B2" s="65"/>
      <c r="C2" s="65"/>
      <c r="F2" s="66"/>
      <c r="G2" s="74" t="s">
        <v>17</v>
      </c>
      <c r="H2" s="67" t="s">
        <v>50</v>
      </c>
      <c r="I2" s="69"/>
      <c r="K2" s="104"/>
      <c r="N2" s="30"/>
      <c r="O2" s="30"/>
      <c r="Q2" s="30"/>
      <c r="R2" s="30"/>
      <c r="S2" s="30"/>
      <c r="T2" s="30"/>
      <c r="U2" s="29"/>
      <c r="V2" s="106"/>
      <c r="W2" s="106"/>
      <c r="X2" s="107"/>
      <c r="Y2" s="107"/>
      <c r="Z2" s="107"/>
    </row>
    <row r="3" spans="1:27" ht="15.75" x14ac:dyDescent="0.25">
      <c r="A3" s="57"/>
      <c r="B3" s="65"/>
      <c r="C3" s="65"/>
      <c r="F3" s="66"/>
      <c r="G3" s="70" t="s">
        <v>16</v>
      </c>
      <c r="H3" s="68"/>
      <c r="I3" s="69"/>
      <c r="K3" s="104"/>
      <c r="N3" s="30"/>
      <c r="O3" s="30"/>
      <c r="Q3" s="30"/>
      <c r="R3" s="30"/>
      <c r="S3" s="30"/>
      <c r="T3" s="30"/>
      <c r="U3" s="29"/>
      <c r="V3" s="106"/>
      <c r="W3" s="106"/>
      <c r="X3" s="107"/>
      <c r="Y3" s="107"/>
      <c r="Z3" s="107"/>
    </row>
    <row r="4" spans="1:27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8"/>
      <c r="N4" s="109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10" t="s">
        <v>23</v>
      </c>
      <c r="AA4" s="106"/>
    </row>
    <row r="5" spans="1:27" ht="25.5" customHeight="1" x14ac:dyDescent="0.25">
      <c r="A5" s="420" t="s">
        <v>334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111"/>
    </row>
    <row r="6" spans="1:27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18"/>
      <c r="U6" s="423" t="s">
        <v>78</v>
      </c>
      <c r="V6" s="418" t="s">
        <v>77</v>
      </c>
      <c r="W6" s="418"/>
      <c r="X6" s="418"/>
      <c r="Y6" s="419" t="s">
        <v>79</v>
      </c>
      <c r="Z6" s="417" t="s">
        <v>2</v>
      </c>
    </row>
    <row r="7" spans="1:27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80</v>
      </c>
      <c r="T7" s="73" t="s">
        <v>81</v>
      </c>
      <c r="U7" s="423"/>
      <c r="V7" s="73" t="s">
        <v>155</v>
      </c>
      <c r="W7" s="73" t="s">
        <v>156</v>
      </c>
      <c r="X7" s="73" t="s">
        <v>157</v>
      </c>
      <c r="Y7" s="419"/>
      <c r="Z7" s="417"/>
    </row>
    <row r="8" spans="1:27" s="112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SUM(K9:K11)</f>
        <v>15316</v>
      </c>
      <c r="L8" s="25">
        <f>SUM(L9:L11)</f>
        <v>4181</v>
      </c>
      <c r="M8" s="25">
        <f>SUM(M9:M11)</f>
        <v>11135</v>
      </c>
      <c r="N8" s="25"/>
      <c r="O8" s="25">
        <f t="shared" ref="O8:Y8" si="0">SUM(O9:O11)</f>
        <v>301</v>
      </c>
      <c r="P8" s="26">
        <f t="shared" si="0"/>
        <v>15015</v>
      </c>
      <c r="Q8" s="26">
        <f t="shared" si="0"/>
        <v>4181</v>
      </c>
      <c r="R8" s="26">
        <f t="shared" si="0"/>
        <v>0</v>
      </c>
      <c r="S8" s="26">
        <f t="shared" si="0"/>
        <v>3982</v>
      </c>
      <c r="T8" s="26">
        <f t="shared" si="0"/>
        <v>199</v>
      </c>
      <c r="U8" s="26">
        <f t="shared" si="0"/>
        <v>10834</v>
      </c>
      <c r="V8" s="26">
        <f t="shared" si="0"/>
        <v>6041</v>
      </c>
      <c r="W8" s="26">
        <f t="shared" si="0"/>
        <v>4737</v>
      </c>
      <c r="X8" s="26">
        <f t="shared" si="0"/>
        <v>56</v>
      </c>
      <c r="Y8" s="25">
        <f t="shared" si="0"/>
        <v>0</v>
      </c>
      <c r="Z8" s="24"/>
    </row>
    <row r="9" spans="1:27" s="121" customFormat="1" ht="76.5" x14ac:dyDescent="0.25">
      <c r="A9" s="113">
        <v>1</v>
      </c>
      <c r="B9" s="55" t="s">
        <v>19</v>
      </c>
      <c r="C9" s="113">
        <v>3522</v>
      </c>
      <c r="D9" s="113">
        <v>6121</v>
      </c>
      <c r="E9" s="113">
        <v>61</v>
      </c>
      <c r="F9" s="114">
        <v>60005101328</v>
      </c>
      <c r="G9" s="115" t="s">
        <v>158</v>
      </c>
      <c r="H9" s="363" t="s">
        <v>159</v>
      </c>
      <c r="I9" s="348" t="s">
        <v>160</v>
      </c>
      <c r="J9" s="348" t="s">
        <v>0</v>
      </c>
      <c r="K9" s="320">
        <f>SUM(L9:M9)</f>
        <v>15316</v>
      </c>
      <c r="L9" s="320">
        <v>4181</v>
      </c>
      <c r="M9" s="320">
        <v>11135</v>
      </c>
      <c r="N9" s="389">
        <v>2020</v>
      </c>
      <c r="O9" s="117">
        <v>301</v>
      </c>
      <c r="P9" s="118">
        <f>Q9+U9</f>
        <v>15015</v>
      </c>
      <c r="Q9" s="117">
        <f>SUM(R9:T9)</f>
        <v>4181</v>
      </c>
      <c r="R9" s="117"/>
      <c r="S9" s="117">
        <v>3982</v>
      </c>
      <c r="T9" s="117">
        <v>199</v>
      </c>
      <c r="U9" s="325">
        <f>SUM(V9:X9)</f>
        <v>10834</v>
      </c>
      <c r="V9" s="119">
        <v>6041</v>
      </c>
      <c r="W9" s="119">
        <v>4737</v>
      </c>
      <c r="X9" s="119">
        <v>56</v>
      </c>
      <c r="Y9" s="119">
        <f t="shared" ref="Y9:Y19" si="1">K9-O9-P9</f>
        <v>0</v>
      </c>
      <c r="Z9" s="120"/>
    </row>
    <row r="10" spans="1:27" s="121" customFormat="1" ht="15.75" hidden="1" x14ac:dyDescent="0.25">
      <c r="A10" s="113"/>
      <c r="B10" s="113"/>
      <c r="C10" s="55"/>
      <c r="D10" s="55"/>
      <c r="E10" s="55"/>
      <c r="F10" s="122"/>
      <c r="G10" s="123"/>
      <c r="H10" s="51"/>
      <c r="I10" s="32"/>
      <c r="J10" s="32"/>
      <c r="K10" s="320">
        <f>SUM(L10:M10)</f>
        <v>0</v>
      </c>
      <c r="L10" s="320"/>
      <c r="M10" s="320"/>
      <c r="N10" s="116"/>
      <c r="O10" s="117"/>
      <c r="P10" s="118">
        <f t="shared" ref="P10:P19" si="2">Q10+U10</f>
        <v>0</v>
      </c>
      <c r="Q10" s="117">
        <f t="shared" ref="Q10:Q11" si="3">SUM(R10:T10)</f>
        <v>0</v>
      </c>
      <c r="R10" s="117"/>
      <c r="S10" s="117"/>
      <c r="T10" s="117"/>
      <c r="U10" s="119">
        <f t="shared" ref="U10:U11" si="4">SUM(V10:X10)</f>
        <v>0</v>
      </c>
      <c r="V10" s="119"/>
      <c r="W10" s="119"/>
      <c r="X10" s="119"/>
      <c r="Y10" s="119">
        <f t="shared" si="1"/>
        <v>0</v>
      </c>
      <c r="Z10" s="120"/>
    </row>
    <row r="11" spans="1:27" s="121" customFormat="1" ht="15.75" hidden="1" x14ac:dyDescent="0.25">
      <c r="A11" s="113"/>
      <c r="B11" s="113"/>
      <c r="C11" s="55"/>
      <c r="D11" s="55"/>
      <c r="E11" s="55"/>
      <c r="F11" s="122"/>
      <c r="G11" s="123"/>
      <c r="H11" s="51"/>
      <c r="I11" s="32"/>
      <c r="J11" s="348"/>
      <c r="K11" s="320">
        <f t="shared" ref="K11" si="5">SUM(L11:M11)</f>
        <v>0</v>
      </c>
      <c r="L11" s="320"/>
      <c r="M11" s="320"/>
      <c r="N11" s="116"/>
      <c r="O11" s="117"/>
      <c r="P11" s="118">
        <f t="shared" si="2"/>
        <v>0</v>
      </c>
      <c r="Q11" s="117">
        <f t="shared" si="3"/>
        <v>0</v>
      </c>
      <c r="R11" s="117"/>
      <c r="S11" s="117"/>
      <c r="T11" s="117"/>
      <c r="U11" s="119">
        <f t="shared" si="4"/>
        <v>0</v>
      </c>
      <c r="V11" s="119"/>
      <c r="W11" s="119"/>
      <c r="X11" s="119"/>
      <c r="Y11" s="119">
        <f t="shared" si="1"/>
        <v>0</v>
      </c>
      <c r="Z11" s="120"/>
    </row>
    <row r="12" spans="1:27" s="112" customFormat="1" ht="25.5" hidden="1" customHeight="1" x14ac:dyDescent="0.3">
      <c r="A12" s="349" t="s">
        <v>40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53">
        <f>SUM(K13:K19)</f>
        <v>0</v>
      </c>
      <c r="L12" s="53">
        <f t="shared" ref="L12:Y12" si="6">SUM(L13:L19)</f>
        <v>0</v>
      </c>
      <c r="M12" s="53">
        <f t="shared" si="6"/>
        <v>0</v>
      </c>
      <c r="N12" s="53">
        <f t="shared" si="6"/>
        <v>0</v>
      </c>
      <c r="O12" s="53">
        <f t="shared" si="6"/>
        <v>0</v>
      </c>
      <c r="P12" s="53">
        <f t="shared" si="6"/>
        <v>0</v>
      </c>
      <c r="Q12" s="53">
        <f t="shared" si="6"/>
        <v>0</v>
      </c>
      <c r="R12" s="53">
        <f t="shared" si="6"/>
        <v>0</v>
      </c>
      <c r="S12" s="53">
        <f t="shared" si="6"/>
        <v>0</v>
      </c>
      <c r="T12" s="53">
        <f t="shared" si="6"/>
        <v>0</v>
      </c>
      <c r="U12" s="53">
        <f t="shared" si="6"/>
        <v>0</v>
      </c>
      <c r="V12" s="53">
        <f t="shared" si="6"/>
        <v>0</v>
      </c>
      <c r="W12" s="53">
        <f t="shared" si="6"/>
        <v>0</v>
      </c>
      <c r="X12" s="53">
        <f t="shared" si="6"/>
        <v>0</v>
      </c>
      <c r="Y12" s="53">
        <f t="shared" si="6"/>
        <v>0</v>
      </c>
      <c r="Z12" s="33"/>
    </row>
    <row r="13" spans="1:27" s="121" customFormat="1" ht="15.75" hidden="1" x14ac:dyDescent="0.25">
      <c r="A13" s="113">
        <v>1</v>
      </c>
      <c r="B13" s="113"/>
      <c r="C13" s="55"/>
      <c r="D13" s="55"/>
      <c r="E13" s="55"/>
      <c r="F13" s="122"/>
      <c r="G13" s="123"/>
      <c r="H13" s="51"/>
      <c r="I13" s="32"/>
      <c r="J13" s="348"/>
      <c r="K13" s="320"/>
      <c r="L13" s="320"/>
      <c r="M13" s="320"/>
      <c r="N13" s="116"/>
      <c r="O13" s="117">
        <v>0</v>
      </c>
      <c r="P13" s="118">
        <f t="shared" si="2"/>
        <v>0</v>
      </c>
      <c r="Q13" s="117">
        <f t="shared" ref="Q13:Q19" si="7">SUM(R13:T13)</f>
        <v>0</v>
      </c>
      <c r="R13" s="117"/>
      <c r="S13" s="117"/>
      <c r="T13" s="117"/>
      <c r="U13" s="119">
        <f t="shared" ref="U13:U19" si="8">SUM(V13:X13)</f>
        <v>0</v>
      </c>
      <c r="V13" s="119"/>
      <c r="W13" s="119"/>
      <c r="X13" s="119"/>
      <c r="Y13" s="119">
        <f t="shared" si="1"/>
        <v>0</v>
      </c>
      <c r="Z13" s="120"/>
    </row>
    <row r="14" spans="1:27" s="121" customFormat="1" ht="15.75" hidden="1" x14ac:dyDescent="0.25">
      <c r="A14" s="113"/>
      <c r="B14" s="113"/>
      <c r="C14" s="55"/>
      <c r="D14" s="55"/>
      <c r="E14" s="55"/>
      <c r="F14" s="122"/>
      <c r="G14" s="123"/>
      <c r="H14" s="51"/>
      <c r="I14" s="32"/>
      <c r="J14" s="32"/>
      <c r="K14" s="320">
        <f>SUM(L14:M14)</f>
        <v>0</v>
      </c>
      <c r="L14" s="320"/>
      <c r="M14" s="320"/>
      <c r="N14" s="116"/>
      <c r="O14" s="117"/>
      <c r="P14" s="118">
        <f t="shared" si="2"/>
        <v>0</v>
      </c>
      <c r="Q14" s="117">
        <f t="shared" si="7"/>
        <v>0</v>
      </c>
      <c r="R14" s="117"/>
      <c r="S14" s="117"/>
      <c r="T14" s="117"/>
      <c r="U14" s="119">
        <f t="shared" si="8"/>
        <v>0</v>
      </c>
      <c r="V14" s="119"/>
      <c r="W14" s="119"/>
      <c r="X14" s="119"/>
      <c r="Y14" s="119">
        <f t="shared" si="1"/>
        <v>0</v>
      </c>
      <c r="Z14" s="120"/>
    </row>
    <row r="15" spans="1:27" s="121" customFormat="1" ht="15.75" hidden="1" x14ac:dyDescent="0.25">
      <c r="A15" s="113"/>
      <c r="B15" s="113"/>
      <c r="C15" s="113"/>
      <c r="D15" s="113"/>
      <c r="E15" s="113"/>
      <c r="F15" s="114"/>
      <c r="G15" s="123"/>
      <c r="H15" s="51"/>
      <c r="I15" s="348"/>
      <c r="J15" s="348"/>
      <c r="K15" s="320">
        <f t="shared" ref="K15" si="9">SUM(L15:M15)</f>
        <v>0</v>
      </c>
      <c r="L15" s="320"/>
      <c r="M15" s="320"/>
      <c r="N15" s="116"/>
      <c r="O15" s="117"/>
      <c r="P15" s="118">
        <f t="shared" si="2"/>
        <v>0</v>
      </c>
      <c r="Q15" s="117">
        <f t="shared" si="7"/>
        <v>0</v>
      </c>
      <c r="R15" s="117"/>
      <c r="S15" s="117"/>
      <c r="T15" s="117"/>
      <c r="U15" s="119">
        <f t="shared" si="8"/>
        <v>0</v>
      </c>
      <c r="V15" s="119"/>
      <c r="W15" s="119"/>
      <c r="X15" s="119"/>
      <c r="Y15" s="119">
        <f t="shared" si="1"/>
        <v>0</v>
      </c>
      <c r="Z15" s="120"/>
    </row>
    <row r="16" spans="1:27" s="121" customFormat="1" ht="15.75" hidden="1" x14ac:dyDescent="0.25">
      <c r="A16" s="113"/>
      <c r="B16" s="113"/>
      <c r="C16" s="55"/>
      <c r="D16" s="55"/>
      <c r="E16" s="55"/>
      <c r="F16" s="122"/>
      <c r="G16" s="123"/>
      <c r="H16" s="51"/>
      <c r="I16" s="32"/>
      <c r="J16" s="32"/>
      <c r="K16" s="320">
        <f>SUM(L16:M16)</f>
        <v>0</v>
      </c>
      <c r="L16" s="320"/>
      <c r="M16" s="320"/>
      <c r="N16" s="116"/>
      <c r="O16" s="117"/>
      <c r="P16" s="118">
        <f t="shared" si="2"/>
        <v>0</v>
      </c>
      <c r="Q16" s="117">
        <f t="shared" si="7"/>
        <v>0</v>
      </c>
      <c r="R16" s="117"/>
      <c r="S16" s="117"/>
      <c r="T16" s="117"/>
      <c r="U16" s="119">
        <f t="shared" si="8"/>
        <v>0</v>
      </c>
      <c r="V16" s="119"/>
      <c r="W16" s="119"/>
      <c r="X16" s="119"/>
      <c r="Y16" s="119">
        <f t="shared" si="1"/>
        <v>0</v>
      </c>
      <c r="Z16" s="120"/>
    </row>
    <row r="17" spans="1:27" s="121" customFormat="1" ht="15.75" hidden="1" x14ac:dyDescent="0.25">
      <c r="A17" s="113"/>
      <c r="B17" s="113"/>
      <c r="C17" s="113"/>
      <c r="D17" s="113"/>
      <c r="E17" s="113"/>
      <c r="F17" s="114"/>
      <c r="G17" s="123"/>
      <c r="H17" s="51"/>
      <c r="I17" s="348"/>
      <c r="J17" s="348"/>
      <c r="K17" s="320">
        <f t="shared" ref="K17" si="10">SUM(L17:M17)</f>
        <v>0</v>
      </c>
      <c r="L17" s="320"/>
      <c r="M17" s="320"/>
      <c r="N17" s="116"/>
      <c r="O17" s="117"/>
      <c r="P17" s="118">
        <f t="shared" si="2"/>
        <v>0</v>
      </c>
      <c r="Q17" s="117">
        <f t="shared" si="7"/>
        <v>0</v>
      </c>
      <c r="R17" s="117"/>
      <c r="S17" s="117"/>
      <c r="T17" s="117"/>
      <c r="U17" s="119">
        <f t="shared" si="8"/>
        <v>0</v>
      </c>
      <c r="V17" s="119"/>
      <c r="W17" s="119"/>
      <c r="X17" s="119"/>
      <c r="Y17" s="119">
        <f t="shared" si="1"/>
        <v>0</v>
      </c>
      <c r="Z17" s="120"/>
    </row>
    <row r="18" spans="1:27" s="121" customFormat="1" ht="15.75" hidden="1" x14ac:dyDescent="0.25">
      <c r="A18" s="113"/>
      <c r="B18" s="113"/>
      <c r="C18" s="55"/>
      <c r="D18" s="55"/>
      <c r="E18" s="55"/>
      <c r="F18" s="122"/>
      <c r="G18" s="123"/>
      <c r="H18" s="51"/>
      <c r="I18" s="32"/>
      <c r="J18" s="32"/>
      <c r="K18" s="320">
        <f>SUM(L18:M18)</f>
        <v>0</v>
      </c>
      <c r="L18" s="320"/>
      <c r="M18" s="320"/>
      <c r="N18" s="116"/>
      <c r="O18" s="117"/>
      <c r="P18" s="118">
        <f t="shared" si="2"/>
        <v>0</v>
      </c>
      <c r="Q18" s="117">
        <f t="shared" si="7"/>
        <v>0</v>
      </c>
      <c r="R18" s="117"/>
      <c r="S18" s="117"/>
      <c r="T18" s="117"/>
      <c r="U18" s="119">
        <f t="shared" si="8"/>
        <v>0</v>
      </c>
      <c r="V18" s="119"/>
      <c r="W18" s="119"/>
      <c r="X18" s="119"/>
      <c r="Y18" s="119">
        <f t="shared" si="1"/>
        <v>0</v>
      </c>
      <c r="Z18" s="120"/>
    </row>
    <row r="19" spans="1:27" s="121" customFormat="1" ht="15.75" hidden="1" x14ac:dyDescent="0.25">
      <c r="A19" s="113"/>
      <c r="B19" s="113"/>
      <c r="C19" s="113"/>
      <c r="D19" s="113"/>
      <c r="E19" s="113"/>
      <c r="F19" s="114"/>
      <c r="G19" s="123"/>
      <c r="H19" s="51"/>
      <c r="I19" s="348"/>
      <c r="J19" s="348"/>
      <c r="K19" s="320">
        <f t="shared" ref="K19" si="11">SUM(L19:M19)</f>
        <v>0</v>
      </c>
      <c r="L19" s="320"/>
      <c r="M19" s="320"/>
      <c r="N19" s="116"/>
      <c r="O19" s="117"/>
      <c r="P19" s="118">
        <f t="shared" si="2"/>
        <v>0</v>
      </c>
      <c r="Q19" s="117">
        <f t="shared" si="7"/>
        <v>0</v>
      </c>
      <c r="R19" s="117"/>
      <c r="S19" s="117"/>
      <c r="T19" s="117"/>
      <c r="U19" s="119">
        <f t="shared" si="8"/>
        <v>0</v>
      </c>
      <c r="V19" s="119"/>
      <c r="W19" s="119"/>
      <c r="X19" s="119"/>
      <c r="Y19" s="119">
        <f t="shared" si="1"/>
        <v>0</v>
      </c>
      <c r="Z19" s="120"/>
    </row>
    <row r="20" spans="1:27" ht="35.25" customHeight="1" x14ac:dyDescent="0.25">
      <c r="A20" s="346" t="s">
        <v>64</v>
      </c>
      <c r="B20" s="346"/>
      <c r="C20" s="346"/>
      <c r="D20" s="346"/>
      <c r="E20" s="346"/>
      <c r="F20" s="346"/>
      <c r="G20" s="346"/>
      <c r="H20" s="346"/>
      <c r="I20" s="346"/>
      <c r="J20" s="346"/>
      <c r="K20" s="23">
        <f>K8+K12</f>
        <v>15316</v>
      </c>
      <c r="L20" s="23">
        <f>L8+L12</f>
        <v>4181</v>
      </c>
      <c r="M20" s="23">
        <f>M8+M12</f>
        <v>11135</v>
      </c>
      <c r="N20" s="23"/>
      <c r="O20" s="23">
        <f t="shared" ref="O20:Y20" si="12">O8+O12</f>
        <v>301</v>
      </c>
      <c r="P20" s="23">
        <f t="shared" si="12"/>
        <v>15015</v>
      </c>
      <c r="Q20" s="23">
        <f t="shared" si="12"/>
        <v>4181</v>
      </c>
      <c r="R20" s="23">
        <f t="shared" si="12"/>
        <v>0</v>
      </c>
      <c r="S20" s="23">
        <f t="shared" si="12"/>
        <v>3982</v>
      </c>
      <c r="T20" s="23">
        <f t="shared" si="12"/>
        <v>199</v>
      </c>
      <c r="U20" s="23">
        <f t="shared" si="12"/>
        <v>10834</v>
      </c>
      <c r="V20" s="23">
        <f t="shared" si="12"/>
        <v>6041</v>
      </c>
      <c r="W20" s="23">
        <f t="shared" si="12"/>
        <v>4737</v>
      </c>
      <c r="X20" s="23">
        <f t="shared" si="12"/>
        <v>56</v>
      </c>
      <c r="Y20" s="22">
        <f t="shared" si="12"/>
        <v>0</v>
      </c>
      <c r="Z20" s="21"/>
    </row>
    <row r="21" spans="1:27" s="105" customFormat="1" x14ac:dyDescent="0.25">
      <c r="A21" s="103"/>
      <c r="B21" s="103"/>
      <c r="C21" s="103"/>
      <c r="D21" s="103"/>
      <c r="E21" s="103"/>
      <c r="F21" s="103"/>
      <c r="G21" s="125"/>
      <c r="H21" s="103"/>
      <c r="I21" s="126"/>
      <c r="J21" s="127"/>
      <c r="K21" s="128"/>
      <c r="L21" s="128"/>
      <c r="M21" s="128"/>
      <c r="N21" s="129"/>
      <c r="O21" s="129"/>
      <c r="Z21" s="130"/>
      <c r="AA21" s="107"/>
    </row>
    <row r="22" spans="1:27" s="105" customFormat="1" x14ac:dyDescent="0.25">
      <c r="A22" s="103"/>
      <c r="B22" s="103"/>
      <c r="C22" s="103"/>
      <c r="D22" s="103"/>
      <c r="E22" s="103"/>
      <c r="F22" s="103"/>
      <c r="G22" s="103"/>
      <c r="H22" s="103"/>
      <c r="I22" s="131"/>
      <c r="J22" s="132"/>
      <c r="K22" s="133"/>
      <c r="L22" s="133"/>
      <c r="M22" s="133"/>
      <c r="Z22" s="130"/>
      <c r="AA22" s="107"/>
    </row>
    <row r="23" spans="1:27" s="105" customFormat="1" ht="18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Z23" s="130"/>
      <c r="AA23" s="107"/>
    </row>
    <row r="24" spans="1:27" s="140" customFormat="1" x14ac:dyDescent="0.2">
      <c r="A24" s="135"/>
      <c r="B24" s="136"/>
      <c r="C24" s="135"/>
      <c r="D24" s="136"/>
      <c r="E24" s="136"/>
      <c r="F24" s="136"/>
      <c r="G24" s="136"/>
      <c r="H24" s="136"/>
      <c r="I24" s="137"/>
      <c r="J24" s="138"/>
      <c r="K24" s="139"/>
      <c r="L24" s="139"/>
      <c r="M24" s="139"/>
      <c r="Z24" s="141"/>
      <c r="AA24" s="142"/>
    </row>
    <row r="25" spans="1:27" s="105" customFormat="1" x14ac:dyDescent="0.25">
      <c r="A25" s="103"/>
      <c r="B25" s="103"/>
      <c r="C25" s="103"/>
      <c r="D25" s="103"/>
      <c r="E25" s="103"/>
      <c r="F25" s="103"/>
      <c r="G25" s="103"/>
      <c r="H25" s="103"/>
      <c r="I25" s="107"/>
      <c r="J25" s="132"/>
      <c r="K25" s="133"/>
      <c r="L25" s="133"/>
      <c r="M25" s="133"/>
      <c r="Z25" s="130"/>
      <c r="AA25" s="107"/>
    </row>
    <row r="26" spans="1:27" s="105" customFormat="1" x14ac:dyDescent="0.25">
      <c r="A26" s="103"/>
      <c r="B26" s="103"/>
      <c r="C26" s="103"/>
      <c r="D26" s="103"/>
      <c r="E26" s="103"/>
      <c r="F26" s="103"/>
      <c r="G26" s="103"/>
      <c r="H26" s="103"/>
      <c r="I26" s="107"/>
      <c r="J26" s="132"/>
      <c r="K26" s="133"/>
      <c r="L26" s="133"/>
      <c r="M26" s="133"/>
      <c r="Z26" s="130"/>
      <c r="AA26" s="107"/>
    </row>
    <row r="27" spans="1:27" s="105" customFormat="1" x14ac:dyDescent="0.25">
      <c r="A27" s="103"/>
      <c r="B27" s="103"/>
      <c r="C27" s="103"/>
      <c r="D27" s="103"/>
      <c r="E27" s="103"/>
      <c r="F27" s="103"/>
      <c r="G27" s="103"/>
      <c r="H27" s="103"/>
      <c r="I27" s="107"/>
      <c r="J27" s="132"/>
      <c r="K27" s="133"/>
      <c r="L27" s="133"/>
      <c r="M27" s="133"/>
      <c r="Z27" s="130"/>
      <c r="AA27" s="107"/>
    </row>
    <row r="28" spans="1:27" s="105" customFormat="1" x14ac:dyDescent="0.25">
      <c r="A28" s="103"/>
      <c r="B28" s="103"/>
      <c r="C28" s="103"/>
      <c r="D28" s="103"/>
      <c r="E28" s="103"/>
      <c r="F28" s="103"/>
      <c r="G28" s="103"/>
      <c r="H28" s="103"/>
      <c r="I28" s="107"/>
      <c r="J28" s="132"/>
      <c r="K28" s="133"/>
      <c r="L28" s="133"/>
      <c r="M28" s="133"/>
      <c r="Z28" s="130"/>
      <c r="AA28" s="107"/>
    </row>
    <row r="29" spans="1:27" s="105" customFormat="1" x14ac:dyDescent="0.25">
      <c r="A29" s="103"/>
      <c r="B29" s="103"/>
      <c r="C29" s="103"/>
      <c r="D29" s="103"/>
      <c r="E29" s="103"/>
      <c r="F29" s="103"/>
      <c r="G29" s="103"/>
      <c r="H29" s="103"/>
      <c r="I29" s="107"/>
      <c r="J29" s="132"/>
      <c r="K29" s="133"/>
      <c r="L29" s="133"/>
      <c r="M29" s="133"/>
      <c r="Z29" s="130"/>
      <c r="AA29" s="107"/>
    </row>
    <row r="30" spans="1:27" s="105" customFormat="1" x14ac:dyDescent="0.25">
      <c r="A30" s="103"/>
      <c r="B30" s="103"/>
      <c r="C30" s="103"/>
      <c r="D30" s="103"/>
      <c r="E30" s="103"/>
      <c r="F30" s="103"/>
      <c r="G30" s="103"/>
      <c r="H30" s="103"/>
      <c r="I30" s="107"/>
      <c r="J30" s="132"/>
      <c r="K30" s="133"/>
      <c r="L30" s="133"/>
      <c r="M30" s="133"/>
      <c r="Z30" s="130"/>
      <c r="AA30" s="107"/>
    </row>
    <row r="31" spans="1:27" s="105" customFormat="1" x14ac:dyDescent="0.25">
      <c r="A31" s="103"/>
      <c r="B31" s="103"/>
      <c r="C31" s="103"/>
      <c r="D31" s="103"/>
      <c r="E31" s="103"/>
      <c r="F31" s="103"/>
      <c r="G31" s="103"/>
      <c r="H31" s="103"/>
      <c r="I31" s="107"/>
      <c r="J31" s="132"/>
      <c r="K31" s="133"/>
      <c r="L31" s="133"/>
      <c r="M31" s="133"/>
      <c r="Z31" s="130"/>
      <c r="AA31" s="107"/>
    </row>
    <row r="32" spans="1:27" s="105" customFormat="1" x14ac:dyDescent="0.25">
      <c r="A32" s="103"/>
      <c r="B32" s="103"/>
      <c r="C32" s="103"/>
      <c r="D32" s="103"/>
      <c r="E32" s="103"/>
      <c r="F32" s="103"/>
      <c r="G32" s="103"/>
      <c r="H32" s="103"/>
      <c r="I32" s="107"/>
      <c r="J32" s="132"/>
      <c r="K32" s="133"/>
      <c r="L32" s="133"/>
      <c r="M32" s="133"/>
      <c r="Z32" s="130"/>
      <c r="AA32" s="107"/>
    </row>
    <row r="33" spans="1:27" s="105" customFormat="1" x14ac:dyDescent="0.25">
      <c r="A33" s="103"/>
      <c r="B33" s="103"/>
      <c r="C33" s="103"/>
      <c r="D33" s="103"/>
      <c r="E33" s="103"/>
      <c r="F33" s="103"/>
      <c r="G33" s="103"/>
      <c r="H33" s="103"/>
      <c r="I33" s="107"/>
      <c r="J33" s="132"/>
      <c r="K33" s="133"/>
      <c r="L33" s="133"/>
      <c r="M33" s="133"/>
      <c r="Z33" s="130"/>
      <c r="AA33" s="107"/>
    </row>
    <row r="34" spans="1:27" s="105" customFormat="1" x14ac:dyDescent="0.25">
      <c r="A34" s="103"/>
      <c r="B34" s="103"/>
      <c r="C34" s="103"/>
      <c r="D34" s="103"/>
      <c r="E34" s="103"/>
      <c r="F34" s="103"/>
      <c r="G34" s="103"/>
      <c r="H34" s="103"/>
      <c r="I34" s="107"/>
      <c r="J34" s="132"/>
      <c r="K34" s="133"/>
      <c r="L34" s="133"/>
      <c r="M34" s="133"/>
      <c r="Z34" s="130"/>
      <c r="AA34" s="107"/>
    </row>
    <row r="35" spans="1:27" s="105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7"/>
      <c r="J35" s="132"/>
      <c r="K35" s="133"/>
      <c r="L35" s="133"/>
      <c r="M35" s="133"/>
      <c r="Z35" s="130"/>
      <c r="AA35" s="107"/>
    </row>
    <row r="36" spans="1:27" s="105" customFormat="1" x14ac:dyDescent="0.25">
      <c r="A36" s="103"/>
      <c r="B36" s="103"/>
      <c r="C36" s="103"/>
      <c r="D36" s="103"/>
      <c r="E36" s="103"/>
      <c r="F36" s="103"/>
      <c r="G36" s="103"/>
      <c r="H36" s="103"/>
      <c r="I36" s="107"/>
      <c r="J36" s="132"/>
      <c r="K36" s="133"/>
      <c r="L36" s="133"/>
      <c r="M36" s="133"/>
      <c r="Z36" s="130"/>
      <c r="AA36" s="107"/>
    </row>
    <row r="37" spans="1:27" s="105" customFormat="1" x14ac:dyDescent="0.25">
      <c r="A37" s="103"/>
      <c r="B37" s="103"/>
      <c r="C37" s="103"/>
      <c r="D37" s="103"/>
      <c r="E37" s="103"/>
      <c r="F37" s="103"/>
      <c r="G37" s="103"/>
      <c r="H37" s="103"/>
      <c r="I37" s="107"/>
      <c r="J37" s="132"/>
      <c r="K37" s="133"/>
      <c r="L37" s="133"/>
      <c r="M37" s="133"/>
      <c r="Z37" s="130"/>
      <c r="AA37" s="107"/>
    </row>
    <row r="38" spans="1:27" s="105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7"/>
      <c r="J38" s="132"/>
      <c r="K38" s="133"/>
      <c r="L38" s="133"/>
      <c r="M38" s="133"/>
      <c r="Z38" s="130"/>
      <c r="AA38" s="107"/>
    </row>
    <row r="39" spans="1:27" s="105" customFormat="1" x14ac:dyDescent="0.25">
      <c r="A39" s="103"/>
      <c r="B39" s="103"/>
      <c r="C39" s="103"/>
      <c r="D39" s="103"/>
      <c r="E39" s="103"/>
      <c r="F39" s="103"/>
      <c r="G39" s="103"/>
      <c r="H39" s="103"/>
      <c r="I39" s="107"/>
      <c r="J39" s="132"/>
      <c r="K39" s="133"/>
      <c r="L39" s="133"/>
      <c r="M39" s="133"/>
      <c r="Z39" s="130"/>
      <c r="AA39" s="107"/>
    </row>
    <row r="40" spans="1:27" s="105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7"/>
      <c r="J40" s="132"/>
      <c r="K40" s="133"/>
      <c r="L40" s="133"/>
      <c r="M40" s="133"/>
      <c r="Z40" s="130"/>
      <c r="AA40" s="107"/>
    </row>
    <row r="41" spans="1:27" s="105" customFormat="1" x14ac:dyDescent="0.25">
      <c r="A41" s="103"/>
      <c r="B41" s="103"/>
      <c r="C41" s="103"/>
      <c r="D41" s="103"/>
      <c r="E41" s="103"/>
      <c r="F41" s="103"/>
      <c r="G41" s="103"/>
      <c r="H41" s="103"/>
      <c r="I41" s="107"/>
      <c r="J41" s="132"/>
      <c r="K41" s="133"/>
      <c r="L41" s="133"/>
      <c r="M41" s="133"/>
      <c r="Z41" s="130"/>
      <c r="AA41" s="107"/>
    </row>
    <row r="42" spans="1:27" s="105" customFormat="1" x14ac:dyDescent="0.25">
      <c r="A42" s="103"/>
      <c r="B42" s="103"/>
      <c r="C42" s="103"/>
      <c r="D42" s="103"/>
      <c r="E42" s="103"/>
      <c r="F42" s="103"/>
      <c r="G42" s="103"/>
      <c r="H42" s="103"/>
      <c r="I42" s="107"/>
      <c r="J42" s="103"/>
      <c r="K42" s="133"/>
      <c r="L42" s="133"/>
      <c r="M42" s="133"/>
      <c r="Z42" s="130"/>
      <c r="AA42" s="107"/>
    </row>
    <row r="43" spans="1:27" s="105" customFormat="1" x14ac:dyDescent="0.25">
      <c r="A43" s="103"/>
      <c r="B43" s="103"/>
      <c r="C43" s="103"/>
      <c r="D43" s="103"/>
      <c r="E43" s="103"/>
      <c r="F43" s="103"/>
      <c r="G43" s="103"/>
      <c r="H43" s="103"/>
      <c r="I43" s="107"/>
      <c r="J43" s="103"/>
      <c r="K43" s="133"/>
      <c r="L43" s="133"/>
      <c r="M43" s="133"/>
      <c r="Z43" s="130"/>
      <c r="AA43" s="107"/>
    </row>
    <row r="44" spans="1:27" s="105" customFormat="1" x14ac:dyDescent="0.25">
      <c r="A44" s="103"/>
      <c r="B44" s="103"/>
      <c r="C44" s="103"/>
      <c r="D44" s="103"/>
      <c r="E44" s="103"/>
      <c r="F44" s="103"/>
      <c r="G44" s="103"/>
      <c r="H44" s="103"/>
      <c r="I44" s="107"/>
      <c r="J44" s="103"/>
      <c r="K44" s="133"/>
      <c r="L44" s="133"/>
      <c r="M44" s="133"/>
      <c r="Z44" s="130"/>
      <c r="AA44" s="107"/>
    </row>
    <row r="45" spans="1:27" s="105" customFormat="1" x14ac:dyDescent="0.25">
      <c r="A45" s="103"/>
      <c r="B45" s="103"/>
      <c r="C45" s="103"/>
      <c r="D45" s="103"/>
      <c r="E45" s="103"/>
      <c r="F45" s="103"/>
      <c r="G45" s="103"/>
      <c r="H45" s="103"/>
      <c r="I45" s="107"/>
      <c r="J45" s="103"/>
      <c r="K45" s="133"/>
      <c r="L45" s="133"/>
      <c r="M45" s="133"/>
      <c r="Z45" s="130"/>
      <c r="AA45" s="107"/>
    </row>
    <row r="46" spans="1:27" s="105" customFormat="1" x14ac:dyDescent="0.25">
      <c r="A46" s="103"/>
      <c r="B46" s="103"/>
      <c r="C46" s="103"/>
      <c r="D46" s="103"/>
      <c r="E46" s="103"/>
      <c r="F46" s="103"/>
      <c r="G46" s="103"/>
      <c r="H46" s="103"/>
      <c r="I46" s="107"/>
      <c r="J46" s="103"/>
      <c r="K46" s="133"/>
      <c r="L46" s="133"/>
      <c r="M46" s="133"/>
      <c r="Z46" s="130"/>
      <c r="AA46" s="107"/>
    </row>
    <row r="47" spans="1:27" s="105" customFormat="1" x14ac:dyDescent="0.25">
      <c r="A47" s="103"/>
      <c r="B47" s="103"/>
      <c r="C47" s="103"/>
      <c r="D47" s="103"/>
      <c r="E47" s="103"/>
      <c r="F47" s="103"/>
      <c r="G47" s="103"/>
      <c r="H47" s="103"/>
      <c r="I47" s="107"/>
      <c r="J47" s="103"/>
      <c r="K47" s="133"/>
      <c r="L47" s="133"/>
      <c r="M47" s="133"/>
      <c r="Z47" s="130"/>
      <c r="AA47" s="107"/>
    </row>
    <row r="48" spans="1:27" s="105" customFormat="1" x14ac:dyDescent="0.25">
      <c r="A48" s="103"/>
      <c r="B48" s="103"/>
      <c r="C48" s="103"/>
      <c r="D48" s="103"/>
      <c r="E48" s="103"/>
      <c r="F48" s="103"/>
      <c r="G48" s="103"/>
      <c r="H48" s="103"/>
      <c r="I48" s="107"/>
      <c r="J48" s="103"/>
      <c r="K48" s="133"/>
      <c r="L48" s="133"/>
      <c r="M48" s="133"/>
      <c r="Z48" s="130"/>
      <c r="AA48" s="107"/>
    </row>
    <row r="49" spans="1:27" s="105" customFormat="1" x14ac:dyDescent="0.25">
      <c r="A49" s="103"/>
      <c r="B49" s="103"/>
      <c r="C49" s="103"/>
      <c r="D49" s="103"/>
      <c r="E49" s="103"/>
      <c r="F49" s="103"/>
      <c r="G49" s="103"/>
      <c r="H49" s="103"/>
      <c r="I49" s="107"/>
      <c r="J49" s="103"/>
      <c r="K49" s="133"/>
      <c r="L49" s="133"/>
      <c r="M49" s="133"/>
      <c r="Z49" s="130"/>
      <c r="AA49" s="107"/>
    </row>
    <row r="50" spans="1:27" s="105" customFormat="1" x14ac:dyDescent="0.25">
      <c r="A50" s="103"/>
      <c r="B50" s="103"/>
      <c r="C50" s="103"/>
      <c r="D50" s="103"/>
      <c r="E50" s="103"/>
      <c r="F50" s="103"/>
      <c r="G50" s="103"/>
      <c r="H50" s="103"/>
      <c r="I50" s="107"/>
      <c r="J50" s="103"/>
      <c r="K50" s="133"/>
      <c r="L50" s="133"/>
      <c r="M50" s="133"/>
      <c r="Z50" s="130"/>
      <c r="AA50" s="107"/>
    </row>
    <row r="51" spans="1:27" s="105" customFormat="1" x14ac:dyDescent="0.25">
      <c r="A51" s="103"/>
      <c r="B51" s="103"/>
      <c r="C51" s="103"/>
      <c r="D51" s="103"/>
      <c r="E51" s="103"/>
      <c r="F51" s="103"/>
      <c r="G51" s="103"/>
      <c r="H51" s="103"/>
      <c r="I51" s="107"/>
      <c r="J51" s="103"/>
      <c r="K51" s="133"/>
      <c r="L51" s="133"/>
      <c r="M51" s="133"/>
      <c r="Z51" s="130"/>
      <c r="AA51" s="107"/>
    </row>
    <row r="52" spans="1:27" s="105" customFormat="1" x14ac:dyDescent="0.25">
      <c r="A52" s="103"/>
      <c r="B52" s="103"/>
      <c r="C52" s="103"/>
      <c r="D52" s="103"/>
      <c r="E52" s="103"/>
      <c r="F52" s="103"/>
      <c r="G52" s="103"/>
      <c r="H52" s="103"/>
      <c r="I52" s="107"/>
      <c r="J52" s="103"/>
      <c r="K52" s="133"/>
      <c r="L52" s="133"/>
      <c r="M52" s="133"/>
      <c r="Z52" s="130"/>
      <c r="AA52" s="107"/>
    </row>
    <row r="53" spans="1:27" s="105" customForma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3"/>
      <c r="K53" s="133"/>
      <c r="L53" s="133"/>
      <c r="M53" s="133"/>
      <c r="Z53" s="130"/>
      <c r="AA53" s="107"/>
    </row>
    <row r="54" spans="1:27" s="105" customForma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3"/>
      <c r="K54" s="133"/>
      <c r="L54" s="133"/>
      <c r="M54" s="133"/>
      <c r="Z54" s="130"/>
      <c r="AA54" s="107"/>
    </row>
    <row r="55" spans="1:27" s="105" customForma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3"/>
      <c r="K55" s="133"/>
      <c r="L55" s="133"/>
      <c r="M55" s="133"/>
      <c r="Z55" s="130"/>
      <c r="AA55" s="107"/>
    </row>
    <row r="56" spans="1:27" s="105" customForma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3"/>
      <c r="K56" s="133"/>
      <c r="L56" s="133"/>
      <c r="M56" s="133"/>
      <c r="Z56" s="130"/>
      <c r="AA56" s="107"/>
    </row>
    <row r="57" spans="1:27" s="105" customForma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3"/>
      <c r="K57" s="133"/>
      <c r="L57" s="133"/>
      <c r="M57" s="133"/>
      <c r="Z57" s="130"/>
      <c r="AA57" s="107"/>
    </row>
    <row r="58" spans="1:27" s="105" customForma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3"/>
      <c r="K58" s="133"/>
      <c r="L58" s="133"/>
      <c r="M58" s="133"/>
      <c r="Z58" s="130"/>
      <c r="AA58" s="107"/>
    </row>
    <row r="59" spans="1:27" s="105" customForma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3"/>
      <c r="K59" s="133"/>
      <c r="L59" s="133"/>
      <c r="M59" s="133"/>
      <c r="Z59" s="130"/>
      <c r="AA59" s="107"/>
    </row>
    <row r="60" spans="1:27" s="105" customForma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3"/>
      <c r="K60" s="133"/>
      <c r="L60" s="133"/>
      <c r="M60" s="133"/>
      <c r="Z60" s="130"/>
      <c r="AA60" s="107"/>
    </row>
    <row r="61" spans="1:27" s="105" customForma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3"/>
      <c r="K61" s="133"/>
      <c r="L61" s="133"/>
      <c r="M61" s="133"/>
      <c r="Z61" s="130"/>
      <c r="AA61" s="107"/>
    </row>
    <row r="62" spans="1:27" s="105" customForma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3"/>
      <c r="K62" s="133"/>
      <c r="L62" s="133"/>
      <c r="M62" s="133"/>
      <c r="Z62" s="130"/>
      <c r="AA62" s="107"/>
    </row>
    <row r="63" spans="1:27" s="105" customForma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3"/>
      <c r="K63" s="133"/>
      <c r="L63" s="133"/>
      <c r="M63" s="133"/>
      <c r="Z63" s="130"/>
      <c r="AA63" s="107"/>
    </row>
    <row r="64" spans="1:27" s="105" customForma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3"/>
      <c r="K64" s="133"/>
      <c r="L64" s="133"/>
      <c r="M64" s="133"/>
      <c r="Z64" s="130"/>
      <c r="AA64" s="107"/>
    </row>
    <row r="65" spans="1:27" s="105" customForma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3"/>
      <c r="K65" s="133"/>
      <c r="L65" s="133"/>
      <c r="M65" s="133"/>
      <c r="Z65" s="130"/>
      <c r="AA65" s="107"/>
    </row>
    <row r="66" spans="1:27" s="105" customForma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3"/>
      <c r="K66" s="133"/>
      <c r="L66" s="133"/>
      <c r="M66" s="133"/>
      <c r="Z66" s="130"/>
      <c r="AA66" s="107"/>
    </row>
    <row r="67" spans="1:27" s="105" customForma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3"/>
      <c r="K67" s="133"/>
      <c r="L67" s="133"/>
      <c r="M67" s="133"/>
      <c r="Z67" s="130"/>
      <c r="AA67" s="107"/>
    </row>
    <row r="68" spans="1:27" s="105" customForma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3"/>
      <c r="K68" s="133"/>
      <c r="L68" s="133"/>
      <c r="M68" s="133"/>
      <c r="Z68" s="130"/>
      <c r="AA68" s="107"/>
    </row>
    <row r="69" spans="1:27" s="105" customForma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3"/>
      <c r="K69" s="133"/>
      <c r="L69" s="133"/>
      <c r="M69" s="133"/>
      <c r="Z69" s="130"/>
      <c r="AA69" s="107"/>
    </row>
    <row r="70" spans="1:27" s="105" customForma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3"/>
      <c r="K70" s="133"/>
      <c r="L70" s="133"/>
      <c r="M70" s="133"/>
      <c r="Z70" s="130"/>
      <c r="AA70" s="107"/>
    </row>
    <row r="71" spans="1:27" s="105" customForma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3"/>
      <c r="K71" s="133"/>
      <c r="L71" s="133"/>
      <c r="M71" s="133"/>
      <c r="Z71" s="130"/>
      <c r="AA71" s="107"/>
    </row>
    <row r="72" spans="1:27" s="105" customForma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3"/>
      <c r="K72" s="133"/>
      <c r="L72" s="133"/>
      <c r="M72" s="133"/>
      <c r="Z72" s="130"/>
      <c r="AA72" s="107"/>
    </row>
    <row r="73" spans="1:27" s="105" customForma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3"/>
      <c r="K73" s="133"/>
      <c r="L73" s="133"/>
      <c r="M73" s="133"/>
      <c r="Z73" s="130"/>
      <c r="AA73" s="107"/>
    </row>
    <row r="74" spans="1:27" s="105" customForma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3"/>
      <c r="K74" s="133"/>
      <c r="L74" s="133"/>
      <c r="M74" s="133"/>
      <c r="Z74" s="130"/>
      <c r="AA74" s="107"/>
    </row>
    <row r="75" spans="1:27" s="105" customForma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3"/>
      <c r="K75" s="133"/>
      <c r="L75" s="133"/>
      <c r="M75" s="133"/>
      <c r="Z75" s="130"/>
      <c r="AA75" s="107"/>
    </row>
    <row r="76" spans="1:27" s="105" customForma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3"/>
      <c r="K76" s="133"/>
      <c r="L76" s="133"/>
      <c r="M76" s="133"/>
      <c r="Z76" s="130"/>
      <c r="AA76" s="107"/>
    </row>
    <row r="77" spans="1:27" s="105" customForma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3"/>
      <c r="K77" s="133"/>
      <c r="L77" s="133"/>
      <c r="M77" s="133"/>
      <c r="Z77" s="130"/>
      <c r="AA77" s="107"/>
    </row>
    <row r="78" spans="1:27" s="105" customForma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3"/>
      <c r="K78" s="133"/>
      <c r="L78" s="133"/>
      <c r="M78" s="133"/>
      <c r="Z78" s="130"/>
      <c r="AA78" s="107"/>
    </row>
    <row r="79" spans="1:27" s="105" customForma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3"/>
      <c r="K79" s="133"/>
      <c r="L79" s="133"/>
      <c r="M79" s="133"/>
      <c r="Z79" s="130"/>
      <c r="AA79" s="107"/>
    </row>
    <row r="80" spans="1:27" s="105" customForma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3"/>
      <c r="K80" s="133"/>
      <c r="L80" s="133"/>
      <c r="M80" s="133"/>
      <c r="Z80" s="130"/>
      <c r="AA80" s="107"/>
    </row>
    <row r="81" spans="1:27" s="105" customForma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3"/>
      <c r="K81" s="133"/>
      <c r="L81" s="133"/>
      <c r="M81" s="133"/>
      <c r="Z81" s="130"/>
      <c r="AA81" s="107"/>
    </row>
    <row r="82" spans="1:27" s="105" customForma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3"/>
      <c r="K82" s="133"/>
      <c r="L82" s="133"/>
      <c r="M82" s="133"/>
      <c r="Z82" s="130"/>
      <c r="AA82" s="107"/>
    </row>
    <row r="83" spans="1:27" s="105" customForma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3"/>
      <c r="K83" s="133"/>
      <c r="L83" s="133"/>
      <c r="M83" s="133"/>
      <c r="Z83" s="130"/>
      <c r="AA83" s="107"/>
    </row>
    <row r="84" spans="1:27" s="105" customForma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3"/>
      <c r="K84" s="133"/>
      <c r="L84" s="133"/>
      <c r="M84" s="133"/>
      <c r="Z84" s="130"/>
      <c r="AA84" s="107"/>
    </row>
    <row r="85" spans="1:27" s="105" customForma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3"/>
      <c r="K85" s="133"/>
      <c r="L85" s="133"/>
      <c r="M85" s="133"/>
      <c r="Z85" s="130"/>
      <c r="AA85" s="107"/>
    </row>
    <row r="86" spans="1:27" s="105" customForma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3"/>
      <c r="K86" s="133"/>
      <c r="L86" s="133"/>
      <c r="M86" s="133"/>
      <c r="Z86" s="130"/>
      <c r="AA86" s="107"/>
    </row>
    <row r="87" spans="1:27" s="105" customForma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3"/>
      <c r="K87" s="133"/>
      <c r="L87" s="133"/>
      <c r="M87" s="133"/>
      <c r="Z87" s="130"/>
      <c r="AA87" s="107"/>
    </row>
    <row r="88" spans="1:27" s="105" customForma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3"/>
      <c r="K88" s="133"/>
      <c r="L88" s="133"/>
      <c r="M88" s="133"/>
      <c r="Z88" s="130"/>
      <c r="AA88" s="107"/>
    </row>
    <row r="89" spans="1:27" s="105" customForma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3"/>
      <c r="K89" s="133"/>
      <c r="L89" s="133"/>
      <c r="M89" s="133"/>
      <c r="Z89" s="130"/>
      <c r="AA89" s="107"/>
    </row>
    <row r="90" spans="1:27" s="105" customForma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3"/>
      <c r="K90" s="133"/>
      <c r="L90" s="133"/>
      <c r="M90" s="133"/>
      <c r="Z90" s="130"/>
      <c r="AA90" s="107"/>
    </row>
    <row r="91" spans="1:27" s="105" customForma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3"/>
      <c r="K91" s="133"/>
      <c r="L91" s="133"/>
      <c r="M91" s="133"/>
      <c r="Z91" s="130"/>
      <c r="AA91" s="107"/>
    </row>
    <row r="92" spans="1:27" s="105" customForma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3"/>
      <c r="K92" s="133"/>
      <c r="L92" s="133"/>
      <c r="M92" s="133"/>
      <c r="Z92" s="130"/>
      <c r="AA92" s="107"/>
    </row>
    <row r="93" spans="1:27" s="105" customForma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3"/>
      <c r="K93" s="133"/>
      <c r="L93" s="133"/>
      <c r="M93" s="133"/>
      <c r="Z93" s="130"/>
      <c r="AA93" s="107"/>
    </row>
    <row r="94" spans="1:27" s="105" customForma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3"/>
      <c r="K94" s="133"/>
      <c r="L94" s="133"/>
      <c r="M94" s="133"/>
      <c r="Z94" s="130"/>
      <c r="AA94" s="107"/>
    </row>
    <row r="95" spans="1:27" s="105" customForma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3"/>
      <c r="K95" s="133"/>
      <c r="L95" s="133"/>
      <c r="M95" s="133"/>
      <c r="Z95" s="130"/>
      <c r="AA95" s="107"/>
    </row>
    <row r="96" spans="1:27" s="105" customForma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3"/>
      <c r="K96" s="133"/>
      <c r="L96" s="133"/>
      <c r="M96" s="133"/>
      <c r="Z96" s="130"/>
      <c r="AA96" s="107"/>
    </row>
    <row r="97" spans="1:27" s="105" customForma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3"/>
      <c r="K97" s="133"/>
      <c r="L97" s="133"/>
      <c r="M97" s="133"/>
      <c r="Z97" s="130"/>
      <c r="AA97" s="107"/>
    </row>
    <row r="98" spans="1:27" s="105" customForma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3"/>
      <c r="K98" s="133"/>
      <c r="L98" s="133"/>
      <c r="M98" s="133"/>
      <c r="Z98" s="130"/>
      <c r="AA98" s="107"/>
    </row>
    <row r="99" spans="1:27" s="105" customForma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3"/>
      <c r="K99" s="133"/>
      <c r="L99" s="133"/>
      <c r="M99" s="133"/>
      <c r="Z99" s="130"/>
      <c r="AA99" s="107"/>
    </row>
    <row r="100" spans="1:27" s="105" customForma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3"/>
      <c r="K100" s="133"/>
      <c r="L100" s="133"/>
      <c r="M100" s="133"/>
      <c r="Z100" s="130"/>
      <c r="AA100" s="107"/>
    </row>
    <row r="101" spans="1:27" s="105" customForma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3"/>
      <c r="K101" s="133"/>
      <c r="L101" s="133"/>
      <c r="M101" s="133"/>
      <c r="Z101" s="130"/>
      <c r="AA101" s="107"/>
    </row>
    <row r="102" spans="1:27" s="105" customForma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3"/>
      <c r="K102" s="133"/>
      <c r="L102" s="133"/>
      <c r="M102" s="133"/>
      <c r="Z102" s="130"/>
      <c r="AA102" s="107"/>
    </row>
    <row r="103" spans="1:27" s="105" customForma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3"/>
      <c r="K103" s="133"/>
      <c r="L103" s="133"/>
      <c r="M103" s="133"/>
      <c r="Z103" s="130"/>
      <c r="AA103" s="107"/>
    </row>
    <row r="104" spans="1:27" s="105" customForma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3"/>
      <c r="K104" s="133"/>
      <c r="L104" s="133"/>
      <c r="M104" s="133"/>
      <c r="Z104" s="130"/>
      <c r="AA104" s="107"/>
    </row>
  </sheetData>
  <mergeCells count="23"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Z6:Z7"/>
    <mergeCell ref="P6:P7"/>
    <mergeCell ref="Q6:Q7"/>
    <mergeCell ref="R6:T6"/>
    <mergeCell ref="U6:U7"/>
    <mergeCell ref="V6:X6"/>
    <mergeCell ref="Y6:Y7"/>
  </mergeCells>
  <pageMargins left="0.70866141732283472" right="0.70866141732283472" top="0.78740157480314965" bottom="0.78740157480314965" header="0.31496062992125984" footer="0.31496062992125984"/>
  <pageSetup paperSize="9" scale="42" firstPageNumber="122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1"/>
  <sheetViews>
    <sheetView showGridLines="0" view="pageBreakPreview" zoomScale="80" zoomScaleNormal="100" zoomScaleSheetLayoutView="80" workbookViewId="0">
      <selection activeCell="A11" sqref="A11:H11"/>
    </sheetView>
  </sheetViews>
  <sheetFormatPr defaultColWidth="9.140625" defaultRowHeight="15" x14ac:dyDescent="0.25"/>
  <cols>
    <col min="1" max="1" width="4.7109375" style="237" customWidth="1"/>
    <col min="2" max="2" width="5.7109375" style="237" hidden="1" customWidth="1"/>
    <col min="3" max="3" width="7.28515625" style="237" hidden="1" customWidth="1"/>
    <col min="4" max="4" width="7.140625" style="237" hidden="1" customWidth="1"/>
    <col min="5" max="5" width="7.7109375" style="237" customWidth="1"/>
    <col min="6" max="6" width="9" style="237" hidden="1" customWidth="1"/>
    <col min="7" max="7" width="57.7109375" style="237" customWidth="1"/>
    <col min="8" max="8" width="36.28515625" style="237" customWidth="1"/>
    <col min="9" max="9" width="7.140625" style="237" customWidth="1"/>
    <col min="10" max="10" width="11.85546875" style="237" customWidth="1"/>
    <col min="11" max="11" width="17" style="237" customWidth="1"/>
    <col min="12" max="12" width="11.7109375" style="237" customWidth="1"/>
    <col min="13" max="13" width="12.28515625" style="237" customWidth="1"/>
    <col min="14" max="14" width="13.7109375" style="237" customWidth="1"/>
    <col min="15" max="15" width="12.85546875" style="237" customWidth="1"/>
    <col min="16" max="16" width="17" style="237" customWidth="1"/>
    <col min="17" max="17" width="16.7109375" style="237" customWidth="1"/>
    <col min="18" max="18" width="16.5703125" style="237" customWidth="1"/>
    <col min="19" max="19" width="16.85546875" style="237" customWidth="1"/>
    <col min="20" max="20" width="14.85546875" style="237" customWidth="1"/>
    <col min="21" max="21" width="12.28515625" style="237" customWidth="1"/>
    <col min="22" max="22" width="14" style="237" customWidth="1"/>
    <col min="23" max="23" width="14.42578125" style="237" customWidth="1"/>
    <col min="24" max="24" width="17.7109375" style="237" customWidth="1"/>
    <col min="25" max="16384" width="9.140625" style="237"/>
  </cols>
  <sheetData>
    <row r="1" spans="1:25" s="221" customFormat="1" ht="18" x14ac:dyDescent="0.25">
      <c r="A1" s="59" t="s">
        <v>51</v>
      </c>
      <c r="B1" s="60"/>
      <c r="C1" s="60"/>
      <c r="D1" s="60"/>
      <c r="E1" s="60"/>
      <c r="F1" s="61"/>
      <c r="G1" s="62"/>
      <c r="H1" s="63"/>
      <c r="I1" s="60"/>
      <c r="J1" s="217"/>
      <c r="K1" s="218"/>
      <c r="L1" s="219"/>
      <c r="M1" s="219"/>
      <c r="N1" s="64"/>
      <c r="O1" s="64"/>
      <c r="P1" s="219"/>
      <c r="Q1" s="64"/>
      <c r="R1" s="64"/>
      <c r="S1" s="64"/>
      <c r="T1" s="31"/>
      <c r="U1" s="220"/>
    </row>
    <row r="2" spans="1:25" s="221" customFormat="1" ht="15.75" x14ac:dyDescent="0.25">
      <c r="A2" s="75" t="s">
        <v>46</v>
      </c>
      <c r="B2" s="65"/>
      <c r="D2" s="65"/>
      <c r="E2" s="65"/>
      <c r="F2" s="66"/>
      <c r="G2" s="74" t="s">
        <v>47</v>
      </c>
      <c r="H2" s="67" t="s">
        <v>276</v>
      </c>
      <c r="I2" s="69"/>
      <c r="J2" s="217"/>
      <c r="K2" s="218"/>
      <c r="L2" s="219"/>
      <c r="M2" s="219"/>
      <c r="N2" s="30"/>
      <c r="O2" s="30"/>
      <c r="P2" s="219"/>
      <c r="Q2" s="30"/>
      <c r="R2" s="30"/>
      <c r="S2" s="30"/>
      <c r="T2" s="29"/>
      <c r="U2" s="220"/>
    </row>
    <row r="3" spans="1:25" s="221" customFormat="1" ht="15.75" x14ac:dyDescent="0.25">
      <c r="A3" s="57"/>
      <c r="B3" s="65"/>
      <c r="D3" s="65"/>
      <c r="E3" s="65"/>
      <c r="F3" s="66"/>
      <c r="G3" s="70" t="s">
        <v>16</v>
      </c>
      <c r="H3" s="68"/>
      <c r="I3" s="69"/>
      <c r="J3" s="217"/>
      <c r="K3" s="218"/>
      <c r="L3" s="219"/>
      <c r="M3" s="219"/>
      <c r="N3" s="30"/>
      <c r="O3" s="30"/>
      <c r="P3" s="219"/>
      <c r="Q3" s="30"/>
      <c r="R3" s="30"/>
      <c r="S3" s="30"/>
      <c r="T3" s="29"/>
      <c r="U3" s="220"/>
    </row>
    <row r="4" spans="1:25" s="221" customFormat="1" ht="17.2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222"/>
      <c r="N4" s="223"/>
      <c r="O4" s="222"/>
      <c r="P4" s="222"/>
      <c r="Q4" s="222"/>
      <c r="R4" s="222"/>
      <c r="S4" s="222"/>
      <c r="T4" s="222"/>
      <c r="U4" s="222"/>
      <c r="V4" s="222"/>
      <c r="W4" s="224" t="s">
        <v>23</v>
      </c>
      <c r="Y4" s="220"/>
    </row>
    <row r="5" spans="1:25" s="221" customFormat="1" ht="25.5" customHeight="1" x14ac:dyDescent="0.25">
      <c r="A5" s="420" t="s">
        <v>335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225"/>
    </row>
    <row r="6" spans="1:25" s="221" customFormat="1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s="221" customFormat="1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226" customFormat="1" ht="25.5" customHeight="1" x14ac:dyDescent="0.3">
      <c r="A8" s="344" t="s">
        <v>270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SUM(K9:K10)</f>
        <v>626</v>
      </c>
      <c r="L8" s="25">
        <f>SUM(L9:L10)</f>
        <v>563</v>
      </c>
      <c r="M8" s="25">
        <f>SUM(M9:M10)</f>
        <v>63</v>
      </c>
      <c r="N8" s="25"/>
      <c r="O8" s="25">
        <f t="shared" ref="O8:U8" si="0">SUM(O9:O10)</f>
        <v>309</v>
      </c>
      <c r="P8" s="25">
        <f t="shared" si="0"/>
        <v>317</v>
      </c>
      <c r="Q8" s="25">
        <f t="shared" si="0"/>
        <v>285</v>
      </c>
      <c r="R8" s="25">
        <f t="shared" si="0"/>
        <v>0</v>
      </c>
      <c r="S8" s="25">
        <f t="shared" si="0"/>
        <v>285</v>
      </c>
      <c r="T8" s="25">
        <f t="shared" si="0"/>
        <v>32</v>
      </c>
      <c r="U8" s="25">
        <f t="shared" si="0"/>
        <v>32</v>
      </c>
      <c r="V8" s="25">
        <f t="shared" ref="V8:W8" si="1">SUM(V9:V10)</f>
        <v>0</v>
      </c>
      <c r="W8" s="25">
        <f t="shared" si="1"/>
        <v>0</v>
      </c>
      <c r="X8" s="24"/>
    </row>
    <row r="9" spans="1:25" s="234" customFormat="1" ht="80.099999999999994" customHeight="1" x14ac:dyDescent="0.25">
      <c r="A9" s="227">
        <v>1</v>
      </c>
      <c r="B9" s="55" t="s">
        <v>19</v>
      </c>
      <c r="C9" s="227">
        <v>3533</v>
      </c>
      <c r="D9" s="227">
        <v>6351</v>
      </c>
      <c r="E9" s="227">
        <v>63</v>
      </c>
      <c r="F9" s="228">
        <v>1704</v>
      </c>
      <c r="G9" s="260" t="s">
        <v>271</v>
      </c>
      <c r="H9" s="364" t="s">
        <v>315</v>
      </c>
      <c r="I9" s="259"/>
      <c r="J9" s="259" t="s">
        <v>0</v>
      </c>
      <c r="K9" s="347">
        <f>SUM(L9:M9)</f>
        <v>317</v>
      </c>
      <c r="L9" s="347">
        <v>285</v>
      </c>
      <c r="M9" s="347">
        <v>32</v>
      </c>
      <c r="N9" s="387" t="s">
        <v>226</v>
      </c>
      <c r="O9" s="230">
        <v>0</v>
      </c>
      <c r="P9" s="231">
        <f>Q9+T9</f>
        <v>317</v>
      </c>
      <c r="Q9" s="230">
        <f>SUM(R9:S9)</f>
        <v>285</v>
      </c>
      <c r="R9" s="230">
        <v>0</v>
      </c>
      <c r="S9" s="230">
        <v>285</v>
      </c>
      <c r="T9" s="324">
        <f t="shared" ref="T9:T10" si="2">SUM(U9:V9)</f>
        <v>32</v>
      </c>
      <c r="U9" s="232">
        <v>32</v>
      </c>
      <c r="V9" s="232">
        <v>0</v>
      </c>
      <c r="W9" s="232">
        <f>K9-O9-P9</f>
        <v>0</v>
      </c>
      <c r="X9" s="233"/>
    </row>
    <row r="10" spans="1:25" s="234" customFormat="1" ht="80.099999999999994" customHeight="1" x14ac:dyDescent="0.25">
      <c r="A10" s="227">
        <v>2</v>
      </c>
      <c r="B10" s="227" t="s">
        <v>19</v>
      </c>
      <c r="C10" s="55">
        <v>3533</v>
      </c>
      <c r="D10" s="55">
        <v>5331</v>
      </c>
      <c r="E10" s="55">
        <v>53</v>
      </c>
      <c r="F10" s="235">
        <v>1704</v>
      </c>
      <c r="G10" s="260" t="s">
        <v>271</v>
      </c>
      <c r="H10" s="364" t="s">
        <v>315</v>
      </c>
      <c r="I10" s="32"/>
      <c r="J10" s="259" t="s">
        <v>0</v>
      </c>
      <c r="K10" s="347">
        <f>SUM(L10:M10)</f>
        <v>309</v>
      </c>
      <c r="L10" s="347">
        <v>278</v>
      </c>
      <c r="M10" s="347">
        <v>31</v>
      </c>
      <c r="N10" s="387" t="s">
        <v>226</v>
      </c>
      <c r="O10" s="230">
        <v>309</v>
      </c>
      <c r="P10" s="231">
        <f t="shared" ref="P10" si="3">Q10+T10</f>
        <v>0</v>
      </c>
      <c r="Q10" s="230">
        <f>SUM(R10:S10)</f>
        <v>0</v>
      </c>
      <c r="R10" s="230">
        <v>0</v>
      </c>
      <c r="S10" s="230">
        <v>0</v>
      </c>
      <c r="T10" s="324">
        <f t="shared" si="2"/>
        <v>0</v>
      </c>
      <c r="U10" s="232">
        <v>0</v>
      </c>
      <c r="V10" s="232">
        <v>0</v>
      </c>
      <c r="W10" s="232">
        <f t="shared" ref="W10" si="4">K10-O10-P10</f>
        <v>0</v>
      </c>
      <c r="X10" s="233"/>
    </row>
    <row r="11" spans="1:25" s="221" customFormat="1" ht="35.25" customHeight="1" x14ac:dyDescent="0.25">
      <c r="A11" s="425" t="s">
        <v>272</v>
      </c>
      <c r="B11" s="426"/>
      <c r="C11" s="426"/>
      <c r="D11" s="426"/>
      <c r="E11" s="426"/>
      <c r="F11" s="426"/>
      <c r="G11" s="426"/>
      <c r="H11" s="427"/>
      <c r="I11" s="346"/>
      <c r="J11" s="346"/>
      <c r="K11" s="23">
        <f>K8</f>
        <v>626</v>
      </c>
      <c r="L11" s="23">
        <f>L8</f>
        <v>563</v>
      </c>
      <c r="M11" s="23">
        <f>M8</f>
        <v>63</v>
      </c>
      <c r="N11" s="23"/>
      <c r="O11" s="23">
        <f t="shared" ref="O11:W11" si="5">O8</f>
        <v>309</v>
      </c>
      <c r="P11" s="23">
        <f t="shared" si="5"/>
        <v>317</v>
      </c>
      <c r="Q11" s="23">
        <f t="shared" si="5"/>
        <v>285</v>
      </c>
      <c r="R11" s="23">
        <f t="shared" si="5"/>
        <v>0</v>
      </c>
      <c r="S11" s="23">
        <f t="shared" si="5"/>
        <v>285</v>
      </c>
      <c r="T11" s="23">
        <f t="shared" si="5"/>
        <v>32</v>
      </c>
      <c r="U11" s="23">
        <f t="shared" si="5"/>
        <v>32</v>
      </c>
      <c r="V11" s="23">
        <f t="shared" si="5"/>
        <v>0</v>
      </c>
      <c r="W11" s="22">
        <f t="shared" si="5"/>
        <v>0</v>
      </c>
      <c r="X11" s="21"/>
    </row>
  </sheetData>
  <mergeCells count="24">
    <mergeCell ref="A11:H11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2" firstPageNumber="123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Y94"/>
  <sheetViews>
    <sheetView showGridLines="0" view="pageBreakPreview" zoomScale="80" zoomScaleNormal="70" zoomScaleSheetLayoutView="80" workbookViewId="0">
      <selection activeCell="A10" sqref="A10:H10"/>
    </sheetView>
  </sheetViews>
  <sheetFormatPr defaultColWidth="9.140625" defaultRowHeight="15" outlineLevelCol="1" x14ac:dyDescent="0.25"/>
  <cols>
    <col min="1" max="1" width="4.7109375" style="155" customWidth="1"/>
    <col min="2" max="2" width="5.7109375" style="155" hidden="1" customWidth="1"/>
    <col min="3" max="3" width="7.7109375" style="155" hidden="1" customWidth="1" outlineLevel="1"/>
    <col min="4" max="4" width="6.42578125" style="155" hidden="1" customWidth="1" outlineLevel="1"/>
    <col min="5" max="5" width="7.7109375" style="155" customWidth="1" outlineLevel="1"/>
    <col min="6" max="6" width="15.5703125" style="155" hidden="1" customWidth="1" outlineLevel="1"/>
    <col min="7" max="7" width="43.140625" style="155" customWidth="1" collapsed="1"/>
    <col min="8" max="8" width="38.85546875" style="155" customWidth="1"/>
    <col min="9" max="9" width="7.140625" style="155" customWidth="1"/>
    <col min="10" max="10" width="13.140625" style="151" customWidth="1"/>
    <col min="11" max="11" width="14.85546875" style="153" customWidth="1"/>
    <col min="12" max="12" width="13.42578125" style="153" customWidth="1"/>
    <col min="13" max="13" width="11.7109375" style="153" customWidth="1"/>
    <col min="14" max="14" width="16.5703125" style="153" customWidth="1"/>
    <col min="15" max="15" width="14" style="153" customWidth="1"/>
    <col min="16" max="16" width="14.85546875" style="153" customWidth="1"/>
    <col min="17" max="17" width="16.7109375" style="153" customWidth="1"/>
    <col min="18" max="18" width="17.140625" style="153" customWidth="1"/>
    <col min="19" max="19" width="17.42578125" style="153" customWidth="1"/>
    <col min="20" max="21" width="13.42578125" style="153" customWidth="1"/>
    <col min="22" max="23" width="14.42578125" style="153" customWidth="1"/>
    <col min="24" max="24" width="17.7109375" style="176" customWidth="1"/>
    <col min="25" max="16384" width="9.140625" style="155"/>
  </cols>
  <sheetData>
    <row r="1" spans="1:25" ht="18" x14ac:dyDescent="0.25">
      <c r="A1" s="59" t="s">
        <v>167</v>
      </c>
      <c r="B1" s="60"/>
      <c r="C1" s="60"/>
      <c r="D1" s="60"/>
      <c r="E1" s="60"/>
      <c r="F1" s="61"/>
      <c r="G1" s="62"/>
      <c r="H1" s="63"/>
      <c r="I1" s="60"/>
      <c r="K1" s="152"/>
      <c r="N1" s="64"/>
      <c r="O1" s="64"/>
      <c r="Q1" s="64"/>
      <c r="R1" s="64"/>
      <c r="S1" s="64"/>
      <c r="T1" s="31"/>
      <c r="U1" s="154"/>
      <c r="V1" s="155"/>
      <c r="W1" s="155"/>
      <c r="X1" s="155"/>
    </row>
    <row r="2" spans="1:25" ht="15.75" x14ac:dyDescent="0.25">
      <c r="A2" s="368" t="s">
        <v>46</v>
      </c>
      <c r="B2" s="65"/>
      <c r="C2" s="65"/>
      <c r="F2" s="66"/>
      <c r="G2" s="74" t="s">
        <v>170</v>
      </c>
      <c r="H2" s="67" t="s">
        <v>195</v>
      </c>
      <c r="I2" s="69"/>
      <c r="K2" s="152"/>
      <c r="N2" s="30"/>
      <c r="O2" s="30"/>
      <c r="Q2" s="30"/>
      <c r="R2" s="30"/>
      <c r="S2" s="30"/>
      <c r="T2" s="29"/>
      <c r="U2" s="154"/>
      <c r="V2" s="155"/>
      <c r="W2" s="155"/>
      <c r="X2" s="155"/>
    </row>
    <row r="3" spans="1:25" ht="15.75" x14ac:dyDescent="0.25">
      <c r="A3" s="57"/>
      <c r="B3" s="65"/>
      <c r="C3" s="65"/>
      <c r="F3" s="66"/>
      <c r="G3" s="70" t="s">
        <v>16</v>
      </c>
      <c r="H3" s="68"/>
      <c r="I3" s="69"/>
      <c r="K3" s="152"/>
      <c r="N3" s="30"/>
      <c r="O3" s="30"/>
      <c r="Q3" s="30"/>
      <c r="R3" s="30"/>
      <c r="S3" s="30"/>
      <c r="T3" s="29"/>
      <c r="U3" s="154"/>
      <c r="V3" s="155"/>
      <c r="W3" s="155"/>
      <c r="X3" s="155"/>
    </row>
    <row r="4" spans="1:25" ht="17.4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156"/>
      <c r="N4" s="157"/>
      <c r="O4" s="156"/>
      <c r="P4" s="156"/>
      <c r="Q4" s="156"/>
      <c r="R4" s="156"/>
      <c r="S4" s="156"/>
      <c r="T4" s="156"/>
      <c r="U4" s="156"/>
      <c r="V4" s="156"/>
      <c r="W4" s="158" t="s">
        <v>23</v>
      </c>
      <c r="Y4" s="154"/>
    </row>
    <row r="5" spans="1:25" ht="25.5" customHeight="1" x14ac:dyDescent="0.25">
      <c r="A5" s="420" t="s">
        <v>336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59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12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60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SUM(K9:K9)</f>
        <v>2731</v>
      </c>
      <c r="L8" s="25">
        <f>SUM(L9:L9)</f>
        <v>2457</v>
      </c>
      <c r="M8" s="25">
        <f>SUM(M9:M9)</f>
        <v>274</v>
      </c>
      <c r="N8" s="25"/>
      <c r="O8" s="25">
        <f t="shared" ref="O8:W8" si="0">SUM(O9:O9)</f>
        <v>0</v>
      </c>
      <c r="P8" s="26">
        <f t="shared" si="0"/>
        <v>2731</v>
      </c>
      <c r="Q8" s="26">
        <f t="shared" si="0"/>
        <v>2457</v>
      </c>
      <c r="R8" s="26">
        <f t="shared" si="0"/>
        <v>0</v>
      </c>
      <c r="S8" s="26">
        <f t="shared" si="0"/>
        <v>2457</v>
      </c>
      <c r="T8" s="26">
        <f t="shared" si="0"/>
        <v>274</v>
      </c>
      <c r="U8" s="26">
        <f t="shared" si="0"/>
        <v>274</v>
      </c>
      <c r="V8" s="26">
        <f t="shared" si="0"/>
        <v>0</v>
      </c>
      <c r="W8" s="25">
        <f t="shared" si="0"/>
        <v>0</v>
      </c>
      <c r="X8" s="24"/>
    </row>
    <row r="9" spans="1:25" s="168" customFormat="1" ht="56.45" customHeight="1" x14ac:dyDescent="0.25">
      <c r="A9" s="161">
        <v>1</v>
      </c>
      <c r="B9" s="161" t="s">
        <v>18</v>
      </c>
      <c r="C9" s="55">
        <v>6172</v>
      </c>
      <c r="D9" s="161">
        <v>6111</v>
      </c>
      <c r="E9" s="161">
        <v>61</v>
      </c>
      <c r="F9" s="162">
        <v>60009101244</v>
      </c>
      <c r="G9" s="163" t="s">
        <v>171</v>
      </c>
      <c r="H9" s="399" t="s">
        <v>316</v>
      </c>
      <c r="I9" s="32"/>
      <c r="J9" s="32" t="s">
        <v>0</v>
      </c>
      <c r="K9" s="320">
        <v>2731</v>
      </c>
      <c r="L9" s="320">
        <v>2457</v>
      </c>
      <c r="M9" s="320">
        <v>274</v>
      </c>
      <c r="N9" s="386" t="s">
        <v>113</v>
      </c>
      <c r="O9" s="164">
        <v>0</v>
      </c>
      <c r="P9" s="165">
        <v>2731</v>
      </c>
      <c r="Q9" s="164">
        <v>2457</v>
      </c>
      <c r="R9" s="164">
        <v>0</v>
      </c>
      <c r="S9" s="164">
        <v>2457</v>
      </c>
      <c r="T9" s="322">
        <v>274</v>
      </c>
      <c r="U9" s="166">
        <v>274</v>
      </c>
      <c r="V9" s="166">
        <v>0</v>
      </c>
      <c r="W9" s="166">
        <v>0</v>
      </c>
      <c r="X9" s="167"/>
    </row>
    <row r="10" spans="1:25" ht="35.450000000000003" customHeight="1" x14ac:dyDescent="0.25">
      <c r="A10" s="425" t="s">
        <v>172</v>
      </c>
      <c r="B10" s="426"/>
      <c r="C10" s="426"/>
      <c r="D10" s="426"/>
      <c r="E10" s="426"/>
      <c r="F10" s="426"/>
      <c r="G10" s="426"/>
      <c r="H10" s="427"/>
      <c r="I10" s="346"/>
      <c r="J10" s="346"/>
      <c r="K10" s="23">
        <f>K8</f>
        <v>2731</v>
      </c>
      <c r="L10" s="23">
        <f>L8</f>
        <v>2457</v>
      </c>
      <c r="M10" s="23">
        <f>M8</f>
        <v>274</v>
      </c>
      <c r="N10" s="23"/>
      <c r="O10" s="23">
        <f t="shared" ref="O10:W10" si="1">O8</f>
        <v>0</v>
      </c>
      <c r="P10" s="23">
        <f t="shared" si="1"/>
        <v>2731</v>
      </c>
      <c r="Q10" s="23">
        <f t="shared" si="1"/>
        <v>2457</v>
      </c>
      <c r="R10" s="23">
        <f t="shared" si="1"/>
        <v>0</v>
      </c>
      <c r="S10" s="23">
        <f t="shared" si="1"/>
        <v>2457</v>
      </c>
      <c r="T10" s="23">
        <f t="shared" si="1"/>
        <v>274</v>
      </c>
      <c r="U10" s="23">
        <f t="shared" si="1"/>
        <v>274</v>
      </c>
      <c r="V10" s="23">
        <f t="shared" si="1"/>
        <v>0</v>
      </c>
      <c r="W10" s="23">
        <f t="shared" si="1"/>
        <v>0</v>
      </c>
      <c r="X10" s="21"/>
    </row>
    <row r="11" spans="1:25" s="153" customFormat="1" x14ac:dyDescent="0.25">
      <c r="A11" s="151"/>
      <c r="B11" s="151"/>
      <c r="C11" s="151"/>
      <c r="D11" s="151"/>
      <c r="E11" s="151"/>
      <c r="F11" s="151"/>
      <c r="G11" s="171"/>
      <c r="H11" s="151"/>
      <c r="I11" s="172"/>
      <c r="J11" s="173"/>
      <c r="K11" s="174"/>
      <c r="L11" s="174"/>
      <c r="M11" s="174"/>
      <c r="N11" s="175"/>
      <c r="O11" s="175"/>
      <c r="X11" s="176"/>
      <c r="Y11" s="155"/>
    </row>
    <row r="12" spans="1:25" s="153" customFormat="1" x14ac:dyDescent="0.25">
      <c r="A12" s="151"/>
      <c r="B12" s="151"/>
      <c r="C12" s="151"/>
      <c r="D12" s="151"/>
      <c r="E12" s="151"/>
      <c r="F12" s="151"/>
      <c r="G12" s="151"/>
      <c r="H12" s="151"/>
      <c r="I12" s="177"/>
      <c r="J12" s="178"/>
      <c r="K12" s="179"/>
      <c r="L12" s="179"/>
      <c r="M12" s="179"/>
      <c r="X12" s="176"/>
      <c r="Y12" s="155"/>
    </row>
    <row r="13" spans="1:25" s="153" customFormat="1" ht="18" x14ac:dyDescent="0.25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X13" s="176"/>
      <c r="Y13" s="155"/>
    </row>
    <row r="14" spans="1:25" s="186" customFormat="1" x14ac:dyDescent="0.2">
      <c r="A14" s="181"/>
      <c r="B14" s="182"/>
      <c r="C14" s="181"/>
      <c r="D14" s="182"/>
      <c r="E14" s="182"/>
      <c r="F14" s="182"/>
      <c r="G14" s="182"/>
      <c r="H14" s="182"/>
      <c r="I14" s="183"/>
      <c r="J14" s="184"/>
      <c r="K14" s="185"/>
      <c r="L14" s="185"/>
      <c r="M14" s="185"/>
      <c r="X14" s="187"/>
      <c r="Y14" s="188"/>
    </row>
    <row r="15" spans="1:25" s="153" customFormat="1" x14ac:dyDescent="0.25">
      <c r="A15" s="151"/>
      <c r="B15" s="151"/>
      <c r="C15" s="151"/>
      <c r="D15" s="151"/>
      <c r="E15" s="151"/>
      <c r="F15" s="151"/>
      <c r="G15" s="151"/>
      <c r="H15" s="151"/>
      <c r="I15" s="155"/>
      <c r="J15" s="178"/>
      <c r="K15" s="179"/>
      <c r="L15" s="179"/>
      <c r="M15" s="179"/>
      <c r="X15" s="176"/>
      <c r="Y15" s="155"/>
    </row>
    <row r="16" spans="1:25" s="153" customFormat="1" x14ac:dyDescent="0.25">
      <c r="A16" s="151"/>
      <c r="B16" s="151"/>
      <c r="C16" s="151"/>
      <c r="D16" s="151"/>
      <c r="E16" s="151"/>
      <c r="F16" s="151"/>
      <c r="G16" s="151"/>
      <c r="H16" s="151"/>
      <c r="I16" s="155"/>
      <c r="J16" s="178"/>
      <c r="K16" s="179"/>
      <c r="L16" s="179"/>
      <c r="M16" s="179"/>
      <c r="X16" s="176"/>
      <c r="Y16" s="155"/>
    </row>
    <row r="17" spans="1:25" s="153" customFormat="1" x14ac:dyDescent="0.25">
      <c r="A17" s="151"/>
      <c r="B17" s="151"/>
      <c r="C17" s="151"/>
      <c r="D17" s="151"/>
      <c r="E17" s="151"/>
      <c r="F17" s="151"/>
      <c r="G17" s="151"/>
      <c r="H17" s="151"/>
      <c r="I17" s="155"/>
      <c r="J17" s="178"/>
      <c r="K17" s="179"/>
      <c r="L17" s="179"/>
      <c r="M17" s="179"/>
      <c r="X17" s="176"/>
      <c r="Y17" s="155"/>
    </row>
    <row r="18" spans="1:25" s="153" customFormat="1" x14ac:dyDescent="0.25">
      <c r="A18" s="151"/>
      <c r="B18" s="151"/>
      <c r="C18" s="151"/>
      <c r="D18" s="151"/>
      <c r="E18" s="151"/>
      <c r="F18" s="151"/>
      <c r="G18" s="151"/>
      <c r="H18" s="151"/>
      <c r="I18" s="155"/>
      <c r="J18" s="178"/>
      <c r="K18" s="179"/>
      <c r="L18" s="179"/>
      <c r="M18" s="179"/>
      <c r="X18" s="176"/>
      <c r="Y18" s="155"/>
    </row>
    <row r="19" spans="1:25" s="153" customFormat="1" x14ac:dyDescent="0.25">
      <c r="A19" s="151"/>
      <c r="B19" s="151"/>
      <c r="C19" s="151"/>
      <c r="D19" s="151"/>
      <c r="E19" s="151"/>
      <c r="F19" s="151"/>
      <c r="G19" s="151"/>
      <c r="H19" s="151"/>
      <c r="I19" s="155"/>
      <c r="J19" s="178"/>
      <c r="K19" s="179"/>
      <c r="L19" s="179"/>
      <c r="M19" s="179"/>
      <c r="X19" s="176"/>
      <c r="Y19" s="155"/>
    </row>
    <row r="20" spans="1:25" s="153" customFormat="1" x14ac:dyDescent="0.25">
      <c r="A20" s="151"/>
      <c r="B20" s="151"/>
      <c r="C20" s="151"/>
      <c r="D20" s="151"/>
      <c r="E20" s="151"/>
      <c r="F20" s="151"/>
      <c r="G20" s="151"/>
      <c r="H20" s="151"/>
      <c r="I20" s="155"/>
      <c r="J20" s="178"/>
      <c r="K20" s="179"/>
      <c r="L20" s="179"/>
      <c r="M20" s="179"/>
      <c r="X20" s="176"/>
      <c r="Y20" s="155"/>
    </row>
    <row r="21" spans="1:25" s="153" customFormat="1" x14ac:dyDescent="0.25">
      <c r="A21" s="151"/>
      <c r="B21" s="151"/>
      <c r="C21" s="151"/>
      <c r="D21" s="151"/>
      <c r="E21" s="151"/>
      <c r="F21" s="151"/>
      <c r="G21" s="151"/>
      <c r="H21" s="151"/>
      <c r="I21" s="155"/>
      <c r="J21" s="178"/>
      <c r="K21" s="179"/>
      <c r="L21" s="179"/>
      <c r="M21" s="179"/>
      <c r="X21" s="176"/>
      <c r="Y21" s="155"/>
    </row>
    <row r="22" spans="1:25" s="153" customFormat="1" x14ac:dyDescent="0.25">
      <c r="A22" s="151"/>
      <c r="B22" s="151"/>
      <c r="C22" s="151"/>
      <c r="D22" s="151"/>
      <c r="E22" s="151"/>
      <c r="F22" s="151"/>
      <c r="G22" s="151"/>
      <c r="H22" s="151"/>
      <c r="I22" s="155"/>
      <c r="J22" s="178"/>
      <c r="K22" s="179"/>
      <c r="L22" s="179"/>
      <c r="M22" s="179"/>
      <c r="X22" s="176"/>
      <c r="Y22" s="155"/>
    </row>
    <row r="23" spans="1:25" s="153" customFormat="1" x14ac:dyDescent="0.25">
      <c r="A23" s="151"/>
      <c r="B23" s="151"/>
      <c r="C23" s="151"/>
      <c r="D23" s="151"/>
      <c r="E23" s="151"/>
      <c r="F23" s="151"/>
      <c r="G23" s="151"/>
      <c r="H23" s="151"/>
      <c r="I23" s="155"/>
      <c r="J23" s="178"/>
      <c r="K23" s="179"/>
      <c r="L23" s="179"/>
      <c r="M23" s="179"/>
      <c r="X23" s="176"/>
      <c r="Y23" s="155"/>
    </row>
    <row r="24" spans="1:25" s="153" customFormat="1" x14ac:dyDescent="0.25">
      <c r="A24" s="151"/>
      <c r="B24" s="151"/>
      <c r="C24" s="151"/>
      <c r="D24" s="151"/>
      <c r="E24" s="151"/>
      <c r="F24" s="151"/>
      <c r="G24" s="151"/>
      <c r="H24" s="151"/>
      <c r="I24" s="155"/>
      <c r="J24" s="178"/>
      <c r="K24" s="179"/>
      <c r="L24" s="179"/>
      <c r="M24" s="179"/>
      <c r="X24" s="176"/>
      <c r="Y24" s="155"/>
    </row>
    <row r="25" spans="1:25" s="153" customFormat="1" x14ac:dyDescent="0.25">
      <c r="A25" s="151"/>
      <c r="B25" s="151"/>
      <c r="C25" s="151"/>
      <c r="D25" s="151"/>
      <c r="E25" s="151"/>
      <c r="F25" s="151"/>
      <c r="G25" s="151"/>
      <c r="H25" s="151"/>
      <c r="I25" s="155"/>
      <c r="J25" s="178"/>
      <c r="K25" s="179"/>
      <c r="L25" s="179"/>
      <c r="M25" s="179"/>
      <c r="X25" s="176"/>
      <c r="Y25" s="155"/>
    </row>
    <row r="26" spans="1:25" s="153" customFormat="1" x14ac:dyDescent="0.25">
      <c r="A26" s="151"/>
      <c r="B26" s="151"/>
      <c r="C26" s="151"/>
      <c r="D26" s="151"/>
      <c r="E26" s="151"/>
      <c r="F26" s="151"/>
      <c r="G26" s="151"/>
      <c r="H26" s="151"/>
      <c r="I26" s="155"/>
      <c r="J26" s="178"/>
      <c r="K26" s="179"/>
      <c r="L26" s="179"/>
      <c r="M26" s="179"/>
      <c r="X26" s="176"/>
      <c r="Y26" s="155"/>
    </row>
    <row r="27" spans="1:25" s="153" customFormat="1" x14ac:dyDescent="0.25">
      <c r="A27" s="151"/>
      <c r="B27" s="151"/>
      <c r="C27" s="151"/>
      <c r="D27" s="151"/>
      <c r="E27" s="151"/>
      <c r="F27" s="151"/>
      <c r="G27" s="151"/>
      <c r="H27" s="151"/>
      <c r="I27" s="155"/>
      <c r="J27" s="178"/>
      <c r="K27" s="179"/>
      <c r="L27" s="179"/>
      <c r="M27" s="179"/>
      <c r="X27" s="176"/>
      <c r="Y27" s="155"/>
    </row>
    <row r="28" spans="1:25" s="153" customFormat="1" x14ac:dyDescent="0.25">
      <c r="A28" s="151"/>
      <c r="B28" s="151"/>
      <c r="C28" s="151"/>
      <c r="D28" s="151"/>
      <c r="E28" s="151"/>
      <c r="F28" s="151"/>
      <c r="G28" s="151"/>
      <c r="H28" s="151"/>
      <c r="I28" s="155"/>
      <c r="J28" s="178"/>
      <c r="K28" s="179"/>
      <c r="L28" s="179"/>
      <c r="M28" s="179"/>
      <c r="X28" s="176"/>
      <c r="Y28" s="155"/>
    </row>
    <row r="29" spans="1:25" s="153" customFormat="1" x14ac:dyDescent="0.25">
      <c r="A29" s="151"/>
      <c r="B29" s="151"/>
      <c r="C29" s="151"/>
      <c r="D29" s="151"/>
      <c r="E29" s="151"/>
      <c r="F29" s="151"/>
      <c r="G29" s="151"/>
      <c r="H29" s="151"/>
      <c r="I29" s="155"/>
      <c r="J29" s="178"/>
      <c r="K29" s="179"/>
      <c r="L29" s="179"/>
      <c r="M29" s="179"/>
      <c r="X29" s="176"/>
      <c r="Y29" s="155"/>
    </row>
    <row r="30" spans="1:25" s="153" customFormat="1" x14ac:dyDescent="0.25">
      <c r="A30" s="151"/>
      <c r="B30" s="151"/>
      <c r="C30" s="151"/>
      <c r="D30" s="151"/>
      <c r="E30" s="151"/>
      <c r="F30" s="151"/>
      <c r="G30" s="151"/>
      <c r="H30" s="151"/>
      <c r="I30" s="155"/>
      <c r="J30" s="178"/>
      <c r="K30" s="179"/>
      <c r="L30" s="179"/>
      <c r="M30" s="179"/>
      <c r="X30" s="176"/>
      <c r="Y30" s="155"/>
    </row>
    <row r="31" spans="1:25" s="153" customFormat="1" x14ac:dyDescent="0.25">
      <c r="A31" s="151"/>
      <c r="B31" s="151"/>
      <c r="C31" s="151"/>
      <c r="D31" s="151"/>
      <c r="E31" s="151"/>
      <c r="F31" s="151"/>
      <c r="G31" s="151"/>
      <c r="H31" s="151"/>
      <c r="I31" s="155"/>
      <c r="J31" s="178"/>
      <c r="K31" s="179"/>
      <c r="L31" s="179"/>
      <c r="M31" s="179"/>
      <c r="X31" s="176"/>
      <c r="Y31" s="155"/>
    </row>
    <row r="32" spans="1:25" s="153" customFormat="1" x14ac:dyDescent="0.25">
      <c r="A32" s="151"/>
      <c r="B32" s="151"/>
      <c r="C32" s="151"/>
      <c r="D32" s="151"/>
      <c r="E32" s="151"/>
      <c r="F32" s="151"/>
      <c r="G32" s="151"/>
      <c r="H32" s="151"/>
      <c r="I32" s="155"/>
      <c r="J32" s="151"/>
      <c r="K32" s="179"/>
      <c r="L32" s="179"/>
      <c r="M32" s="179"/>
      <c r="X32" s="176"/>
      <c r="Y32" s="155"/>
    </row>
    <row r="33" spans="1:25" s="153" customFormat="1" x14ac:dyDescent="0.25">
      <c r="A33" s="151"/>
      <c r="B33" s="151"/>
      <c r="C33" s="151"/>
      <c r="D33" s="151"/>
      <c r="E33" s="151"/>
      <c r="F33" s="151"/>
      <c r="G33" s="151"/>
      <c r="H33" s="151"/>
      <c r="I33" s="155"/>
      <c r="J33" s="151"/>
      <c r="K33" s="179"/>
      <c r="L33" s="179"/>
      <c r="M33" s="179"/>
      <c r="X33" s="176"/>
      <c r="Y33" s="155"/>
    </row>
    <row r="34" spans="1:25" s="153" customFormat="1" x14ac:dyDescent="0.25">
      <c r="A34" s="151"/>
      <c r="B34" s="151"/>
      <c r="C34" s="151"/>
      <c r="D34" s="151"/>
      <c r="E34" s="151"/>
      <c r="F34" s="151"/>
      <c r="G34" s="151"/>
      <c r="H34" s="151"/>
      <c r="I34" s="155"/>
      <c r="J34" s="151"/>
      <c r="K34" s="179"/>
      <c r="L34" s="179"/>
      <c r="M34" s="179"/>
      <c r="X34" s="176"/>
      <c r="Y34" s="155"/>
    </row>
    <row r="35" spans="1:25" s="153" customFormat="1" x14ac:dyDescent="0.25">
      <c r="A35" s="151"/>
      <c r="B35" s="151"/>
      <c r="C35" s="151"/>
      <c r="D35" s="151"/>
      <c r="E35" s="151"/>
      <c r="F35" s="151"/>
      <c r="G35" s="151"/>
      <c r="H35" s="151"/>
      <c r="I35" s="155"/>
      <c r="J35" s="151"/>
      <c r="K35" s="179"/>
      <c r="L35" s="179"/>
      <c r="M35" s="179"/>
      <c r="X35" s="176"/>
      <c r="Y35" s="155"/>
    </row>
    <row r="36" spans="1:25" s="153" customFormat="1" x14ac:dyDescent="0.25">
      <c r="A36" s="151"/>
      <c r="B36" s="151"/>
      <c r="C36" s="151"/>
      <c r="D36" s="151"/>
      <c r="E36" s="151"/>
      <c r="F36" s="151"/>
      <c r="G36" s="151"/>
      <c r="H36" s="151"/>
      <c r="I36" s="155"/>
      <c r="J36" s="151"/>
      <c r="K36" s="179"/>
      <c r="L36" s="179"/>
      <c r="M36" s="179"/>
      <c r="X36" s="176"/>
      <c r="Y36" s="155"/>
    </row>
    <row r="37" spans="1:25" s="153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5"/>
      <c r="J37" s="151"/>
      <c r="K37" s="179"/>
      <c r="L37" s="179"/>
      <c r="M37" s="179"/>
      <c r="X37" s="176"/>
      <c r="Y37" s="155"/>
    </row>
    <row r="38" spans="1:25" s="153" customFormat="1" x14ac:dyDescent="0.25">
      <c r="A38" s="151"/>
      <c r="B38" s="151"/>
      <c r="C38" s="151"/>
      <c r="D38" s="151"/>
      <c r="E38" s="151"/>
      <c r="F38" s="151"/>
      <c r="G38" s="151"/>
      <c r="H38" s="151"/>
      <c r="I38" s="155"/>
      <c r="J38" s="151"/>
      <c r="K38" s="179"/>
      <c r="L38" s="179"/>
      <c r="M38" s="179"/>
      <c r="X38" s="176"/>
      <c r="Y38" s="155"/>
    </row>
    <row r="39" spans="1:25" s="153" customFormat="1" x14ac:dyDescent="0.25">
      <c r="A39" s="151"/>
      <c r="B39" s="151"/>
      <c r="C39" s="151"/>
      <c r="D39" s="151"/>
      <c r="E39" s="151"/>
      <c r="F39" s="151"/>
      <c r="G39" s="151"/>
      <c r="H39" s="151"/>
      <c r="I39" s="155"/>
      <c r="J39" s="151"/>
      <c r="K39" s="179"/>
      <c r="L39" s="179"/>
      <c r="M39" s="179"/>
      <c r="X39" s="176"/>
      <c r="Y39" s="155"/>
    </row>
    <row r="40" spans="1:25" s="153" customFormat="1" x14ac:dyDescent="0.25">
      <c r="A40" s="151"/>
      <c r="B40" s="151"/>
      <c r="C40" s="151"/>
      <c r="D40" s="151"/>
      <c r="E40" s="151"/>
      <c r="F40" s="151"/>
      <c r="G40" s="151"/>
      <c r="H40" s="151"/>
      <c r="I40" s="155"/>
      <c r="J40" s="151"/>
      <c r="K40" s="179"/>
      <c r="L40" s="179"/>
      <c r="M40" s="179"/>
      <c r="X40" s="176"/>
      <c r="Y40" s="155"/>
    </row>
    <row r="41" spans="1:25" s="153" customFormat="1" x14ac:dyDescent="0.25">
      <c r="A41" s="151"/>
      <c r="B41" s="151"/>
      <c r="C41" s="151"/>
      <c r="D41" s="151"/>
      <c r="E41" s="151"/>
      <c r="F41" s="151"/>
      <c r="G41" s="151"/>
      <c r="H41" s="151"/>
      <c r="I41" s="155"/>
      <c r="J41" s="151"/>
      <c r="K41" s="179"/>
      <c r="L41" s="179"/>
      <c r="M41" s="179"/>
      <c r="X41" s="176"/>
      <c r="Y41" s="155"/>
    </row>
    <row r="42" spans="1:25" s="153" customFormat="1" x14ac:dyDescent="0.25">
      <c r="A42" s="151"/>
      <c r="B42" s="151"/>
      <c r="C42" s="151"/>
      <c r="D42" s="151"/>
      <c r="E42" s="151"/>
      <c r="F42" s="151"/>
      <c r="G42" s="151"/>
      <c r="H42" s="151"/>
      <c r="I42" s="155"/>
      <c r="J42" s="151"/>
      <c r="K42" s="179"/>
      <c r="L42" s="179"/>
      <c r="M42" s="179"/>
      <c r="X42" s="176"/>
      <c r="Y42" s="155"/>
    </row>
    <row r="43" spans="1:25" s="153" customFormat="1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51"/>
      <c r="K43" s="179"/>
      <c r="L43" s="179"/>
      <c r="M43" s="179"/>
      <c r="X43" s="176"/>
      <c r="Y43" s="155"/>
    </row>
    <row r="44" spans="1:25" s="153" customFormat="1" x14ac:dyDescent="0.25">
      <c r="A44" s="155"/>
      <c r="B44" s="155"/>
      <c r="C44" s="155"/>
      <c r="D44" s="155"/>
      <c r="E44" s="155"/>
      <c r="F44" s="155"/>
      <c r="G44" s="155"/>
      <c r="H44" s="155"/>
      <c r="I44" s="155"/>
      <c r="J44" s="151"/>
      <c r="K44" s="179"/>
      <c r="L44" s="179"/>
      <c r="M44" s="179"/>
      <c r="X44" s="176"/>
      <c r="Y44" s="155"/>
    </row>
    <row r="45" spans="1:25" s="153" customFormat="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1"/>
      <c r="K45" s="179"/>
      <c r="L45" s="179"/>
      <c r="M45" s="179"/>
      <c r="X45" s="176"/>
      <c r="Y45" s="155"/>
    </row>
    <row r="46" spans="1:25" s="153" customFormat="1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1"/>
      <c r="K46" s="179"/>
      <c r="L46" s="179"/>
      <c r="M46" s="179"/>
      <c r="X46" s="176"/>
      <c r="Y46" s="155"/>
    </row>
    <row r="47" spans="1:25" s="153" customFormat="1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1"/>
      <c r="K47" s="179"/>
      <c r="L47" s="179"/>
      <c r="M47" s="179"/>
      <c r="X47" s="176"/>
      <c r="Y47" s="155"/>
    </row>
    <row r="48" spans="1:25" s="153" customForma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1"/>
      <c r="K48" s="179"/>
      <c r="L48" s="179"/>
      <c r="M48" s="179"/>
      <c r="X48" s="176"/>
      <c r="Y48" s="155"/>
    </row>
    <row r="49" spans="1:25" s="153" customForma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1"/>
      <c r="K49" s="179"/>
      <c r="L49" s="179"/>
      <c r="M49" s="179"/>
      <c r="X49" s="176"/>
      <c r="Y49" s="155"/>
    </row>
    <row r="50" spans="1:25" s="153" customForma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1"/>
      <c r="K50" s="179"/>
      <c r="L50" s="179"/>
      <c r="M50" s="179"/>
      <c r="X50" s="176"/>
      <c r="Y50" s="155"/>
    </row>
    <row r="51" spans="1:25" s="153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1"/>
      <c r="K51" s="179"/>
      <c r="L51" s="179"/>
      <c r="M51" s="179"/>
      <c r="X51" s="176"/>
      <c r="Y51" s="155"/>
    </row>
    <row r="52" spans="1:25" s="153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1"/>
      <c r="K52" s="179"/>
      <c r="L52" s="179"/>
      <c r="M52" s="179"/>
      <c r="X52" s="176"/>
      <c r="Y52" s="155"/>
    </row>
    <row r="53" spans="1:25" s="153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1"/>
      <c r="K53" s="179"/>
      <c r="L53" s="179"/>
      <c r="M53" s="179"/>
      <c r="X53" s="176"/>
      <c r="Y53" s="155"/>
    </row>
    <row r="54" spans="1:25" s="153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1"/>
      <c r="K54" s="179"/>
      <c r="L54" s="179"/>
      <c r="M54" s="179"/>
      <c r="X54" s="176"/>
      <c r="Y54" s="155"/>
    </row>
    <row r="55" spans="1:25" s="153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1"/>
      <c r="K55" s="179"/>
      <c r="L55" s="179"/>
      <c r="M55" s="179"/>
      <c r="X55" s="176"/>
      <c r="Y55" s="155"/>
    </row>
    <row r="56" spans="1:25" s="153" customForma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1"/>
      <c r="K56" s="179"/>
      <c r="L56" s="179"/>
      <c r="M56" s="179"/>
      <c r="X56" s="176"/>
      <c r="Y56" s="155"/>
    </row>
    <row r="57" spans="1:25" s="153" customForma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1"/>
      <c r="K57" s="179"/>
      <c r="L57" s="179"/>
      <c r="M57" s="179"/>
      <c r="X57" s="176"/>
      <c r="Y57" s="155"/>
    </row>
    <row r="58" spans="1:25" s="153" customForma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1"/>
      <c r="K58" s="179"/>
      <c r="L58" s="179"/>
      <c r="M58" s="179"/>
      <c r="X58" s="176"/>
      <c r="Y58" s="155"/>
    </row>
    <row r="59" spans="1:25" s="153" customForma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1"/>
      <c r="K59" s="179"/>
      <c r="L59" s="179"/>
      <c r="M59" s="179"/>
      <c r="X59" s="176"/>
      <c r="Y59" s="155"/>
    </row>
    <row r="60" spans="1:25" s="153" customForma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1"/>
      <c r="K60" s="179"/>
      <c r="L60" s="179"/>
      <c r="M60" s="179"/>
      <c r="X60" s="176"/>
      <c r="Y60" s="155"/>
    </row>
    <row r="61" spans="1:25" s="153" customForma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1"/>
      <c r="K61" s="179"/>
      <c r="L61" s="179"/>
      <c r="M61" s="179"/>
      <c r="X61" s="176"/>
      <c r="Y61" s="155"/>
    </row>
    <row r="62" spans="1:25" s="153" customForma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1"/>
      <c r="K62" s="179"/>
      <c r="L62" s="179"/>
      <c r="M62" s="179"/>
      <c r="X62" s="176"/>
      <c r="Y62" s="155"/>
    </row>
    <row r="63" spans="1:25" s="153" customForma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1"/>
      <c r="K63" s="179"/>
      <c r="L63" s="179"/>
      <c r="M63" s="179"/>
      <c r="X63" s="176"/>
      <c r="Y63" s="155"/>
    </row>
    <row r="64" spans="1:25" s="153" customForma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1"/>
      <c r="K64" s="179"/>
      <c r="L64" s="179"/>
      <c r="M64" s="179"/>
      <c r="X64" s="176"/>
      <c r="Y64" s="155"/>
    </row>
    <row r="65" spans="1:25" s="153" customForma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1"/>
      <c r="K65" s="179"/>
      <c r="L65" s="179"/>
      <c r="M65" s="179"/>
      <c r="X65" s="176"/>
      <c r="Y65" s="155"/>
    </row>
    <row r="66" spans="1:25" s="153" customForma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1"/>
      <c r="K66" s="179"/>
      <c r="L66" s="179"/>
      <c r="M66" s="179"/>
      <c r="X66" s="176"/>
      <c r="Y66" s="155"/>
    </row>
    <row r="67" spans="1:25" s="153" customForma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1"/>
      <c r="K67" s="179"/>
      <c r="L67" s="179"/>
      <c r="M67" s="179"/>
      <c r="X67" s="176"/>
      <c r="Y67" s="155"/>
    </row>
    <row r="68" spans="1:25" s="153" customForma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1"/>
      <c r="K68" s="179"/>
      <c r="L68" s="179"/>
      <c r="M68" s="179"/>
      <c r="X68" s="176"/>
      <c r="Y68" s="155"/>
    </row>
    <row r="69" spans="1:25" s="153" customForma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1"/>
      <c r="K69" s="179"/>
      <c r="L69" s="179"/>
      <c r="M69" s="179"/>
      <c r="X69" s="176"/>
      <c r="Y69" s="155"/>
    </row>
    <row r="70" spans="1:25" s="153" customFormat="1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1"/>
      <c r="K70" s="179"/>
      <c r="L70" s="179"/>
      <c r="M70" s="179"/>
      <c r="X70" s="176"/>
      <c r="Y70" s="155"/>
    </row>
    <row r="71" spans="1:25" s="153" customFormat="1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1"/>
      <c r="K71" s="179"/>
      <c r="L71" s="179"/>
      <c r="M71" s="179"/>
      <c r="X71" s="176"/>
      <c r="Y71" s="155"/>
    </row>
    <row r="72" spans="1:25" s="153" customFormat="1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1"/>
      <c r="K72" s="179"/>
      <c r="L72" s="179"/>
      <c r="M72" s="179"/>
      <c r="X72" s="176"/>
      <c r="Y72" s="155"/>
    </row>
    <row r="73" spans="1:25" s="153" customFormat="1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1"/>
      <c r="K73" s="179"/>
      <c r="L73" s="179"/>
      <c r="M73" s="179"/>
      <c r="X73" s="176"/>
      <c r="Y73" s="155"/>
    </row>
    <row r="74" spans="1:25" s="153" customForma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1"/>
      <c r="K74" s="179"/>
      <c r="L74" s="179"/>
      <c r="M74" s="179"/>
      <c r="X74" s="176"/>
      <c r="Y74" s="155"/>
    </row>
    <row r="75" spans="1:25" s="153" customFormat="1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1"/>
      <c r="K75" s="179"/>
      <c r="L75" s="179"/>
      <c r="M75" s="179"/>
      <c r="X75" s="176"/>
      <c r="Y75" s="155"/>
    </row>
    <row r="76" spans="1:25" s="153" customFormat="1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1"/>
      <c r="K76" s="179"/>
      <c r="L76" s="179"/>
      <c r="M76" s="179"/>
      <c r="X76" s="176"/>
      <c r="Y76" s="155"/>
    </row>
    <row r="77" spans="1:25" s="153" customFormat="1" x14ac:dyDescent="0.25">
      <c r="A77" s="155"/>
      <c r="B77" s="155"/>
      <c r="C77" s="155"/>
      <c r="D77" s="155"/>
      <c r="E77" s="155"/>
      <c r="F77" s="155"/>
      <c r="G77" s="155"/>
      <c r="H77" s="155"/>
      <c r="I77" s="155"/>
      <c r="J77" s="151"/>
      <c r="K77" s="179"/>
      <c r="L77" s="179"/>
      <c r="M77" s="179"/>
      <c r="X77" s="176"/>
      <c r="Y77" s="155"/>
    </row>
    <row r="78" spans="1:25" s="153" customFormat="1" x14ac:dyDescent="0.25">
      <c r="A78" s="155"/>
      <c r="B78" s="155"/>
      <c r="C78" s="155"/>
      <c r="D78" s="155"/>
      <c r="E78" s="155"/>
      <c r="F78" s="155"/>
      <c r="G78" s="155"/>
      <c r="H78" s="155"/>
      <c r="I78" s="155"/>
      <c r="J78" s="151"/>
      <c r="K78" s="179"/>
      <c r="L78" s="179"/>
      <c r="M78" s="179"/>
      <c r="X78" s="176"/>
      <c r="Y78" s="155"/>
    </row>
    <row r="79" spans="1:25" s="153" customFormat="1" x14ac:dyDescent="0.25">
      <c r="A79" s="155"/>
      <c r="B79" s="155"/>
      <c r="C79" s="155"/>
      <c r="D79" s="155"/>
      <c r="E79" s="155"/>
      <c r="F79" s="155"/>
      <c r="G79" s="155"/>
      <c r="H79" s="155"/>
      <c r="I79" s="155"/>
      <c r="J79" s="151"/>
      <c r="K79" s="179"/>
      <c r="L79" s="179"/>
      <c r="M79" s="179"/>
      <c r="X79" s="176"/>
      <c r="Y79" s="155"/>
    </row>
    <row r="80" spans="1:25" s="153" customFormat="1" x14ac:dyDescent="0.25">
      <c r="A80" s="155"/>
      <c r="B80" s="155"/>
      <c r="C80" s="155"/>
      <c r="D80" s="155"/>
      <c r="E80" s="155"/>
      <c r="F80" s="155"/>
      <c r="G80" s="155"/>
      <c r="H80" s="155"/>
      <c r="I80" s="155"/>
      <c r="J80" s="151"/>
      <c r="K80" s="179"/>
      <c r="L80" s="179"/>
      <c r="M80" s="179"/>
      <c r="X80" s="176"/>
      <c r="Y80" s="155"/>
    </row>
    <row r="81" spans="1:25" s="153" customForma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1"/>
      <c r="K81" s="179"/>
      <c r="L81" s="179"/>
      <c r="M81" s="179"/>
      <c r="X81" s="176"/>
      <c r="Y81" s="155"/>
    </row>
    <row r="82" spans="1:25" s="153" customFormat="1" x14ac:dyDescent="0.25">
      <c r="A82" s="155"/>
      <c r="B82" s="155"/>
      <c r="C82" s="155"/>
      <c r="D82" s="155"/>
      <c r="E82" s="155"/>
      <c r="F82" s="155"/>
      <c r="G82" s="155"/>
      <c r="H82" s="155"/>
      <c r="I82" s="155"/>
      <c r="J82" s="151"/>
      <c r="K82" s="179"/>
      <c r="L82" s="179"/>
      <c r="M82" s="179"/>
      <c r="X82" s="176"/>
      <c r="Y82" s="155"/>
    </row>
    <row r="83" spans="1:25" s="153" customFormat="1" x14ac:dyDescent="0.25">
      <c r="A83" s="155"/>
      <c r="B83" s="155"/>
      <c r="C83" s="155"/>
      <c r="D83" s="155"/>
      <c r="E83" s="155"/>
      <c r="F83" s="155"/>
      <c r="G83" s="155"/>
      <c r="H83" s="155"/>
      <c r="I83" s="155"/>
      <c r="J83" s="151"/>
      <c r="K83" s="179"/>
      <c r="L83" s="179"/>
      <c r="M83" s="179"/>
      <c r="X83" s="176"/>
      <c r="Y83" s="155"/>
    </row>
    <row r="84" spans="1:25" s="153" customFormat="1" x14ac:dyDescent="0.25">
      <c r="A84" s="155"/>
      <c r="B84" s="155"/>
      <c r="C84" s="155"/>
      <c r="D84" s="155"/>
      <c r="E84" s="155"/>
      <c r="F84" s="155"/>
      <c r="G84" s="155"/>
      <c r="H84" s="155"/>
      <c r="I84" s="155"/>
      <c r="J84" s="151"/>
      <c r="K84" s="179"/>
      <c r="L84" s="179"/>
      <c r="M84" s="179"/>
      <c r="X84" s="176"/>
      <c r="Y84" s="155"/>
    </row>
    <row r="85" spans="1:25" s="153" customFormat="1" x14ac:dyDescent="0.25">
      <c r="A85" s="155"/>
      <c r="B85" s="155"/>
      <c r="C85" s="155"/>
      <c r="D85" s="155"/>
      <c r="E85" s="155"/>
      <c r="F85" s="155"/>
      <c r="G85" s="155"/>
      <c r="H85" s="155"/>
      <c r="I85" s="155"/>
      <c r="J85" s="151"/>
      <c r="K85" s="179"/>
      <c r="L85" s="179"/>
      <c r="M85" s="179"/>
      <c r="X85" s="176"/>
      <c r="Y85" s="155"/>
    </row>
    <row r="86" spans="1:25" s="153" customFormat="1" x14ac:dyDescent="0.25">
      <c r="A86" s="155"/>
      <c r="B86" s="155"/>
      <c r="C86" s="155"/>
      <c r="D86" s="155"/>
      <c r="E86" s="155"/>
      <c r="F86" s="155"/>
      <c r="G86" s="155"/>
      <c r="H86" s="155"/>
      <c r="I86" s="155"/>
      <c r="J86" s="151"/>
      <c r="K86" s="179"/>
      <c r="L86" s="179"/>
      <c r="M86" s="179"/>
      <c r="X86" s="176"/>
      <c r="Y86" s="155"/>
    </row>
    <row r="87" spans="1:25" s="153" customFormat="1" x14ac:dyDescent="0.25">
      <c r="A87" s="155"/>
      <c r="B87" s="155"/>
      <c r="C87" s="155"/>
      <c r="D87" s="155"/>
      <c r="E87" s="155"/>
      <c r="F87" s="155"/>
      <c r="G87" s="155"/>
      <c r="H87" s="155"/>
      <c r="I87" s="155"/>
      <c r="J87" s="151"/>
      <c r="K87" s="179"/>
      <c r="L87" s="179"/>
      <c r="M87" s="179"/>
      <c r="X87" s="176"/>
      <c r="Y87" s="155"/>
    </row>
    <row r="88" spans="1:25" s="153" customFormat="1" x14ac:dyDescent="0.25">
      <c r="A88" s="155"/>
      <c r="B88" s="155"/>
      <c r="C88" s="155"/>
      <c r="D88" s="155"/>
      <c r="E88" s="155"/>
      <c r="F88" s="155"/>
      <c r="G88" s="155"/>
      <c r="H88" s="155"/>
      <c r="I88" s="155"/>
      <c r="J88" s="151"/>
      <c r="K88" s="179"/>
      <c r="L88" s="179"/>
      <c r="M88" s="179"/>
      <c r="X88" s="176"/>
      <c r="Y88" s="155"/>
    </row>
    <row r="89" spans="1:25" s="153" customFormat="1" x14ac:dyDescent="0.25">
      <c r="A89" s="155"/>
      <c r="B89" s="155"/>
      <c r="C89" s="155"/>
      <c r="D89" s="155"/>
      <c r="E89" s="155"/>
      <c r="F89" s="155"/>
      <c r="G89" s="155"/>
      <c r="H89" s="155"/>
      <c r="I89" s="155"/>
      <c r="J89" s="151"/>
      <c r="K89" s="179"/>
      <c r="L89" s="179"/>
      <c r="M89" s="179"/>
      <c r="X89" s="176"/>
      <c r="Y89" s="155"/>
    </row>
    <row r="90" spans="1:25" s="153" customFormat="1" x14ac:dyDescent="0.25">
      <c r="A90" s="155"/>
      <c r="B90" s="155"/>
      <c r="C90" s="155"/>
      <c r="D90" s="155"/>
      <c r="E90" s="155"/>
      <c r="F90" s="155"/>
      <c r="G90" s="155"/>
      <c r="H90" s="155"/>
      <c r="I90" s="155"/>
      <c r="J90" s="151"/>
      <c r="K90" s="179"/>
      <c r="L90" s="179"/>
      <c r="M90" s="179"/>
      <c r="X90" s="176"/>
      <c r="Y90" s="155"/>
    </row>
    <row r="91" spans="1:25" s="153" customFormat="1" x14ac:dyDescent="0.25">
      <c r="A91" s="155"/>
      <c r="B91" s="155"/>
      <c r="C91" s="155"/>
      <c r="D91" s="155"/>
      <c r="E91" s="155"/>
      <c r="F91" s="155"/>
      <c r="G91" s="155"/>
      <c r="H91" s="155"/>
      <c r="I91" s="155"/>
      <c r="J91" s="151"/>
      <c r="K91" s="179"/>
      <c r="L91" s="179"/>
      <c r="M91" s="179"/>
      <c r="X91" s="176"/>
      <c r="Y91" s="155"/>
    </row>
    <row r="92" spans="1:25" s="153" customFormat="1" x14ac:dyDescent="0.25">
      <c r="A92" s="155"/>
      <c r="B92" s="155"/>
      <c r="C92" s="155"/>
      <c r="D92" s="155"/>
      <c r="E92" s="155"/>
      <c r="F92" s="155"/>
      <c r="G92" s="155"/>
      <c r="H92" s="155"/>
      <c r="I92" s="155"/>
      <c r="J92" s="151"/>
      <c r="K92" s="179"/>
      <c r="L92" s="179"/>
      <c r="M92" s="179"/>
      <c r="X92" s="176"/>
      <c r="Y92" s="155"/>
    </row>
    <row r="93" spans="1:25" s="153" customFormat="1" x14ac:dyDescent="0.25">
      <c r="A93" s="155"/>
      <c r="B93" s="155"/>
      <c r="C93" s="155"/>
      <c r="D93" s="155"/>
      <c r="E93" s="155"/>
      <c r="F93" s="155"/>
      <c r="G93" s="155"/>
      <c r="H93" s="155"/>
      <c r="I93" s="155"/>
      <c r="J93" s="151"/>
      <c r="K93" s="179"/>
      <c r="L93" s="179"/>
      <c r="M93" s="179"/>
      <c r="X93" s="176"/>
      <c r="Y93" s="155"/>
    </row>
    <row r="94" spans="1:25" s="153" customFormat="1" x14ac:dyDescent="0.25">
      <c r="A94" s="155"/>
      <c r="B94" s="155"/>
      <c r="C94" s="155"/>
      <c r="D94" s="155"/>
      <c r="E94" s="155"/>
      <c r="F94" s="155"/>
      <c r="G94" s="155"/>
      <c r="H94" s="155"/>
      <c r="I94" s="155"/>
      <c r="J94" s="151"/>
      <c r="K94" s="179"/>
      <c r="L94" s="179"/>
      <c r="M94" s="179"/>
      <c r="X94" s="176"/>
      <c r="Y94" s="155"/>
    </row>
  </sheetData>
  <mergeCells count="24">
    <mergeCell ref="A10:H10"/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43" firstPageNumber="124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Y86"/>
  <sheetViews>
    <sheetView showGridLines="0" view="pageBreakPreview" zoomScale="80" zoomScaleNormal="70" zoomScaleSheetLayoutView="80" workbookViewId="0">
      <selection activeCell="A16" sqref="A16:H16"/>
    </sheetView>
  </sheetViews>
  <sheetFormatPr defaultColWidth="9.140625" defaultRowHeight="15" outlineLevelCol="1" x14ac:dyDescent="0.25"/>
  <cols>
    <col min="1" max="1" width="4.7109375" style="155" customWidth="1"/>
    <col min="2" max="2" width="5.7109375" style="155" hidden="1" customWidth="1"/>
    <col min="3" max="3" width="7.7109375" style="155" hidden="1" customWidth="1" outlineLevel="1"/>
    <col min="4" max="4" width="6.42578125" style="155" hidden="1" customWidth="1" outlineLevel="1"/>
    <col min="5" max="5" width="7.7109375" style="155" customWidth="1" outlineLevel="1"/>
    <col min="6" max="6" width="15.5703125" style="155" hidden="1" customWidth="1" outlineLevel="1"/>
    <col min="7" max="7" width="41.28515625" style="155" customWidth="1" collapsed="1"/>
    <col min="8" max="8" width="38.85546875" style="155" customWidth="1"/>
    <col min="9" max="9" width="7.140625" style="155" customWidth="1"/>
    <col min="10" max="10" width="12.5703125" style="151" customWidth="1"/>
    <col min="11" max="11" width="15" style="153" customWidth="1"/>
    <col min="12" max="12" width="12.5703125" style="153" customWidth="1"/>
    <col min="13" max="13" width="12.85546875" style="153" customWidth="1"/>
    <col min="14" max="14" width="15" style="153" customWidth="1"/>
    <col min="15" max="15" width="14.7109375" style="153" customWidth="1"/>
    <col min="16" max="16" width="15.7109375" style="153" customWidth="1"/>
    <col min="17" max="17" width="16.7109375" style="153" customWidth="1"/>
    <col min="18" max="19" width="17.140625" style="153" customWidth="1"/>
    <col min="20" max="20" width="14.85546875" style="153" customWidth="1"/>
    <col min="21" max="21" width="13.5703125" style="153" customWidth="1"/>
    <col min="22" max="22" width="13.7109375" style="153" customWidth="1"/>
    <col min="23" max="23" width="14.42578125" style="153" customWidth="1"/>
    <col min="24" max="24" width="17.7109375" style="176" customWidth="1"/>
    <col min="25" max="16384" width="9.140625" style="155"/>
  </cols>
  <sheetData>
    <row r="1" spans="1:25" ht="18" x14ac:dyDescent="0.25">
      <c r="A1" s="59" t="s">
        <v>167</v>
      </c>
      <c r="B1" s="60"/>
      <c r="C1" s="60"/>
      <c r="D1" s="60"/>
      <c r="E1" s="60"/>
      <c r="F1" s="61"/>
      <c r="G1" s="62"/>
      <c r="H1" s="63"/>
      <c r="I1" s="60"/>
      <c r="K1" s="152"/>
      <c r="N1" s="64"/>
      <c r="O1" s="64"/>
      <c r="Q1" s="64"/>
      <c r="R1" s="64"/>
      <c r="S1" s="64"/>
      <c r="T1" s="31"/>
      <c r="U1" s="154"/>
      <c r="V1" s="155"/>
      <c r="W1" s="155"/>
      <c r="X1" s="155"/>
    </row>
    <row r="2" spans="1:25" ht="15.75" x14ac:dyDescent="0.25">
      <c r="A2" s="368" t="s">
        <v>46</v>
      </c>
      <c r="B2" s="65"/>
      <c r="C2" s="65"/>
      <c r="F2" s="66"/>
      <c r="G2" s="74" t="s">
        <v>170</v>
      </c>
      <c r="H2" s="67" t="s">
        <v>195</v>
      </c>
      <c r="I2" s="69"/>
      <c r="K2" s="152"/>
      <c r="N2" s="30"/>
      <c r="O2" s="30"/>
      <c r="Q2" s="30"/>
      <c r="R2" s="30"/>
      <c r="S2" s="30"/>
      <c r="T2" s="29"/>
      <c r="U2" s="154"/>
      <c r="V2" s="155"/>
      <c r="W2" s="155"/>
      <c r="X2" s="155"/>
    </row>
    <row r="3" spans="1:25" ht="15.75" x14ac:dyDescent="0.25">
      <c r="A3" s="57"/>
      <c r="B3" s="65"/>
      <c r="C3" s="65"/>
      <c r="F3" s="66"/>
      <c r="G3" s="70" t="s">
        <v>16</v>
      </c>
      <c r="H3" s="68"/>
      <c r="I3" s="69"/>
      <c r="K3" s="152"/>
      <c r="N3" s="30"/>
      <c r="O3" s="30"/>
      <c r="Q3" s="30"/>
      <c r="R3" s="30"/>
      <c r="S3" s="30"/>
      <c r="T3" s="29"/>
      <c r="U3" s="154"/>
      <c r="V3" s="155"/>
      <c r="W3" s="155"/>
      <c r="X3" s="155"/>
    </row>
    <row r="4" spans="1:25" ht="17.4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156"/>
      <c r="N4" s="157"/>
      <c r="O4" s="156"/>
      <c r="P4" s="156"/>
      <c r="Q4" s="156"/>
      <c r="R4" s="156"/>
      <c r="S4" s="156"/>
      <c r="T4" s="156"/>
      <c r="U4" s="156"/>
      <c r="V4" s="156"/>
      <c r="W4" s="158" t="s">
        <v>23</v>
      </c>
      <c r="X4" s="158"/>
      <c r="Y4" s="154"/>
    </row>
    <row r="5" spans="1:25" ht="25.5" customHeight="1" x14ac:dyDescent="0.25">
      <c r="A5" s="420" t="s">
        <v>337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59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280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60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SUM(K9:K15)</f>
        <v>64039</v>
      </c>
      <c r="L8" s="25">
        <f>SUM(L9:L15)</f>
        <v>46516.85</v>
      </c>
      <c r="M8" s="25">
        <f>SUM(M9:M15)</f>
        <v>17522.150000000001</v>
      </c>
      <c r="N8" s="25"/>
      <c r="O8" s="25">
        <f t="shared" ref="O8:W8" si="0">SUM(O9:O15)</f>
        <v>9567</v>
      </c>
      <c r="P8" s="26">
        <f t="shared" si="0"/>
        <v>36010</v>
      </c>
      <c r="Q8" s="26">
        <f t="shared" si="0"/>
        <v>27295.15</v>
      </c>
      <c r="R8" s="26">
        <f t="shared" si="0"/>
        <v>7015</v>
      </c>
      <c r="S8" s="26">
        <f t="shared" si="0"/>
        <v>20280.150000000001</v>
      </c>
      <c r="T8" s="26">
        <f t="shared" si="0"/>
        <v>8714.85</v>
      </c>
      <c r="U8" s="26">
        <f t="shared" si="0"/>
        <v>4065.85</v>
      </c>
      <c r="V8" s="26">
        <f t="shared" si="0"/>
        <v>4649</v>
      </c>
      <c r="W8" s="25">
        <f t="shared" si="0"/>
        <v>18462</v>
      </c>
      <c r="X8" s="24"/>
    </row>
    <row r="9" spans="1:25" s="168" customFormat="1" ht="47.25" x14ac:dyDescent="0.25">
      <c r="A9" s="161">
        <v>1</v>
      </c>
      <c r="B9" s="55" t="s">
        <v>20</v>
      </c>
      <c r="C9" s="161">
        <v>2321</v>
      </c>
      <c r="D9" s="161">
        <v>6121</v>
      </c>
      <c r="E9" s="161">
        <v>61</v>
      </c>
      <c r="F9" s="162">
        <v>60011101350</v>
      </c>
      <c r="G9" s="163" t="s">
        <v>173</v>
      </c>
      <c r="H9" s="399" t="s">
        <v>317</v>
      </c>
      <c r="I9" s="345"/>
      <c r="J9" s="345" t="s">
        <v>0</v>
      </c>
      <c r="K9" s="320">
        <v>12641</v>
      </c>
      <c r="L9" s="320">
        <f>0.85*K9</f>
        <v>10744.85</v>
      </c>
      <c r="M9" s="320">
        <f>+K9-L9</f>
        <v>1896.1499999999996</v>
      </c>
      <c r="N9" s="386" t="s">
        <v>292</v>
      </c>
      <c r="O9" s="164">
        <v>482</v>
      </c>
      <c r="P9" s="165">
        <f>Q9+T9</f>
        <v>12159</v>
      </c>
      <c r="Q9" s="164">
        <f t="shared" ref="Q9:Q15" si="1">SUM(R9:S9)</f>
        <v>10335.15</v>
      </c>
      <c r="R9" s="327">
        <v>0</v>
      </c>
      <c r="S9" s="164">
        <f>+L9-O9*0.85</f>
        <v>10335.15</v>
      </c>
      <c r="T9" s="322">
        <f t="shared" ref="T9:T15" si="2">SUM(U9:V9)</f>
        <v>1823.85</v>
      </c>
      <c r="U9" s="166">
        <f>+(K9-O9)*0.15</f>
        <v>1823.85</v>
      </c>
      <c r="V9" s="166">
        <v>0</v>
      </c>
      <c r="W9" s="166">
        <f t="shared" ref="W9:W11" si="3">K9-O9-P9</f>
        <v>0</v>
      </c>
      <c r="X9" s="167"/>
    </row>
    <row r="10" spans="1:25" s="168" customFormat="1" ht="47.25" x14ac:dyDescent="0.25">
      <c r="A10" s="161">
        <v>2</v>
      </c>
      <c r="B10" s="161" t="s">
        <v>18</v>
      </c>
      <c r="C10" s="55">
        <v>2321</v>
      </c>
      <c r="D10" s="161">
        <v>6121</v>
      </c>
      <c r="E10" s="161">
        <v>61</v>
      </c>
      <c r="F10" s="162">
        <v>60011101434</v>
      </c>
      <c r="G10" s="163" t="s">
        <v>174</v>
      </c>
      <c r="H10" s="399" t="s">
        <v>318</v>
      </c>
      <c r="I10" s="32"/>
      <c r="J10" s="32" t="s">
        <v>0</v>
      </c>
      <c r="K10" s="320">
        <v>12000</v>
      </c>
      <c r="L10" s="320">
        <f t="shared" ref="L10:L11" si="4">0.85*K10</f>
        <v>10200</v>
      </c>
      <c r="M10" s="320">
        <f t="shared" ref="M10:M11" si="5">+K10-L10</f>
        <v>1800</v>
      </c>
      <c r="N10" s="386" t="s">
        <v>67</v>
      </c>
      <c r="O10" s="164">
        <v>300</v>
      </c>
      <c r="P10" s="165">
        <f>Q10+T10</f>
        <v>5850</v>
      </c>
      <c r="Q10" s="164">
        <f t="shared" si="1"/>
        <v>4972.5</v>
      </c>
      <c r="R10" s="327">
        <v>0</v>
      </c>
      <c r="S10" s="164">
        <f>+(L10-O10*0.85)/2</f>
        <v>4972.5</v>
      </c>
      <c r="T10" s="322">
        <f t="shared" si="2"/>
        <v>877.5</v>
      </c>
      <c r="U10" s="166">
        <f>+((K10-O10)*0.15)/2</f>
        <v>877.5</v>
      </c>
      <c r="V10" s="166">
        <v>0</v>
      </c>
      <c r="W10" s="166">
        <f t="shared" si="3"/>
        <v>5850</v>
      </c>
      <c r="X10" s="167"/>
    </row>
    <row r="11" spans="1:25" s="168" customFormat="1" ht="47.25" x14ac:dyDescent="0.25">
      <c r="A11" s="161">
        <v>3</v>
      </c>
      <c r="B11" s="161" t="s">
        <v>19</v>
      </c>
      <c r="C11" s="161">
        <v>2321</v>
      </c>
      <c r="D11" s="161">
        <v>6121</v>
      </c>
      <c r="E11" s="161">
        <v>61</v>
      </c>
      <c r="F11" s="162">
        <v>60011101435</v>
      </c>
      <c r="G11" s="163" t="s">
        <v>175</v>
      </c>
      <c r="H11" s="399" t="s">
        <v>318</v>
      </c>
      <c r="I11" s="345"/>
      <c r="J11" s="345" t="s">
        <v>0</v>
      </c>
      <c r="K11" s="320">
        <v>12000</v>
      </c>
      <c r="L11" s="320">
        <f t="shared" si="4"/>
        <v>10200</v>
      </c>
      <c r="M11" s="320">
        <f t="shared" si="5"/>
        <v>1800</v>
      </c>
      <c r="N11" s="386" t="s">
        <v>67</v>
      </c>
      <c r="O11" s="164">
        <v>300</v>
      </c>
      <c r="P11" s="165">
        <f>Q11+T11</f>
        <v>5850</v>
      </c>
      <c r="Q11" s="164">
        <f t="shared" si="1"/>
        <v>4972.5</v>
      </c>
      <c r="R11" s="327">
        <v>0</v>
      </c>
      <c r="S11" s="164">
        <f>+(L11-O11*0.85)/2</f>
        <v>4972.5</v>
      </c>
      <c r="T11" s="322">
        <f t="shared" si="2"/>
        <v>877.5</v>
      </c>
      <c r="U11" s="166">
        <f>+((K11-O11)*0.15)/2</f>
        <v>877.5</v>
      </c>
      <c r="V11" s="166">
        <v>0</v>
      </c>
      <c r="W11" s="166">
        <f t="shared" si="3"/>
        <v>5850</v>
      </c>
      <c r="X11" s="167"/>
    </row>
    <row r="12" spans="1:25" s="168" customFormat="1" ht="92.45" customHeight="1" x14ac:dyDescent="0.25">
      <c r="A12" s="443">
        <v>4</v>
      </c>
      <c r="B12" s="161" t="s">
        <v>19</v>
      </c>
      <c r="C12" s="448">
        <v>3523</v>
      </c>
      <c r="D12" s="55">
        <v>5169</v>
      </c>
      <c r="E12" s="55">
        <v>51</v>
      </c>
      <c r="F12" s="444">
        <v>60005101238</v>
      </c>
      <c r="G12" s="445" t="s">
        <v>176</v>
      </c>
      <c r="H12" s="431" t="s">
        <v>177</v>
      </c>
      <c r="I12" s="449"/>
      <c r="J12" s="446" t="s">
        <v>0</v>
      </c>
      <c r="K12" s="434">
        <v>13806</v>
      </c>
      <c r="L12" s="434">
        <v>2086</v>
      </c>
      <c r="M12" s="434">
        <v>11720</v>
      </c>
      <c r="N12" s="447" t="s">
        <v>296</v>
      </c>
      <c r="O12" s="454">
        <v>8240</v>
      </c>
      <c r="P12" s="450">
        <f>Q12+Q13+T12+T13</f>
        <v>5566</v>
      </c>
      <c r="Q12" s="164">
        <f t="shared" si="1"/>
        <v>730</v>
      </c>
      <c r="R12" s="327">
        <v>730</v>
      </c>
      <c r="S12" s="164">
        <v>0</v>
      </c>
      <c r="T12" s="322">
        <f t="shared" si="2"/>
        <v>1336</v>
      </c>
      <c r="U12" s="166">
        <v>487</v>
      </c>
      <c r="V12" s="166">
        <v>849</v>
      </c>
      <c r="W12" s="451">
        <v>0</v>
      </c>
      <c r="X12" s="452"/>
    </row>
    <row r="13" spans="1:25" s="168" customFormat="1" ht="79.5" customHeight="1" x14ac:dyDescent="0.25">
      <c r="A13" s="443"/>
      <c r="B13" s="161"/>
      <c r="C13" s="448"/>
      <c r="D13" s="55">
        <v>6121</v>
      </c>
      <c r="E13" s="55">
        <v>61</v>
      </c>
      <c r="F13" s="444"/>
      <c r="G13" s="445"/>
      <c r="H13" s="431"/>
      <c r="I13" s="449"/>
      <c r="J13" s="446"/>
      <c r="K13" s="434"/>
      <c r="L13" s="434"/>
      <c r="M13" s="434"/>
      <c r="N13" s="447"/>
      <c r="O13" s="454"/>
      <c r="P13" s="450"/>
      <c r="Q13" s="164">
        <f t="shared" si="1"/>
        <v>0</v>
      </c>
      <c r="R13" s="327">
        <v>0</v>
      </c>
      <c r="S13" s="164">
        <v>0</v>
      </c>
      <c r="T13" s="322">
        <f t="shared" si="2"/>
        <v>3500</v>
      </c>
      <c r="U13" s="166">
        <v>0</v>
      </c>
      <c r="V13" s="166">
        <v>3500</v>
      </c>
      <c r="W13" s="451"/>
      <c r="X13" s="453"/>
    </row>
    <row r="14" spans="1:25" s="168" customFormat="1" ht="79.5" customHeight="1" x14ac:dyDescent="0.25">
      <c r="A14" s="443">
        <v>5</v>
      </c>
      <c r="B14" s="161"/>
      <c r="C14" s="448">
        <v>3742</v>
      </c>
      <c r="D14" s="55">
        <v>5169</v>
      </c>
      <c r="E14" s="55">
        <v>51</v>
      </c>
      <c r="F14" s="444">
        <v>60011101429</v>
      </c>
      <c r="G14" s="445" t="s">
        <v>178</v>
      </c>
      <c r="H14" s="430" t="s">
        <v>319</v>
      </c>
      <c r="I14" s="449"/>
      <c r="J14" s="446" t="s">
        <v>0</v>
      </c>
      <c r="K14" s="434">
        <v>13592</v>
      </c>
      <c r="L14" s="434">
        <v>13286</v>
      </c>
      <c r="M14" s="434">
        <v>306</v>
      </c>
      <c r="N14" s="447" t="s">
        <v>293</v>
      </c>
      <c r="O14" s="454">
        <v>245</v>
      </c>
      <c r="P14" s="450">
        <f>Q14+Q15+T14+T15</f>
        <v>6585</v>
      </c>
      <c r="Q14" s="164">
        <f t="shared" si="1"/>
        <v>3009</v>
      </c>
      <c r="R14" s="327">
        <v>3009</v>
      </c>
      <c r="S14" s="164">
        <v>0</v>
      </c>
      <c r="T14" s="322">
        <f t="shared" si="2"/>
        <v>0</v>
      </c>
      <c r="U14" s="166">
        <v>0</v>
      </c>
      <c r="V14" s="166">
        <v>0</v>
      </c>
      <c r="W14" s="455">
        <v>6762</v>
      </c>
      <c r="X14" s="452"/>
    </row>
    <row r="15" spans="1:25" s="168" customFormat="1" ht="79.5" customHeight="1" x14ac:dyDescent="0.25">
      <c r="A15" s="443"/>
      <c r="B15" s="161"/>
      <c r="C15" s="448"/>
      <c r="D15" s="55">
        <v>6111</v>
      </c>
      <c r="E15" s="55">
        <v>61</v>
      </c>
      <c r="F15" s="444"/>
      <c r="G15" s="445"/>
      <c r="H15" s="431"/>
      <c r="I15" s="449"/>
      <c r="J15" s="446"/>
      <c r="K15" s="434"/>
      <c r="L15" s="434"/>
      <c r="M15" s="434"/>
      <c r="N15" s="447"/>
      <c r="O15" s="454"/>
      <c r="P15" s="450"/>
      <c r="Q15" s="164">
        <f t="shared" si="1"/>
        <v>3276</v>
      </c>
      <c r="R15" s="327">
        <v>3276</v>
      </c>
      <c r="S15" s="164">
        <v>0</v>
      </c>
      <c r="T15" s="322">
        <f t="shared" si="2"/>
        <v>300</v>
      </c>
      <c r="U15" s="166">
        <v>0</v>
      </c>
      <c r="V15" s="166">
        <v>300</v>
      </c>
      <c r="W15" s="455"/>
      <c r="X15" s="453"/>
    </row>
    <row r="16" spans="1:25" ht="35.450000000000003" customHeight="1" x14ac:dyDescent="0.25">
      <c r="A16" s="425" t="s">
        <v>179</v>
      </c>
      <c r="B16" s="426"/>
      <c r="C16" s="426"/>
      <c r="D16" s="426"/>
      <c r="E16" s="426"/>
      <c r="F16" s="426"/>
      <c r="G16" s="426"/>
      <c r="H16" s="427"/>
      <c r="I16" s="346"/>
      <c r="J16" s="346"/>
      <c r="K16" s="23">
        <f>K8</f>
        <v>64039</v>
      </c>
      <c r="L16" s="23">
        <f>L8</f>
        <v>46516.85</v>
      </c>
      <c r="M16" s="23">
        <f>M8</f>
        <v>17522.150000000001</v>
      </c>
      <c r="N16" s="23"/>
      <c r="O16" s="23">
        <f t="shared" ref="O16:W16" si="6">O8</f>
        <v>9567</v>
      </c>
      <c r="P16" s="23">
        <f>P8</f>
        <v>36010</v>
      </c>
      <c r="Q16" s="23">
        <f t="shared" si="6"/>
        <v>27295.15</v>
      </c>
      <c r="R16" s="23">
        <f t="shared" si="6"/>
        <v>7015</v>
      </c>
      <c r="S16" s="23">
        <f t="shared" si="6"/>
        <v>20280.150000000001</v>
      </c>
      <c r="T16" s="23">
        <f t="shared" si="6"/>
        <v>8714.85</v>
      </c>
      <c r="U16" s="23">
        <f t="shared" si="6"/>
        <v>4065.85</v>
      </c>
      <c r="V16" s="23">
        <f t="shared" si="6"/>
        <v>4649</v>
      </c>
      <c r="W16" s="23">
        <f t="shared" si="6"/>
        <v>18462</v>
      </c>
      <c r="X16" s="21"/>
    </row>
    <row r="17" spans="1:25" s="153" customFormat="1" x14ac:dyDescent="0.25">
      <c r="A17" s="151"/>
      <c r="B17" s="151"/>
      <c r="C17" s="151"/>
      <c r="D17" s="151"/>
      <c r="E17" s="151"/>
      <c r="F17" s="151"/>
      <c r="G17" s="151"/>
      <c r="H17" s="151"/>
      <c r="I17" s="155"/>
      <c r="J17" s="178"/>
      <c r="K17" s="179"/>
      <c r="L17" s="179"/>
      <c r="M17" s="179"/>
      <c r="X17" s="176"/>
      <c r="Y17" s="155"/>
    </row>
    <row r="18" spans="1:25" s="153" customFormat="1" x14ac:dyDescent="0.25">
      <c r="A18" s="151"/>
      <c r="B18" s="151"/>
      <c r="C18" s="151"/>
      <c r="D18" s="151"/>
      <c r="E18" s="151"/>
      <c r="F18" s="151"/>
      <c r="G18" s="151"/>
      <c r="H18" s="151"/>
      <c r="I18" s="155"/>
      <c r="J18" s="178"/>
      <c r="K18" s="179"/>
      <c r="L18" s="179"/>
      <c r="M18" s="179"/>
      <c r="X18" s="176"/>
      <c r="Y18" s="155"/>
    </row>
    <row r="19" spans="1:25" s="153" customFormat="1" x14ac:dyDescent="0.25">
      <c r="A19" s="151"/>
      <c r="B19" s="151"/>
      <c r="C19" s="151"/>
      <c r="D19" s="151"/>
      <c r="E19" s="151"/>
      <c r="F19" s="151"/>
      <c r="G19" s="151"/>
      <c r="H19" s="151"/>
      <c r="I19" s="155"/>
      <c r="J19" s="178"/>
      <c r="K19" s="179"/>
      <c r="L19" s="179"/>
      <c r="M19" s="179"/>
      <c r="X19" s="176"/>
      <c r="Y19" s="155"/>
    </row>
    <row r="20" spans="1:25" s="153" customFormat="1" x14ac:dyDescent="0.25">
      <c r="A20" s="151"/>
      <c r="B20" s="151"/>
      <c r="C20" s="151"/>
      <c r="D20" s="151"/>
      <c r="E20" s="151"/>
      <c r="F20" s="151"/>
      <c r="G20" s="151"/>
      <c r="H20" s="151"/>
      <c r="I20" s="155"/>
      <c r="J20" s="178"/>
      <c r="K20" s="179"/>
      <c r="L20" s="179"/>
      <c r="M20" s="179"/>
      <c r="X20" s="176"/>
      <c r="Y20" s="155"/>
    </row>
    <row r="21" spans="1:25" s="153" customFormat="1" x14ac:dyDescent="0.25">
      <c r="A21" s="151"/>
      <c r="B21" s="151"/>
      <c r="C21" s="151"/>
      <c r="D21" s="151"/>
      <c r="E21" s="151"/>
      <c r="F21" s="151"/>
      <c r="G21" s="151"/>
      <c r="H21" s="151"/>
      <c r="I21" s="155"/>
      <c r="J21" s="178"/>
      <c r="K21" s="179"/>
      <c r="L21" s="179"/>
      <c r="M21" s="179"/>
      <c r="X21" s="176"/>
      <c r="Y21" s="155"/>
    </row>
    <row r="22" spans="1:25" s="153" customFormat="1" x14ac:dyDescent="0.25">
      <c r="A22" s="151"/>
      <c r="B22" s="151"/>
      <c r="C22" s="151"/>
      <c r="D22" s="151"/>
      <c r="E22" s="151"/>
      <c r="F22" s="151"/>
      <c r="G22" s="151"/>
      <c r="H22" s="151"/>
      <c r="I22" s="155"/>
      <c r="J22" s="178"/>
      <c r="K22" s="179"/>
      <c r="L22" s="179"/>
      <c r="M22" s="179"/>
      <c r="X22" s="176"/>
      <c r="Y22" s="155"/>
    </row>
    <row r="23" spans="1:25" s="153" customFormat="1" x14ac:dyDescent="0.25">
      <c r="A23" s="151"/>
      <c r="B23" s="151"/>
      <c r="C23" s="151"/>
      <c r="D23" s="151"/>
      <c r="E23" s="151"/>
      <c r="F23" s="151"/>
      <c r="G23" s="151"/>
      <c r="H23" s="151"/>
      <c r="I23" s="155"/>
      <c r="J23" s="178"/>
      <c r="K23" s="179"/>
      <c r="L23" s="179"/>
      <c r="M23" s="179"/>
      <c r="X23" s="176"/>
      <c r="Y23" s="155"/>
    </row>
    <row r="24" spans="1:25" s="153" customFormat="1" x14ac:dyDescent="0.25">
      <c r="A24" s="151"/>
      <c r="B24" s="151"/>
      <c r="C24" s="151"/>
      <c r="D24" s="151"/>
      <c r="E24" s="151"/>
      <c r="F24" s="151"/>
      <c r="G24" s="151"/>
      <c r="H24" s="151"/>
      <c r="I24" s="155"/>
      <c r="J24" s="151"/>
      <c r="K24" s="179"/>
      <c r="L24" s="179"/>
      <c r="M24" s="179"/>
      <c r="X24" s="176"/>
      <c r="Y24" s="155"/>
    </row>
    <row r="25" spans="1:25" s="153" customFormat="1" x14ac:dyDescent="0.25">
      <c r="A25" s="151"/>
      <c r="B25" s="151"/>
      <c r="C25" s="151"/>
      <c r="D25" s="151"/>
      <c r="E25" s="151"/>
      <c r="F25" s="151"/>
      <c r="G25" s="151"/>
      <c r="H25" s="151"/>
      <c r="I25" s="155"/>
      <c r="J25" s="151"/>
      <c r="K25" s="179"/>
      <c r="L25" s="179"/>
      <c r="M25" s="179"/>
      <c r="X25" s="176"/>
      <c r="Y25" s="155"/>
    </row>
    <row r="26" spans="1:25" s="153" customFormat="1" x14ac:dyDescent="0.25">
      <c r="A26" s="151"/>
      <c r="B26" s="151"/>
      <c r="C26" s="151"/>
      <c r="D26" s="151"/>
      <c r="E26" s="151"/>
      <c r="F26" s="151"/>
      <c r="G26" s="151"/>
      <c r="H26" s="151"/>
      <c r="I26" s="155"/>
      <c r="J26" s="151"/>
      <c r="K26" s="179"/>
      <c r="L26" s="179"/>
      <c r="M26" s="179"/>
      <c r="X26" s="176"/>
      <c r="Y26" s="155"/>
    </row>
    <row r="27" spans="1:25" s="153" customFormat="1" x14ac:dyDescent="0.25">
      <c r="A27" s="151"/>
      <c r="B27" s="151"/>
      <c r="C27" s="151"/>
      <c r="D27" s="151"/>
      <c r="E27" s="151"/>
      <c r="F27" s="151"/>
      <c r="G27" s="151"/>
      <c r="H27" s="151"/>
      <c r="I27" s="155"/>
      <c r="J27" s="151"/>
      <c r="K27" s="179"/>
      <c r="L27" s="179"/>
      <c r="M27" s="179"/>
      <c r="X27" s="176"/>
      <c r="Y27" s="155"/>
    </row>
    <row r="28" spans="1:25" s="153" customFormat="1" x14ac:dyDescent="0.25">
      <c r="A28" s="151"/>
      <c r="B28" s="151"/>
      <c r="C28" s="151"/>
      <c r="D28" s="151"/>
      <c r="E28" s="151"/>
      <c r="F28" s="151"/>
      <c r="G28" s="151"/>
      <c r="H28" s="151"/>
      <c r="I28" s="155"/>
      <c r="J28" s="151"/>
      <c r="K28" s="179"/>
      <c r="L28" s="179"/>
      <c r="M28" s="179"/>
      <c r="X28" s="176"/>
      <c r="Y28" s="155"/>
    </row>
    <row r="29" spans="1:25" s="153" customFormat="1" x14ac:dyDescent="0.25">
      <c r="A29" s="151"/>
      <c r="B29" s="151"/>
      <c r="C29" s="151"/>
      <c r="D29" s="151"/>
      <c r="E29" s="151"/>
      <c r="F29" s="151"/>
      <c r="G29" s="151"/>
      <c r="H29" s="151"/>
      <c r="I29" s="155"/>
      <c r="J29" s="151"/>
      <c r="K29" s="179"/>
      <c r="L29" s="179"/>
      <c r="M29" s="179"/>
      <c r="X29" s="176"/>
      <c r="Y29" s="155"/>
    </row>
    <row r="30" spans="1:25" s="153" customFormat="1" x14ac:dyDescent="0.25">
      <c r="A30" s="151"/>
      <c r="B30" s="151"/>
      <c r="C30" s="151"/>
      <c r="D30" s="151"/>
      <c r="E30" s="151"/>
      <c r="F30" s="151"/>
      <c r="G30" s="151"/>
      <c r="H30" s="151"/>
      <c r="I30" s="155"/>
      <c r="J30" s="151"/>
      <c r="K30" s="179"/>
      <c r="L30" s="179"/>
      <c r="M30" s="179"/>
      <c r="X30" s="176"/>
      <c r="Y30" s="155"/>
    </row>
    <row r="31" spans="1:25" s="153" customFormat="1" x14ac:dyDescent="0.25">
      <c r="A31" s="151"/>
      <c r="B31" s="151"/>
      <c r="C31" s="151"/>
      <c r="D31" s="151"/>
      <c r="E31" s="151"/>
      <c r="F31" s="151"/>
      <c r="G31" s="151"/>
      <c r="H31" s="151"/>
      <c r="I31" s="155"/>
      <c r="J31" s="151"/>
      <c r="K31" s="179"/>
      <c r="L31" s="179"/>
      <c r="M31" s="179"/>
      <c r="X31" s="176"/>
      <c r="Y31" s="155"/>
    </row>
    <row r="32" spans="1:25" s="153" customFormat="1" x14ac:dyDescent="0.25">
      <c r="A32" s="151"/>
      <c r="B32" s="151"/>
      <c r="C32" s="151"/>
      <c r="D32" s="151"/>
      <c r="E32" s="151"/>
      <c r="F32" s="151"/>
      <c r="G32" s="151"/>
      <c r="H32" s="151"/>
      <c r="I32" s="155"/>
      <c r="J32" s="151"/>
      <c r="K32" s="179"/>
      <c r="L32" s="179"/>
      <c r="M32" s="179"/>
      <c r="X32" s="176"/>
      <c r="Y32" s="155"/>
    </row>
    <row r="33" spans="1:25" s="153" customFormat="1" x14ac:dyDescent="0.25">
      <c r="A33" s="151"/>
      <c r="B33" s="151"/>
      <c r="C33" s="151"/>
      <c r="D33" s="151"/>
      <c r="E33" s="151"/>
      <c r="F33" s="151"/>
      <c r="G33" s="151"/>
      <c r="H33" s="151"/>
      <c r="I33" s="155"/>
      <c r="J33" s="151"/>
      <c r="K33" s="179"/>
      <c r="L33" s="179"/>
      <c r="M33" s="179"/>
      <c r="X33" s="176"/>
      <c r="Y33" s="155"/>
    </row>
    <row r="34" spans="1:25" s="153" customFormat="1" x14ac:dyDescent="0.25">
      <c r="A34" s="151"/>
      <c r="B34" s="151"/>
      <c r="C34" s="151"/>
      <c r="D34" s="151"/>
      <c r="E34" s="151"/>
      <c r="F34" s="151"/>
      <c r="G34" s="151"/>
      <c r="H34" s="151"/>
      <c r="I34" s="155"/>
      <c r="J34" s="151"/>
      <c r="K34" s="179"/>
      <c r="L34" s="179"/>
      <c r="M34" s="179"/>
      <c r="X34" s="176"/>
      <c r="Y34" s="155"/>
    </row>
    <row r="35" spans="1:25" s="153" customFormat="1" x14ac:dyDescent="0.25">
      <c r="A35" s="155"/>
      <c r="B35" s="155"/>
      <c r="C35" s="155"/>
      <c r="D35" s="155"/>
      <c r="E35" s="155"/>
      <c r="F35" s="155"/>
      <c r="G35" s="155"/>
      <c r="H35" s="155"/>
      <c r="I35" s="155"/>
      <c r="J35" s="151"/>
      <c r="K35" s="179"/>
      <c r="L35" s="179"/>
      <c r="M35" s="179"/>
      <c r="X35" s="176"/>
      <c r="Y35" s="155"/>
    </row>
    <row r="36" spans="1:25" s="153" customFormat="1" x14ac:dyDescent="0.25">
      <c r="A36" s="155"/>
      <c r="B36" s="155"/>
      <c r="C36" s="155"/>
      <c r="D36" s="155"/>
      <c r="E36" s="155"/>
      <c r="F36" s="155"/>
      <c r="G36" s="155"/>
      <c r="H36" s="155"/>
      <c r="I36" s="155"/>
      <c r="J36" s="151"/>
      <c r="K36" s="179"/>
      <c r="L36" s="179"/>
      <c r="M36" s="179"/>
      <c r="X36" s="176"/>
      <c r="Y36" s="155"/>
    </row>
    <row r="37" spans="1:25" s="153" customFormat="1" x14ac:dyDescent="0.25">
      <c r="A37" s="155"/>
      <c r="B37" s="155"/>
      <c r="C37" s="155"/>
      <c r="D37" s="155"/>
      <c r="E37" s="155"/>
      <c r="F37" s="155"/>
      <c r="G37" s="155"/>
      <c r="H37" s="155"/>
      <c r="I37" s="155"/>
      <c r="J37" s="151"/>
      <c r="K37" s="179"/>
      <c r="L37" s="179"/>
      <c r="M37" s="179"/>
      <c r="X37" s="176"/>
      <c r="Y37" s="155"/>
    </row>
    <row r="38" spans="1:25" s="153" customFormat="1" x14ac:dyDescent="0.25">
      <c r="A38" s="155"/>
      <c r="B38" s="155"/>
      <c r="C38" s="155"/>
      <c r="D38" s="155"/>
      <c r="E38" s="155"/>
      <c r="F38" s="155"/>
      <c r="G38" s="155"/>
      <c r="H38" s="155"/>
      <c r="I38" s="155"/>
      <c r="J38" s="151"/>
      <c r="K38" s="179"/>
      <c r="L38" s="179"/>
      <c r="M38" s="179"/>
      <c r="X38" s="176"/>
      <c r="Y38" s="155"/>
    </row>
    <row r="39" spans="1:25" s="153" customFormat="1" x14ac:dyDescent="0.25">
      <c r="A39" s="155"/>
      <c r="B39" s="155"/>
      <c r="C39" s="155"/>
      <c r="D39" s="155"/>
      <c r="E39" s="155"/>
      <c r="F39" s="155"/>
      <c r="G39" s="155"/>
      <c r="H39" s="155"/>
      <c r="I39" s="155"/>
      <c r="J39" s="151"/>
      <c r="K39" s="179"/>
      <c r="L39" s="179"/>
      <c r="M39" s="179"/>
      <c r="X39" s="176"/>
      <c r="Y39" s="155"/>
    </row>
    <row r="40" spans="1:25" s="153" customFormat="1" x14ac:dyDescent="0.25">
      <c r="A40" s="155"/>
      <c r="B40" s="155"/>
      <c r="C40" s="155"/>
      <c r="D40" s="155"/>
      <c r="E40" s="155"/>
      <c r="F40" s="155"/>
      <c r="G40" s="155"/>
      <c r="H40" s="155"/>
      <c r="I40" s="155"/>
      <c r="J40" s="151"/>
      <c r="K40" s="179"/>
      <c r="L40" s="179"/>
      <c r="M40" s="179"/>
      <c r="X40" s="176"/>
      <c r="Y40" s="155"/>
    </row>
    <row r="41" spans="1:25" s="153" customFormat="1" x14ac:dyDescent="0.25">
      <c r="A41" s="155"/>
      <c r="B41" s="155"/>
      <c r="C41" s="155"/>
      <c r="D41" s="155"/>
      <c r="E41" s="155"/>
      <c r="F41" s="155"/>
      <c r="G41" s="155"/>
      <c r="H41" s="155"/>
      <c r="I41" s="155"/>
      <c r="J41" s="151"/>
      <c r="K41" s="179"/>
      <c r="L41" s="179"/>
      <c r="M41" s="179"/>
      <c r="X41" s="176"/>
      <c r="Y41" s="155"/>
    </row>
    <row r="42" spans="1:25" s="153" customFormat="1" x14ac:dyDescent="0.25">
      <c r="A42" s="155"/>
      <c r="B42" s="155"/>
      <c r="C42" s="155"/>
      <c r="D42" s="155"/>
      <c r="E42" s="155"/>
      <c r="F42" s="155"/>
      <c r="G42" s="155"/>
      <c r="H42" s="155"/>
      <c r="I42" s="155"/>
      <c r="J42" s="151"/>
      <c r="K42" s="179"/>
      <c r="L42" s="179"/>
      <c r="M42" s="179"/>
      <c r="X42" s="176"/>
      <c r="Y42" s="155"/>
    </row>
    <row r="43" spans="1:25" s="153" customFormat="1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51"/>
      <c r="K43" s="179"/>
      <c r="L43" s="179"/>
      <c r="M43" s="179"/>
      <c r="X43" s="176"/>
      <c r="Y43" s="155"/>
    </row>
    <row r="44" spans="1:25" s="153" customFormat="1" x14ac:dyDescent="0.25">
      <c r="A44" s="155"/>
      <c r="B44" s="155"/>
      <c r="C44" s="155"/>
      <c r="D44" s="155"/>
      <c r="E44" s="155"/>
      <c r="F44" s="155"/>
      <c r="G44" s="155"/>
      <c r="H44" s="155"/>
      <c r="I44" s="155"/>
      <c r="J44" s="151"/>
      <c r="K44" s="179"/>
      <c r="L44" s="179"/>
      <c r="M44" s="179"/>
      <c r="X44" s="176"/>
      <c r="Y44" s="155"/>
    </row>
    <row r="45" spans="1:25" s="153" customFormat="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1"/>
      <c r="K45" s="179"/>
      <c r="L45" s="179"/>
      <c r="M45" s="179"/>
      <c r="X45" s="176"/>
      <c r="Y45" s="155"/>
    </row>
    <row r="46" spans="1:25" s="153" customFormat="1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1"/>
      <c r="K46" s="179"/>
      <c r="L46" s="179"/>
      <c r="M46" s="179"/>
      <c r="X46" s="176"/>
      <c r="Y46" s="155"/>
    </row>
    <row r="47" spans="1:25" s="153" customFormat="1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1"/>
      <c r="K47" s="179"/>
      <c r="L47" s="179"/>
      <c r="M47" s="179"/>
      <c r="X47" s="176"/>
      <c r="Y47" s="155"/>
    </row>
    <row r="48" spans="1:25" s="153" customForma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1"/>
      <c r="K48" s="179"/>
      <c r="L48" s="179"/>
      <c r="M48" s="179"/>
      <c r="X48" s="176"/>
      <c r="Y48" s="155"/>
    </row>
    <row r="49" spans="1:25" s="153" customForma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1"/>
      <c r="K49" s="179"/>
      <c r="L49" s="179"/>
      <c r="M49" s="179"/>
      <c r="X49" s="176"/>
      <c r="Y49" s="155"/>
    </row>
    <row r="50" spans="1:25" s="153" customForma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1"/>
      <c r="K50" s="179"/>
      <c r="L50" s="179"/>
      <c r="M50" s="179"/>
      <c r="X50" s="176"/>
      <c r="Y50" s="155"/>
    </row>
    <row r="51" spans="1:25" s="153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1"/>
      <c r="K51" s="179"/>
      <c r="L51" s="179"/>
      <c r="M51" s="179"/>
      <c r="X51" s="176"/>
      <c r="Y51" s="155"/>
    </row>
    <row r="52" spans="1:25" s="153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1"/>
      <c r="K52" s="179"/>
      <c r="L52" s="179"/>
      <c r="M52" s="179"/>
      <c r="X52" s="176"/>
      <c r="Y52" s="155"/>
    </row>
    <row r="53" spans="1:25" s="153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1"/>
      <c r="K53" s="179"/>
      <c r="L53" s="179"/>
      <c r="M53" s="179"/>
      <c r="X53" s="176"/>
      <c r="Y53" s="155"/>
    </row>
    <row r="54" spans="1:25" s="153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1"/>
      <c r="K54" s="179"/>
      <c r="L54" s="179"/>
      <c r="M54" s="179"/>
      <c r="X54" s="176"/>
      <c r="Y54" s="155"/>
    </row>
    <row r="55" spans="1:25" s="153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1"/>
      <c r="K55" s="179"/>
      <c r="L55" s="179"/>
      <c r="M55" s="179"/>
      <c r="X55" s="176"/>
      <c r="Y55" s="155"/>
    </row>
    <row r="56" spans="1:25" s="153" customForma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1"/>
      <c r="K56" s="179"/>
      <c r="L56" s="179"/>
      <c r="M56" s="179"/>
      <c r="X56" s="176"/>
      <c r="Y56" s="155"/>
    </row>
    <row r="57" spans="1:25" s="153" customForma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1"/>
      <c r="K57" s="179"/>
      <c r="L57" s="179"/>
      <c r="M57" s="179"/>
      <c r="X57" s="176"/>
      <c r="Y57" s="155"/>
    </row>
    <row r="58" spans="1:25" s="153" customForma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1"/>
      <c r="K58" s="179"/>
      <c r="L58" s="179"/>
      <c r="M58" s="179"/>
      <c r="X58" s="176"/>
      <c r="Y58" s="155"/>
    </row>
    <row r="59" spans="1:25" s="153" customForma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1"/>
      <c r="K59" s="179"/>
      <c r="L59" s="179"/>
      <c r="M59" s="179"/>
      <c r="X59" s="176"/>
      <c r="Y59" s="155"/>
    </row>
    <row r="60" spans="1:25" s="153" customForma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1"/>
      <c r="K60" s="179"/>
      <c r="L60" s="179"/>
      <c r="M60" s="179"/>
      <c r="X60" s="176"/>
      <c r="Y60" s="155"/>
    </row>
    <row r="61" spans="1:25" s="153" customForma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1"/>
      <c r="K61" s="179"/>
      <c r="L61" s="179"/>
      <c r="M61" s="179"/>
      <c r="X61" s="176"/>
      <c r="Y61" s="155"/>
    </row>
    <row r="62" spans="1:25" s="153" customForma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1"/>
      <c r="K62" s="179"/>
      <c r="L62" s="179"/>
      <c r="M62" s="179"/>
      <c r="X62" s="176"/>
      <c r="Y62" s="155"/>
    </row>
    <row r="63" spans="1:25" s="153" customForma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1"/>
      <c r="K63" s="179"/>
      <c r="L63" s="179"/>
      <c r="M63" s="179"/>
      <c r="X63" s="176"/>
      <c r="Y63" s="155"/>
    </row>
    <row r="64" spans="1:25" s="153" customForma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1"/>
      <c r="K64" s="179"/>
      <c r="L64" s="179"/>
      <c r="M64" s="179"/>
      <c r="X64" s="176"/>
      <c r="Y64" s="155"/>
    </row>
    <row r="65" spans="1:25" s="153" customForma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1"/>
      <c r="K65" s="179"/>
      <c r="L65" s="179"/>
      <c r="M65" s="179"/>
      <c r="X65" s="176"/>
      <c r="Y65" s="155"/>
    </row>
    <row r="66" spans="1:25" s="153" customForma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1"/>
      <c r="K66" s="179"/>
      <c r="L66" s="179"/>
      <c r="M66" s="179"/>
      <c r="X66" s="176"/>
      <c r="Y66" s="155"/>
    </row>
    <row r="67" spans="1:25" s="153" customForma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1"/>
      <c r="K67" s="179"/>
      <c r="L67" s="179"/>
      <c r="M67" s="179"/>
      <c r="X67" s="176"/>
      <c r="Y67" s="155"/>
    </row>
    <row r="68" spans="1:25" s="153" customForma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1"/>
      <c r="K68" s="179"/>
      <c r="L68" s="179"/>
      <c r="M68" s="179"/>
      <c r="X68" s="176"/>
      <c r="Y68" s="155"/>
    </row>
    <row r="69" spans="1:25" s="153" customForma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1"/>
      <c r="K69" s="179"/>
      <c r="L69" s="179"/>
      <c r="M69" s="179"/>
      <c r="X69" s="176"/>
      <c r="Y69" s="155"/>
    </row>
    <row r="70" spans="1:25" s="153" customFormat="1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1"/>
      <c r="K70" s="179"/>
      <c r="L70" s="179"/>
      <c r="M70" s="179"/>
      <c r="X70" s="176"/>
      <c r="Y70" s="155"/>
    </row>
    <row r="71" spans="1:25" s="153" customFormat="1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1"/>
      <c r="K71" s="179"/>
      <c r="L71" s="179"/>
      <c r="M71" s="179"/>
      <c r="X71" s="176"/>
      <c r="Y71" s="155"/>
    </row>
    <row r="72" spans="1:25" s="153" customFormat="1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1"/>
      <c r="K72" s="179"/>
      <c r="L72" s="179"/>
      <c r="M72" s="179"/>
      <c r="X72" s="176"/>
      <c r="Y72" s="155"/>
    </row>
    <row r="73" spans="1:25" s="153" customFormat="1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1"/>
      <c r="K73" s="179"/>
      <c r="L73" s="179"/>
      <c r="M73" s="179"/>
      <c r="X73" s="176"/>
      <c r="Y73" s="155"/>
    </row>
    <row r="74" spans="1:25" s="153" customForma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1"/>
      <c r="K74" s="179"/>
      <c r="L74" s="179"/>
      <c r="M74" s="179"/>
      <c r="X74" s="176"/>
      <c r="Y74" s="155"/>
    </row>
    <row r="75" spans="1:25" s="153" customFormat="1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1"/>
      <c r="K75" s="179"/>
      <c r="L75" s="179"/>
      <c r="M75" s="179"/>
      <c r="X75" s="176"/>
      <c r="Y75" s="155"/>
    </row>
    <row r="76" spans="1:25" s="153" customFormat="1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1"/>
      <c r="K76" s="179"/>
      <c r="L76" s="179"/>
      <c r="M76" s="179"/>
      <c r="X76" s="176"/>
      <c r="Y76" s="155"/>
    </row>
    <row r="77" spans="1:25" s="153" customFormat="1" x14ac:dyDescent="0.25">
      <c r="A77" s="155"/>
      <c r="B77" s="155"/>
      <c r="C77" s="155"/>
      <c r="D77" s="155"/>
      <c r="E77" s="155"/>
      <c r="F77" s="155"/>
      <c r="G77" s="155"/>
      <c r="H77" s="155"/>
      <c r="I77" s="155"/>
      <c r="J77" s="151"/>
      <c r="K77" s="179"/>
      <c r="L77" s="179"/>
      <c r="M77" s="179"/>
      <c r="X77" s="176"/>
      <c r="Y77" s="155"/>
    </row>
    <row r="78" spans="1:25" s="153" customFormat="1" x14ac:dyDescent="0.25">
      <c r="A78" s="155"/>
      <c r="B78" s="155"/>
      <c r="C78" s="155"/>
      <c r="D78" s="155"/>
      <c r="E78" s="155"/>
      <c r="F78" s="155"/>
      <c r="G78" s="155"/>
      <c r="H78" s="155"/>
      <c r="I78" s="155"/>
      <c r="J78" s="151"/>
      <c r="K78" s="179"/>
      <c r="L78" s="179"/>
      <c r="M78" s="179"/>
      <c r="X78" s="176"/>
      <c r="Y78" s="155"/>
    </row>
    <row r="79" spans="1:25" s="153" customFormat="1" x14ac:dyDescent="0.25">
      <c r="A79" s="155"/>
      <c r="B79" s="155"/>
      <c r="C79" s="155"/>
      <c r="D79" s="155"/>
      <c r="E79" s="155"/>
      <c r="F79" s="155"/>
      <c r="G79" s="155"/>
      <c r="H79" s="155"/>
      <c r="I79" s="155"/>
      <c r="J79" s="151"/>
      <c r="K79" s="179"/>
      <c r="L79" s="179"/>
      <c r="M79" s="179"/>
      <c r="X79" s="176"/>
      <c r="Y79" s="155"/>
    </row>
    <row r="80" spans="1:25" s="153" customFormat="1" x14ac:dyDescent="0.25">
      <c r="A80" s="155"/>
      <c r="B80" s="155"/>
      <c r="C80" s="155"/>
      <c r="D80" s="155"/>
      <c r="E80" s="155"/>
      <c r="F80" s="155"/>
      <c r="G80" s="155"/>
      <c r="H80" s="155"/>
      <c r="I80" s="155"/>
      <c r="J80" s="151"/>
      <c r="K80" s="179"/>
      <c r="L80" s="179"/>
      <c r="M80" s="179"/>
      <c r="X80" s="176"/>
      <c r="Y80" s="155"/>
    </row>
    <row r="81" spans="1:25" s="153" customForma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1"/>
      <c r="K81" s="179"/>
      <c r="L81" s="179"/>
      <c r="M81" s="179"/>
      <c r="X81" s="176"/>
      <c r="Y81" s="155"/>
    </row>
    <row r="82" spans="1:25" s="153" customFormat="1" x14ac:dyDescent="0.25">
      <c r="A82" s="155"/>
      <c r="B82" s="155"/>
      <c r="C82" s="155"/>
      <c r="D82" s="155"/>
      <c r="E82" s="155"/>
      <c r="F82" s="155"/>
      <c r="G82" s="155"/>
      <c r="H82" s="155"/>
      <c r="I82" s="155"/>
      <c r="J82" s="151"/>
      <c r="K82" s="179"/>
      <c r="L82" s="179"/>
      <c r="M82" s="179"/>
      <c r="X82" s="176"/>
      <c r="Y82" s="155"/>
    </row>
    <row r="83" spans="1:25" s="153" customFormat="1" x14ac:dyDescent="0.25">
      <c r="A83" s="155"/>
      <c r="B83" s="155"/>
      <c r="C83" s="155"/>
      <c r="D83" s="155"/>
      <c r="E83" s="155"/>
      <c r="F83" s="155"/>
      <c r="G83" s="155"/>
      <c r="H83" s="155"/>
      <c r="I83" s="155"/>
      <c r="J83" s="151"/>
      <c r="K83" s="179"/>
      <c r="L83" s="179"/>
      <c r="M83" s="179"/>
      <c r="X83" s="176"/>
      <c r="Y83" s="155"/>
    </row>
    <row r="84" spans="1:25" s="153" customFormat="1" x14ac:dyDescent="0.25">
      <c r="A84" s="155"/>
      <c r="B84" s="155"/>
      <c r="C84" s="155"/>
      <c r="D84" s="155"/>
      <c r="E84" s="155"/>
      <c r="F84" s="155"/>
      <c r="G84" s="155"/>
      <c r="H84" s="155"/>
      <c r="I84" s="155"/>
      <c r="J84" s="151"/>
      <c r="K84" s="179"/>
      <c r="L84" s="179"/>
      <c r="M84" s="179"/>
      <c r="X84" s="176"/>
      <c r="Y84" s="155"/>
    </row>
    <row r="85" spans="1:25" s="153" customFormat="1" x14ac:dyDescent="0.25">
      <c r="A85" s="155"/>
      <c r="B85" s="155"/>
      <c r="C85" s="155"/>
      <c r="D85" s="155"/>
      <c r="E85" s="155"/>
      <c r="F85" s="155"/>
      <c r="G85" s="155"/>
      <c r="H85" s="155"/>
      <c r="I85" s="155"/>
      <c r="J85" s="151"/>
      <c r="K85" s="179"/>
      <c r="L85" s="179"/>
      <c r="M85" s="179"/>
      <c r="X85" s="176"/>
      <c r="Y85" s="155"/>
    </row>
    <row r="86" spans="1:25" s="153" customFormat="1" x14ac:dyDescent="0.25">
      <c r="A86" s="155"/>
      <c r="B86" s="155"/>
      <c r="C86" s="155"/>
      <c r="D86" s="155"/>
      <c r="E86" s="155"/>
      <c r="F86" s="155"/>
      <c r="G86" s="155"/>
      <c r="H86" s="155"/>
      <c r="I86" s="155"/>
      <c r="J86" s="151"/>
      <c r="K86" s="179"/>
      <c r="L86" s="179"/>
      <c r="M86" s="179"/>
      <c r="X86" s="176"/>
      <c r="Y86" s="155"/>
    </row>
  </sheetData>
  <mergeCells count="54">
    <mergeCell ref="A16:H16"/>
    <mergeCell ref="P12:P13"/>
    <mergeCell ref="W12:W13"/>
    <mergeCell ref="P14:P15"/>
    <mergeCell ref="X12:X13"/>
    <mergeCell ref="X14:X15"/>
    <mergeCell ref="N14:N15"/>
    <mergeCell ref="O14:O15"/>
    <mergeCell ref="W14:W15"/>
    <mergeCell ref="O12:O13"/>
    <mergeCell ref="A14:A15"/>
    <mergeCell ref="F14:F15"/>
    <mergeCell ref="G14:G15"/>
    <mergeCell ref="H14:H15"/>
    <mergeCell ref="I14:I15"/>
    <mergeCell ref="J14:J15"/>
    <mergeCell ref="K14:K15"/>
    <mergeCell ref="L14:L15"/>
    <mergeCell ref="M14:M15"/>
    <mergeCell ref="C12:C13"/>
    <mergeCell ref="C14:C15"/>
    <mergeCell ref="I12:I13"/>
    <mergeCell ref="X6:X7"/>
    <mergeCell ref="A12:A13"/>
    <mergeCell ref="F12:F13"/>
    <mergeCell ref="G12:G13"/>
    <mergeCell ref="H12:H13"/>
    <mergeCell ref="J12:J13"/>
    <mergeCell ref="K12:K13"/>
    <mergeCell ref="L12:L13"/>
    <mergeCell ref="M12:M13"/>
    <mergeCell ref="N12:N13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43" firstPageNumber="125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W284"/>
  <sheetViews>
    <sheetView showGridLines="0" view="pageBreakPreview" zoomScale="90" zoomScaleNormal="80" zoomScaleSheetLayoutView="90" workbookViewId="0">
      <selection activeCell="G20" sqref="G20"/>
    </sheetView>
  </sheetViews>
  <sheetFormatPr defaultRowHeight="15" x14ac:dyDescent="0.25"/>
  <cols>
    <col min="1" max="1" width="4.7109375" style="191" customWidth="1"/>
    <col min="2" max="3" width="9.28515625" style="191" hidden="1" customWidth="1"/>
    <col min="4" max="4" width="7.7109375" style="191" customWidth="1"/>
    <col min="5" max="5" width="15.5703125" style="191" hidden="1" customWidth="1"/>
    <col min="6" max="6" width="33.140625" style="191" customWidth="1"/>
    <col min="7" max="7" width="29.7109375" style="191" customWidth="1"/>
    <col min="8" max="8" width="6.85546875" style="191" customWidth="1"/>
    <col min="9" max="9" width="10" style="191" customWidth="1"/>
    <col min="10" max="10" width="17" style="191" customWidth="1"/>
    <col min="11" max="11" width="11.5703125" style="191" customWidth="1"/>
    <col min="12" max="12" width="10.140625" style="191" bestFit="1" customWidth="1"/>
    <col min="13" max="13" width="12.85546875" style="191" customWidth="1"/>
    <col min="14" max="14" width="11.7109375" style="191" customWidth="1"/>
    <col min="15" max="15" width="16.28515625" style="191" customWidth="1"/>
    <col min="16" max="16" width="15.85546875" style="191" customWidth="1"/>
    <col min="17" max="17" width="16.140625" style="191" customWidth="1"/>
    <col min="18" max="18" width="15.85546875" style="191" customWidth="1"/>
    <col min="19" max="19" width="11.5703125" style="191" customWidth="1"/>
    <col min="20" max="20" width="11.28515625" style="191" customWidth="1"/>
    <col min="21" max="21" width="13" style="191" customWidth="1"/>
    <col min="22" max="22" width="12.42578125" style="191" customWidth="1"/>
    <col min="23" max="23" width="12.140625" style="191" customWidth="1"/>
    <col min="24" max="16384" width="9.140625" style="191"/>
  </cols>
  <sheetData>
    <row r="1" spans="1:75" ht="18" x14ac:dyDescent="0.25">
      <c r="A1" s="378" t="s">
        <v>167</v>
      </c>
      <c r="B1" s="374"/>
      <c r="C1" s="374"/>
      <c r="D1" s="375"/>
      <c r="E1" s="376"/>
      <c r="F1" s="377"/>
      <c r="G1" s="369"/>
      <c r="H1" s="330"/>
      <c r="I1" s="329"/>
      <c r="J1" s="330"/>
      <c r="K1" s="330"/>
      <c r="L1" s="330"/>
      <c r="M1" s="331"/>
      <c r="N1" s="332"/>
      <c r="O1" s="333"/>
      <c r="P1" s="333"/>
      <c r="Q1" s="333"/>
      <c r="R1" s="198"/>
      <c r="S1" s="198"/>
      <c r="T1" s="198"/>
      <c r="U1" s="198"/>
      <c r="V1" s="198"/>
      <c r="W1" s="361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</row>
    <row r="2" spans="1:75" x14ac:dyDescent="0.25">
      <c r="A2" s="370" t="s">
        <v>46</v>
      </c>
      <c r="B2" s="374"/>
      <c r="C2" s="374"/>
      <c r="D2" s="375"/>
      <c r="E2" s="373"/>
      <c r="F2" s="373" t="s">
        <v>170</v>
      </c>
      <c r="G2" s="371" t="s">
        <v>195</v>
      </c>
      <c r="H2" s="193"/>
      <c r="I2" s="192"/>
      <c r="J2" s="194"/>
      <c r="K2" s="194"/>
      <c r="L2" s="194"/>
      <c r="M2" s="195"/>
      <c r="N2" s="196"/>
      <c r="O2" s="197"/>
      <c r="P2" s="197"/>
      <c r="Q2" s="197"/>
      <c r="R2" s="198"/>
      <c r="S2" s="198"/>
      <c r="T2" s="198"/>
      <c r="U2" s="198"/>
      <c r="V2" s="198"/>
      <c r="W2" s="262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</row>
    <row r="3" spans="1:75" x14ac:dyDescent="0.25">
      <c r="A3" s="372"/>
      <c r="B3" s="374"/>
      <c r="C3" s="374"/>
      <c r="D3" s="375"/>
      <c r="E3" s="377"/>
      <c r="F3" s="373" t="s">
        <v>16</v>
      </c>
      <c r="G3" s="371"/>
      <c r="H3" s="194"/>
      <c r="I3" s="192"/>
      <c r="J3" s="194"/>
      <c r="K3" s="194"/>
      <c r="L3" s="194"/>
      <c r="M3" s="195"/>
      <c r="N3" s="196"/>
      <c r="O3" s="197"/>
      <c r="P3" s="197"/>
      <c r="Q3" s="197"/>
      <c r="R3" s="198"/>
      <c r="S3" s="198"/>
      <c r="T3" s="198"/>
      <c r="U3" s="198"/>
      <c r="V3" s="198"/>
      <c r="W3" s="262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</row>
    <row r="4" spans="1:75" ht="12.2" customHeight="1" x14ac:dyDescent="0.25">
      <c r="A4" s="334"/>
      <c r="B4" s="334"/>
      <c r="C4" s="334"/>
      <c r="D4" s="334"/>
      <c r="E4" s="335"/>
      <c r="F4" s="334"/>
      <c r="G4" s="335"/>
      <c r="H4" s="334"/>
      <c r="I4" s="334"/>
      <c r="J4" s="334"/>
      <c r="K4" s="334"/>
      <c r="L4" s="334"/>
      <c r="M4" s="334"/>
      <c r="N4" s="334"/>
      <c r="O4" s="334"/>
      <c r="P4" s="336"/>
      <c r="Q4" s="337"/>
      <c r="R4" s="338"/>
      <c r="S4" s="338"/>
      <c r="T4" s="338"/>
      <c r="U4" s="338"/>
      <c r="V4" s="339" t="s">
        <v>23</v>
      </c>
      <c r="W4" s="36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</row>
    <row r="5" spans="1:75" ht="23.25" x14ac:dyDescent="0.25">
      <c r="A5" s="420" t="s">
        <v>182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356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</row>
    <row r="6" spans="1:75" x14ac:dyDescent="0.25">
      <c r="A6" s="458" t="s">
        <v>15</v>
      </c>
      <c r="B6" s="459" t="s">
        <v>12</v>
      </c>
      <c r="C6" s="314"/>
      <c r="D6" s="459" t="s">
        <v>41</v>
      </c>
      <c r="E6" s="459" t="s">
        <v>13</v>
      </c>
      <c r="F6" s="459" t="s">
        <v>10</v>
      </c>
      <c r="G6" s="460" t="s">
        <v>9</v>
      </c>
      <c r="H6" s="461" t="s">
        <v>8</v>
      </c>
      <c r="I6" s="460" t="s">
        <v>7</v>
      </c>
      <c r="J6" s="460" t="s">
        <v>6</v>
      </c>
      <c r="K6" s="460" t="s">
        <v>5</v>
      </c>
      <c r="L6" s="460" t="s">
        <v>4</v>
      </c>
      <c r="M6" s="460" t="s">
        <v>3</v>
      </c>
      <c r="N6" s="462" t="s">
        <v>74</v>
      </c>
      <c r="O6" s="457" t="s">
        <v>183</v>
      </c>
      <c r="P6" s="457" t="s">
        <v>76</v>
      </c>
      <c r="Q6" s="463" t="s">
        <v>77</v>
      </c>
      <c r="R6" s="463"/>
      <c r="S6" s="457" t="s">
        <v>184</v>
      </c>
      <c r="T6" s="463" t="s">
        <v>77</v>
      </c>
      <c r="U6" s="463"/>
      <c r="V6" s="462" t="s">
        <v>79</v>
      </c>
      <c r="W6" s="456" t="s">
        <v>2</v>
      </c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</row>
    <row r="7" spans="1:75" ht="69.75" customHeight="1" x14ac:dyDescent="0.25">
      <c r="A7" s="458"/>
      <c r="B7" s="459"/>
      <c r="C7" s="314" t="s">
        <v>280</v>
      </c>
      <c r="D7" s="459"/>
      <c r="E7" s="459"/>
      <c r="F7" s="459"/>
      <c r="G7" s="460"/>
      <c r="H7" s="461"/>
      <c r="I7" s="460"/>
      <c r="J7" s="460"/>
      <c r="K7" s="460"/>
      <c r="L7" s="460"/>
      <c r="M7" s="460"/>
      <c r="N7" s="462"/>
      <c r="O7" s="457"/>
      <c r="P7" s="457"/>
      <c r="Q7" s="199" t="s">
        <v>72</v>
      </c>
      <c r="R7" s="199" t="s">
        <v>144</v>
      </c>
      <c r="S7" s="457"/>
      <c r="T7" s="199" t="s">
        <v>82</v>
      </c>
      <c r="U7" s="199" t="s">
        <v>83</v>
      </c>
      <c r="V7" s="462"/>
      <c r="W7" s="456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</row>
    <row r="8" spans="1:75" ht="20.25" x14ac:dyDescent="0.25">
      <c r="A8" s="340" t="s">
        <v>1</v>
      </c>
      <c r="B8" s="341"/>
      <c r="C8" s="341"/>
      <c r="D8" s="341"/>
      <c r="E8" s="341"/>
      <c r="F8" s="341"/>
      <c r="G8" s="341"/>
      <c r="H8" s="341"/>
      <c r="I8" s="341"/>
      <c r="J8" s="25">
        <f>SUM(J9:J10)</f>
        <v>6480</v>
      </c>
      <c r="K8" s="25">
        <f>SUM(K9:K10)</f>
        <v>3892</v>
      </c>
      <c r="L8" s="25">
        <f>SUM(L9:L10)</f>
        <v>2588</v>
      </c>
      <c r="M8" s="25"/>
      <c r="N8" s="25">
        <f t="shared" ref="N8:V8" si="0">SUM(N9:N10)</f>
        <v>290</v>
      </c>
      <c r="O8" s="25">
        <f t="shared" si="0"/>
        <v>3775</v>
      </c>
      <c r="P8" s="25">
        <f t="shared" si="0"/>
        <v>1215</v>
      </c>
      <c r="Q8" s="25">
        <f t="shared" si="0"/>
        <v>1215</v>
      </c>
      <c r="R8" s="25">
        <f t="shared" si="0"/>
        <v>0</v>
      </c>
      <c r="S8" s="25">
        <f t="shared" si="0"/>
        <v>2560</v>
      </c>
      <c r="T8" s="25">
        <f t="shared" si="0"/>
        <v>2560</v>
      </c>
      <c r="U8" s="25">
        <f t="shared" si="0"/>
        <v>0</v>
      </c>
      <c r="V8" s="25">
        <f t="shared" si="0"/>
        <v>0</v>
      </c>
      <c r="W8" s="357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</row>
    <row r="9" spans="1:75" ht="68.25" customHeight="1" x14ac:dyDescent="0.25">
      <c r="A9" s="204">
        <v>1</v>
      </c>
      <c r="B9" s="204">
        <v>2143</v>
      </c>
      <c r="C9" s="204">
        <v>5169</v>
      </c>
      <c r="D9" s="204">
        <v>51</v>
      </c>
      <c r="E9" s="201">
        <v>60007101425</v>
      </c>
      <c r="F9" s="202" t="s">
        <v>185</v>
      </c>
      <c r="G9" s="203" t="s">
        <v>186</v>
      </c>
      <c r="H9" s="204"/>
      <c r="I9" s="204" t="s">
        <v>0</v>
      </c>
      <c r="J9" s="320">
        <v>4850</v>
      </c>
      <c r="K9" s="320">
        <v>2425</v>
      </c>
      <c r="L9" s="320">
        <v>2425</v>
      </c>
      <c r="M9" s="386" t="s">
        <v>113</v>
      </c>
      <c r="N9" s="166">
        <v>0</v>
      </c>
      <c r="O9" s="166">
        <v>2425</v>
      </c>
      <c r="P9" s="166">
        <v>0</v>
      </c>
      <c r="Q9" s="328">
        <v>0</v>
      </c>
      <c r="R9" s="166">
        <v>0</v>
      </c>
      <c r="S9" s="322">
        <v>2425</v>
      </c>
      <c r="T9" s="166">
        <v>2425</v>
      </c>
      <c r="U9" s="166">
        <v>0</v>
      </c>
      <c r="V9" s="166">
        <v>0</v>
      </c>
      <c r="W9" s="358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</row>
    <row r="10" spans="1:75" ht="89.25" customHeight="1" x14ac:dyDescent="0.25">
      <c r="A10" s="204">
        <v>2</v>
      </c>
      <c r="B10" s="204">
        <v>2143</v>
      </c>
      <c r="C10" s="204">
        <v>5169</v>
      </c>
      <c r="D10" s="204">
        <v>51</v>
      </c>
      <c r="E10" s="201">
        <v>60007101169</v>
      </c>
      <c r="F10" s="205" t="s">
        <v>187</v>
      </c>
      <c r="G10" s="206" t="s">
        <v>188</v>
      </c>
      <c r="H10" s="204"/>
      <c r="I10" s="204" t="s">
        <v>0</v>
      </c>
      <c r="J10" s="320">
        <v>1630</v>
      </c>
      <c r="K10" s="320">
        <v>1467</v>
      </c>
      <c r="L10" s="320">
        <v>163</v>
      </c>
      <c r="M10" s="386" t="s">
        <v>294</v>
      </c>
      <c r="N10" s="166">
        <v>290</v>
      </c>
      <c r="O10" s="166">
        <v>1350</v>
      </c>
      <c r="P10" s="166">
        <v>1215</v>
      </c>
      <c r="Q10" s="328">
        <v>1215</v>
      </c>
      <c r="R10" s="166">
        <v>0</v>
      </c>
      <c r="S10" s="322">
        <v>135</v>
      </c>
      <c r="T10" s="166">
        <v>135</v>
      </c>
      <c r="U10" s="166">
        <v>0</v>
      </c>
      <c r="V10" s="166">
        <v>0</v>
      </c>
      <c r="W10" s="358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</row>
    <row r="11" spans="1:75" ht="28.5" customHeight="1" x14ac:dyDescent="0.25">
      <c r="A11" s="425" t="s">
        <v>189</v>
      </c>
      <c r="B11" s="426"/>
      <c r="C11" s="426"/>
      <c r="D11" s="426"/>
      <c r="E11" s="426"/>
      <c r="F11" s="426"/>
      <c r="G11" s="426"/>
      <c r="H11" s="342"/>
      <c r="I11" s="343"/>
      <c r="J11" s="23">
        <f>J8</f>
        <v>6480</v>
      </c>
      <c r="K11" s="23">
        <f>K8</f>
        <v>3892</v>
      </c>
      <c r="L11" s="23">
        <f>L8</f>
        <v>2588</v>
      </c>
      <c r="M11" s="23"/>
      <c r="N11" s="23">
        <f t="shared" ref="N11:V11" si="1">N8</f>
        <v>290</v>
      </c>
      <c r="O11" s="23">
        <f t="shared" si="1"/>
        <v>3775</v>
      </c>
      <c r="P11" s="23">
        <f t="shared" si="1"/>
        <v>1215</v>
      </c>
      <c r="Q11" s="23">
        <f t="shared" si="1"/>
        <v>1215</v>
      </c>
      <c r="R11" s="23">
        <f t="shared" si="1"/>
        <v>0</v>
      </c>
      <c r="S11" s="23">
        <f t="shared" si="1"/>
        <v>2560</v>
      </c>
      <c r="T11" s="23">
        <f t="shared" si="1"/>
        <v>2560</v>
      </c>
      <c r="U11" s="23">
        <f t="shared" si="1"/>
        <v>0</v>
      </c>
      <c r="V11" s="23">
        <f t="shared" si="1"/>
        <v>0</v>
      </c>
      <c r="W11" s="359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</row>
    <row r="12" spans="1:75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</row>
    <row r="13" spans="1:75" x14ac:dyDescent="0.25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</row>
    <row r="14" spans="1:75" x14ac:dyDescent="0.25">
      <c r="A14" s="190"/>
      <c r="B14" s="190"/>
      <c r="C14" s="190"/>
      <c r="D14" s="190"/>
      <c r="E14" s="190"/>
      <c r="F14" s="20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</row>
    <row r="15" spans="1:75" x14ac:dyDescent="0.25">
      <c r="A15" s="190"/>
      <c r="B15" s="190"/>
      <c r="C15" s="190"/>
      <c r="D15" s="190"/>
      <c r="E15" s="190"/>
      <c r="F15" s="20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</row>
    <row r="16" spans="1:75" x14ac:dyDescent="0.25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</row>
    <row r="17" spans="1:75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</row>
    <row r="18" spans="1:75" x14ac:dyDescent="0.25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</row>
    <row r="19" spans="1:75" ht="15.75" thickBot="1" x14ac:dyDescent="0.3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</row>
    <row r="20" spans="1:75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207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</row>
    <row r="21" spans="1:75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</row>
    <row r="22" spans="1:75" ht="15.75" thickBot="1" x14ac:dyDescent="0.3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208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</row>
    <row r="23" spans="1:75" x14ac:dyDescent="0.25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</row>
    <row r="24" spans="1:75" x14ac:dyDescent="0.25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</row>
    <row r="25" spans="1:75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</row>
    <row r="26" spans="1:75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</row>
    <row r="27" spans="1:75" x14ac:dyDescent="0.25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</row>
    <row r="28" spans="1:75" x14ac:dyDescent="0.25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</row>
    <row r="29" spans="1:75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</row>
    <row r="30" spans="1:75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</row>
    <row r="31" spans="1:75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</row>
    <row r="32" spans="1:75" x14ac:dyDescent="0.25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</row>
    <row r="33" spans="1:75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</row>
    <row r="34" spans="1:75" x14ac:dyDescent="0.25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</row>
    <row r="35" spans="1:75" x14ac:dyDescent="0.25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</row>
    <row r="36" spans="1:75" x14ac:dyDescent="0.25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</row>
    <row r="37" spans="1:75" x14ac:dyDescent="0.25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</row>
    <row r="38" spans="1:75" x14ac:dyDescent="0.25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</row>
    <row r="39" spans="1:75" x14ac:dyDescent="0.2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</row>
    <row r="40" spans="1:75" x14ac:dyDescent="0.25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</row>
    <row r="41" spans="1:75" x14ac:dyDescent="0.25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</row>
    <row r="42" spans="1:75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</row>
    <row r="43" spans="1:75" x14ac:dyDescent="0.25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</row>
    <row r="44" spans="1:75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</row>
    <row r="45" spans="1:75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</row>
    <row r="46" spans="1:75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</row>
    <row r="47" spans="1:75" x14ac:dyDescent="0.2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</row>
    <row r="48" spans="1:75" x14ac:dyDescent="0.25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</row>
    <row r="49" spans="1:75" x14ac:dyDescent="0.2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</row>
    <row r="50" spans="1:75" x14ac:dyDescent="0.25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</row>
    <row r="51" spans="1:75" x14ac:dyDescent="0.25">
      <c r="A51" s="190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</row>
    <row r="52" spans="1:75" x14ac:dyDescent="0.25">
      <c r="A52" s="190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</row>
    <row r="53" spans="1:75" x14ac:dyDescent="0.25">
      <c r="A53" s="190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</row>
    <row r="54" spans="1:75" x14ac:dyDescent="0.25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</row>
    <row r="55" spans="1:75" x14ac:dyDescent="0.25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</row>
    <row r="56" spans="1:75" x14ac:dyDescent="0.25">
      <c r="A56" s="190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</row>
    <row r="57" spans="1:75" x14ac:dyDescent="0.25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</row>
    <row r="58" spans="1:75" x14ac:dyDescent="0.25">
      <c r="A58" s="190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190"/>
      <c r="BU58" s="190"/>
      <c r="BV58" s="190"/>
      <c r="BW58" s="190"/>
    </row>
    <row r="59" spans="1:75" x14ac:dyDescent="0.25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</row>
    <row r="60" spans="1:75" x14ac:dyDescent="0.25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90"/>
      <c r="BU60" s="190"/>
      <c r="BV60" s="190"/>
      <c r="BW60" s="190"/>
    </row>
    <row r="61" spans="1:75" x14ac:dyDescent="0.25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</row>
    <row r="62" spans="1:75" x14ac:dyDescent="0.25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</row>
    <row r="63" spans="1:75" x14ac:dyDescent="0.25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</row>
    <row r="64" spans="1:75" x14ac:dyDescent="0.25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</row>
    <row r="65" spans="1:75" x14ac:dyDescent="0.25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</row>
    <row r="66" spans="1:75" x14ac:dyDescent="0.25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</row>
    <row r="67" spans="1:75" x14ac:dyDescent="0.25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</row>
    <row r="68" spans="1:75" x14ac:dyDescent="0.25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</row>
    <row r="69" spans="1:75" x14ac:dyDescent="0.25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</row>
    <row r="70" spans="1:75" x14ac:dyDescent="0.25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</row>
    <row r="71" spans="1:75" x14ac:dyDescent="0.25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</row>
    <row r="72" spans="1:75" x14ac:dyDescent="0.25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</row>
    <row r="73" spans="1:75" x14ac:dyDescent="0.25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</row>
    <row r="74" spans="1:75" x14ac:dyDescent="0.25">
      <c r="A74" s="190"/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</row>
    <row r="75" spans="1:75" x14ac:dyDescent="0.25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0"/>
      <c r="BQ75" s="190"/>
      <c r="BR75" s="190"/>
      <c r="BS75" s="190"/>
      <c r="BT75" s="190"/>
      <c r="BU75" s="190"/>
      <c r="BV75" s="190"/>
      <c r="BW75" s="190"/>
    </row>
    <row r="76" spans="1:75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</row>
    <row r="77" spans="1:75" x14ac:dyDescent="0.25">
      <c r="A77" s="190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</row>
    <row r="78" spans="1:75" x14ac:dyDescent="0.25">
      <c r="A78" s="190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</row>
    <row r="79" spans="1:75" x14ac:dyDescent="0.25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</row>
    <row r="80" spans="1:75" x14ac:dyDescent="0.25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</row>
    <row r="81" spans="1:75" x14ac:dyDescent="0.25">
      <c r="A81" s="190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</row>
    <row r="82" spans="1:75" x14ac:dyDescent="0.25">
      <c r="A82" s="190"/>
      <c r="B82" s="190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</row>
    <row r="83" spans="1:75" x14ac:dyDescent="0.25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</row>
    <row r="84" spans="1:75" x14ac:dyDescent="0.25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</row>
    <row r="85" spans="1:75" x14ac:dyDescent="0.25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</row>
    <row r="86" spans="1:75" x14ac:dyDescent="0.25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</row>
    <row r="87" spans="1:75" x14ac:dyDescent="0.25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  <c r="BK87" s="190"/>
      <c r="BL87" s="190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</row>
    <row r="88" spans="1:75" x14ac:dyDescent="0.25">
      <c r="A88" s="190"/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90"/>
      <c r="BP88" s="190"/>
      <c r="BQ88" s="190"/>
      <c r="BR88" s="190"/>
      <c r="BS88" s="190"/>
      <c r="BT88" s="190"/>
      <c r="BU88" s="190"/>
      <c r="BV88" s="190"/>
      <c r="BW88" s="190"/>
    </row>
    <row r="89" spans="1:75" x14ac:dyDescent="0.25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  <c r="BK89" s="190"/>
      <c r="BL89" s="190"/>
      <c r="BM89" s="190"/>
      <c r="BN89" s="190"/>
      <c r="BO89" s="190"/>
      <c r="BP89" s="190"/>
      <c r="BQ89" s="190"/>
      <c r="BR89" s="190"/>
      <c r="BS89" s="190"/>
      <c r="BT89" s="190"/>
      <c r="BU89" s="190"/>
      <c r="BV89" s="190"/>
      <c r="BW89" s="190"/>
    </row>
    <row r="90" spans="1:75" x14ac:dyDescent="0.25">
      <c r="A90" s="190"/>
      <c r="B90" s="190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  <c r="BK90" s="190"/>
      <c r="BL90" s="190"/>
      <c r="BM90" s="190"/>
      <c r="BN90" s="190"/>
      <c r="BO90" s="190"/>
      <c r="BP90" s="190"/>
      <c r="BQ90" s="190"/>
      <c r="BR90" s="190"/>
      <c r="BS90" s="190"/>
      <c r="BT90" s="190"/>
      <c r="BU90" s="190"/>
      <c r="BV90" s="190"/>
      <c r="BW90" s="190"/>
    </row>
    <row r="91" spans="1:75" x14ac:dyDescent="0.25">
      <c r="A91" s="190"/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190"/>
      <c r="BJ91" s="190"/>
      <c r="BK91" s="190"/>
      <c r="BL91" s="190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</row>
    <row r="92" spans="1:75" x14ac:dyDescent="0.25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90"/>
    </row>
    <row r="93" spans="1:75" x14ac:dyDescent="0.25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</row>
    <row r="94" spans="1:75" x14ac:dyDescent="0.25"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</row>
    <row r="95" spans="1:75" x14ac:dyDescent="0.25"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</row>
    <row r="96" spans="1:75" x14ac:dyDescent="0.25"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</row>
    <row r="97" spans="39:75" x14ac:dyDescent="0.25"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</row>
    <row r="98" spans="39:75" x14ac:dyDescent="0.25"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190"/>
      <c r="BU98" s="190"/>
      <c r="BV98" s="190"/>
      <c r="BW98" s="190"/>
    </row>
    <row r="99" spans="39:75" x14ac:dyDescent="0.25"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190"/>
      <c r="BU99" s="190"/>
      <c r="BV99" s="190"/>
      <c r="BW99" s="190"/>
    </row>
    <row r="100" spans="39:75" x14ac:dyDescent="0.25"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0"/>
      <c r="BV100" s="190"/>
      <c r="BW100" s="190"/>
    </row>
    <row r="101" spans="39:75" x14ac:dyDescent="0.25"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  <c r="BK101" s="190"/>
      <c r="BL101" s="190"/>
      <c r="BM101" s="190"/>
      <c r="BN101" s="190"/>
      <c r="BO101" s="190"/>
      <c r="BP101" s="190"/>
      <c r="BQ101" s="190"/>
      <c r="BR101" s="190"/>
      <c r="BS101" s="190"/>
      <c r="BT101" s="190"/>
      <c r="BU101" s="190"/>
      <c r="BV101" s="190"/>
      <c r="BW101" s="190"/>
    </row>
    <row r="102" spans="39:75" x14ac:dyDescent="0.25"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0"/>
      <c r="BR102" s="190"/>
      <c r="BS102" s="190"/>
      <c r="BT102" s="190"/>
      <c r="BU102" s="190"/>
      <c r="BV102" s="190"/>
      <c r="BW102" s="190"/>
    </row>
    <row r="103" spans="39:75" x14ac:dyDescent="0.25"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  <c r="BK103" s="190"/>
      <c r="BL103" s="190"/>
      <c r="BM103" s="190"/>
      <c r="BN103" s="190"/>
      <c r="BO103" s="190"/>
      <c r="BP103" s="190"/>
      <c r="BQ103" s="190"/>
      <c r="BR103" s="190"/>
      <c r="BS103" s="190"/>
      <c r="BT103" s="190"/>
      <c r="BU103" s="190"/>
      <c r="BV103" s="190"/>
      <c r="BW103" s="190"/>
    </row>
    <row r="104" spans="39:75" x14ac:dyDescent="0.25"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0"/>
      <c r="BN104" s="190"/>
      <c r="BO104" s="190"/>
      <c r="BP104" s="190"/>
      <c r="BQ104" s="190"/>
      <c r="BR104" s="190"/>
      <c r="BS104" s="190"/>
      <c r="BT104" s="190"/>
      <c r="BU104" s="190"/>
      <c r="BV104" s="190"/>
      <c r="BW104" s="190"/>
    </row>
    <row r="105" spans="39:75" x14ac:dyDescent="0.25"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90"/>
      <c r="BO105" s="190"/>
      <c r="BP105" s="190"/>
      <c r="BQ105" s="190"/>
      <c r="BR105" s="190"/>
      <c r="BS105" s="190"/>
      <c r="BT105" s="190"/>
      <c r="BU105" s="190"/>
      <c r="BV105" s="190"/>
      <c r="BW105" s="190"/>
    </row>
    <row r="106" spans="39:75" x14ac:dyDescent="0.25"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0"/>
      <c r="BN106" s="190"/>
      <c r="BO106" s="190"/>
      <c r="BP106" s="190"/>
      <c r="BQ106" s="190"/>
      <c r="BR106" s="190"/>
      <c r="BS106" s="190"/>
      <c r="BT106" s="190"/>
      <c r="BU106" s="190"/>
      <c r="BV106" s="190"/>
      <c r="BW106" s="190"/>
    </row>
    <row r="107" spans="39:75" x14ac:dyDescent="0.25"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BQ107" s="190"/>
      <c r="BR107" s="190"/>
      <c r="BS107" s="190"/>
      <c r="BT107" s="190"/>
      <c r="BU107" s="190"/>
      <c r="BV107" s="190"/>
      <c r="BW107" s="190"/>
    </row>
    <row r="108" spans="39:75" x14ac:dyDescent="0.25"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0"/>
      <c r="BN108" s="190"/>
      <c r="BO108" s="190"/>
      <c r="BP108" s="190"/>
      <c r="BQ108" s="190"/>
      <c r="BR108" s="190"/>
      <c r="BS108" s="190"/>
      <c r="BT108" s="190"/>
      <c r="BU108" s="190"/>
      <c r="BV108" s="190"/>
      <c r="BW108" s="190"/>
    </row>
    <row r="109" spans="39:75" x14ac:dyDescent="0.25"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  <c r="BK109" s="190"/>
      <c r="BL109" s="190"/>
      <c r="BM109" s="190"/>
      <c r="BN109" s="190"/>
      <c r="BO109" s="190"/>
      <c r="BP109" s="190"/>
      <c r="BQ109" s="190"/>
      <c r="BR109" s="190"/>
      <c r="BS109" s="190"/>
      <c r="BT109" s="190"/>
      <c r="BU109" s="190"/>
      <c r="BV109" s="190"/>
      <c r="BW109" s="190"/>
    </row>
    <row r="110" spans="39:75" x14ac:dyDescent="0.25"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190"/>
      <c r="BR110" s="190"/>
      <c r="BS110" s="190"/>
      <c r="BT110" s="190"/>
      <c r="BU110" s="190"/>
      <c r="BV110" s="190"/>
      <c r="BW110" s="190"/>
    </row>
    <row r="111" spans="39:75" x14ac:dyDescent="0.25"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  <c r="BK111" s="190"/>
      <c r="BL111" s="190"/>
      <c r="BM111" s="190"/>
      <c r="BN111" s="190"/>
      <c r="BO111" s="190"/>
      <c r="BP111" s="190"/>
      <c r="BQ111" s="190"/>
      <c r="BR111" s="190"/>
      <c r="BS111" s="190"/>
      <c r="BT111" s="190"/>
      <c r="BU111" s="190"/>
      <c r="BV111" s="190"/>
      <c r="BW111" s="190"/>
    </row>
    <row r="112" spans="39:75" x14ac:dyDescent="0.25"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190"/>
      <c r="BR112" s="190"/>
      <c r="BS112" s="190"/>
      <c r="BT112" s="190"/>
      <c r="BU112" s="190"/>
      <c r="BV112" s="190"/>
      <c r="BW112" s="190"/>
    </row>
    <row r="113" spans="39:75" x14ac:dyDescent="0.25"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90"/>
      <c r="BW113" s="190"/>
    </row>
    <row r="114" spans="39:75" x14ac:dyDescent="0.25"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0"/>
      <c r="BR114" s="190"/>
      <c r="BS114" s="190"/>
      <c r="BT114" s="190"/>
      <c r="BU114" s="190"/>
      <c r="BV114" s="190"/>
      <c r="BW114" s="190"/>
    </row>
    <row r="115" spans="39:75" x14ac:dyDescent="0.25"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190"/>
      <c r="BR115" s="190"/>
      <c r="BS115" s="190"/>
      <c r="BT115" s="190"/>
      <c r="BU115" s="190"/>
      <c r="BV115" s="190"/>
      <c r="BW115" s="190"/>
    </row>
    <row r="116" spans="39:75" x14ac:dyDescent="0.25"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90"/>
    </row>
    <row r="117" spans="39:75" x14ac:dyDescent="0.25"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</row>
    <row r="118" spans="39:75" x14ac:dyDescent="0.25"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</row>
    <row r="119" spans="39:75" x14ac:dyDescent="0.25"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190"/>
      <c r="BU119" s="190"/>
      <c r="BV119" s="190"/>
      <c r="BW119" s="190"/>
    </row>
    <row r="120" spans="39:75" x14ac:dyDescent="0.25"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90"/>
      <c r="BU120" s="190"/>
      <c r="BV120" s="190"/>
      <c r="BW120" s="190"/>
    </row>
    <row r="121" spans="39:75" x14ac:dyDescent="0.25"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</row>
    <row r="122" spans="39:75" x14ac:dyDescent="0.25"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190"/>
      <c r="BR122" s="190"/>
      <c r="BS122" s="190"/>
      <c r="BT122" s="190"/>
      <c r="BU122" s="190"/>
      <c r="BV122" s="190"/>
      <c r="BW122" s="190"/>
    </row>
    <row r="123" spans="39:75" x14ac:dyDescent="0.25"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</row>
    <row r="124" spans="39:75" x14ac:dyDescent="0.25"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190"/>
      <c r="BR124" s="190"/>
      <c r="BS124" s="190"/>
      <c r="BT124" s="190"/>
      <c r="BU124" s="190"/>
      <c r="BV124" s="190"/>
      <c r="BW124" s="190"/>
    </row>
    <row r="125" spans="39:75" x14ac:dyDescent="0.25"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  <c r="BK125" s="190"/>
      <c r="BL125" s="190"/>
      <c r="BM125" s="190"/>
      <c r="BN125" s="190"/>
      <c r="BO125" s="190"/>
      <c r="BP125" s="190"/>
      <c r="BQ125" s="190"/>
      <c r="BR125" s="190"/>
      <c r="BS125" s="190"/>
      <c r="BT125" s="190"/>
      <c r="BU125" s="190"/>
      <c r="BV125" s="190"/>
      <c r="BW125" s="190"/>
    </row>
    <row r="126" spans="39:75" x14ac:dyDescent="0.25"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  <c r="BK126" s="190"/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/>
    </row>
    <row r="127" spans="39:75" x14ac:dyDescent="0.25"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90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</row>
    <row r="128" spans="39:75" x14ac:dyDescent="0.25"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  <c r="BC128" s="190"/>
      <c r="BD128" s="190"/>
      <c r="BE128" s="190"/>
      <c r="BF128" s="190"/>
      <c r="BG128" s="190"/>
      <c r="BH128" s="190"/>
      <c r="BI128" s="190"/>
      <c r="BJ128" s="190"/>
      <c r="BK128" s="190"/>
      <c r="BL128" s="190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</row>
    <row r="129" spans="39:75" x14ac:dyDescent="0.25"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  <c r="BC129" s="190"/>
      <c r="BD129" s="190"/>
      <c r="BE129" s="190"/>
      <c r="BF129" s="190"/>
      <c r="BG129" s="190"/>
      <c r="BH129" s="190"/>
      <c r="BI129" s="190"/>
      <c r="BJ129" s="190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</row>
    <row r="130" spans="39:75" x14ac:dyDescent="0.25"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  <c r="BC130" s="190"/>
      <c r="BD130" s="190"/>
      <c r="BE130" s="190"/>
      <c r="BF130" s="190"/>
      <c r="BG130" s="190"/>
      <c r="BH130" s="190"/>
      <c r="BI130" s="190"/>
      <c r="BJ130" s="190"/>
      <c r="BK130" s="190"/>
      <c r="BL130" s="190"/>
      <c r="BM130" s="190"/>
      <c r="BN130" s="190"/>
      <c r="BO130" s="190"/>
      <c r="BP130" s="190"/>
      <c r="BQ130" s="190"/>
      <c r="BR130" s="190"/>
      <c r="BS130" s="190"/>
      <c r="BT130" s="190"/>
      <c r="BU130" s="190"/>
      <c r="BV130" s="190"/>
      <c r="BW130" s="190"/>
    </row>
    <row r="131" spans="39:75" x14ac:dyDescent="0.25"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</row>
    <row r="132" spans="39:75" x14ac:dyDescent="0.25"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</row>
    <row r="133" spans="39:75" x14ac:dyDescent="0.25"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</row>
    <row r="134" spans="39:75" x14ac:dyDescent="0.25"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</row>
    <row r="135" spans="39:75" x14ac:dyDescent="0.25"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</row>
    <row r="136" spans="39:75" x14ac:dyDescent="0.25"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0"/>
      <c r="BN136" s="190"/>
      <c r="BO136" s="190"/>
      <c r="BP136" s="190"/>
      <c r="BQ136" s="190"/>
      <c r="BR136" s="190"/>
      <c r="BS136" s="190"/>
      <c r="BT136" s="190"/>
      <c r="BU136" s="190"/>
      <c r="BV136" s="190"/>
      <c r="BW136" s="190"/>
    </row>
    <row r="137" spans="39:75" x14ac:dyDescent="0.25"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190"/>
      <c r="BC137" s="190"/>
      <c r="BD137" s="190"/>
      <c r="BE137" s="190"/>
      <c r="BF137" s="190"/>
      <c r="BG137" s="190"/>
      <c r="BH137" s="190"/>
      <c r="BI137" s="190"/>
      <c r="BJ137" s="190"/>
      <c r="BK137" s="190"/>
      <c r="BL137" s="190"/>
      <c r="BM137" s="190"/>
      <c r="BN137" s="190"/>
      <c r="BO137" s="190"/>
      <c r="BP137" s="190"/>
      <c r="BQ137" s="190"/>
      <c r="BR137" s="190"/>
      <c r="BS137" s="190"/>
      <c r="BT137" s="190"/>
      <c r="BU137" s="190"/>
      <c r="BV137" s="190"/>
      <c r="BW137" s="190"/>
    </row>
    <row r="138" spans="39:75" x14ac:dyDescent="0.25"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190"/>
      <c r="BC138" s="190"/>
      <c r="BD138" s="190"/>
      <c r="BE138" s="190"/>
      <c r="BF138" s="190"/>
      <c r="BG138" s="190"/>
      <c r="BH138" s="190"/>
      <c r="BI138" s="190"/>
      <c r="BJ138" s="190"/>
      <c r="BK138" s="190"/>
      <c r="BL138" s="190"/>
      <c r="BM138" s="190"/>
      <c r="BN138" s="190"/>
      <c r="BO138" s="190"/>
      <c r="BP138" s="190"/>
      <c r="BQ138" s="190"/>
      <c r="BR138" s="190"/>
      <c r="BS138" s="190"/>
      <c r="BT138" s="190"/>
      <c r="BU138" s="190"/>
      <c r="BV138" s="190"/>
      <c r="BW138" s="190"/>
    </row>
    <row r="139" spans="39:75" x14ac:dyDescent="0.25"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  <c r="BC139" s="190"/>
      <c r="BD139" s="190"/>
      <c r="BE139" s="190"/>
      <c r="BF139" s="190"/>
      <c r="BG139" s="190"/>
      <c r="BH139" s="190"/>
      <c r="BI139" s="190"/>
      <c r="BJ139" s="190"/>
      <c r="BK139" s="190"/>
      <c r="BL139" s="190"/>
      <c r="BM139" s="190"/>
      <c r="BN139" s="190"/>
      <c r="BO139" s="190"/>
      <c r="BP139" s="190"/>
      <c r="BQ139" s="190"/>
      <c r="BR139" s="190"/>
      <c r="BS139" s="190"/>
      <c r="BT139" s="190"/>
      <c r="BU139" s="190"/>
      <c r="BV139" s="190"/>
      <c r="BW139" s="190"/>
    </row>
    <row r="140" spans="39:75" x14ac:dyDescent="0.25"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0"/>
      <c r="BE140" s="190"/>
      <c r="BF140" s="190"/>
      <c r="BG140" s="190"/>
      <c r="BH140" s="190"/>
      <c r="BI140" s="190"/>
      <c r="BJ140" s="190"/>
      <c r="BK140" s="190"/>
      <c r="BL140" s="190"/>
      <c r="BM140" s="190"/>
      <c r="BN140" s="190"/>
      <c r="BO140" s="190"/>
      <c r="BP140" s="190"/>
      <c r="BQ140" s="190"/>
      <c r="BR140" s="190"/>
      <c r="BS140" s="190"/>
      <c r="BT140" s="190"/>
      <c r="BU140" s="190"/>
      <c r="BV140" s="190"/>
      <c r="BW140" s="190"/>
    </row>
    <row r="141" spans="39:75" x14ac:dyDescent="0.25"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  <c r="BC141" s="190"/>
      <c r="BD141" s="190"/>
      <c r="BE141" s="190"/>
      <c r="BF141" s="190"/>
      <c r="BG141" s="190"/>
      <c r="BH141" s="190"/>
      <c r="BI141" s="190"/>
      <c r="BJ141" s="190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</row>
    <row r="142" spans="39:75" x14ac:dyDescent="0.25"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190"/>
      <c r="BC142" s="190"/>
      <c r="BD142" s="190"/>
      <c r="BE142" s="190"/>
      <c r="BF142" s="190"/>
      <c r="BG142" s="190"/>
      <c r="BH142" s="190"/>
      <c r="BI142" s="190"/>
      <c r="BJ142" s="190"/>
      <c r="BK142" s="190"/>
      <c r="BL142" s="190"/>
      <c r="BM142" s="190"/>
      <c r="BN142" s="190"/>
      <c r="BO142" s="190"/>
      <c r="BP142" s="190"/>
      <c r="BQ142" s="190"/>
      <c r="BR142" s="190"/>
      <c r="BS142" s="190"/>
      <c r="BT142" s="190"/>
      <c r="BU142" s="190"/>
      <c r="BV142" s="190"/>
      <c r="BW142" s="190"/>
    </row>
    <row r="143" spans="39:75" x14ac:dyDescent="0.25"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190"/>
      <c r="BC143" s="190"/>
      <c r="BD143" s="190"/>
      <c r="BE143" s="190"/>
      <c r="BF143" s="190"/>
      <c r="BG143" s="190"/>
      <c r="BH143" s="190"/>
      <c r="BI143" s="190"/>
      <c r="BJ143" s="190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</row>
    <row r="144" spans="39:75" x14ac:dyDescent="0.25"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190"/>
      <c r="BC144" s="190"/>
      <c r="BD144" s="190"/>
      <c r="BE144" s="190"/>
      <c r="BF144" s="190"/>
      <c r="BG144" s="190"/>
      <c r="BH144" s="190"/>
      <c r="BI144" s="190"/>
      <c r="BJ144" s="190"/>
      <c r="BK144" s="190"/>
      <c r="BL144" s="190"/>
      <c r="BM144" s="190"/>
      <c r="BN144" s="190"/>
      <c r="BO144" s="190"/>
      <c r="BP144" s="190"/>
      <c r="BQ144" s="190"/>
      <c r="BR144" s="190"/>
      <c r="BS144" s="190"/>
      <c r="BT144" s="190"/>
      <c r="BU144" s="190"/>
      <c r="BV144" s="190"/>
      <c r="BW144" s="190"/>
    </row>
    <row r="145" spans="39:75" x14ac:dyDescent="0.25"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190"/>
      <c r="BC145" s="190"/>
      <c r="BD145" s="190"/>
      <c r="BE145" s="190"/>
      <c r="BF145" s="190"/>
      <c r="BG145" s="190"/>
      <c r="BH145" s="190"/>
      <c r="BI145" s="190"/>
      <c r="BJ145" s="190"/>
      <c r="BK145" s="190"/>
      <c r="BL145" s="190"/>
      <c r="BM145" s="190"/>
      <c r="BN145" s="190"/>
      <c r="BO145" s="190"/>
      <c r="BP145" s="190"/>
      <c r="BQ145" s="190"/>
      <c r="BR145" s="190"/>
      <c r="BS145" s="190"/>
      <c r="BT145" s="190"/>
      <c r="BU145" s="190"/>
      <c r="BV145" s="190"/>
      <c r="BW145" s="190"/>
    </row>
    <row r="146" spans="39:75" x14ac:dyDescent="0.25"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0"/>
      <c r="BU146" s="190"/>
      <c r="BV146" s="190"/>
      <c r="BW146" s="190"/>
    </row>
    <row r="147" spans="39:75" x14ac:dyDescent="0.25"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0"/>
      <c r="BQ147" s="190"/>
      <c r="BR147" s="190"/>
      <c r="BS147" s="190"/>
      <c r="BT147" s="190"/>
      <c r="BU147" s="190"/>
      <c r="BV147" s="190"/>
      <c r="BW147" s="190"/>
    </row>
    <row r="148" spans="39:75" x14ac:dyDescent="0.25"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  <c r="BK148" s="190"/>
      <c r="BL148" s="190"/>
      <c r="BM148" s="190"/>
      <c r="BN148" s="190"/>
      <c r="BO148" s="190"/>
      <c r="BP148" s="190"/>
      <c r="BQ148" s="190"/>
      <c r="BR148" s="190"/>
      <c r="BS148" s="190"/>
      <c r="BT148" s="190"/>
      <c r="BU148" s="190"/>
      <c r="BV148" s="190"/>
      <c r="BW148" s="190"/>
    </row>
    <row r="149" spans="39:75" x14ac:dyDescent="0.25"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190"/>
      <c r="BC149" s="190"/>
      <c r="BD149" s="190"/>
      <c r="BE149" s="190"/>
      <c r="BF149" s="190"/>
      <c r="BG149" s="190"/>
      <c r="BH149" s="190"/>
      <c r="BI149" s="190"/>
      <c r="BJ149" s="190"/>
      <c r="BK149" s="190"/>
      <c r="BL149" s="190"/>
      <c r="BM149" s="190"/>
      <c r="BN149" s="190"/>
      <c r="BO149" s="190"/>
      <c r="BP149" s="190"/>
      <c r="BQ149" s="190"/>
      <c r="BR149" s="190"/>
      <c r="BS149" s="190"/>
      <c r="BT149" s="190"/>
      <c r="BU149" s="190"/>
      <c r="BV149" s="190"/>
      <c r="BW149" s="190"/>
    </row>
    <row r="150" spans="39:75" x14ac:dyDescent="0.25"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  <c r="BC150" s="190"/>
      <c r="BD150" s="190"/>
      <c r="BE150" s="190"/>
      <c r="BF150" s="190"/>
      <c r="BG150" s="190"/>
      <c r="BH150" s="190"/>
      <c r="BI150" s="190"/>
      <c r="BJ150" s="190"/>
      <c r="BK150" s="190"/>
      <c r="BL150" s="190"/>
      <c r="BM150" s="190"/>
      <c r="BN150" s="190"/>
      <c r="BO150" s="190"/>
      <c r="BP150" s="190"/>
      <c r="BQ150" s="190"/>
      <c r="BR150" s="190"/>
      <c r="BS150" s="190"/>
      <c r="BT150" s="190"/>
      <c r="BU150" s="190"/>
      <c r="BV150" s="190"/>
      <c r="BW150" s="190"/>
    </row>
    <row r="151" spans="39:75" x14ac:dyDescent="0.25"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  <c r="BC151" s="190"/>
      <c r="BD151" s="190"/>
      <c r="BE151" s="190"/>
      <c r="BF151" s="190"/>
      <c r="BG151" s="190"/>
      <c r="BH151" s="190"/>
      <c r="BI151" s="190"/>
      <c r="BJ151" s="190"/>
      <c r="BK151" s="190"/>
      <c r="BL151" s="190"/>
      <c r="BM151" s="190"/>
      <c r="BN151" s="190"/>
      <c r="BO151" s="190"/>
      <c r="BP151" s="190"/>
      <c r="BQ151" s="190"/>
      <c r="BR151" s="190"/>
      <c r="BS151" s="190"/>
      <c r="BT151" s="190"/>
      <c r="BU151" s="190"/>
      <c r="BV151" s="190"/>
      <c r="BW151" s="190"/>
    </row>
    <row r="152" spans="39:75" x14ac:dyDescent="0.25"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  <c r="BK152" s="190"/>
      <c r="BL152" s="190"/>
      <c r="BM152" s="190"/>
      <c r="BN152" s="190"/>
      <c r="BO152" s="190"/>
      <c r="BP152" s="190"/>
      <c r="BQ152" s="190"/>
      <c r="BR152" s="190"/>
      <c r="BS152" s="190"/>
      <c r="BT152" s="190"/>
      <c r="BU152" s="190"/>
      <c r="BV152" s="190"/>
      <c r="BW152" s="190"/>
    </row>
    <row r="153" spans="39:75" x14ac:dyDescent="0.25"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  <c r="BK153" s="190"/>
      <c r="BL153" s="190"/>
      <c r="BM153" s="190"/>
      <c r="BN153" s="190"/>
      <c r="BO153" s="190"/>
      <c r="BP153" s="190"/>
      <c r="BQ153" s="190"/>
      <c r="BR153" s="190"/>
      <c r="BS153" s="190"/>
      <c r="BT153" s="190"/>
      <c r="BU153" s="190"/>
      <c r="BV153" s="190"/>
      <c r="BW153" s="190"/>
    </row>
    <row r="154" spans="39:75" x14ac:dyDescent="0.25"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  <c r="BK154" s="190"/>
      <c r="BL154" s="190"/>
      <c r="BM154" s="190"/>
      <c r="BN154" s="190"/>
      <c r="BO154" s="190"/>
      <c r="BP154" s="190"/>
      <c r="BQ154" s="190"/>
      <c r="BR154" s="190"/>
      <c r="BS154" s="190"/>
      <c r="BT154" s="190"/>
      <c r="BU154" s="190"/>
      <c r="BV154" s="190"/>
      <c r="BW154" s="190"/>
    </row>
    <row r="155" spans="39:75" x14ac:dyDescent="0.25"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  <c r="BK155" s="190"/>
      <c r="BL155" s="190"/>
      <c r="BM155" s="190"/>
      <c r="BN155" s="190"/>
      <c r="BO155" s="190"/>
      <c r="BP155" s="190"/>
      <c r="BQ155" s="190"/>
      <c r="BR155" s="190"/>
      <c r="BS155" s="190"/>
      <c r="BT155" s="190"/>
      <c r="BU155" s="190"/>
      <c r="BV155" s="190"/>
      <c r="BW155" s="190"/>
    </row>
    <row r="156" spans="39:75" x14ac:dyDescent="0.25"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  <c r="BK156" s="190"/>
      <c r="BL156" s="190"/>
      <c r="BM156" s="190"/>
      <c r="BN156" s="190"/>
      <c r="BO156" s="190"/>
      <c r="BP156" s="190"/>
      <c r="BQ156" s="190"/>
      <c r="BR156" s="190"/>
      <c r="BS156" s="190"/>
      <c r="BT156" s="190"/>
      <c r="BU156" s="190"/>
      <c r="BV156" s="190"/>
      <c r="BW156" s="190"/>
    </row>
    <row r="157" spans="39:75" x14ac:dyDescent="0.25"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190"/>
      <c r="BC157" s="190"/>
      <c r="BD157" s="190"/>
      <c r="BE157" s="190"/>
      <c r="BF157" s="190"/>
      <c r="BG157" s="190"/>
      <c r="BH157" s="190"/>
      <c r="BI157" s="190"/>
      <c r="BJ157" s="190"/>
      <c r="BK157" s="190"/>
      <c r="BL157" s="190"/>
      <c r="BM157" s="190"/>
      <c r="BN157" s="190"/>
      <c r="BO157" s="190"/>
      <c r="BP157" s="190"/>
      <c r="BQ157" s="190"/>
      <c r="BR157" s="190"/>
      <c r="BS157" s="190"/>
      <c r="BT157" s="190"/>
      <c r="BU157" s="190"/>
      <c r="BV157" s="190"/>
      <c r="BW157" s="190"/>
    </row>
    <row r="158" spans="39:75" x14ac:dyDescent="0.25"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190"/>
      <c r="BC158" s="190"/>
      <c r="BD158" s="190"/>
      <c r="BE158" s="190"/>
      <c r="BF158" s="190"/>
      <c r="BG158" s="190"/>
      <c r="BH158" s="190"/>
      <c r="BI158" s="190"/>
      <c r="BJ158" s="190"/>
      <c r="BK158" s="190"/>
      <c r="BL158" s="190"/>
      <c r="BM158" s="190"/>
      <c r="BN158" s="190"/>
      <c r="BO158" s="190"/>
      <c r="BP158" s="190"/>
      <c r="BQ158" s="190"/>
      <c r="BR158" s="190"/>
      <c r="BS158" s="190"/>
      <c r="BT158" s="190"/>
      <c r="BU158" s="190"/>
      <c r="BV158" s="190"/>
      <c r="BW158" s="190"/>
    </row>
    <row r="159" spans="39:75" x14ac:dyDescent="0.25"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  <c r="BK159" s="190"/>
      <c r="BL159" s="190"/>
      <c r="BM159" s="190"/>
      <c r="BN159" s="190"/>
      <c r="BO159" s="190"/>
      <c r="BP159" s="190"/>
      <c r="BQ159" s="190"/>
      <c r="BR159" s="190"/>
      <c r="BS159" s="190"/>
      <c r="BT159" s="190"/>
      <c r="BU159" s="190"/>
      <c r="BV159" s="190"/>
      <c r="BW159" s="190"/>
    </row>
    <row r="160" spans="39:75" x14ac:dyDescent="0.25"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  <c r="BK160" s="190"/>
      <c r="BL160" s="190"/>
      <c r="BM160" s="190"/>
      <c r="BN160" s="190"/>
      <c r="BO160" s="190"/>
      <c r="BP160" s="190"/>
      <c r="BQ160" s="190"/>
      <c r="BR160" s="190"/>
      <c r="BS160" s="190"/>
      <c r="BT160" s="190"/>
      <c r="BU160" s="190"/>
      <c r="BV160" s="190"/>
      <c r="BW160" s="190"/>
    </row>
    <row r="161" spans="39:75" x14ac:dyDescent="0.25"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BQ161" s="190"/>
      <c r="BR161" s="190"/>
      <c r="BS161" s="190"/>
      <c r="BT161" s="190"/>
      <c r="BU161" s="190"/>
      <c r="BV161" s="190"/>
      <c r="BW161" s="190"/>
    </row>
    <row r="162" spans="39:75" x14ac:dyDescent="0.25"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  <c r="BK162" s="190"/>
      <c r="BL162" s="190"/>
      <c r="BM162" s="190"/>
      <c r="BN162" s="190"/>
      <c r="BO162" s="190"/>
      <c r="BP162" s="190"/>
      <c r="BQ162" s="190"/>
      <c r="BR162" s="190"/>
      <c r="BS162" s="190"/>
      <c r="BT162" s="190"/>
      <c r="BU162" s="190"/>
      <c r="BV162" s="190"/>
      <c r="BW162" s="190"/>
    </row>
    <row r="163" spans="39:75" x14ac:dyDescent="0.25"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  <c r="BK163" s="190"/>
      <c r="BL163" s="190"/>
      <c r="BM163" s="190"/>
      <c r="BN163" s="190"/>
      <c r="BO163" s="190"/>
      <c r="BP163" s="190"/>
      <c r="BQ163" s="190"/>
      <c r="BR163" s="190"/>
      <c r="BS163" s="190"/>
      <c r="BT163" s="190"/>
      <c r="BU163" s="190"/>
      <c r="BV163" s="190"/>
      <c r="BW163" s="190"/>
    </row>
    <row r="164" spans="39:75" x14ac:dyDescent="0.25"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  <c r="BK164" s="190"/>
      <c r="BL164" s="190"/>
      <c r="BM164" s="190"/>
      <c r="BN164" s="190"/>
      <c r="BO164" s="190"/>
      <c r="BP164" s="190"/>
      <c r="BQ164" s="190"/>
      <c r="BR164" s="190"/>
      <c r="BS164" s="190"/>
      <c r="BT164" s="190"/>
      <c r="BU164" s="190"/>
      <c r="BV164" s="190"/>
      <c r="BW164" s="190"/>
    </row>
    <row r="165" spans="39:75" x14ac:dyDescent="0.25"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90"/>
      <c r="BQ165" s="190"/>
      <c r="BR165" s="190"/>
      <c r="BS165" s="190"/>
      <c r="BT165" s="190"/>
      <c r="BU165" s="190"/>
      <c r="BV165" s="190"/>
      <c r="BW165" s="190"/>
    </row>
    <row r="166" spans="39:75" x14ac:dyDescent="0.25"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</row>
    <row r="167" spans="39:75" x14ac:dyDescent="0.25"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190"/>
      <c r="BC167" s="190"/>
      <c r="BD167" s="190"/>
      <c r="BE167" s="190"/>
      <c r="BF167" s="190"/>
      <c r="BG167" s="190"/>
      <c r="BH167" s="190"/>
      <c r="BI167" s="190"/>
      <c r="BJ167" s="190"/>
      <c r="BK167" s="190"/>
      <c r="BL167" s="190"/>
      <c r="BM167" s="190"/>
      <c r="BN167" s="190"/>
      <c r="BO167" s="190"/>
      <c r="BP167" s="190"/>
      <c r="BQ167" s="190"/>
      <c r="BR167" s="190"/>
      <c r="BS167" s="190"/>
      <c r="BT167" s="190"/>
      <c r="BU167" s="190"/>
      <c r="BV167" s="190"/>
      <c r="BW167" s="190"/>
    </row>
    <row r="168" spans="39:75" x14ac:dyDescent="0.25"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BQ168" s="190"/>
      <c r="BR168" s="190"/>
      <c r="BS168" s="190"/>
      <c r="BT168" s="190"/>
      <c r="BU168" s="190"/>
      <c r="BV168" s="190"/>
      <c r="BW168" s="190"/>
    </row>
    <row r="169" spans="39:75" x14ac:dyDescent="0.25"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BQ169" s="190"/>
      <c r="BR169" s="190"/>
      <c r="BS169" s="190"/>
      <c r="BT169" s="190"/>
      <c r="BU169" s="190"/>
      <c r="BV169" s="190"/>
      <c r="BW169" s="190"/>
    </row>
    <row r="170" spans="39:75" x14ac:dyDescent="0.25"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190"/>
      <c r="BT170" s="190"/>
      <c r="BU170" s="190"/>
      <c r="BV170" s="190"/>
      <c r="BW170" s="190"/>
    </row>
    <row r="171" spans="39:75" x14ac:dyDescent="0.25"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</row>
    <row r="172" spans="39:75" x14ac:dyDescent="0.25"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190"/>
      <c r="BT172" s="190"/>
      <c r="BU172" s="190"/>
      <c r="BV172" s="190"/>
      <c r="BW172" s="190"/>
    </row>
    <row r="173" spans="39:75" x14ac:dyDescent="0.25"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BQ173" s="190"/>
      <c r="BR173" s="190"/>
      <c r="BS173" s="190"/>
      <c r="BT173" s="190"/>
      <c r="BU173" s="190"/>
      <c r="BV173" s="190"/>
      <c r="BW173" s="190"/>
    </row>
    <row r="174" spans="39:75" x14ac:dyDescent="0.25"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190"/>
      <c r="BT174" s="190"/>
      <c r="BU174" s="190"/>
      <c r="BV174" s="190"/>
      <c r="BW174" s="190"/>
    </row>
    <row r="175" spans="39:75" x14ac:dyDescent="0.25"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BQ175" s="190"/>
      <c r="BR175" s="190"/>
      <c r="BS175" s="190"/>
      <c r="BT175" s="190"/>
      <c r="BU175" s="190"/>
      <c r="BV175" s="190"/>
      <c r="BW175" s="190"/>
    </row>
    <row r="176" spans="39:75" x14ac:dyDescent="0.25"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BQ176" s="190"/>
      <c r="BR176" s="190"/>
      <c r="BS176" s="190"/>
      <c r="BT176" s="190"/>
      <c r="BU176" s="190"/>
      <c r="BV176" s="190"/>
      <c r="BW176" s="190"/>
    </row>
    <row r="177" spans="39:75" x14ac:dyDescent="0.25"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BQ177" s="190"/>
      <c r="BR177" s="190"/>
      <c r="BS177" s="190"/>
      <c r="BT177" s="190"/>
      <c r="BU177" s="190"/>
      <c r="BV177" s="190"/>
      <c r="BW177" s="190"/>
    </row>
    <row r="178" spans="39:75" x14ac:dyDescent="0.25">
      <c r="AM178" s="190"/>
      <c r="AN178" s="190"/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  <c r="BK178" s="190"/>
      <c r="BL178" s="190"/>
      <c r="BM178" s="190"/>
      <c r="BN178" s="190"/>
      <c r="BO178" s="190"/>
      <c r="BP178" s="190"/>
      <c r="BQ178" s="190"/>
      <c r="BR178" s="190"/>
      <c r="BS178" s="190"/>
      <c r="BT178" s="190"/>
      <c r="BU178" s="190"/>
      <c r="BV178" s="190"/>
      <c r="BW178" s="190"/>
    </row>
    <row r="179" spans="39:75" x14ac:dyDescent="0.25">
      <c r="AM179" s="190"/>
      <c r="AN179" s="190"/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  <c r="BK179" s="190"/>
      <c r="BL179" s="190"/>
      <c r="BM179" s="190"/>
      <c r="BN179" s="190"/>
      <c r="BO179" s="190"/>
      <c r="BP179" s="190"/>
      <c r="BQ179" s="190"/>
      <c r="BR179" s="190"/>
      <c r="BS179" s="190"/>
      <c r="BT179" s="190"/>
      <c r="BU179" s="190"/>
      <c r="BV179" s="190"/>
      <c r="BW179" s="190"/>
    </row>
    <row r="180" spans="39:75" x14ac:dyDescent="0.25">
      <c r="AM180" s="190"/>
      <c r="AN180" s="190"/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BQ180" s="190"/>
      <c r="BR180" s="190"/>
      <c r="BS180" s="190"/>
      <c r="BT180" s="190"/>
      <c r="BU180" s="190"/>
      <c r="BV180" s="190"/>
      <c r="BW180" s="190"/>
    </row>
    <row r="181" spans="39:75" x14ac:dyDescent="0.25">
      <c r="AM181" s="190"/>
      <c r="AN181" s="190"/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BQ181" s="190"/>
      <c r="BR181" s="190"/>
      <c r="BS181" s="190"/>
      <c r="BT181" s="190"/>
      <c r="BU181" s="190"/>
      <c r="BV181" s="190"/>
      <c r="BW181" s="190"/>
    </row>
    <row r="182" spans="39:75" x14ac:dyDescent="0.25">
      <c r="AM182" s="190"/>
      <c r="AN182" s="190"/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  <c r="BK182" s="190"/>
      <c r="BL182" s="190"/>
      <c r="BM182" s="190"/>
      <c r="BN182" s="190"/>
      <c r="BO182" s="190"/>
      <c r="BP182" s="190"/>
      <c r="BQ182" s="190"/>
      <c r="BR182" s="190"/>
      <c r="BS182" s="190"/>
      <c r="BT182" s="190"/>
      <c r="BU182" s="190"/>
      <c r="BV182" s="190"/>
      <c r="BW182" s="190"/>
    </row>
    <row r="183" spans="39:75" x14ac:dyDescent="0.25">
      <c r="AM183" s="190"/>
      <c r="AN183" s="190"/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  <c r="BK183" s="190"/>
      <c r="BL183" s="190"/>
      <c r="BM183" s="190"/>
      <c r="BN183" s="190"/>
      <c r="BO183" s="190"/>
      <c r="BP183" s="190"/>
      <c r="BQ183" s="190"/>
      <c r="BR183" s="190"/>
      <c r="BS183" s="190"/>
      <c r="BT183" s="190"/>
      <c r="BU183" s="190"/>
      <c r="BV183" s="190"/>
      <c r="BW183" s="190"/>
    </row>
    <row r="184" spans="39:75" x14ac:dyDescent="0.25">
      <c r="AM184" s="190"/>
      <c r="AN184" s="190"/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  <c r="BK184" s="190"/>
      <c r="BL184" s="190"/>
      <c r="BM184" s="190"/>
      <c r="BN184" s="190"/>
      <c r="BO184" s="190"/>
      <c r="BP184" s="190"/>
      <c r="BQ184" s="190"/>
      <c r="BR184" s="190"/>
      <c r="BS184" s="190"/>
      <c r="BT184" s="190"/>
      <c r="BU184" s="190"/>
      <c r="BV184" s="190"/>
      <c r="BW184" s="190"/>
    </row>
    <row r="185" spans="39:75" x14ac:dyDescent="0.25"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BQ185" s="190"/>
      <c r="BR185" s="190"/>
      <c r="BS185" s="190"/>
      <c r="BT185" s="190"/>
      <c r="BU185" s="190"/>
      <c r="BV185" s="190"/>
      <c r="BW185" s="190"/>
    </row>
    <row r="186" spans="39:75" x14ac:dyDescent="0.25"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BQ186" s="190"/>
      <c r="BR186" s="190"/>
      <c r="BS186" s="190"/>
      <c r="BT186" s="190"/>
      <c r="BU186" s="190"/>
      <c r="BV186" s="190"/>
      <c r="BW186" s="190"/>
    </row>
    <row r="187" spans="39:75" x14ac:dyDescent="0.25"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BQ187" s="190"/>
      <c r="BR187" s="190"/>
      <c r="BS187" s="190"/>
      <c r="BT187" s="190"/>
      <c r="BU187" s="190"/>
      <c r="BV187" s="190"/>
      <c r="BW187" s="190"/>
    </row>
    <row r="188" spans="39:75" x14ac:dyDescent="0.25">
      <c r="AM188" s="190"/>
      <c r="AN188" s="190"/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  <c r="BK188" s="190"/>
      <c r="BL188" s="190"/>
      <c r="BM188" s="190"/>
      <c r="BN188" s="190"/>
      <c r="BO188" s="190"/>
      <c r="BP188" s="190"/>
      <c r="BQ188" s="190"/>
      <c r="BR188" s="190"/>
      <c r="BS188" s="190"/>
      <c r="BT188" s="190"/>
      <c r="BU188" s="190"/>
      <c r="BV188" s="190"/>
      <c r="BW188" s="190"/>
    </row>
    <row r="189" spans="39:75" x14ac:dyDescent="0.25">
      <c r="AM189" s="190"/>
      <c r="AN189" s="190"/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  <c r="BK189" s="190"/>
      <c r="BL189" s="190"/>
      <c r="BM189" s="190"/>
      <c r="BN189" s="190"/>
      <c r="BO189" s="190"/>
      <c r="BP189" s="190"/>
      <c r="BQ189" s="190"/>
      <c r="BR189" s="190"/>
      <c r="BS189" s="190"/>
      <c r="BT189" s="190"/>
      <c r="BU189" s="190"/>
      <c r="BV189" s="190"/>
      <c r="BW189" s="190"/>
    </row>
    <row r="190" spans="39:75" x14ac:dyDescent="0.25">
      <c r="AM190" s="190"/>
      <c r="AN190" s="190"/>
      <c r="AO190" s="190"/>
      <c r="AP190" s="190"/>
      <c r="AQ190" s="190"/>
      <c r="AR190" s="190"/>
      <c r="AS190" s="190"/>
      <c r="AT190" s="190"/>
      <c r="AU190" s="190"/>
      <c r="AV190" s="190"/>
      <c r="AW190" s="190"/>
      <c r="AX190" s="190"/>
      <c r="AY190" s="190"/>
      <c r="AZ190" s="190"/>
      <c r="BA190" s="190"/>
      <c r="BB190" s="190"/>
      <c r="BC190" s="190"/>
      <c r="BD190" s="190"/>
      <c r="BE190" s="190"/>
      <c r="BF190" s="190"/>
      <c r="BG190" s="190"/>
      <c r="BH190" s="190"/>
      <c r="BI190" s="190"/>
      <c r="BJ190" s="190"/>
      <c r="BK190" s="190"/>
      <c r="BL190" s="190"/>
      <c r="BM190" s="190"/>
      <c r="BN190" s="190"/>
      <c r="BO190" s="190"/>
      <c r="BP190" s="190"/>
      <c r="BQ190" s="190"/>
      <c r="BR190" s="190"/>
      <c r="BS190" s="190"/>
      <c r="BT190" s="190"/>
      <c r="BU190" s="190"/>
      <c r="BV190" s="190"/>
      <c r="BW190" s="190"/>
    </row>
    <row r="191" spans="39:75" x14ac:dyDescent="0.25">
      <c r="AM191" s="190"/>
      <c r="AN191" s="190"/>
      <c r="AO191" s="190"/>
      <c r="AP191" s="190"/>
      <c r="AQ191" s="190"/>
      <c r="AR191" s="190"/>
      <c r="AS191" s="190"/>
      <c r="AT191" s="190"/>
      <c r="AU191" s="190"/>
      <c r="AV191" s="190"/>
      <c r="AW191" s="190"/>
      <c r="AX191" s="190"/>
      <c r="AY191" s="190"/>
      <c r="AZ191" s="190"/>
      <c r="BA191" s="190"/>
      <c r="BB191" s="190"/>
      <c r="BC191" s="190"/>
      <c r="BD191" s="190"/>
      <c r="BE191" s="190"/>
      <c r="BF191" s="190"/>
      <c r="BG191" s="190"/>
      <c r="BH191" s="190"/>
      <c r="BI191" s="190"/>
      <c r="BJ191" s="190"/>
      <c r="BK191" s="190"/>
      <c r="BL191" s="190"/>
      <c r="BM191" s="190"/>
      <c r="BN191" s="190"/>
      <c r="BO191" s="190"/>
      <c r="BP191" s="190"/>
      <c r="BQ191" s="190"/>
      <c r="BR191" s="190"/>
      <c r="BS191" s="190"/>
      <c r="BT191" s="190"/>
      <c r="BU191" s="190"/>
      <c r="BV191" s="190"/>
      <c r="BW191" s="190"/>
    </row>
    <row r="192" spans="39:75" x14ac:dyDescent="0.25">
      <c r="AM192" s="190"/>
      <c r="AN192" s="190"/>
      <c r="AO192" s="190"/>
      <c r="AP192" s="190"/>
      <c r="AQ192" s="190"/>
      <c r="AR192" s="190"/>
      <c r="AS192" s="190"/>
      <c r="AT192" s="190"/>
      <c r="AU192" s="190"/>
      <c r="AV192" s="190"/>
      <c r="AW192" s="190"/>
      <c r="AX192" s="190"/>
      <c r="AY192" s="190"/>
      <c r="AZ192" s="190"/>
      <c r="BA192" s="190"/>
      <c r="BB192" s="190"/>
      <c r="BC192" s="190"/>
      <c r="BD192" s="190"/>
      <c r="BE192" s="190"/>
      <c r="BF192" s="190"/>
      <c r="BG192" s="190"/>
      <c r="BH192" s="190"/>
      <c r="BI192" s="190"/>
      <c r="BJ192" s="190"/>
      <c r="BK192" s="190"/>
      <c r="BL192" s="190"/>
      <c r="BM192" s="190"/>
      <c r="BN192" s="190"/>
      <c r="BO192" s="190"/>
      <c r="BP192" s="190"/>
      <c r="BQ192" s="190"/>
      <c r="BR192" s="190"/>
      <c r="BS192" s="190"/>
      <c r="BT192" s="190"/>
      <c r="BU192" s="190"/>
      <c r="BV192" s="190"/>
      <c r="BW192" s="190"/>
    </row>
    <row r="193" spans="39:75" x14ac:dyDescent="0.25">
      <c r="AM193" s="190"/>
      <c r="AN193" s="190"/>
      <c r="AO193" s="190"/>
      <c r="AP193" s="190"/>
      <c r="AQ193" s="190"/>
      <c r="AR193" s="190"/>
      <c r="AS193" s="190"/>
      <c r="AT193" s="190"/>
      <c r="AU193" s="190"/>
      <c r="AV193" s="190"/>
      <c r="AW193" s="190"/>
      <c r="AX193" s="190"/>
      <c r="AY193" s="190"/>
      <c r="AZ193" s="190"/>
      <c r="BA193" s="190"/>
      <c r="BB193" s="190"/>
      <c r="BC193" s="190"/>
      <c r="BD193" s="190"/>
      <c r="BE193" s="190"/>
      <c r="BF193" s="190"/>
      <c r="BG193" s="190"/>
      <c r="BH193" s="190"/>
      <c r="BI193" s="190"/>
      <c r="BJ193" s="190"/>
      <c r="BK193" s="190"/>
      <c r="BL193" s="190"/>
      <c r="BM193" s="190"/>
      <c r="BN193" s="190"/>
      <c r="BO193" s="190"/>
      <c r="BP193" s="190"/>
      <c r="BQ193" s="190"/>
      <c r="BR193" s="190"/>
      <c r="BS193" s="190"/>
      <c r="BT193" s="190"/>
      <c r="BU193" s="190"/>
      <c r="BV193" s="190"/>
      <c r="BW193" s="190"/>
    </row>
    <row r="194" spans="39:75" x14ac:dyDescent="0.25">
      <c r="AM194" s="190"/>
      <c r="AN194" s="190"/>
      <c r="AO194" s="190"/>
      <c r="AP194" s="190"/>
      <c r="AQ194" s="190"/>
      <c r="AR194" s="190"/>
      <c r="AS194" s="190"/>
      <c r="AT194" s="190"/>
      <c r="AU194" s="190"/>
      <c r="AV194" s="190"/>
      <c r="AW194" s="190"/>
      <c r="AX194" s="190"/>
      <c r="AY194" s="190"/>
      <c r="AZ194" s="190"/>
      <c r="BA194" s="190"/>
      <c r="BB194" s="190"/>
      <c r="BC194" s="190"/>
      <c r="BD194" s="190"/>
      <c r="BE194" s="190"/>
      <c r="BF194" s="190"/>
      <c r="BG194" s="190"/>
      <c r="BH194" s="190"/>
      <c r="BI194" s="190"/>
      <c r="BJ194" s="190"/>
      <c r="BK194" s="190"/>
      <c r="BL194" s="190"/>
      <c r="BM194" s="190"/>
      <c r="BN194" s="190"/>
      <c r="BO194" s="190"/>
      <c r="BP194" s="190"/>
      <c r="BQ194" s="190"/>
      <c r="BR194" s="190"/>
      <c r="BS194" s="190"/>
      <c r="BT194" s="190"/>
      <c r="BU194" s="190"/>
      <c r="BV194" s="190"/>
      <c r="BW194" s="190"/>
    </row>
    <row r="195" spans="39:75" x14ac:dyDescent="0.25">
      <c r="AM195" s="190"/>
      <c r="AN195" s="190"/>
      <c r="AO195" s="190"/>
      <c r="AP195" s="190"/>
      <c r="AQ195" s="190"/>
      <c r="AR195" s="190"/>
      <c r="AS195" s="190"/>
      <c r="AT195" s="190"/>
      <c r="AU195" s="190"/>
      <c r="AV195" s="190"/>
      <c r="AW195" s="190"/>
      <c r="AX195" s="190"/>
      <c r="AY195" s="190"/>
      <c r="AZ195" s="190"/>
      <c r="BA195" s="190"/>
      <c r="BB195" s="190"/>
      <c r="BC195" s="190"/>
      <c r="BD195" s="190"/>
      <c r="BE195" s="190"/>
      <c r="BF195" s="190"/>
      <c r="BG195" s="190"/>
      <c r="BH195" s="190"/>
      <c r="BI195" s="190"/>
      <c r="BJ195" s="190"/>
      <c r="BK195" s="190"/>
      <c r="BL195" s="190"/>
      <c r="BM195" s="190"/>
      <c r="BN195" s="190"/>
      <c r="BO195" s="190"/>
      <c r="BP195" s="190"/>
      <c r="BQ195" s="190"/>
      <c r="BR195" s="190"/>
      <c r="BS195" s="190"/>
      <c r="BT195" s="190"/>
      <c r="BU195" s="190"/>
      <c r="BV195" s="190"/>
      <c r="BW195" s="190"/>
    </row>
    <row r="196" spans="39:75" x14ac:dyDescent="0.25">
      <c r="AM196" s="190"/>
      <c r="AN196" s="190"/>
      <c r="AO196" s="190"/>
      <c r="AP196" s="190"/>
      <c r="AQ196" s="190"/>
      <c r="AR196" s="190"/>
      <c r="AS196" s="190"/>
      <c r="AT196" s="190"/>
      <c r="AU196" s="190"/>
      <c r="AV196" s="190"/>
      <c r="AW196" s="190"/>
      <c r="AX196" s="190"/>
      <c r="AY196" s="190"/>
      <c r="AZ196" s="190"/>
      <c r="BA196" s="190"/>
      <c r="BB196" s="190"/>
      <c r="BC196" s="190"/>
      <c r="BD196" s="190"/>
      <c r="BE196" s="190"/>
      <c r="BF196" s="190"/>
      <c r="BG196" s="190"/>
      <c r="BH196" s="190"/>
      <c r="BI196" s="190"/>
      <c r="BJ196" s="190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0"/>
      <c r="BW196" s="190"/>
    </row>
    <row r="197" spans="39:75" x14ac:dyDescent="0.25"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  <c r="BK197" s="190"/>
      <c r="BL197" s="190"/>
      <c r="BM197" s="190"/>
      <c r="BN197" s="190"/>
      <c r="BO197" s="190"/>
      <c r="BP197" s="190"/>
      <c r="BQ197" s="190"/>
      <c r="BR197" s="190"/>
      <c r="BS197" s="190"/>
      <c r="BT197" s="190"/>
      <c r="BU197" s="190"/>
      <c r="BV197" s="190"/>
      <c r="BW197" s="190"/>
    </row>
    <row r="198" spans="39:75" x14ac:dyDescent="0.25"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  <c r="BJ198" s="190"/>
      <c r="BK198" s="190"/>
      <c r="BL198" s="190"/>
      <c r="BM198" s="190"/>
      <c r="BN198" s="190"/>
      <c r="BO198" s="190"/>
      <c r="BP198" s="190"/>
      <c r="BQ198" s="190"/>
      <c r="BR198" s="190"/>
      <c r="BS198" s="190"/>
      <c r="BT198" s="190"/>
      <c r="BU198" s="190"/>
      <c r="BV198" s="190"/>
      <c r="BW198" s="190"/>
    </row>
    <row r="199" spans="39:75" x14ac:dyDescent="0.25">
      <c r="AM199" s="190"/>
      <c r="AN199" s="190"/>
      <c r="AO199" s="190"/>
      <c r="AP199" s="190"/>
      <c r="AQ199" s="190"/>
      <c r="AR199" s="190"/>
      <c r="AS199" s="190"/>
      <c r="AT199" s="190"/>
      <c r="AU199" s="190"/>
      <c r="AV199" s="190"/>
      <c r="AW199" s="190"/>
      <c r="AX199" s="190"/>
      <c r="AY199" s="190"/>
      <c r="AZ199" s="190"/>
      <c r="BA199" s="190"/>
      <c r="BB199" s="190"/>
      <c r="BC199" s="190"/>
      <c r="BD199" s="190"/>
      <c r="BE199" s="190"/>
      <c r="BF199" s="190"/>
      <c r="BG199" s="190"/>
      <c r="BH199" s="190"/>
      <c r="BI199" s="190"/>
      <c r="BJ199" s="190"/>
      <c r="BK199" s="190"/>
      <c r="BL199" s="190"/>
      <c r="BM199" s="190"/>
      <c r="BN199" s="190"/>
      <c r="BO199" s="190"/>
      <c r="BP199" s="190"/>
      <c r="BQ199" s="190"/>
      <c r="BR199" s="190"/>
      <c r="BS199" s="190"/>
      <c r="BT199" s="190"/>
      <c r="BU199" s="190"/>
      <c r="BV199" s="190"/>
      <c r="BW199" s="190"/>
    </row>
    <row r="200" spans="39:75" x14ac:dyDescent="0.25">
      <c r="AM200" s="190"/>
      <c r="AN200" s="190"/>
      <c r="AO200" s="190"/>
      <c r="AP200" s="190"/>
      <c r="AQ200" s="190"/>
      <c r="AR200" s="190"/>
      <c r="AS200" s="190"/>
      <c r="AT200" s="190"/>
      <c r="AU200" s="190"/>
      <c r="AV200" s="190"/>
      <c r="AW200" s="190"/>
      <c r="AX200" s="190"/>
      <c r="AY200" s="190"/>
      <c r="AZ200" s="190"/>
      <c r="BA200" s="190"/>
      <c r="BB200" s="190"/>
      <c r="BC200" s="190"/>
      <c r="BD200" s="190"/>
      <c r="BE200" s="190"/>
      <c r="BF200" s="190"/>
      <c r="BG200" s="190"/>
      <c r="BH200" s="190"/>
      <c r="BI200" s="190"/>
      <c r="BJ200" s="190"/>
      <c r="BK200" s="190"/>
      <c r="BL200" s="190"/>
      <c r="BM200" s="190"/>
      <c r="BN200" s="190"/>
      <c r="BO200" s="190"/>
      <c r="BP200" s="190"/>
      <c r="BQ200" s="190"/>
      <c r="BR200" s="190"/>
      <c r="BS200" s="190"/>
      <c r="BT200" s="190"/>
      <c r="BU200" s="190"/>
      <c r="BV200" s="190"/>
      <c r="BW200" s="190"/>
    </row>
    <row r="201" spans="39:75" x14ac:dyDescent="0.25"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  <c r="BK201" s="190"/>
      <c r="BL201" s="190"/>
      <c r="BM201" s="190"/>
      <c r="BN201" s="190"/>
      <c r="BO201" s="190"/>
      <c r="BP201" s="190"/>
      <c r="BQ201" s="190"/>
      <c r="BR201" s="190"/>
      <c r="BS201" s="190"/>
      <c r="BT201" s="190"/>
      <c r="BU201" s="190"/>
      <c r="BV201" s="190"/>
      <c r="BW201" s="190"/>
    </row>
    <row r="202" spans="39:75" x14ac:dyDescent="0.25">
      <c r="AM202" s="190"/>
      <c r="AN202" s="190"/>
      <c r="AO202" s="190"/>
      <c r="AP202" s="190"/>
      <c r="AQ202" s="190"/>
      <c r="AR202" s="190"/>
      <c r="AS202" s="190"/>
      <c r="AT202" s="190"/>
      <c r="AU202" s="190"/>
      <c r="AV202" s="190"/>
      <c r="AW202" s="190"/>
      <c r="AX202" s="190"/>
      <c r="AY202" s="190"/>
      <c r="AZ202" s="190"/>
      <c r="BA202" s="190"/>
      <c r="BB202" s="190"/>
      <c r="BC202" s="190"/>
      <c r="BD202" s="190"/>
      <c r="BE202" s="190"/>
      <c r="BF202" s="190"/>
      <c r="BG202" s="190"/>
      <c r="BH202" s="190"/>
      <c r="BI202" s="190"/>
      <c r="BJ202" s="190"/>
      <c r="BK202" s="190"/>
      <c r="BL202" s="190"/>
      <c r="BM202" s="190"/>
      <c r="BN202" s="190"/>
      <c r="BO202" s="190"/>
      <c r="BP202" s="190"/>
      <c r="BQ202" s="190"/>
      <c r="BR202" s="190"/>
      <c r="BS202" s="190"/>
      <c r="BT202" s="190"/>
      <c r="BU202" s="190"/>
      <c r="BV202" s="190"/>
      <c r="BW202" s="190"/>
    </row>
    <row r="203" spans="39:75" x14ac:dyDescent="0.25">
      <c r="AM203" s="190"/>
      <c r="AN203" s="190"/>
      <c r="AO203" s="190"/>
      <c r="AP203" s="190"/>
      <c r="AQ203" s="190"/>
      <c r="AR203" s="190"/>
      <c r="AS203" s="190"/>
      <c r="AT203" s="190"/>
      <c r="AU203" s="190"/>
      <c r="AV203" s="190"/>
      <c r="AW203" s="190"/>
      <c r="AX203" s="190"/>
      <c r="AY203" s="190"/>
      <c r="AZ203" s="190"/>
      <c r="BA203" s="190"/>
      <c r="BB203" s="190"/>
      <c r="BC203" s="190"/>
      <c r="BD203" s="190"/>
      <c r="BE203" s="190"/>
      <c r="BF203" s="190"/>
      <c r="BG203" s="190"/>
      <c r="BH203" s="190"/>
      <c r="BI203" s="190"/>
      <c r="BJ203" s="190"/>
      <c r="BK203" s="190"/>
      <c r="BL203" s="190"/>
      <c r="BM203" s="190"/>
      <c r="BN203" s="190"/>
      <c r="BO203" s="190"/>
      <c r="BP203" s="190"/>
      <c r="BQ203" s="190"/>
      <c r="BR203" s="190"/>
      <c r="BS203" s="190"/>
      <c r="BT203" s="190"/>
      <c r="BU203" s="190"/>
      <c r="BV203" s="190"/>
      <c r="BW203" s="190"/>
    </row>
    <row r="204" spans="39:75" x14ac:dyDescent="0.25">
      <c r="AM204" s="190"/>
      <c r="AN204" s="190"/>
      <c r="AO204" s="190"/>
      <c r="AP204" s="190"/>
      <c r="AQ204" s="190"/>
      <c r="AR204" s="190"/>
      <c r="AS204" s="190"/>
      <c r="AT204" s="190"/>
      <c r="AU204" s="190"/>
      <c r="AV204" s="190"/>
      <c r="AW204" s="190"/>
      <c r="AX204" s="190"/>
      <c r="AY204" s="190"/>
      <c r="AZ204" s="190"/>
      <c r="BA204" s="190"/>
      <c r="BB204" s="190"/>
      <c r="BC204" s="190"/>
      <c r="BD204" s="190"/>
      <c r="BE204" s="190"/>
      <c r="BF204" s="190"/>
      <c r="BG204" s="190"/>
      <c r="BH204" s="190"/>
      <c r="BI204" s="190"/>
      <c r="BJ204" s="190"/>
      <c r="BK204" s="190"/>
      <c r="BL204" s="190"/>
      <c r="BM204" s="190"/>
      <c r="BN204" s="190"/>
      <c r="BO204" s="190"/>
      <c r="BP204" s="190"/>
      <c r="BQ204" s="190"/>
      <c r="BR204" s="190"/>
      <c r="BS204" s="190"/>
      <c r="BT204" s="190"/>
      <c r="BU204" s="190"/>
      <c r="BV204" s="190"/>
      <c r="BW204" s="190"/>
    </row>
    <row r="205" spans="39:75" x14ac:dyDescent="0.25">
      <c r="AM205" s="190"/>
      <c r="AN205" s="190"/>
      <c r="AO205" s="190"/>
      <c r="AP205" s="190"/>
      <c r="AQ205" s="190"/>
      <c r="AR205" s="190"/>
      <c r="AS205" s="190"/>
      <c r="AT205" s="190"/>
      <c r="AU205" s="190"/>
      <c r="AV205" s="190"/>
      <c r="AW205" s="190"/>
      <c r="AX205" s="190"/>
      <c r="AY205" s="190"/>
      <c r="AZ205" s="190"/>
      <c r="BA205" s="190"/>
      <c r="BB205" s="190"/>
      <c r="BC205" s="190"/>
      <c r="BD205" s="190"/>
      <c r="BE205" s="190"/>
      <c r="BF205" s="190"/>
      <c r="BG205" s="190"/>
      <c r="BH205" s="190"/>
      <c r="BI205" s="190"/>
      <c r="BJ205" s="190"/>
      <c r="BK205" s="190"/>
      <c r="BL205" s="190"/>
      <c r="BM205" s="190"/>
      <c r="BN205" s="190"/>
      <c r="BO205" s="190"/>
      <c r="BP205" s="190"/>
      <c r="BQ205" s="190"/>
      <c r="BR205" s="190"/>
      <c r="BS205" s="190"/>
      <c r="BT205" s="190"/>
      <c r="BU205" s="190"/>
      <c r="BV205" s="190"/>
      <c r="BW205" s="190"/>
    </row>
    <row r="206" spans="39:75" x14ac:dyDescent="0.25"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90"/>
      <c r="BQ206" s="190"/>
      <c r="BR206" s="190"/>
      <c r="BS206" s="190"/>
      <c r="BT206" s="190"/>
      <c r="BU206" s="190"/>
      <c r="BV206" s="190"/>
      <c r="BW206" s="190"/>
    </row>
    <row r="207" spans="39:75" x14ac:dyDescent="0.25">
      <c r="AM207" s="190"/>
      <c r="AN207" s="190"/>
      <c r="AO207" s="190"/>
      <c r="AP207" s="190"/>
      <c r="AQ207" s="190"/>
      <c r="AR207" s="190"/>
      <c r="AS207" s="190"/>
      <c r="AT207" s="190"/>
      <c r="AU207" s="190"/>
      <c r="AV207" s="190"/>
      <c r="AW207" s="190"/>
      <c r="AX207" s="190"/>
      <c r="AY207" s="190"/>
      <c r="AZ207" s="190"/>
      <c r="BA207" s="190"/>
      <c r="BB207" s="190"/>
      <c r="BC207" s="190"/>
      <c r="BD207" s="190"/>
      <c r="BE207" s="190"/>
      <c r="BF207" s="190"/>
      <c r="BG207" s="190"/>
      <c r="BH207" s="190"/>
      <c r="BI207" s="190"/>
      <c r="BJ207" s="190"/>
      <c r="BK207" s="190"/>
      <c r="BL207" s="190"/>
      <c r="BM207" s="190"/>
      <c r="BN207" s="190"/>
      <c r="BO207" s="190"/>
      <c r="BP207" s="190"/>
      <c r="BQ207" s="190"/>
      <c r="BR207" s="190"/>
      <c r="BS207" s="190"/>
      <c r="BT207" s="190"/>
      <c r="BU207" s="190"/>
      <c r="BV207" s="190"/>
      <c r="BW207" s="190"/>
    </row>
    <row r="208" spans="39:75" x14ac:dyDescent="0.25"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  <c r="BJ208" s="190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0"/>
      <c r="BW208" s="190"/>
    </row>
    <row r="209" spans="39:75" x14ac:dyDescent="0.25"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</row>
    <row r="210" spans="39:75" x14ac:dyDescent="0.25">
      <c r="AM210" s="190"/>
      <c r="AN210" s="190"/>
      <c r="AO210" s="190"/>
      <c r="AP210" s="190"/>
      <c r="AQ210" s="190"/>
      <c r="AR210" s="190"/>
      <c r="AS210" s="190"/>
      <c r="AT210" s="190"/>
      <c r="AU210" s="190"/>
      <c r="AV210" s="190"/>
      <c r="AW210" s="190"/>
      <c r="AX210" s="190"/>
      <c r="AY210" s="190"/>
      <c r="AZ210" s="190"/>
      <c r="BA210" s="190"/>
      <c r="BB210" s="190"/>
      <c r="BC210" s="190"/>
      <c r="BD210" s="190"/>
      <c r="BE210" s="190"/>
      <c r="BF210" s="190"/>
      <c r="BG210" s="190"/>
      <c r="BH210" s="190"/>
      <c r="BI210" s="190"/>
      <c r="BJ210" s="190"/>
      <c r="BK210" s="190"/>
      <c r="BL210" s="190"/>
      <c r="BM210" s="190"/>
      <c r="BN210" s="190"/>
      <c r="BO210" s="190"/>
      <c r="BP210" s="190"/>
      <c r="BQ210" s="190"/>
      <c r="BR210" s="190"/>
      <c r="BS210" s="190"/>
      <c r="BT210" s="190"/>
      <c r="BU210" s="190"/>
      <c r="BV210" s="190"/>
      <c r="BW210" s="190"/>
    </row>
    <row r="211" spans="39:75" x14ac:dyDescent="0.25"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90"/>
      <c r="AX211" s="190"/>
      <c r="AY211" s="190"/>
      <c r="AZ211" s="190"/>
      <c r="BA211" s="190"/>
      <c r="BB211" s="190"/>
      <c r="BC211" s="190"/>
      <c r="BD211" s="190"/>
      <c r="BE211" s="190"/>
      <c r="BF211" s="190"/>
      <c r="BG211" s="190"/>
      <c r="BH211" s="190"/>
      <c r="BI211" s="190"/>
      <c r="BJ211" s="190"/>
      <c r="BK211" s="190"/>
      <c r="BL211" s="190"/>
      <c r="BM211" s="190"/>
      <c r="BN211" s="190"/>
      <c r="BO211" s="190"/>
      <c r="BP211" s="190"/>
      <c r="BQ211" s="190"/>
      <c r="BR211" s="190"/>
      <c r="BS211" s="190"/>
      <c r="BT211" s="190"/>
      <c r="BU211" s="190"/>
      <c r="BV211" s="190"/>
      <c r="BW211" s="190"/>
    </row>
    <row r="212" spans="39:75" x14ac:dyDescent="0.25">
      <c r="AM212" s="190"/>
      <c r="AN212" s="190"/>
      <c r="AO212" s="190"/>
      <c r="AP212" s="190"/>
      <c r="AQ212" s="190"/>
      <c r="AR212" s="190"/>
      <c r="AS212" s="190"/>
      <c r="AT212" s="190"/>
      <c r="AU212" s="190"/>
      <c r="AV212" s="190"/>
      <c r="AW212" s="190"/>
      <c r="AX212" s="190"/>
      <c r="AY212" s="190"/>
      <c r="AZ212" s="190"/>
      <c r="BA212" s="190"/>
      <c r="BB212" s="190"/>
      <c r="BC212" s="190"/>
      <c r="BD212" s="190"/>
      <c r="BE212" s="190"/>
      <c r="BF212" s="190"/>
      <c r="BG212" s="190"/>
      <c r="BH212" s="190"/>
      <c r="BI212" s="190"/>
      <c r="BJ212" s="190"/>
      <c r="BK212" s="190"/>
      <c r="BL212" s="190"/>
      <c r="BM212" s="190"/>
      <c r="BN212" s="190"/>
      <c r="BO212" s="190"/>
      <c r="BP212" s="190"/>
      <c r="BQ212" s="190"/>
      <c r="BR212" s="190"/>
      <c r="BS212" s="190"/>
      <c r="BT212" s="190"/>
      <c r="BU212" s="190"/>
      <c r="BV212" s="190"/>
      <c r="BW212" s="190"/>
    </row>
    <row r="213" spans="39:75" x14ac:dyDescent="0.25">
      <c r="AM213" s="190"/>
      <c r="AN213" s="190"/>
      <c r="AO213" s="190"/>
      <c r="AP213" s="190"/>
      <c r="AQ213" s="190"/>
      <c r="AR213" s="190"/>
      <c r="AS213" s="190"/>
      <c r="AT213" s="190"/>
      <c r="AU213" s="190"/>
      <c r="AV213" s="190"/>
      <c r="AW213" s="190"/>
      <c r="AX213" s="190"/>
      <c r="AY213" s="190"/>
      <c r="AZ213" s="190"/>
      <c r="BA213" s="190"/>
      <c r="BB213" s="190"/>
      <c r="BC213" s="190"/>
      <c r="BD213" s="190"/>
      <c r="BE213" s="190"/>
      <c r="BF213" s="190"/>
      <c r="BG213" s="190"/>
      <c r="BH213" s="190"/>
      <c r="BI213" s="190"/>
      <c r="BJ213" s="190"/>
      <c r="BK213" s="190"/>
      <c r="BL213" s="190"/>
      <c r="BM213" s="190"/>
      <c r="BN213" s="190"/>
      <c r="BO213" s="190"/>
      <c r="BP213" s="190"/>
      <c r="BQ213" s="190"/>
      <c r="BR213" s="190"/>
      <c r="BS213" s="190"/>
      <c r="BT213" s="190"/>
      <c r="BU213" s="190"/>
      <c r="BV213" s="190"/>
      <c r="BW213" s="190"/>
    </row>
    <row r="214" spans="39:75" x14ac:dyDescent="0.25">
      <c r="AM214" s="190"/>
      <c r="AN214" s="190"/>
      <c r="AO214" s="190"/>
      <c r="AP214" s="190"/>
      <c r="AQ214" s="190"/>
      <c r="AR214" s="190"/>
      <c r="AS214" s="190"/>
      <c r="AT214" s="190"/>
      <c r="AU214" s="190"/>
      <c r="AV214" s="190"/>
      <c r="AW214" s="190"/>
      <c r="AX214" s="190"/>
      <c r="AY214" s="190"/>
      <c r="AZ214" s="190"/>
      <c r="BA214" s="190"/>
      <c r="BB214" s="190"/>
      <c r="BC214" s="190"/>
      <c r="BD214" s="190"/>
      <c r="BE214" s="190"/>
      <c r="BF214" s="190"/>
      <c r="BG214" s="190"/>
      <c r="BH214" s="190"/>
      <c r="BI214" s="190"/>
      <c r="BJ214" s="190"/>
      <c r="BK214" s="190"/>
      <c r="BL214" s="190"/>
      <c r="BM214" s="190"/>
      <c r="BN214" s="190"/>
      <c r="BO214" s="190"/>
      <c r="BP214" s="190"/>
      <c r="BQ214" s="190"/>
      <c r="BR214" s="190"/>
      <c r="BS214" s="190"/>
      <c r="BT214" s="190"/>
      <c r="BU214" s="190"/>
      <c r="BV214" s="190"/>
      <c r="BW214" s="190"/>
    </row>
    <row r="215" spans="39:75" x14ac:dyDescent="0.25">
      <c r="AM215" s="190"/>
      <c r="AN215" s="190"/>
      <c r="AO215" s="190"/>
      <c r="AP215" s="190"/>
      <c r="AQ215" s="190"/>
      <c r="AR215" s="190"/>
      <c r="AS215" s="190"/>
      <c r="AT215" s="190"/>
      <c r="AU215" s="190"/>
      <c r="AV215" s="190"/>
      <c r="AW215" s="190"/>
      <c r="AX215" s="190"/>
      <c r="AY215" s="190"/>
      <c r="AZ215" s="190"/>
      <c r="BA215" s="190"/>
      <c r="BB215" s="190"/>
      <c r="BC215" s="190"/>
      <c r="BD215" s="190"/>
      <c r="BE215" s="190"/>
      <c r="BF215" s="190"/>
      <c r="BG215" s="190"/>
      <c r="BH215" s="190"/>
      <c r="BI215" s="190"/>
      <c r="BJ215" s="190"/>
      <c r="BK215" s="190"/>
      <c r="BL215" s="190"/>
      <c r="BM215" s="190"/>
      <c r="BN215" s="190"/>
      <c r="BO215" s="190"/>
      <c r="BP215" s="190"/>
      <c r="BQ215" s="190"/>
      <c r="BR215" s="190"/>
      <c r="BS215" s="190"/>
      <c r="BT215" s="190"/>
      <c r="BU215" s="190"/>
      <c r="BV215" s="190"/>
      <c r="BW215" s="190"/>
    </row>
    <row r="216" spans="39:75" x14ac:dyDescent="0.25"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  <c r="BJ216" s="190"/>
      <c r="BK216" s="190"/>
      <c r="BL216" s="190"/>
      <c r="BM216" s="190"/>
      <c r="BN216" s="190"/>
      <c r="BO216" s="190"/>
      <c r="BP216" s="190"/>
      <c r="BQ216" s="190"/>
      <c r="BR216" s="190"/>
      <c r="BS216" s="190"/>
      <c r="BT216" s="190"/>
      <c r="BU216" s="190"/>
      <c r="BV216" s="190"/>
      <c r="BW216" s="190"/>
    </row>
    <row r="217" spans="39:75" x14ac:dyDescent="0.25">
      <c r="AM217" s="190"/>
      <c r="AN217" s="190"/>
      <c r="AO217" s="190"/>
      <c r="AP217" s="190"/>
      <c r="AQ217" s="190"/>
      <c r="AR217" s="190"/>
      <c r="AS217" s="190"/>
      <c r="AT217" s="190"/>
      <c r="AU217" s="190"/>
      <c r="AV217" s="190"/>
      <c r="AW217" s="190"/>
      <c r="AX217" s="190"/>
      <c r="AY217" s="190"/>
      <c r="AZ217" s="190"/>
      <c r="BA217" s="190"/>
      <c r="BB217" s="190"/>
      <c r="BC217" s="190"/>
      <c r="BD217" s="190"/>
      <c r="BE217" s="190"/>
      <c r="BF217" s="190"/>
      <c r="BG217" s="190"/>
      <c r="BH217" s="190"/>
      <c r="BI217" s="190"/>
      <c r="BJ217" s="190"/>
      <c r="BK217" s="190"/>
      <c r="BL217" s="190"/>
      <c r="BM217" s="190"/>
      <c r="BN217" s="190"/>
      <c r="BO217" s="190"/>
      <c r="BP217" s="190"/>
      <c r="BQ217" s="190"/>
      <c r="BR217" s="190"/>
      <c r="BS217" s="190"/>
      <c r="BT217" s="190"/>
      <c r="BU217" s="190"/>
      <c r="BV217" s="190"/>
      <c r="BW217" s="190"/>
    </row>
    <row r="218" spans="39:75" x14ac:dyDescent="0.25">
      <c r="AM218" s="190"/>
      <c r="AN218" s="190"/>
      <c r="AO218" s="190"/>
      <c r="AP218" s="190"/>
      <c r="AQ218" s="190"/>
      <c r="AR218" s="190"/>
      <c r="AS218" s="190"/>
      <c r="AT218" s="190"/>
      <c r="AU218" s="190"/>
      <c r="AV218" s="190"/>
      <c r="AW218" s="190"/>
      <c r="AX218" s="190"/>
      <c r="AY218" s="190"/>
      <c r="AZ218" s="190"/>
      <c r="BA218" s="190"/>
      <c r="BB218" s="190"/>
      <c r="BC218" s="190"/>
      <c r="BD218" s="190"/>
      <c r="BE218" s="190"/>
      <c r="BF218" s="190"/>
      <c r="BG218" s="190"/>
      <c r="BH218" s="190"/>
      <c r="BI218" s="190"/>
      <c r="BJ218" s="190"/>
      <c r="BK218" s="190"/>
      <c r="BL218" s="190"/>
      <c r="BM218" s="190"/>
      <c r="BN218" s="190"/>
      <c r="BO218" s="190"/>
      <c r="BP218" s="190"/>
      <c r="BQ218" s="190"/>
      <c r="BR218" s="190"/>
      <c r="BS218" s="190"/>
      <c r="BT218" s="190"/>
      <c r="BU218" s="190"/>
      <c r="BV218" s="190"/>
      <c r="BW218" s="190"/>
    </row>
    <row r="219" spans="39:75" x14ac:dyDescent="0.25">
      <c r="AM219" s="190"/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  <c r="BK219" s="190"/>
      <c r="BL219" s="190"/>
      <c r="BM219" s="190"/>
      <c r="BN219" s="190"/>
      <c r="BO219" s="190"/>
      <c r="BP219" s="190"/>
      <c r="BQ219" s="190"/>
      <c r="BR219" s="190"/>
      <c r="BS219" s="190"/>
      <c r="BT219" s="190"/>
      <c r="BU219" s="190"/>
      <c r="BV219" s="190"/>
      <c r="BW219" s="190"/>
    </row>
    <row r="220" spans="39:75" x14ac:dyDescent="0.25">
      <c r="AM220" s="190"/>
      <c r="AN220" s="190"/>
      <c r="AO220" s="190"/>
      <c r="AP220" s="190"/>
      <c r="AQ220" s="190"/>
      <c r="AR220" s="190"/>
      <c r="AS220" s="190"/>
      <c r="AT220" s="190"/>
      <c r="AU220" s="190"/>
      <c r="AV220" s="190"/>
      <c r="AW220" s="190"/>
      <c r="AX220" s="190"/>
      <c r="AY220" s="190"/>
      <c r="AZ220" s="190"/>
      <c r="BA220" s="190"/>
      <c r="BB220" s="190"/>
      <c r="BC220" s="190"/>
      <c r="BD220" s="190"/>
      <c r="BE220" s="190"/>
      <c r="BF220" s="190"/>
      <c r="BG220" s="190"/>
      <c r="BH220" s="190"/>
      <c r="BI220" s="190"/>
      <c r="BJ220" s="190"/>
      <c r="BK220" s="190"/>
      <c r="BL220" s="190"/>
      <c r="BM220" s="190"/>
      <c r="BN220" s="190"/>
      <c r="BO220" s="190"/>
      <c r="BP220" s="190"/>
      <c r="BQ220" s="190"/>
      <c r="BR220" s="190"/>
      <c r="BS220" s="190"/>
      <c r="BT220" s="190"/>
      <c r="BU220" s="190"/>
      <c r="BV220" s="190"/>
      <c r="BW220" s="190"/>
    </row>
    <row r="221" spans="39:75" x14ac:dyDescent="0.25">
      <c r="AM221" s="190"/>
      <c r="AN221" s="190"/>
      <c r="AO221" s="190"/>
      <c r="AP221" s="190"/>
      <c r="AQ221" s="190"/>
      <c r="AR221" s="190"/>
      <c r="AS221" s="190"/>
      <c r="AT221" s="190"/>
      <c r="AU221" s="190"/>
      <c r="AV221" s="190"/>
      <c r="AW221" s="190"/>
      <c r="AX221" s="190"/>
      <c r="AY221" s="190"/>
      <c r="AZ221" s="190"/>
      <c r="BA221" s="190"/>
      <c r="BB221" s="190"/>
      <c r="BC221" s="190"/>
      <c r="BD221" s="190"/>
      <c r="BE221" s="190"/>
      <c r="BF221" s="190"/>
      <c r="BG221" s="190"/>
      <c r="BH221" s="190"/>
      <c r="BI221" s="190"/>
      <c r="BJ221" s="190"/>
      <c r="BK221" s="190"/>
      <c r="BL221" s="190"/>
      <c r="BM221" s="190"/>
      <c r="BN221" s="190"/>
      <c r="BO221" s="190"/>
      <c r="BP221" s="190"/>
      <c r="BQ221" s="190"/>
      <c r="BR221" s="190"/>
      <c r="BS221" s="190"/>
      <c r="BT221" s="190"/>
      <c r="BU221" s="190"/>
      <c r="BV221" s="190"/>
      <c r="BW221" s="190"/>
    </row>
    <row r="222" spans="39:75" x14ac:dyDescent="0.25"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90"/>
      <c r="AX222" s="190"/>
      <c r="AY222" s="190"/>
      <c r="AZ222" s="190"/>
      <c r="BA222" s="190"/>
      <c r="BB222" s="190"/>
      <c r="BC222" s="190"/>
      <c r="BD222" s="190"/>
      <c r="BE222" s="190"/>
      <c r="BF222" s="190"/>
      <c r="BG222" s="190"/>
      <c r="BH222" s="190"/>
      <c r="BI222" s="190"/>
      <c r="BJ222" s="190"/>
      <c r="BK222" s="190"/>
      <c r="BL222" s="190"/>
      <c r="BM222" s="190"/>
      <c r="BN222" s="190"/>
      <c r="BO222" s="190"/>
      <c r="BP222" s="190"/>
      <c r="BQ222" s="190"/>
      <c r="BR222" s="190"/>
      <c r="BS222" s="190"/>
      <c r="BT222" s="190"/>
      <c r="BU222" s="190"/>
      <c r="BV222" s="190"/>
      <c r="BW222" s="190"/>
    </row>
    <row r="223" spans="39:75" x14ac:dyDescent="0.25">
      <c r="AM223" s="190"/>
      <c r="AN223" s="190"/>
      <c r="AO223" s="190"/>
      <c r="AP223" s="190"/>
      <c r="AQ223" s="190"/>
      <c r="AR223" s="190"/>
      <c r="AS223" s="190"/>
      <c r="AT223" s="190"/>
      <c r="AU223" s="190"/>
      <c r="AV223" s="190"/>
      <c r="AW223" s="190"/>
      <c r="AX223" s="190"/>
      <c r="AY223" s="190"/>
      <c r="AZ223" s="190"/>
      <c r="BA223" s="190"/>
      <c r="BB223" s="190"/>
      <c r="BC223" s="190"/>
      <c r="BD223" s="190"/>
      <c r="BE223" s="190"/>
      <c r="BF223" s="190"/>
      <c r="BG223" s="190"/>
      <c r="BH223" s="190"/>
      <c r="BI223" s="190"/>
      <c r="BJ223" s="190"/>
      <c r="BK223" s="190"/>
      <c r="BL223" s="190"/>
      <c r="BM223" s="190"/>
      <c r="BN223" s="190"/>
      <c r="BO223" s="190"/>
      <c r="BP223" s="190"/>
      <c r="BQ223" s="190"/>
      <c r="BR223" s="190"/>
      <c r="BS223" s="190"/>
      <c r="BT223" s="190"/>
      <c r="BU223" s="190"/>
      <c r="BV223" s="190"/>
      <c r="BW223" s="190"/>
    </row>
    <row r="224" spans="39:75" x14ac:dyDescent="0.25">
      <c r="AM224" s="190"/>
      <c r="AN224" s="190"/>
      <c r="AO224" s="190"/>
      <c r="AP224" s="190"/>
      <c r="AQ224" s="190"/>
      <c r="AR224" s="190"/>
      <c r="AS224" s="190"/>
      <c r="AT224" s="190"/>
      <c r="AU224" s="190"/>
      <c r="AV224" s="190"/>
      <c r="AW224" s="190"/>
      <c r="AX224" s="190"/>
      <c r="AY224" s="190"/>
      <c r="AZ224" s="190"/>
      <c r="BA224" s="190"/>
      <c r="BB224" s="190"/>
      <c r="BC224" s="190"/>
      <c r="BD224" s="190"/>
      <c r="BE224" s="190"/>
      <c r="BF224" s="190"/>
      <c r="BG224" s="190"/>
      <c r="BH224" s="190"/>
      <c r="BI224" s="190"/>
      <c r="BJ224" s="190"/>
      <c r="BK224" s="190"/>
      <c r="BL224" s="190"/>
      <c r="BM224" s="190"/>
      <c r="BN224" s="190"/>
      <c r="BO224" s="190"/>
      <c r="BP224" s="190"/>
      <c r="BQ224" s="190"/>
      <c r="BR224" s="190"/>
      <c r="BS224" s="190"/>
      <c r="BT224" s="190"/>
      <c r="BU224" s="190"/>
      <c r="BV224" s="190"/>
      <c r="BW224" s="190"/>
    </row>
    <row r="225" spans="39:75" x14ac:dyDescent="0.25"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90"/>
      <c r="AX225" s="190"/>
      <c r="AY225" s="190"/>
      <c r="AZ225" s="190"/>
      <c r="BA225" s="190"/>
      <c r="BB225" s="190"/>
      <c r="BC225" s="190"/>
      <c r="BD225" s="190"/>
      <c r="BE225" s="190"/>
      <c r="BF225" s="190"/>
      <c r="BG225" s="190"/>
      <c r="BH225" s="190"/>
      <c r="BI225" s="190"/>
      <c r="BJ225" s="190"/>
      <c r="BK225" s="190"/>
      <c r="BL225" s="190"/>
      <c r="BM225" s="190"/>
      <c r="BN225" s="190"/>
      <c r="BO225" s="190"/>
      <c r="BP225" s="190"/>
      <c r="BQ225" s="190"/>
      <c r="BR225" s="190"/>
      <c r="BS225" s="190"/>
      <c r="BT225" s="190"/>
      <c r="BU225" s="190"/>
      <c r="BV225" s="190"/>
      <c r="BW225" s="190"/>
    </row>
    <row r="226" spans="39:75" x14ac:dyDescent="0.25">
      <c r="AM226" s="190"/>
      <c r="AN226" s="190"/>
      <c r="AO226" s="190"/>
      <c r="AP226" s="190"/>
      <c r="AQ226" s="190"/>
      <c r="AR226" s="190"/>
      <c r="AS226" s="190"/>
      <c r="AT226" s="190"/>
      <c r="AU226" s="190"/>
      <c r="AV226" s="190"/>
      <c r="AW226" s="190"/>
      <c r="AX226" s="190"/>
      <c r="AY226" s="190"/>
      <c r="AZ226" s="190"/>
      <c r="BA226" s="190"/>
      <c r="BB226" s="190"/>
      <c r="BC226" s="190"/>
      <c r="BD226" s="190"/>
      <c r="BE226" s="190"/>
      <c r="BF226" s="190"/>
      <c r="BG226" s="190"/>
      <c r="BH226" s="190"/>
      <c r="BI226" s="190"/>
      <c r="BJ226" s="190"/>
      <c r="BK226" s="190"/>
      <c r="BL226" s="190"/>
      <c r="BM226" s="190"/>
      <c r="BN226" s="190"/>
      <c r="BO226" s="190"/>
      <c r="BP226" s="190"/>
      <c r="BQ226" s="190"/>
      <c r="BR226" s="190"/>
      <c r="BS226" s="190"/>
      <c r="BT226" s="190"/>
      <c r="BU226" s="190"/>
      <c r="BV226" s="190"/>
      <c r="BW226" s="190"/>
    </row>
    <row r="227" spans="39:75" x14ac:dyDescent="0.25">
      <c r="AM227" s="190"/>
      <c r="AN227" s="190"/>
      <c r="AO227" s="190"/>
      <c r="AP227" s="190"/>
      <c r="AQ227" s="190"/>
      <c r="AR227" s="190"/>
      <c r="AS227" s="190"/>
      <c r="AT227" s="190"/>
      <c r="AU227" s="190"/>
      <c r="AV227" s="190"/>
      <c r="AW227" s="190"/>
      <c r="AX227" s="190"/>
      <c r="AY227" s="190"/>
      <c r="AZ227" s="190"/>
      <c r="BA227" s="190"/>
      <c r="BB227" s="190"/>
      <c r="BC227" s="190"/>
      <c r="BD227" s="190"/>
      <c r="BE227" s="190"/>
      <c r="BF227" s="190"/>
      <c r="BG227" s="190"/>
      <c r="BH227" s="190"/>
      <c r="BI227" s="190"/>
      <c r="BJ227" s="190"/>
      <c r="BK227" s="190"/>
      <c r="BL227" s="190"/>
      <c r="BM227" s="190"/>
      <c r="BN227" s="190"/>
      <c r="BO227" s="190"/>
      <c r="BP227" s="190"/>
      <c r="BQ227" s="190"/>
      <c r="BR227" s="190"/>
      <c r="BS227" s="190"/>
      <c r="BT227" s="190"/>
      <c r="BU227" s="190"/>
      <c r="BV227" s="190"/>
      <c r="BW227" s="190"/>
    </row>
    <row r="228" spans="39:75" x14ac:dyDescent="0.25">
      <c r="AM228" s="190"/>
      <c r="AN228" s="190"/>
      <c r="AO228" s="190"/>
      <c r="AP228" s="190"/>
      <c r="AQ228" s="190"/>
      <c r="AR228" s="190"/>
      <c r="AS228" s="190"/>
      <c r="AT228" s="190"/>
      <c r="AU228" s="190"/>
      <c r="AV228" s="190"/>
      <c r="AW228" s="190"/>
      <c r="AX228" s="190"/>
      <c r="AY228" s="190"/>
      <c r="AZ228" s="190"/>
      <c r="BA228" s="190"/>
      <c r="BB228" s="190"/>
      <c r="BC228" s="190"/>
      <c r="BD228" s="190"/>
      <c r="BE228" s="190"/>
      <c r="BF228" s="190"/>
      <c r="BG228" s="190"/>
      <c r="BH228" s="190"/>
      <c r="BI228" s="190"/>
      <c r="BJ228" s="190"/>
      <c r="BK228" s="190"/>
      <c r="BL228" s="190"/>
      <c r="BM228" s="190"/>
      <c r="BN228" s="190"/>
      <c r="BO228" s="190"/>
      <c r="BP228" s="190"/>
      <c r="BQ228" s="190"/>
      <c r="BR228" s="190"/>
      <c r="BS228" s="190"/>
      <c r="BT228" s="190"/>
      <c r="BU228" s="190"/>
      <c r="BV228" s="190"/>
      <c r="BW228" s="190"/>
    </row>
    <row r="229" spans="39:75" x14ac:dyDescent="0.25">
      <c r="AM229" s="190"/>
      <c r="AN229" s="190"/>
      <c r="AO229" s="190"/>
      <c r="AP229" s="190"/>
      <c r="AQ229" s="190"/>
      <c r="AR229" s="190"/>
      <c r="AS229" s="190"/>
      <c r="AT229" s="190"/>
      <c r="AU229" s="190"/>
      <c r="AV229" s="190"/>
      <c r="AW229" s="190"/>
      <c r="AX229" s="190"/>
      <c r="AY229" s="190"/>
      <c r="AZ229" s="190"/>
      <c r="BA229" s="190"/>
      <c r="BB229" s="190"/>
      <c r="BC229" s="190"/>
      <c r="BD229" s="190"/>
      <c r="BE229" s="190"/>
      <c r="BF229" s="190"/>
      <c r="BG229" s="190"/>
      <c r="BH229" s="190"/>
      <c r="BI229" s="190"/>
      <c r="BJ229" s="190"/>
      <c r="BK229" s="190"/>
      <c r="BL229" s="190"/>
      <c r="BM229" s="190"/>
      <c r="BN229" s="190"/>
      <c r="BO229" s="190"/>
      <c r="BP229" s="190"/>
      <c r="BQ229" s="190"/>
      <c r="BR229" s="190"/>
      <c r="BS229" s="190"/>
      <c r="BT229" s="190"/>
      <c r="BU229" s="190"/>
      <c r="BV229" s="190"/>
      <c r="BW229" s="190"/>
    </row>
    <row r="230" spans="39:75" x14ac:dyDescent="0.25">
      <c r="AM230" s="190"/>
      <c r="AN230" s="190"/>
      <c r="AO230" s="190"/>
      <c r="AP230" s="190"/>
      <c r="AQ230" s="190"/>
      <c r="AR230" s="190"/>
      <c r="AS230" s="190"/>
      <c r="AT230" s="190"/>
      <c r="AU230" s="190"/>
      <c r="AV230" s="190"/>
      <c r="AW230" s="190"/>
      <c r="AX230" s="190"/>
      <c r="AY230" s="190"/>
      <c r="AZ230" s="190"/>
      <c r="BA230" s="190"/>
      <c r="BB230" s="190"/>
      <c r="BC230" s="190"/>
      <c r="BD230" s="190"/>
      <c r="BE230" s="190"/>
      <c r="BF230" s="190"/>
      <c r="BG230" s="190"/>
      <c r="BH230" s="190"/>
      <c r="BI230" s="190"/>
      <c r="BJ230" s="190"/>
      <c r="BK230" s="190"/>
      <c r="BL230" s="190"/>
      <c r="BM230" s="190"/>
      <c r="BN230" s="190"/>
      <c r="BO230" s="190"/>
      <c r="BP230" s="190"/>
      <c r="BQ230" s="190"/>
      <c r="BR230" s="190"/>
      <c r="BS230" s="190"/>
      <c r="BT230" s="190"/>
      <c r="BU230" s="190"/>
      <c r="BV230" s="190"/>
      <c r="BW230" s="190"/>
    </row>
    <row r="231" spans="39:75" x14ac:dyDescent="0.25">
      <c r="AM231" s="190"/>
      <c r="AN231" s="190"/>
      <c r="AO231" s="190"/>
      <c r="AP231" s="190"/>
      <c r="AQ231" s="190"/>
      <c r="AR231" s="190"/>
      <c r="AS231" s="190"/>
      <c r="AT231" s="190"/>
      <c r="AU231" s="190"/>
      <c r="AV231" s="190"/>
      <c r="AW231" s="190"/>
      <c r="AX231" s="190"/>
      <c r="AY231" s="190"/>
      <c r="AZ231" s="190"/>
      <c r="BA231" s="190"/>
      <c r="BB231" s="190"/>
      <c r="BC231" s="190"/>
      <c r="BD231" s="190"/>
      <c r="BE231" s="190"/>
      <c r="BF231" s="190"/>
      <c r="BG231" s="190"/>
      <c r="BH231" s="190"/>
      <c r="BI231" s="190"/>
      <c r="BJ231" s="190"/>
      <c r="BK231" s="190"/>
      <c r="BL231" s="190"/>
      <c r="BM231" s="190"/>
      <c r="BN231" s="190"/>
      <c r="BO231" s="190"/>
      <c r="BP231" s="190"/>
      <c r="BQ231" s="190"/>
      <c r="BR231" s="190"/>
      <c r="BS231" s="190"/>
      <c r="BT231" s="190"/>
      <c r="BU231" s="190"/>
      <c r="BV231" s="190"/>
      <c r="BW231" s="190"/>
    </row>
    <row r="232" spans="39:75" x14ac:dyDescent="0.25">
      <c r="AM232" s="190"/>
      <c r="AN232" s="190"/>
      <c r="AO232" s="190"/>
      <c r="AP232" s="190"/>
      <c r="AQ232" s="190"/>
      <c r="AR232" s="190"/>
      <c r="AS232" s="190"/>
      <c r="AT232" s="190"/>
      <c r="AU232" s="190"/>
      <c r="AV232" s="190"/>
      <c r="AW232" s="190"/>
      <c r="AX232" s="190"/>
      <c r="AY232" s="190"/>
      <c r="AZ232" s="190"/>
      <c r="BA232" s="190"/>
      <c r="BB232" s="190"/>
      <c r="BC232" s="190"/>
      <c r="BD232" s="190"/>
      <c r="BE232" s="190"/>
      <c r="BF232" s="190"/>
      <c r="BG232" s="190"/>
      <c r="BH232" s="190"/>
      <c r="BI232" s="190"/>
      <c r="BJ232" s="190"/>
      <c r="BK232" s="190"/>
      <c r="BL232" s="190"/>
      <c r="BM232" s="190"/>
      <c r="BN232" s="190"/>
      <c r="BO232" s="190"/>
      <c r="BP232" s="190"/>
      <c r="BQ232" s="190"/>
      <c r="BR232" s="190"/>
      <c r="BS232" s="190"/>
      <c r="BT232" s="190"/>
      <c r="BU232" s="190"/>
      <c r="BV232" s="190"/>
      <c r="BW232" s="190"/>
    </row>
    <row r="233" spans="39:75" x14ac:dyDescent="0.25">
      <c r="AM233" s="190"/>
      <c r="AN233" s="190"/>
      <c r="AO233" s="190"/>
      <c r="AP233" s="190"/>
      <c r="AQ233" s="190"/>
      <c r="AR233" s="190"/>
      <c r="AS233" s="190"/>
      <c r="AT233" s="190"/>
      <c r="AU233" s="190"/>
      <c r="AV233" s="190"/>
      <c r="AW233" s="190"/>
      <c r="AX233" s="190"/>
      <c r="AY233" s="190"/>
      <c r="AZ233" s="190"/>
      <c r="BA233" s="190"/>
      <c r="BB233" s="190"/>
      <c r="BC233" s="190"/>
      <c r="BD233" s="190"/>
      <c r="BE233" s="190"/>
      <c r="BF233" s="190"/>
      <c r="BG233" s="190"/>
      <c r="BH233" s="190"/>
      <c r="BI233" s="190"/>
      <c r="BJ233" s="190"/>
      <c r="BK233" s="190"/>
      <c r="BL233" s="190"/>
      <c r="BM233" s="190"/>
      <c r="BN233" s="190"/>
      <c r="BO233" s="190"/>
      <c r="BP233" s="190"/>
      <c r="BQ233" s="190"/>
      <c r="BR233" s="190"/>
      <c r="BS233" s="190"/>
      <c r="BT233" s="190"/>
      <c r="BU233" s="190"/>
      <c r="BV233" s="190"/>
      <c r="BW233" s="190"/>
    </row>
    <row r="234" spans="39:75" x14ac:dyDescent="0.25">
      <c r="AM234" s="190"/>
      <c r="AN234" s="190"/>
      <c r="AO234" s="190"/>
      <c r="AP234" s="190"/>
      <c r="AQ234" s="190"/>
      <c r="AR234" s="190"/>
      <c r="AS234" s="190"/>
      <c r="AT234" s="190"/>
      <c r="AU234" s="190"/>
      <c r="AV234" s="190"/>
      <c r="AW234" s="190"/>
      <c r="AX234" s="190"/>
      <c r="AY234" s="190"/>
      <c r="AZ234" s="190"/>
      <c r="BA234" s="190"/>
      <c r="BB234" s="190"/>
      <c r="BC234" s="190"/>
      <c r="BD234" s="190"/>
      <c r="BE234" s="190"/>
      <c r="BF234" s="190"/>
      <c r="BG234" s="190"/>
      <c r="BH234" s="190"/>
      <c r="BI234" s="190"/>
      <c r="BJ234" s="190"/>
      <c r="BK234" s="190"/>
      <c r="BL234" s="190"/>
      <c r="BM234" s="190"/>
      <c r="BN234" s="190"/>
      <c r="BO234" s="190"/>
      <c r="BP234" s="190"/>
      <c r="BQ234" s="190"/>
      <c r="BR234" s="190"/>
      <c r="BS234" s="190"/>
      <c r="BT234" s="190"/>
      <c r="BU234" s="190"/>
      <c r="BV234" s="190"/>
      <c r="BW234" s="190"/>
    </row>
    <row r="235" spans="39:75" x14ac:dyDescent="0.25">
      <c r="AM235" s="190"/>
      <c r="AN235" s="190"/>
      <c r="AO235" s="190"/>
      <c r="AP235" s="190"/>
      <c r="AQ235" s="190"/>
      <c r="AR235" s="190"/>
      <c r="AS235" s="190"/>
      <c r="AT235" s="190"/>
      <c r="AU235" s="190"/>
      <c r="AV235" s="190"/>
      <c r="AW235" s="190"/>
      <c r="AX235" s="190"/>
      <c r="AY235" s="190"/>
      <c r="AZ235" s="190"/>
      <c r="BA235" s="190"/>
      <c r="BB235" s="190"/>
      <c r="BC235" s="190"/>
      <c r="BD235" s="190"/>
      <c r="BE235" s="190"/>
      <c r="BF235" s="190"/>
      <c r="BG235" s="190"/>
      <c r="BH235" s="190"/>
      <c r="BI235" s="190"/>
      <c r="BJ235" s="190"/>
      <c r="BK235" s="190"/>
      <c r="BL235" s="190"/>
      <c r="BM235" s="190"/>
      <c r="BN235" s="190"/>
      <c r="BO235" s="190"/>
      <c r="BP235" s="190"/>
      <c r="BQ235" s="190"/>
      <c r="BR235" s="190"/>
      <c r="BS235" s="190"/>
      <c r="BT235" s="190"/>
      <c r="BU235" s="190"/>
      <c r="BV235" s="190"/>
      <c r="BW235" s="190"/>
    </row>
    <row r="236" spans="39:75" x14ac:dyDescent="0.25">
      <c r="AM236" s="190"/>
      <c r="AN236" s="190"/>
      <c r="AO236" s="190"/>
      <c r="AP236" s="190"/>
      <c r="AQ236" s="190"/>
      <c r="AR236" s="190"/>
      <c r="AS236" s="190"/>
      <c r="AT236" s="190"/>
      <c r="AU236" s="190"/>
      <c r="AV236" s="190"/>
      <c r="AW236" s="190"/>
      <c r="AX236" s="190"/>
      <c r="AY236" s="190"/>
      <c r="AZ236" s="190"/>
      <c r="BA236" s="190"/>
      <c r="BB236" s="190"/>
      <c r="BC236" s="190"/>
      <c r="BD236" s="190"/>
      <c r="BE236" s="190"/>
      <c r="BF236" s="190"/>
      <c r="BG236" s="190"/>
      <c r="BH236" s="190"/>
      <c r="BI236" s="190"/>
      <c r="BJ236" s="190"/>
      <c r="BK236" s="190"/>
      <c r="BL236" s="190"/>
      <c r="BM236" s="190"/>
      <c r="BN236" s="190"/>
      <c r="BO236" s="190"/>
      <c r="BP236" s="190"/>
      <c r="BQ236" s="190"/>
      <c r="BR236" s="190"/>
      <c r="BS236" s="190"/>
      <c r="BT236" s="190"/>
      <c r="BU236" s="190"/>
      <c r="BV236" s="190"/>
      <c r="BW236" s="190"/>
    </row>
    <row r="237" spans="39:75" x14ac:dyDescent="0.25">
      <c r="AM237" s="190"/>
      <c r="AN237" s="190"/>
      <c r="AO237" s="190"/>
      <c r="AP237" s="190"/>
      <c r="AQ237" s="190"/>
      <c r="AR237" s="190"/>
      <c r="AS237" s="190"/>
      <c r="AT237" s="190"/>
      <c r="AU237" s="190"/>
      <c r="AV237" s="190"/>
      <c r="AW237" s="190"/>
      <c r="AX237" s="190"/>
      <c r="AY237" s="190"/>
      <c r="AZ237" s="190"/>
      <c r="BA237" s="190"/>
      <c r="BB237" s="190"/>
      <c r="BC237" s="190"/>
      <c r="BD237" s="190"/>
      <c r="BE237" s="190"/>
      <c r="BF237" s="190"/>
      <c r="BG237" s="190"/>
      <c r="BH237" s="190"/>
      <c r="BI237" s="190"/>
      <c r="BJ237" s="190"/>
      <c r="BK237" s="190"/>
      <c r="BL237" s="190"/>
      <c r="BM237" s="190"/>
      <c r="BN237" s="190"/>
      <c r="BO237" s="190"/>
      <c r="BP237" s="190"/>
      <c r="BQ237" s="190"/>
      <c r="BR237" s="190"/>
      <c r="BS237" s="190"/>
      <c r="BT237" s="190"/>
      <c r="BU237" s="190"/>
      <c r="BV237" s="190"/>
      <c r="BW237" s="190"/>
    </row>
    <row r="238" spans="39:75" x14ac:dyDescent="0.25">
      <c r="AM238" s="190"/>
      <c r="AN238" s="190"/>
      <c r="AO238" s="190"/>
      <c r="AP238" s="190"/>
      <c r="AQ238" s="190"/>
      <c r="AR238" s="190"/>
      <c r="AS238" s="190"/>
      <c r="AT238" s="190"/>
      <c r="AU238" s="190"/>
      <c r="AV238" s="190"/>
      <c r="AW238" s="190"/>
      <c r="AX238" s="190"/>
      <c r="AY238" s="190"/>
      <c r="AZ238" s="190"/>
      <c r="BA238" s="190"/>
      <c r="BB238" s="190"/>
      <c r="BC238" s="190"/>
      <c r="BD238" s="190"/>
      <c r="BE238" s="190"/>
      <c r="BF238" s="190"/>
      <c r="BG238" s="190"/>
      <c r="BH238" s="190"/>
      <c r="BI238" s="190"/>
      <c r="BJ238" s="190"/>
      <c r="BK238" s="190"/>
      <c r="BL238" s="190"/>
      <c r="BM238" s="190"/>
      <c r="BN238" s="190"/>
      <c r="BO238" s="190"/>
      <c r="BP238" s="190"/>
      <c r="BQ238" s="190"/>
      <c r="BR238" s="190"/>
      <c r="BS238" s="190"/>
      <c r="BT238" s="190"/>
      <c r="BU238" s="190"/>
      <c r="BV238" s="190"/>
      <c r="BW238" s="190"/>
    </row>
    <row r="239" spans="39:75" x14ac:dyDescent="0.25">
      <c r="AM239" s="190"/>
      <c r="AN239" s="190"/>
      <c r="AO239" s="190"/>
      <c r="AP239" s="190"/>
      <c r="AQ239" s="190"/>
      <c r="AR239" s="190"/>
      <c r="AS239" s="190"/>
      <c r="AT239" s="190"/>
      <c r="AU239" s="190"/>
      <c r="AV239" s="190"/>
      <c r="AW239" s="190"/>
      <c r="AX239" s="190"/>
      <c r="AY239" s="190"/>
      <c r="AZ239" s="190"/>
      <c r="BA239" s="190"/>
      <c r="BB239" s="190"/>
      <c r="BC239" s="190"/>
      <c r="BD239" s="190"/>
      <c r="BE239" s="190"/>
      <c r="BF239" s="190"/>
      <c r="BG239" s="190"/>
      <c r="BH239" s="190"/>
      <c r="BI239" s="190"/>
      <c r="BJ239" s="190"/>
      <c r="BK239" s="190"/>
      <c r="BL239" s="190"/>
      <c r="BM239" s="190"/>
      <c r="BN239" s="190"/>
      <c r="BO239" s="190"/>
      <c r="BP239" s="190"/>
      <c r="BQ239" s="190"/>
      <c r="BR239" s="190"/>
      <c r="BS239" s="190"/>
      <c r="BT239" s="190"/>
      <c r="BU239" s="190"/>
      <c r="BV239" s="190"/>
      <c r="BW239" s="190"/>
    </row>
    <row r="240" spans="39:75" x14ac:dyDescent="0.25">
      <c r="AM240" s="190"/>
      <c r="AN240" s="190"/>
      <c r="AO240" s="190"/>
      <c r="AP240" s="190"/>
      <c r="AQ240" s="190"/>
      <c r="AR240" s="190"/>
      <c r="AS240" s="190"/>
      <c r="AT240" s="190"/>
      <c r="AU240" s="190"/>
      <c r="AV240" s="190"/>
      <c r="AW240" s="190"/>
      <c r="AX240" s="190"/>
      <c r="AY240" s="190"/>
      <c r="AZ240" s="190"/>
      <c r="BA240" s="190"/>
      <c r="BB240" s="190"/>
      <c r="BC240" s="190"/>
      <c r="BD240" s="190"/>
      <c r="BE240" s="190"/>
      <c r="BF240" s="190"/>
      <c r="BG240" s="190"/>
      <c r="BH240" s="190"/>
      <c r="BI240" s="190"/>
      <c r="BJ240" s="190"/>
      <c r="BK240" s="190"/>
      <c r="BL240" s="190"/>
      <c r="BM240" s="190"/>
      <c r="BN240" s="190"/>
      <c r="BO240" s="190"/>
      <c r="BP240" s="190"/>
      <c r="BQ240" s="190"/>
      <c r="BR240" s="190"/>
      <c r="BS240" s="190"/>
      <c r="BT240" s="190"/>
      <c r="BU240" s="190"/>
      <c r="BV240" s="190"/>
      <c r="BW240" s="190"/>
    </row>
    <row r="241" spans="39:75" x14ac:dyDescent="0.25">
      <c r="AM241" s="190"/>
      <c r="AN241" s="190"/>
      <c r="AO241" s="190"/>
      <c r="AP241" s="190"/>
      <c r="AQ241" s="190"/>
      <c r="AR241" s="190"/>
      <c r="AS241" s="190"/>
      <c r="AT241" s="190"/>
      <c r="AU241" s="190"/>
      <c r="AV241" s="190"/>
      <c r="AW241" s="190"/>
      <c r="AX241" s="190"/>
      <c r="AY241" s="190"/>
      <c r="AZ241" s="190"/>
      <c r="BA241" s="190"/>
      <c r="BB241" s="190"/>
      <c r="BC241" s="190"/>
      <c r="BD241" s="190"/>
      <c r="BE241" s="190"/>
      <c r="BF241" s="190"/>
      <c r="BG241" s="190"/>
      <c r="BH241" s="190"/>
      <c r="BI241" s="190"/>
      <c r="BJ241" s="190"/>
      <c r="BK241" s="190"/>
      <c r="BL241" s="190"/>
      <c r="BM241" s="190"/>
      <c r="BN241" s="190"/>
      <c r="BO241" s="190"/>
      <c r="BP241" s="190"/>
      <c r="BQ241" s="190"/>
      <c r="BR241" s="190"/>
      <c r="BS241" s="190"/>
      <c r="BT241" s="190"/>
      <c r="BU241" s="190"/>
      <c r="BV241" s="190"/>
      <c r="BW241" s="190"/>
    </row>
    <row r="242" spans="39:75" x14ac:dyDescent="0.25">
      <c r="AM242" s="190"/>
      <c r="AN242" s="190"/>
      <c r="AO242" s="190"/>
      <c r="AP242" s="190"/>
      <c r="AQ242" s="190"/>
      <c r="AR242" s="190"/>
      <c r="AS242" s="190"/>
      <c r="AT242" s="190"/>
      <c r="AU242" s="190"/>
      <c r="AV242" s="190"/>
      <c r="AW242" s="190"/>
      <c r="AX242" s="190"/>
      <c r="AY242" s="190"/>
      <c r="AZ242" s="190"/>
      <c r="BA242" s="190"/>
      <c r="BB242" s="190"/>
      <c r="BC242" s="190"/>
      <c r="BD242" s="190"/>
      <c r="BE242" s="190"/>
      <c r="BF242" s="190"/>
      <c r="BG242" s="190"/>
      <c r="BH242" s="190"/>
      <c r="BI242" s="190"/>
      <c r="BJ242" s="190"/>
      <c r="BK242" s="190"/>
      <c r="BL242" s="190"/>
      <c r="BM242" s="190"/>
      <c r="BN242" s="190"/>
      <c r="BO242" s="190"/>
      <c r="BP242" s="190"/>
      <c r="BQ242" s="190"/>
      <c r="BR242" s="190"/>
      <c r="BS242" s="190"/>
      <c r="BT242" s="190"/>
      <c r="BU242" s="190"/>
      <c r="BV242" s="190"/>
      <c r="BW242" s="190"/>
    </row>
    <row r="243" spans="39:75" x14ac:dyDescent="0.25">
      <c r="AM243" s="190"/>
      <c r="AN243" s="190"/>
      <c r="AO243" s="190"/>
      <c r="AP243" s="190"/>
      <c r="AQ243" s="190"/>
      <c r="AR243" s="190"/>
      <c r="AS243" s="190"/>
      <c r="AT243" s="190"/>
      <c r="AU243" s="190"/>
      <c r="AV243" s="190"/>
      <c r="AW243" s="190"/>
      <c r="AX243" s="190"/>
      <c r="AY243" s="190"/>
      <c r="AZ243" s="190"/>
      <c r="BA243" s="190"/>
      <c r="BB243" s="190"/>
      <c r="BC243" s="190"/>
      <c r="BD243" s="190"/>
      <c r="BE243" s="190"/>
      <c r="BF243" s="190"/>
      <c r="BG243" s="190"/>
      <c r="BH243" s="190"/>
      <c r="BI243" s="190"/>
      <c r="BJ243" s="190"/>
      <c r="BK243" s="190"/>
      <c r="BL243" s="190"/>
      <c r="BM243" s="190"/>
      <c r="BN243" s="190"/>
      <c r="BO243" s="190"/>
      <c r="BP243" s="190"/>
      <c r="BQ243" s="190"/>
      <c r="BR243" s="190"/>
      <c r="BS243" s="190"/>
      <c r="BT243" s="190"/>
      <c r="BU243" s="190"/>
      <c r="BV243" s="190"/>
      <c r="BW243" s="190"/>
    </row>
    <row r="244" spans="39:75" x14ac:dyDescent="0.25">
      <c r="AM244" s="190"/>
      <c r="AN244" s="190"/>
      <c r="AO244" s="190"/>
      <c r="AP244" s="190"/>
      <c r="AQ244" s="190"/>
      <c r="AR244" s="190"/>
      <c r="AS244" s="190"/>
      <c r="AT244" s="190"/>
      <c r="AU244" s="190"/>
      <c r="AV244" s="190"/>
      <c r="AW244" s="190"/>
      <c r="AX244" s="190"/>
      <c r="AY244" s="190"/>
      <c r="AZ244" s="190"/>
      <c r="BA244" s="190"/>
      <c r="BB244" s="190"/>
      <c r="BC244" s="190"/>
      <c r="BD244" s="190"/>
      <c r="BE244" s="190"/>
      <c r="BF244" s="190"/>
      <c r="BG244" s="190"/>
      <c r="BH244" s="190"/>
      <c r="BI244" s="190"/>
      <c r="BJ244" s="190"/>
      <c r="BK244" s="190"/>
      <c r="BL244" s="190"/>
      <c r="BM244" s="190"/>
      <c r="BN244" s="190"/>
      <c r="BO244" s="190"/>
      <c r="BP244" s="190"/>
      <c r="BQ244" s="190"/>
      <c r="BR244" s="190"/>
      <c r="BS244" s="190"/>
      <c r="BT244" s="190"/>
      <c r="BU244" s="190"/>
      <c r="BV244" s="190"/>
      <c r="BW244" s="190"/>
    </row>
    <row r="245" spans="39:75" x14ac:dyDescent="0.25">
      <c r="AM245" s="190"/>
      <c r="AN245" s="190"/>
      <c r="AO245" s="190"/>
      <c r="AP245" s="190"/>
      <c r="AQ245" s="190"/>
      <c r="AR245" s="190"/>
      <c r="AS245" s="190"/>
      <c r="AT245" s="190"/>
      <c r="AU245" s="190"/>
      <c r="AV245" s="190"/>
      <c r="AW245" s="190"/>
      <c r="AX245" s="190"/>
      <c r="AY245" s="190"/>
      <c r="AZ245" s="190"/>
      <c r="BA245" s="190"/>
      <c r="BB245" s="190"/>
      <c r="BC245" s="190"/>
      <c r="BD245" s="190"/>
      <c r="BE245" s="190"/>
      <c r="BF245" s="190"/>
      <c r="BG245" s="190"/>
      <c r="BH245" s="190"/>
      <c r="BI245" s="190"/>
      <c r="BJ245" s="190"/>
      <c r="BK245" s="190"/>
      <c r="BL245" s="190"/>
      <c r="BM245" s="190"/>
      <c r="BN245" s="190"/>
      <c r="BO245" s="190"/>
      <c r="BP245" s="190"/>
      <c r="BQ245" s="190"/>
      <c r="BR245" s="190"/>
      <c r="BS245" s="190"/>
      <c r="BT245" s="190"/>
      <c r="BU245" s="190"/>
      <c r="BV245" s="190"/>
      <c r="BW245" s="190"/>
    </row>
    <row r="246" spans="39:75" x14ac:dyDescent="0.25">
      <c r="AM246" s="190"/>
      <c r="AN246" s="190"/>
      <c r="AO246" s="190"/>
      <c r="AP246" s="190"/>
      <c r="AQ246" s="190"/>
      <c r="AR246" s="190"/>
      <c r="AS246" s="190"/>
      <c r="AT246" s="190"/>
      <c r="AU246" s="190"/>
      <c r="AV246" s="190"/>
      <c r="AW246" s="190"/>
      <c r="AX246" s="190"/>
      <c r="AY246" s="190"/>
      <c r="AZ246" s="190"/>
      <c r="BA246" s="190"/>
      <c r="BB246" s="190"/>
      <c r="BC246" s="190"/>
      <c r="BD246" s="190"/>
      <c r="BE246" s="190"/>
      <c r="BF246" s="190"/>
      <c r="BG246" s="190"/>
      <c r="BH246" s="190"/>
      <c r="BI246" s="190"/>
      <c r="BJ246" s="190"/>
      <c r="BK246" s="190"/>
      <c r="BL246" s="190"/>
      <c r="BM246" s="190"/>
      <c r="BN246" s="190"/>
      <c r="BO246" s="190"/>
      <c r="BP246" s="190"/>
      <c r="BQ246" s="190"/>
      <c r="BR246" s="190"/>
      <c r="BS246" s="190"/>
      <c r="BT246" s="190"/>
      <c r="BU246" s="190"/>
      <c r="BV246" s="190"/>
      <c r="BW246" s="190"/>
    </row>
    <row r="247" spans="39:75" x14ac:dyDescent="0.25">
      <c r="AM247" s="190"/>
      <c r="AN247" s="190"/>
      <c r="AO247" s="190"/>
      <c r="AP247" s="190"/>
      <c r="AQ247" s="190"/>
      <c r="AR247" s="190"/>
      <c r="AS247" s="190"/>
      <c r="AT247" s="190"/>
      <c r="AU247" s="190"/>
      <c r="AV247" s="190"/>
      <c r="AW247" s="190"/>
      <c r="AX247" s="190"/>
      <c r="AY247" s="190"/>
      <c r="AZ247" s="190"/>
      <c r="BA247" s="190"/>
      <c r="BB247" s="190"/>
      <c r="BC247" s="190"/>
      <c r="BD247" s="190"/>
      <c r="BE247" s="190"/>
      <c r="BF247" s="190"/>
      <c r="BG247" s="190"/>
      <c r="BH247" s="190"/>
      <c r="BI247" s="190"/>
      <c r="BJ247" s="190"/>
      <c r="BK247" s="190"/>
      <c r="BL247" s="190"/>
      <c r="BM247" s="190"/>
      <c r="BN247" s="190"/>
      <c r="BO247" s="190"/>
      <c r="BP247" s="190"/>
      <c r="BQ247" s="190"/>
      <c r="BR247" s="190"/>
      <c r="BS247" s="190"/>
      <c r="BT247" s="190"/>
      <c r="BU247" s="190"/>
      <c r="BV247" s="190"/>
      <c r="BW247" s="190"/>
    </row>
    <row r="248" spans="39:75" x14ac:dyDescent="0.25">
      <c r="AM248" s="190"/>
      <c r="AN248" s="190"/>
      <c r="AO248" s="190"/>
      <c r="AP248" s="190"/>
      <c r="AQ248" s="190"/>
      <c r="AR248" s="190"/>
      <c r="AS248" s="190"/>
      <c r="AT248" s="190"/>
      <c r="AU248" s="190"/>
      <c r="AV248" s="190"/>
      <c r="AW248" s="190"/>
      <c r="AX248" s="190"/>
      <c r="AY248" s="190"/>
      <c r="AZ248" s="190"/>
      <c r="BA248" s="190"/>
      <c r="BB248" s="190"/>
      <c r="BC248" s="190"/>
      <c r="BD248" s="190"/>
      <c r="BE248" s="190"/>
      <c r="BF248" s="190"/>
      <c r="BG248" s="190"/>
      <c r="BH248" s="190"/>
      <c r="BI248" s="190"/>
      <c r="BJ248" s="190"/>
      <c r="BK248" s="190"/>
      <c r="BL248" s="190"/>
      <c r="BM248" s="190"/>
      <c r="BN248" s="190"/>
      <c r="BO248" s="190"/>
      <c r="BP248" s="190"/>
      <c r="BQ248" s="190"/>
      <c r="BR248" s="190"/>
      <c r="BS248" s="190"/>
      <c r="BT248" s="190"/>
      <c r="BU248" s="190"/>
      <c r="BV248" s="190"/>
      <c r="BW248" s="190"/>
    </row>
    <row r="249" spans="39:75" x14ac:dyDescent="0.25">
      <c r="AM249" s="190"/>
      <c r="AN249" s="190"/>
      <c r="AO249" s="190"/>
      <c r="AP249" s="190"/>
      <c r="AQ249" s="190"/>
      <c r="AR249" s="190"/>
      <c r="AS249" s="190"/>
      <c r="AT249" s="190"/>
      <c r="AU249" s="190"/>
      <c r="AV249" s="190"/>
      <c r="AW249" s="190"/>
      <c r="AX249" s="190"/>
      <c r="AY249" s="190"/>
      <c r="AZ249" s="190"/>
      <c r="BA249" s="190"/>
      <c r="BB249" s="190"/>
      <c r="BC249" s="190"/>
      <c r="BD249" s="190"/>
      <c r="BE249" s="190"/>
      <c r="BF249" s="190"/>
      <c r="BG249" s="190"/>
      <c r="BH249" s="190"/>
      <c r="BI249" s="190"/>
      <c r="BJ249" s="190"/>
      <c r="BK249" s="190"/>
      <c r="BL249" s="190"/>
      <c r="BM249" s="190"/>
      <c r="BN249" s="190"/>
      <c r="BO249" s="190"/>
      <c r="BP249" s="190"/>
      <c r="BQ249" s="190"/>
      <c r="BR249" s="190"/>
      <c r="BS249" s="190"/>
      <c r="BT249" s="190"/>
      <c r="BU249" s="190"/>
      <c r="BV249" s="190"/>
      <c r="BW249" s="190"/>
    </row>
    <row r="250" spans="39:75" x14ac:dyDescent="0.25">
      <c r="AM250" s="190"/>
      <c r="AN250" s="190"/>
      <c r="AO250" s="190"/>
      <c r="AP250" s="190"/>
      <c r="AQ250" s="190"/>
      <c r="AR250" s="190"/>
      <c r="AS250" s="190"/>
      <c r="AT250" s="190"/>
      <c r="AU250" s="190"/>
      <c r="AV250" s="190"/>
      <c r="AW250" s="190"/>
      <c r="AX250" s="190"/>
      <c r="AY250" s="190"/>
      <c r="AZ250" s="190"/>
      <c r="BA250" s="190"/>
      <c r="BB250" s="190"/>
      <c r="BC250" s="190"/>
      <c r="BD250" s="190"/>
      <c r="BE250" s="190"/>
      <c r="BF250" s="190"/>
      <c r="BG250" s="190"/>
      <c r="BH250" s="190"/>
      <c r="BI250" s="190"/>
      <c r="BJ250" s="190"/>
      <c r="BK250" s="190"/>
      <c r="BL250" s="190"/>
      <c r="BM250" s="190"/>
      <c r="BN250" s="190"/>
      <c r="BO250" s="190"/>
      <c r="BP250" s="190"/>
      <c r="BQ250" s="190"/>
      <c r="BR250" s="190"/>
      <c r="BS250" s="190"/>
      <c r="BT250" s="190"/>
      <c r="BU250" s="190"/>
      <c r="BV250" s="190"/>
      <c r="BW250" s="190"/>
    </row>
    <row r="251" spans="39:75" x14ac:dyDescent="0.25">
      <c r="AM251" s="190"/>
      <c r="AN251" s="190"/>
      <c r="AO251" s="190"/>
      <c r="AP251" s="190"/>
      <c r="AQ251" s="190"/>
      <c r="AR251" s="190"/>
      <c r="AS251" s="190"/>
      <c r="AT251" s="190"/>
      <c r="AU251" s="190"/>
      <c r="AV251" s="190"/>
      <c r="AW251" s="190"/>
      <c r="AX251" s="190"/>
      <c r="AY251" s="190"/>
      <c r="AZ251" s="190"/>
      <c r="BA251" s="190"/>
      <c r="BB251" s="190"/>
      <c r="BC251" s="190"/>
      <c r="BD251" s="190"/>
      <c r="BE251" s="190"/>
      <c r="BF251" s="190"/>
      <c r="BG251" s="190"/>
      <c r="BH251" s="190"/>
      <c r="BI251" s="190"/>
      <c r="BJ251" s="190"/>
      <c r="BK251" s="190"/>
      <c r="BL251" s="190"/>
      <c r="BM251" s="190"/>
      <c r="BN251" s="190"/>
      <c r="BO251" s="190"/>
      <c r="BP251" s="190"/>
      <c r="BQ251" s="190"/>
      <c r="BR251" s="190"/>
      <c r="BS251" s="190"/>
      <c r="BT251" s="190"/>
      <c r="BU251" s="190"/>
      <c r="BV251" s="190"/>
      <c r="BW251" s="190"/>
    </row>
    <row r="252" spans="39:75" x14ac:dyDescent="0.25">
      <c r="AM252" s="190"/>
      <c r="AN252" s="190"/>
      <c r="AO252" s="190"/>
      <c r="AP252" s="190"/>
      <c r="AQ252" s="190"/>
      <c r="AR252" s="190"/>
      <c r="AS252" s="190"/>
      <c r="AT252" s="190"/>
      <c r="AU252" s="190"/>
      <c r="AV252" s="190"/>
      <c r="AW252" s="190"/>
      <c r="AX252" s="190"/>
      <c r="AY252" s="190"/>
      <c r="AZ252" s="190"/>
      <c r="BA252" s="190"/>
      <c r="BB252" s="190"/>
      <c r="BC252" s="190"/>
      <c r="BD252" s="190"/>
      <c r="BE252" s="190"/>
      <c r="BF252" s="190"/>
      <c r="BG252" s="190"/>
      <c r="BH252" s="190"/>
      <c r="BI252" s="190"/>
      <c r="BJ252" s="190"/>
      <c r="BK252" s="190"/>
      <c r="BL252" s="190"/>
      <c r="BM252" s="190"/>
      <c r="BN252" s="190"/>
      <c r="BO252" s="190"/>
      <c r="BP252" s="190"/>
      <c r="BQ252" s="190"/>
      <c r="BR252" s="190"/>
      <c r="BS252" s="190"/>
      <c r="BT252" s="190"/>
      <c r="BU252" s="190"/>
      <c r="BV252" s="190"/>
      <c r="BW252" s="190"/>
    </row>
    <row r="253" spans="39:75" x14ac:dyDescent="0.25">
      <c r="AM253" s="190"/>
      <c r="AN253" s="190"/>
      <c r="AO253" s="190"/>
      <c r="AP253" s="190"/>
      <c r="AQ253" s="190"/>
      <c r="AR253" s="190"/>
      <c r="AS253" s="190"/>
      <c r="AT253" s="190"/>
      <c r="AU253" s="190"/>
      <c r="AV253" s="190"/>
      <c r="AW253" s="190"/>
      <c r="AX253" s="190"/>
      <c r="AY253" s="190"/>
      <c r="AZ253" s="190"/>
      <c r="BA253" s="190"/>
      <c r="BB253" s="190"/>
      <c r="BC253" s="190"/>
      <c r="BD253" s="190"/>
      <c r="BE253" s="190"/>
      <c r="BF253" s="190"/>
      <c r="BG253" s="190"/>
      <c r="BH253" s="190"/>
      <c r="BI253" s="190"/>
      <c r="BJ253" s="190"/>
      <c r="BK253" s="190"/>
      <c r="BL253" s="190"/>
      <c r="BM253" s="190"/>
      <c r="BN253" s="190"/>
      <c r="BO253" s="190"/>
      <c r="BP253" s="190"/>
      <c r="BQ253" s="190"/>
      <c r="BR253" s="190"/>
      <c r="BS253" s="190"/>
      <c r="BT253" s="190"/>
      <c r="BU253" s="190"/>
      <c r="BV253" s="190"/>
      <c r="BW253" s="190"/>
    </row>
    <row r="254" spans="39:75" x14ac:dyDescent="0.25">
      <c r="AM254" s="190"/>
      <c r="AN254" s="190"/>
      <c r="AO254" s="190"/>
      <c r="AP254" s="190"/>
      <c r="AQ254" s="190"/>
      <c r="AR254" s="190"/>
      <c r="AS254" s="190"/>
      <c r="AT254" s="190"/>
      <c r="AU254" s="190"/>
      <c r="AV254" s="190"/>
      <c r="AW254" s="190"/>
      <c r="AX254" s="190"/>
      <c r="AY254" s="190"/>
      <c r="AZ254" s="190"/>
      <c r="BA254" s="190"/>
      <c r="BB254" s="190"/>
      <c r="BC254" s="190"/>
      <c r="BD254" s="190"/>
      <c r="BE254" s="190"/>
      <c r="BF254" s="190"/>
      <c r="BG254" s="190"/>
      <c r="BH254" s="190"/>
      <c r="BI254" s="190"/>
      <c r="BJ254" s="190"/>
      <c r="BK254" s="190"/>
      <c r="BL254" s="190"/>
      <c r="BM254" s="190"/>
      <c r="BN254" s="190"/>
      <c r="BO254" s="190"/>
      <c r="BP254" s="190"/>
      <c r="BQ254" s="190"/>
      <c r="BR254" s="190"/>
      <c r="BS254" s="190"/>
      <c r="BT254" s="190"/>
      <c r="BU254" s="190"/>
      <c r="BV254" s="190"/>
      <c r="BW254" s="190"/>
    </row>
    <row r="255" spans="39:75" x14ac:dyDescent="0.25">
      <c r="AM255" s="190"/>
      <c r="AN255" s="190"/>
      <c r="AO255" s="190"/>
      <c r="AP255" s="190"/>
      <c r="AQ255" s="190"/>
      <c r="AR255" s="190"/>
      <c r="AS255" s="190"/>
      <c r="AT255" s="190"/>
      <c r="AU255" s="190"/>
      <c r="AV255" s="190"/>
      <c r="AW255" s="190"/>
      <c r="AX255" s="190"/>
      <c r="AY255" s="190"/>
      <c r="AZ255" s="190"/>
      <c r="BA255" s="190"/>
      <c r="BB255" s="190"/>
      <c r="BC255" s="190"/>
      <c r="BD255" s="190"/>
      <c r="BE255" s="190"/>
      <c r="BF255" s="190"/>
      <c r="BG255" s="190"/>
      <c r="BH255" s="190"/>
      <c r="BI255" s="190"/>
      <c r="BJ255" s="190"/>
      <c r="BK255" s="190"/>
      <c r="BL255" s="190"/>
      <c r="BM255" s="190"/>
      <c r="BN255" s="190"/>
      <c r="BO255" s="190"/>
      <c r="BP255" s="190"/>
      <c r="BQ255" s="190"/>
      <c r="BR255" s="190"/>
      <c r="BS255" s="190"/>
      <c r="BT255" s="190"/>
      <c r="BU255" s="190"/>
      <c r="BV255" s="190"/>
      <c r="BW255" s="190"/>
    </row>
    <row r="256" spans="39:75" x14ac:dyDescent="0.25">
      <c r="AM256" s="190"/>
      <c r="AN256" s="190"/>
      <c r="AO256" s="190"/>
      <c r="AP256" s="190"/>
      <c r="AQ256" s="190"/>
      <c r="AR256" s="190"/>
      <c r="AS256" s="190"/>
      <c r="AT256" s="190"/>
      <c r="AU256" s="190"/>
      <c r="AV256" s="190"/>
      <c r="AW256" s="190"/>
      <c r="AX256" s="190"/>
      <c r="AY256" s="190"/>
      <c r="AZ256" s="190"/>
      <c r="BA256" s="190"/>
      <c r="BB256" s="190"/>
      <c r="BC256" s="190"/>
      <c r="BD256" s="190"/>
      <c r="BE256" s="190"/>
      <c r="BF256" s="190"/>
      <c r="BG256" s="190"/>
      <c r="BH256" s="190"/>
      <c r="BI256" s="190"/>
      <c r="BJ256" s="190"/>
      <c r="BK256" s="190"/>
      <c r="BL256" s="190"/>
      <c r="BM256" s="190"/>
      <c r="BN256" s="190"/>
      <c r="BO256" s="190"/>
      <c r="BP256" s="190"/>
      <c r="BQ256" s="190"/>
      <c r="BR256" s="190"/>
      <c r="BS256" s="190"/>
      <c r="BT256" s="190"/>
      <c r="BU256" s="190"/>
      <c r="BV256" s="190"/>
      <c r="BW256" s="190"/>
    </row>
    <row r="257" spans="39:75" x14ac:dyDescent="0.25">
      <c r="AM257" s="190"/>
      <c r="AN257" s="190"/>
      <c r="AO257" s="190"/>
      <c r="AP257" s="190"/>
      <c r="AQ257" s="190"/>
      <c r="AR257" s="190"/>
      <c r="AS257" s="190"/>
      <c r="AT257" s="190"/>
      <c r="AU257" s="190"/>
      <c r="AV257" s="190"/>
      <c r="AW257" s="190"/>
      <c r="AX257" s="190"/>
      <c r="AY257" s="190"/>
      <c r="AZ257" s="190"/>
      <c r="BA257" s="190"/>
      <c r="BB257" s="190"/>
      <c r="BC257" s="190"/>
      <c r="BD257" s="190"/>
      <c r="BE257" s="190"/>
      <c r="BF257" s="190"/>
      <c r="BG257" s="190"/>
      <c r="BH257" s="190"/>
      <c r="BI257" s="190"/>
      <c r="BJ257" s="190"/>
      <c r="BK257" s="190"/>
      <c r="BL257" s="190"/>
      <c r="BM257" s="190"/>
      <c r="BN257" s="190"/>
      <c r="BO257" s="190"/>
      <c r="BP257" s="190"/>
      <c r="BQ257" s="190"/>
      <c r="BR257" s="190"/>
      <c r="BS257" s="190"/>
      <c r="BT257" s="190"/>
      <c r="BU257" s="190"/>
      <c r="BV257" s="190"/>
      <c r="BW257" s="190"/>
    </row>
    <row r="258" spans="39:75" x14ac:dyDescent="0.25">
      <c r="AM258" s="190"/>
      <c r="AN258" s="190"/>
      <c r="AO258" s="190"/>
      <c r="AP258" s="190"/>
      <c r="AQ258" s="190"/>
      <c r="AR258" s="190"/>
      <c r="AS258" s="190"/>
      <c r="AT258" s="190"/>
      <c r="AU258" s="190"/>
      <c r="AV258" s="190"/>
      <c r="AW258" s="190"/>
      <c r="AX258" s="190"/>
      <c r="AY258" s="190"/>
      <c r="AZ258" s="190"/>
      <c r="BA258" s="190"/>
      <c r="BB258" s="190"/>
      <c r="BC258" s="190"/>
      <c r="BD258" s="190"/>
      <c r="BE258" s="190"/>
      <c r="BF258" s="190"/>
      <c r="BG258" s="190"/>
      <c r="BH258" s="190"/>
      <c r="BI258" s="190"/>
      <c r="BJ258" s="190"/>
      <c r="BK258" s="190"/>
      <c r="BL258" s="190"/>
      <c r="BM258" s="190"/>
      <c r="BN258" s="190"/>
      <c r="BO258" s="190"/>
      <c r="BP258" s="190"/>
      <c r="BQ258" s="190"/>
      <c r="BR258" s="190"/>
      <c r="BS258" s="190"/>
      <c r="BT258" s="190"/>
      <c r="BU258" s="190"/>
      <c r="BV258" s="190"/>
      <c r="BW258" s="190"/>
    </row>
    <row r="259" spans="39:75" x14ac:dyDescent="0.25">
      <c r="AM259" s="190"/>
      <c r="AN259" s="190"/>
      <c r="AO259" s="190"/>
      <c r="AP259" s="190"/>
      <c r="AQ259" s="190"/>
      <c r="AR259" s="190"/>
      <c r="AS259" s="190"/>
      <c r="AT259" s="190"/>
      <c r="AU259" s="190"/>
      <c r="AV259" s="190"/>
      <c r="AW259" s="190"/>
      <c r="AX259" s="190"/>
      <c r="AY259" s="190"/>
      <c r="AZ259" s="190"/>
      <c r="BA259" s="190"/>
      <c r="BB259" s="190"/>
      <c r="BC259" s="190"/>
      <c r="BD259" s="190"/>
      <c r="BE259" s="190"/>
      <c r="BF259" s="190"/>
      <c r="BG259" s="190"/>
      <c r="BH259" s="190"/>
      <c r="BI259" s="190"/>
      <c r="BJ259" s="190"/>
      <c r="BK259" s="190"/>
      <c r="BL259" s="190"/>
      <c r="BM259" s="190"/>
      <c r="BN259" s="190"/>
      <c r="BO259" s="190"/>
      <c r="BP259" s="190"/>
      <c r="BQ259" s="190"/>
      <c r="BR259" s="190"/>
      <c r="BS259" s="190"/>
      <c r="BT259" s="190"/>
      <c r="BU259" s="190"/>
      <c r="BV259" s="190"/>
      <c r="BW259" s="190"/>
    </row>
    <row r="260" spans="39:75" x14ac:dyDescent="0.25">
      <c r="AM260" s="190"/>
      <c r="AN260" s="190"/>
      <c r="AO260" s="190"/>
      <c r="AP260" s="190"/>
      <c r="AQ260" s="190"/>
      <c r="AR260" s="190"/>
      <c r="AS260" s="190"/>
      <c r="AT260" s="190"/>
      <c r="AU260" s="190"/>
      <c r="AV260" s="190"/>
      <c r="AW260" s="190"/>
      <c r="AX260" s="190"/>
      <c r="AY260" s="190"/>
      <c r="AZ260" s="190"/>
      <c r="BA260" s="190"/>
      <c r="BB260" s="190"/>
      <c r="BC260" s="190"/>
      <c r="BD260" s="190"/>
      <c r="BE260" s="190"/>
      <c r="BF260" s="190"/>
      <c r="BG260" s="190"/>
      <c r="BH260" s="190"/>
      <c r="BI260" s="190"/>
      <c r="BJ260" s="190"/>
      <c r="BK260" s="190"/>
      <c r="BL260" s="190"/>
      <c r="BM260" s="190"/>
      <c r="BN260" s="190"/>
      <c r="BO260" s="190"/>
      <c r="BP260" s="190"/>
      <c r="BQ260" s="190"/>
      <c r="BR260" s="190"/>
      <c r="BS260" s="190"/>
      <c r="BT260" s="190"/>
      <c r="BU260" s="190"/>
      <c r="BV260" s="190"/>
      <c r="BW260" s="190"/>
    </row>
    <row r="261" spans="39:75" x14ac:dyDescent="0.25">
      <c r="AM261" s="190"/>
      <c r="AN261" s="190"/>
      <c r="AO261" s="190"/>
      <c r="AP261" s="190"/>
      <c r="AQ261" s="190"/>
      <c r="AR261" s="190"/>
      <c r="AS261" s="190"/>
      <c r="AT261" s="190"/>
      <c r="AU261" s="190"/>
      <c r="AV261" s="190"/>
      <c r="AW261" s="190"/>
      <c r="AX261" s="190"/>
      <c r="AY261" s="190"/>
      <c r="AZ261" s="190"/>
      <c r="BA261" s="190"/>
      <c r="BB261" s="190"/>
      <c r="BC261" s="190"/>
      <c r="BD261" s="190"/>
      <c r="BE261" s="190"/>
      <c r="BF261" s="190"/>
      <c r="BG261" s="190"/>
      <c r="BH261" s="190"/>
      <c r="BI261" s="190"/>
      <c r="BJ261" s="190"/>
      <c r="BK261" s="190"/>
      <c r="BL261" s="190"/>
      <c r="BM261" s="190"/>
      <c r="BN261" s="190"/>
      <c r="BO261" s="190"/>
      <c r="BP261" s="190"/>
      <c r="BQ261" s="190"/>
      <c r="BR261" s="190"/>
      <c r="BS261" s="190"/>
      <c r="BT261" s="190"/>
      <c r="BU261" s="190"/>
      <c r="BV261" s="190"/>
      <c r="BW261" s="190"/>
    </row>
    <row r="262" spans="39:75" x14ac:dyDescent="0.25">
      <c r="AM262" s="190"/>
      <c r="AN262" s="190"/>
      <c r="AO262" s="190"/>
      <c r="AP262" s="190"/>
      <c r="AQ262" s="190"/>
      <c r="AR262" s="190"/>
      <c r="AS262" s="190"/>
      <c r="AT262" s="190"/>
      <c r="AU262" s="190"/>
      <c r="AV262" s="190"/>
      <c r="AW262" s="190"/>
      <c r="AX262" s="190"/>
      <c r="AY262" s="190"/>
      <c r="AZ262" s="190"/>
      <c r="BA262" s="190"/>
      <c r="BB262" s="190"/>
      <c r="BC262" s="190"/>
      <c r="BD262" s="190"/>
      <c r="BE262" s="190"/>
      <c r="BF262" s="190"/>
      <c r="BG262" s="190"/>
      <c r="BH262" s="190"/>
      <c r="BI262" s="190"/>
      <c r="BJ262" s="190"/>
      <c r="BK262" s="190"/>
      <c r="BL262" s="190"/>
      <c r="BM262" s="190"/>
      <c r="BN262" s="190"/>
      <c r="BO262" s="190"/>
      <c r="BP262" s="190"/>
      <c r="BQ262" s="190"/>
      <c r="BR262" s="190"/>
      <c r="BS262" s="190"/>
      <c r="BT262" s="190"/>
      <c r="BU262" s="190"/>
      <c r="BV262" s="190"/>
      <c r="BW262" s="190"/>
    </row>
    <row r="263" spans="39:75" x14ac:dyDescent="0.25">
      <c r="AM263" s="190"/>
      <c r="AN263" s="190"/>
      <c r="AO263" s="190"/>
      <c r="AP263" s="190"/>
      <c r="AQ263" s="190"/>
      <c r="AR263" s="190"/>
      <c r="AS263" s="190"/>
      <c r="AT263" s="190"/>
      <c r="AU263" s="190"/>
      <c r="AV263" s="190"/>
      <c r="AW263" s="190"/>
      <c r="AX263" s="190"/>
      <c r="AY263" s="190"/>
      <c r="AZ263" s="190"/>
      <c r="BA263" s="190"/>
      <c r="BB263" s="190"/>
      <c r="BC263" s="190"/>
      <c r="BD263" s="190"/>
      <c r="BE263" s="190"/>
      <c r="BF263" s="190"/>
      <c r="BG263" s="190"/>
      <c r="BH263" s="190"/>
      <c r="BI263" s="190"/>
      <c r="BJ263" s="190"/>
      <c r="BK263" s="190"/>
      <c r="BL263" s="190"/>
      <c r="BM263" s="190"/>
      <c r="BN263" s="190"/>
      <c r="BO263" s="190"/>
      <c r="BP263" s="190"/>
      <c r="BQ263" s="190"/>
      <c r="BR263" s="190"/>
      <c r="BS263" s="190"/>
      <c r="BT263" s="190"/>
      <c r="BU263" s="190"/>
      <c r="BV263" s="190"/>
      <c r="BW263" s="190"/>
    </row>
    <row r="264" spans="39:75" x14ac:dyDescent="0.25">
      <c r="AM264" s="190"/>
      <c r="AN264" s="190"/>
      <c r="AO264" s="190"/>
      <c r="AP264" s="190"/>
      <c r="AQ264" s="190"/>
      <c r="AR264" s="190"/>
      <c r="AS264" s="190"/>
      <c r="AT264" s="190"/>
      <c r="AU264" s="190"/>
      <c r="AV264" s="190"/>
      <c r="AW264" s="190"/>
      <c r="AX264" s="190"/>
      <c r="AY264" s="190"/>
      <c r="AZ264" s="190"/>
      <c r="BA264" s="190"/>
      <c r="BB264" s="190"/>
      <c r="BC264" s="190"/>
      <c r="BD264" s="190"/>
      <c r="BE264" s="190"/>
      <c r="BF264" s="190"/>
      <c r="BG264" s="190"/>
      <c r="BH264" s="190"/>
      <c r="BI264" s="190"/>
      <c r="BJ264" s="190"/>
      <c r="BK264" s="190"/>
      <c r="BL264" s="190"/>
      <c r="BM264" s="190"/>
      <c r="BN264" s="190"/>
      <c r="BO264" s="190"/>
      <c r="BP264" s="190"/>
      <c r="BQ264" s="190"/>
      <c r="BR264" s="190"/>
      <c r="BS264" s="190"/>
      <c r="BT264" s="190"/>
      <c r="BU264" s="190"/>
      <c r="BV264" s="190"/>
      <c r="BW264" s="190"/>
    </row>
    <row r="265" spans="39:75" x14ac:dyDescent="0.25">
      <c r="AM265" s="190"/>
      <c r="AN265" s="190"/>
      <c r="AO265" s="190"/>
      <c r="AP265" s="190"/>
      <c r="AQ265" s="190"/>
      <c r="AR265" s="190"/>
      <c r="AS265" s="190"/>
      <c r="AT265" s="190"/>
      <c r="AU265" s="190"/>
      <c r="AV265" s="190"/>
      <c r="AW265" s="190"/>
      <c r="AX265" s="190"/>
      <c r="AY265" s="190"/>
      <c r="AZ265" s="190"/>
      <c r="BA265" s="190"/>
      <c r="BB265" s="190"/>
      <c r="BC265" s="190"/>
      <c r="BD265" s="190"/>
      <c r="BE265" s="190"/>
      <c r="BF265" s="190"/>
      <c r="BG265" s="190"/>
      <c r="BH265" s="190"/>
      <c r="BI265" s="190"/>
      <c r="BJ265" s="190"/>
      <c r="BK265" s="190"/>
      <c r="BL265" s="190"/>
      <c r="BM265" s="190"/>
      <c r="BN265" s="190"/>
      <c r="BO265" s="190"/>
      <c r="BP265" s="190"/>
      <c r="BQ265" s="190"/>
      <c r="BR265" s="190"/>
      <c r="BS265" s="190"/>
      <c r="BT265" s="190"/>
      <c r="BU265" s="190"/>
      <c r="BV265" s="190"/>
      <c r="BW265" s="190"/>
    </row>
    <row r="266" spans="39:75" x14ac:dyDescent="0.25">
      <c r="AM266" s="190"/>
      <c r="AN266" s="190"/>
      <c r="AO266" s="190"/>
      <c r="AP266" s="190"/>
      <c r="AQ266" s="190"/>
      <c r="AR266" s="190"/>
      <c r="AS266" s="190"/>
      <c r="AT266" s="190"/>
      <c r="AU266" s="190"/>
      <c r="AV266" s="190"/>
      <c r="AW266" s="190"/>
      <c r="AX266" s="190"/>
      <c r="AY266" s="190"/>
      <c r="AZ266" s="190"/>
      <c r="BA266" s="190"/>
      <c r="BB266" s="190"/>
      <c r="BC266" s="190"/>
      <c r="BD266" s="190"/>
      <c r="BE266" s="190"/>
      <c r="BF266" s="190"/>
      <c r="BG266" s="190"/>
      <c r="BH266" s="190"/>
      <c r="BI266" s="190"/>
      <c r="BJ266" s="190"/>
      <c r="BK266" s="190"/>
      <c r="BL266" s="190"/>
      <c r="BM266" s="190"/>
      <c r="BN266" s="190"/>
      <c r="BO266" s="190"/>
      <c r="BP266" s="190"/>
      <c r="BQ266" s="190"/>
      <c r="BR266" s="190"/>
      <c r="BS266" s="190"/>
      <c r="BT266" s="190"/>
      <c r="BU266" s="190"/>
      <c r="BV266" s="190"/>
      <c r="BW266" s="190"/>
    </row>
    <row r="267" spans="39:75" x14ac:dyDescent="0.25">
      <c r="AM267" s="190"/>
      <c r="AN267" s="190"/>
      <c r="AO267" s="190"/>
      <c r="AP267" s="190"/>
      <c r="AQ267" s="190"/>
      <c r="AR267" s="190"/>
      <c r="AS267" s="190"/>
      <c r="AT267" s="190"/>
      <c r="AU267" s="190"/>
      <c r="AV267" s="190"/>
      <c r="AW267" s="190"/>
      <c r="AX267" s="190"/>
      <c r="AY267" s="190"/>
      <c r="AZ267" s="190"/>
      <c r="BA267" s="190"/>
      <c r="BB267" s="190"/>
      <c r="BC267" s="190"/>
      <c r="BD267" s="190"/>
      <c r="BE267" s="190"/>
      <c r="BF267" s="190"/>
      <c r="BG267" s="190"/>
      <c r="BH267" s="190"/>
      <c r="BI267" s="190"/>
      <c r="BJ267" s="190"/>
      <c r="BK267" s="190"/>
      <c r="BL267" s="190"/>
      <c r="BM267" s="190"/>
      <c r="BN267" s="190"/>
      <c r="BO267" s="190"/>
      <c r="BP267" s="190"/>
      <c r="BQ267" s="190"/>
      <c r="BR267" s="190"/>
      <c r="BS267" s="190"/>
      <c r="BT267" s="190"/>
      <c r="BU267" s="190"/>
      <c r="BV267" s="190"/>
      <c r="BW267" s="190"/>
    </row>
    <row r="268" spans="39:75" x14ac:dyDescent="0.25">
      <c r="AM268" s="190"/>
      <c r="AN268" s="190"/>
      <c r="AO268" s="190"/>
      <c r="AP268" s="190"/>
      <c r="AQ268" s="190"/>
      <c r="AR268" s="190"/>
      <c r="AS268" s="190"/>
      <c r="AT268" s="190"/>
      <c r="AU268" s="190"/>
      <c r="AV268" s="190"/>
      <c r="AW268" s="190"/>
      <c r="AX268" s="190"/>
      <c r="AY268" s="190"/>
      <c r="AZ268" s="190"/>
      <c r="BA268" s="190"/>
      <c r="BB268" s="190"/>
      <c r="BC268" s="190"/>
      <c r="BD268" s="190"/>
      <c r="BE268" s="190"/>
      <c r="BF268" s="190"/>
      <c r="BG268" s="190"/>
      <c r="BH268" s="190"/>
      <c r="BI268" s="190"/>
      <c r="BJ268" s="190"/>
      <c r="BK268" s="190"/>
      <c r="BL268" s="190"/>
      <c r="BM268" s="190"/>
      <c r="BN268" s="190"/>
      <c r="BO268" s="190"/>
      <c r="BP268" s="190"/>
      <c r="BQ268" s="190"/>
      <c r="BR268" s="190"/>
      <c r="BS268" s="190"/>
      <c r="BT268" s="190"/>
      <c r="BU268" s="190"/>
      <c r="BV268" s="190"/>
      <c r="BW268" s="190"/>
    </row>
    <row r="269" spans="39:75" x14ac:dyDescent="0.25">
      <c r="AM269" s="190"/>
      <c r="AN269" s="190"/>
      <c r="AO269" s="190"/>
      <c r="AP269" s="190"/>
      <c r="AQ269" s="190"/>
      <c r="AR269" s="190"/>
      <c r="AS269" s="190"/>
      <c r="AT269" s="190"/>
      <c r="AU269" s="190"/>
      <c r="AV269" s="190"/>
      <c r="AW269" s="190"/>
      <c r="AX269" s="190"/>
      <c r="AY269" s="190"/>
      <c r="AZ269" s="190"/>
      <c r="BA269" s="190"/>
      <c r="BB269" s="190"/>
      <c r="BC269" s="190"/>
      <c r="BD269" s="190"/>
      <c r="BE269" s="190"/>
      <c r="BF269" s="190"/>
      <c r="BG269" s="190"/>
      <c r="BH269" s="190"/>
      <c r="BI269" s="190"/>
      <c r="BJ269" s="190"/>
      <c r="BK269" s="190"/>
      <c r="BL269" s="190"/>
      <c r="BM269" s="190"/>
      <c r="BN269" s="190"/>
      <c r="BO269" s="190"/>
      <c r="BP269" s="190"/>
      <c r="BQ269" s="190"/>
      <c r="BR269" s="190"/>
      <c r="BS269" s="190"/>
      <c r="BT269" s="190"/>
      <c r="BU269" s="190"/>
      <c r="BV269" s="190"/>
      <c r="BW269" s="190"/>
    </row>
    <row r="270" spans="39:75" x14ac:dyDescent="0.25">
      <c r="AM270" s="190"/>
      <c r="AN270" s="190"/>
      <c r="AO270" s="190"/>
      <c r="AP270" s="190"/>
      <c r="AQ270" s="190"/>
      <c r="AR270" s="190"/>
      <c r="AS270" s="190"/>
      <c r="AT270" s="190"/>
      <c r="AU270" s="190"/>
      <c r="AV270" s="190"/>
      <c r="AW270" s="190"/>
      <c r="AX270" s="190"/>
      <c r="AY270" s="190"/>
      <c r="AZ270" s="190"/>
      <c r="BA270" s="190"/>
      <c r="BB270" s="190"/>
      <c r="BC270" s="190"/>
      <c r="BD270" s="190"/>
      <c r="BE270" s="190"/>
      <c r="BF270" s="190"/>
      <c r="BG270" s="190"/>
      <c r="BH270" s="190"/>
      <c r="BI270" s="190"/>
      <c r="BJ270" s="190"/>
      <c r="BK270" s="190"/>
      <c r="BL270" s="190"/>
      <c r="BM270" s="190"/>
      <c r="BN270" s="190"/>
      <c r="BO270" s="190"/>
      <c r="BP270" s="190"/>
      <c r="BQ270" s="190"/>
      <c r="BR270" s="190"/>
      <c r="BS270" s="190"/>
      <c r="BT270" s="190"/>
      <c r="BU270" s="190"/>
      <c r="BV270" s="190"/>
      <c r="BW270" s="190"/>
    </row>
    <row r="271" spans="39:75" x14ac:dyDescent="0.25">
      <c r="AM271" s="190"/>
      <c r="AN271" s="190"/>
      <c r="AO271" s="190"/>
      <c r="AP271" s="190"/>
      <c r="AQ271" s="190"/>
      <c r="AR271" s="190"/>
      <c r="AS271" s="190"/>
      <c r="AT271" s="190"/>
      <c r="AU271" s="190"/>
      <c r="AV271" s="190"/>
      <c r="AW271" s="190"/>
      <c r="AX271" s="190"/>
      <c r="AY271" s="190"/>
      <c r="AZ271" s="190"/>
      <c r="BA271" s="190"/>
      <c r="BB271" s="190"/>
      <c r="BC271" s="190"/>
      <c r="BD271" s="190"/>
      <c r="BE271" s="190"/>
      <c r="BF271" s="190"/>
      <c r="BG271" s="190"/>
      <c r="BH271" s="190"/>
      <c r="BI271" s="190"/>
      <c r="BJ271" s="190"/>
      <c r="BK271" s="190"/>
      <c r="BL271" s="190"/>
      <c r="BM271" s="190"/>
      <c r="BN271" s="190"/>
      <c r="BO271" s="190"/>
      <c r="BP271" s="190"/>
      <c r="BQ271" s="190"/>
      <c r="BR271" s="190"/>
      <c r="BS271" s="190"/>
      <c r="BT271" s="190"/>
      <c r="BU271" s="190"/>
      <c r="BV271" s="190"/>
      <c r="BW271" s="190"/>
    </row>
    <row r="272" spans="39:75" x14ac:dyDescent="0.25">
      <c r="AM272" s="190"/>
      <c r="AN272" s="190"/>
      <c r="AO272" s="190"/>
      <c r="AP272" s="190"/>
      <c r="AQ272" s="190"/>
      <c r="AR272" s="190"/>
      <c r="AS272" s="190"/>
      <c r="AT272" s="190"/>
      <c r="AU272" s="190"/>
      <c r="AV272" s="190"/>
      <c r="AW272" s="190"/>
      <c r="AX272" s="190"/>
      <c r="AY272" s="190"/>
      <c r="AZ272" s="190"/>
      <c r="BA272" s="190"/>
      <c r="BB272" s="190"/>
      <c r="BC272" s="190"/>
      <c r="BD272" s="190"/>
      <c r="BE272" s="190"/>
      <c r="BF272" s="190"/>
      <c r="BG272" s="190"/>
      <c r="BH272" s="190"/>
      <c r="BI272" s="190"/>
      <c r="BJ272" s="190"/>
      <c r="BK272" s="190"/>
      <c r="BL272" s="190"/>
      <c r="BM272" s="190"/>
      <c r="BN272" s="190"/>
      <c r="BO272" s="190"/>
      <c r="BP272" s="190"/>
      <c r="BQ272" s="190"/>
      <c r="BR272" s="190"/>
      <c r="BS272" s="190"/>
      <c r="BT272" s="190"/>
      <c r="BU272" s="190"/>
      <c r="BV272" s="190"/>
      <c r="BW272" s="190"/>
    </row>
    <row r="273" spans="39:75" x14ac:dyDescent="0.25">
      <c r="AM273" s="190"/>
      <c r="AN273" s="190"/>
      <c r="AO273" s="190"/>
      <c r="AP273" s="190"/>
      <c r="AQ273" s="190"/>
      <c r="AR273" s="190"/>
      <c r="AS273" s="190"/>
      <c r="AT273" s="190"/>
      <c r="AU273" s="190"/>
      <c r="AV273" s="190"/>
      <c r="AW273" s="190"/>
      <c r="AX273" s="190"/>
      <c r="AY273" s="190"/>
      <c r="AZ273" s="190"/>
      <c r="BA273" s="190"/>
      <c r="BB273" s="190"/>
      <c r="BC273" s="190"/>
      <c r="BD273" s="190"/>
      <c r="BE273" s="190"/>
      <c r="BF273" s="190"/>
      <c r="BG273" s="190"/>
      <c r="BH273" s="190"/>
      <c r="BI273" s="190"/>
      <c r="BJ273" s="190"/>
      <c r="BK273" s="190"/>
      <c r="BL273" s="190"/>
      <c r="BM273" s="190"/>
      <c r="BN273" s="190"/>
      <c r="BO273" s="190"/>
      <c r="BP273" s="190"/>
      <c r="BQ273" s="190"/>
      <c r="BR273" s="190"/>
      <c r="BS273" s="190"/>
      <c r="BT273" s="190"/>
      <c r="BU273" s="190"/>
      <c r="BV273" s="190"/>
      <c r="BW273" s="190"/>
    </row>
    <row r="274" spans="39:75" x14ac:dyDescent="0.25">
      <c r="AM274" s="190"/>
      <c r="AN274" s="190"/>
      <c r="AO274" s="190"/>
      <c r="AP274" s="190"/>
      <c r="AQ274" s="190"/>
      <c r="AR274" s="190"/>
      <c r="AS274" s="190"/>
      <c r="AT274" s="190"/>
      <c r="AU274" s="190"/>
      <c r="AV274" s="190"/>
      <c r="AW274" s="190"/>
      <c r="AX274" s="190"/>
      <c r="AY274" s="190"/>
      <c r="AZ274" s="190"/>
      <c r="BA274" s="190"/>
      <c r="BB274" s="190"/>
      <c r="BC274" s="190"/>
      <c r="BD274" s="190"/>
      <c r="BE274" s="190"/>
      <c r="BF274" s="190"/>
      <c r="BG274" s="190"/>
      <c r="BH274" s="190"/>
      <c r="BI274" s="190"/>
      <c r="BJ274" s="190"/>
      <c r="BK274" s="190"/>
      <c r="BL274" s="190"/>
      <c r="BM274" s="190"/>
      <c r="BN274" s="190"/>
      <c r="BO274" s="190"/>
      <c r="BP274" s="190"/>
      <c r="BQ274" s="190"/>
      <c r="BR274" s="190"/>
      <c r="BS274" s="190"/>
      <c r="BT274" s="190"/>
      <c r="BU274" s="190"/>
      <c r="BV274" s="190"/>
      <c r="BW274" s="190"/>
    </row>
    <row r="275" spans="39:75" x14ac:dyDescent="0.25"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90"/>
      <c r="BA275" s="190"/>
      <c r="BB275" s="190"/>
      <c r="BC275" s="190"/>
      <c r="BD275" s="190"/>
      <c r="BE275" s="190"/>
      <c r="BF275" s="190"/>
      <c r="BG275" s="190"/>
      <c r="BH275" s="190"/>
      <c r="BI275" s="190"/>
      <c r="BJ275" s="190"/>
      <c r="BK275" s="190"/>
      <c r="BL275" s="190"/>
      <c r="BM275" s="190"/>
      <c r="BN275" s="190"/>
      <c r="BO275" s="190"/>
      <c r="BP275" s="190"/>
      <c r="BQ275" s="190"/>
      <c r="BR275" s="190"/>
      <c r="BS275" s="190"/>
      <c r="BT275" s="190"/>
      <c r="BU275" s="190"/>
      <c r="BV275" s="190"/>
      <c r="BW275" s="190"/>
    </row>
    <row r="276" spans="39:75" x14ac:dyDescent="0.25"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90"/>
      <c r="BA276" s="190"/>
      <c r="BB276" s="190"/>
      <c r="BC276" s="190"/>
      <c r="BD276" s="190"/>
      <c r="BE276" s="190"/>
      <c r="BF276" s="190"/>
      <c r="BG276" s="190"/>
      <c r="BH276" s="190"/>
      <c r="BI276" s="190"/>
      <c r="BJ276" s="190"/>
      <c r="BK276" s="190"/>
      <c r="BL276" s="190"/>
      <c r="BM276" s="190"/>
      <c r="BN276" s="190"/>
      <c r="BO276" s="190"/>
      <c r="BP276" s="190"/>
      <c r="BQ276" s="190"/>
      <c r="BR276" s="190"/>
      <c r="BS276" s="190"/>
      <c r="BT276" s="190"/>
      <c r="BU276" s="190"/>
      <c r="BV276" s="190"/>
      <c r="BW276" s="190"/>
    </row>
    <row r="277" spans="39:75" x14ac:dyDescent="0.25">
      <c r="AM277" s="190"/>
      <c r="AN277" s="190"/>
      <c r="AO277" s="190"/>
      <c r="AP277" s="190"/>
      <c r="AQ277" s="190"/>
      <c r="AR277" s="190"/>
      <c r="AS277" s="190"/>
      <c r="AT277" s="190"/>
      <c r="AU277" s="190"/>
      <c r="AV277" s="190"/>
      <c r="AW277" s="190"/>
      <c r="AX277" s="190"/>
      <c r="AY277" s="190"/>
      <c r="AZ277" s="190"/>
      <c r="BA277" s="190"/>
      <c r="BB277" s="190"/>
      <c r="BC277" s="190"/>
      <c r="BD277" s="190"/>
      <c r="BE277" s="190"/>
      <c r="BF277" s="190"/>
      <c r="BG277" s="190"/>
      <c r="BH277" s="190"/>
      <c r="BI277" s="190"/>
      <c r="BJ277" s="190"/>
      <c r="BK277" s="190"/>
      <c r="BL277" s="190"/>
      <c r="BM277" s="190"/>
      <c r="BN277" s="190"/>
      <c r="BO277" s="190"/>
      <c r="BP277" s="190"/>
      <c r="BQ277" s="190"/>
      <c r="BR277" s="190"/>
      <c r="BS277" s="190"/>
      <c r="BT277" s="190"/>
      <c r="BU277" s="190"/>
      <c r="BV277" s="190"/>
      <c r="BW277" s="190"/>
    </row>
    <row r="278" spans="39:75" x14ac:dyDescent="0.25">
      <c r="AM278" s="190"/>
      <c r="AN278" s="190"/>
      <c r="AO278" s="190"/>
      <c r="AP278" s="190"/>
      <c r="AQ278" s="190"/>
      <c r="AR278" s="190"/>
      <c r="AS278" s="190"/>
      <c r="AT278" s="190"/>
      <c r="AU278" s="190"/>
      <c r="AV278" s="190"/>
      <c r="AW278" s="190"/>
      <c r="AX278" s="190"/>
      <c r="AY278" s="190"/>
      <c r="AZ278" s="190"/>
      <c r="BA278" s="190"/>
      <c r="BB278" s="190"/>
      <c r="BC278" s="190"/>
      <c r="BD278" s="190"/>
      <c r="BE278" s="190"/>
      <c r="BF278" s="190"/>
      <c r="BG278" s="190"/>
      <c r="BH278" s="190"/>
      <c r="BI278" s="190"/>
      <c r="BJ278" s="190"/>
      <c r="BK278" s="190"/>
      <c r="BL278" s="190"/>
      <c r="BM278" s="190"/>
      <c r="BN278" s="190"/>
      <c r="BO278" s="190"/>
      <c r="BP278" s="190"/>
      <c r="BQ278" s="190"/>
      <c r="BR278" s="190"/>
      <c r="BS278" s="190"/>
      <c r="BT278" s="190"/>
      <c r="BU278" s="190"/>
      <c r="BV278" s="190"/>
      <c r="BW278" s="190"/>
    </row>
    <row r="279" spans="39:75" x14ac:dyDescent="0.25">
      <c r="AM279" s="190"/>
      <c r="AN279" s="190"/>
      <c r="AO279" s="190"/>
      <c r="AP279" s="190"/>
      <c r="AQ279" s="190"/>
      <c r="AR279" s="190"/>
      <c r="AS279" s="190"/>
      <c r="AT279" s="190"/>
      <c r="AU279" s="190"/>
      <c r="AV279" s="190"/>
      <c r="AW279" s="190"/>
      <c r="AX279" s="190"/>
      <c r="AY279" s="190"/>
      <c r="AZ279" s="190"/>
      <c r="BA279" s="190"/>
      <c r="BB279" s="190"/>
      <c r="BC279" s="190"/>
      <c r="BD279" s="190"/>
      <c r="BE279" s="190"/>
      <c r="BF279" s="190"/>
      <c r="BG279" s="190"/>
      <c r="BH279" s="190"/>
      <c r="BI279" s="190"/>
      <c r="BJ279" s="190"/>
      <c r="BK279" s="190"/>
      <c r="BL279" s="190"/>
      <c r="BM279" s="190"/>
      <c r="BN279" s="190"/>
      <c r="BO279" s="190"/>
      <c r="BP279" s="190"/>
      <c r="BQ279" s="190"/>
      <c r="BR279" s="190"/>
      <c r="BS279" s="190"/>
      <c r="BT279" s="190"/>
      <c r="BU279" s="190"/>
      <c r="BV279" s="190"/>
      <c r="BW279" s="190"/>
    </row>
    <row r="280" spans="39:75" x14ac:dyDescent="0.25">
      <c r="AM280" s="190"/>
      <c r="AN280" s="190"/>
      <c r="AO280" s="190"/>
      <c r="AP280" s="190"/>
      <c r="AQ280" s="190"/>
      <c r="AR280" s="190"/>
      <c r="AS280" s="190"/>
      <c r="AT280" s="190"/>
      <c r="AU280" s="190"/>
      <c r="AV280" s="190"/>
      <c r="AW280" s="190"/>
      <c r="AX280" s="190"/>
      <c r="AY280" s="190"/>
      <c r="AZ280" s="190"/>
      <c r="BA280" s="190"/>
      <c r="BB280" s="190"/>
      <c r="BC280" s="190"/>
      <c r="BD280" s="190"/>
      <c r="BE280" s="190"/>
      <c r="BF280" s="190"/>
      <c r="BG280" s="190"/>
      <c r="BH280" s="190"/>
      <c r="BI280" s="190"/>
      <c r="BJ280" s="190"/>
      <c r="BK280" s="190"/>
      <c r="BL280" s="190"/>
      <c r="BM280" s="190"/>
      <c r="BN280" s="190"/>
      <c r="BO280" s="190"/>
      <c r="BP280" s="190"/>
      <c r="BQ280" s="190"/>
      <c r="BR280" s="190"/>
      <c r="BS280" s="190"/>
      <c r="BT280" s="190"/>
      <c r="BU280" s="190"/>
      <c r="BV280" s="190"/>
      <c r="BW280" s="190"/>
    </row>
    <row r="281" spans="39:75" x14ac:dyDescent="0.25">
      <c r="AM281" s="190"/>
      <c r="AN281" s="190"/>
      <c r="AO281" s="190"/>
      <c r="AP281" s="190"/>
      <c r="AQ281" s="190"/>
      <c r="AR281" s="190"/>
      <c r="AS281" s="190"/>
      <c r="AT281" s="190"/>
      <c r="AU281" s="190"/>
      <c r="AV281" s="190"/>
      <c r="AW281" s="190"/>
      <c r="AX281" s="190"/>
      <c r="AY281" s="190"/>
      <c r="AZ281" s="190"/>
      <c r="BA281" s="190"/>
      <c r="BB281" s="190"/>
      <c r="BC281" s="190"/>
      <c r="BD281" s="190"/>
      <c r="BE281" s="190"/>
      <c r="BF281" s="190"/>
      <c r="BG281" s="190"/>
      <c r="BH281" s="190"/>
      <c r="BI281" s="190"/>
      <c r="BJ281" s="190"/>
      <c r="BK281" s="190"/>
      <c r="BL281" s="190"/>
      <c r="BM281" s="190"/>
      <c r="BN281" s="190"/>
      <c r="BO281" s="190"/>
      <c r="BP281" s="190"/>
      <c r="BQ281" s="190"/>
      <c r="BR281" s="190"/>
      <c r="BS281" s="190"/>
      <c r="BT281" s="190"/>
      <c r="BU281" s="190"/>
      <c r="BV281" s="190"/>
      <c r="BW281" s="190"/>
    </row>
    <row r="282" spans="39:75" x14ac:dyDescent="0.25">
      <c r="AM282" s="190"/>
      <c r="AN282" s="190"/>
      <c r="AO282" s="190"/>
      <c r="AP282" s="190"/>
      <c r="AQ282" s="190"/>
      <c r="AR282" s="190"/>
      <c r="AS282" s="190"/>
      <c r="AT282" s="190"/>
      <c r="AU282" s="190"/>
      <c r="AV282" s="190"/>
      <c r="AW282" s="190"/>
      <c r="AX282" s="190"/>
      <c r="AY282" s="190"/>
      <c r="AZ282" s="190"/>
      <c r="BA282" s="190"/>
      <c r="BB282" s="190"/>
      <c r="BC282" s="190"/>
      <c r="BD282" s="190"/>
      <c r="BE282" s="190"/>
      <c r="BF282" s="190"/>
      <c r="BG282" s="190"/>
      <c r="BH282" s="190"/>
      <c r="BI282" s="190"/>
      <c r="BJ282" s="190"/>
      <c r="BK282" s="190"/>
      <c r="BL282" s="190"/>
      <c r="BM282" s="190"/>
      <c r="BN282" s="190"/>
      <c r="BO282" s="190"/>
      <c r="BP282" s="190"/>
      <c r="BQ282" s="190"/>
      <c r="BR282" s="190"/>
      <c r="BS282" s="190"/>
      <c r="BT282" s="190"/>
      <c r="BU282" s="190"/>
      <c r="BV282" s="190"/>
      <c r="BW282" s="190"/>
    </row>
    <row r="283" spans="39:75" x14ac:dyDescent="0.25">
      <c r="AM283" s="190"/>
      <c r="AN283" s="190"/>
      <c r="AO283" s="190"/>
      <c r="AP283" s="190"/>
      <c r="AQ283" s="190"/>
      <c r="AR283" s="190"/>
      <c r="AS283" s="190"/>
      <c r="AT283" s="190"/>
      <c r="AU283" s="190"/>
      <c r="AV283" s="190"/>
      <c r="AW283" s="190"/>
      <c r="AX283" s="190"/>
      <c r="AY283" s="190"/>
      <c r="AZ283" s="190"/>
      <c r="BA283" s="190"/>
      <c r="BB283" s="190"/>
      <c r="BC283" s="190"/>
      <c r="BD283" s="190"/>
      <c r="BE283" s="190"/>
      <c r="BF283" s="190"/>
      <c r="BG283" s="190"/>
      <c r="BH283" s="190"/>
      <c r="BI283" s="190"/>
      <c r="BJ283" s="190"/>
      <c r="BK283" s="190"/>
      <c r="BL283" s="190"/>
      <c r="BM283" s="190"/>
      <c r="BN283" s="190"/>
      <c r="BO283" s="190"/>
      <c r="BP283" s="190"/>
      <c r="BQ283" s="190"/>
      <c r="BR283" s="190"/>
      <c r="BS283" s="190"/>
      <c r="BT283" s="190"/>
      <c r="BU283" s="190"/>
      <c r="BV283" s="190"/>
      <c r="BW283" s="190"/>
    </row>
    <row r="284" spans="39:75" x14ac:dyDescent="0.25">
      <c r="AM284" s="190"/>
      <c r="AN284" s="190"/>
      <c r="AO284" s="190"/>
      <c r="AP284" s="190"/>
      <c r="AQ284" s="190"/>
      <c r="AR284" s="190"/>
      <c r="AS284" s="190"/>
      <c r="AT284" s="190"/>
      <c r="AU284" s="190"/>
      <c r="AV284" s="190"/>
      <c r="AW284" s="190"/>
      <c r="AX284" s="190"/>
      <c r="AY284" s="190"/>
      <c r="AZ284" s="190"/>
      <c r="BA284" s="190"/>
      <c r="BB284" s="190"/>
      <c r="BC284" s="190"/>
      <c r="BD284" s="190"/>
      <c r="BE284" s="190"/>
      <c r="BF284" s="190"/>
      <c r="BG284" s="190"/>
      <c r="BH284" s="190"/>
      <c r="BI284" s="190"/>
      <c r="BJ284" s="190"/>
      <c r="BK284" s="190"/>
      <c r="BL284" s="190"/>
      <c r="BM284" s="190"/>
      <c r="BN284" s="190"/>
      <c r="BO284" s="190"/>
      <c r="BP284" s="190"/>
      <c r="BQ284" s="190"/>
      <c r="BR284" s="190"/>
      <c r="BS284" s="190"/>
      <c r="BT284" s="190"/>
      <c r="BU284" s="190"/>
      <c r="BV284" s="190"/>
      <c r="BW284" s="190"/>
    </row>
  </sheetData>
  <mergeCells count="22">
    <mergeCell ref="A11:G11"/>
    <mergeCell ref="Q6:R6"/>
    <mergeCell ref="S6:S7"/>
    <mergeCell ref="T6:U6"/>
    <mergeCell ref="V6:V7"/>
    <mergeCell ref="O6:O7"/>
    <mergeCell ref="W6:W7"/>
    <mergeCell ref="A5:V5"/>
    <mergeCell ref="P6:P7"/>
    <mergeCell ref="A6:A7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49" firstPageNumber="126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97"/>
  <sheetViews>
    <sheetView showGridLines="0" view="pageBreakPreview" zoomScale="80" zoomScaleNormal="70" zoomScaleSheetLayoutView="80" workbookViewId="0">
      <selection activeCell="A13" sqref="A13:H13"/>
    </sheetView>
  </sheetViews>
  <sheetFormatPr defaultColWidth="9.140625" defaultRowHeight="15" outlineLevelCol="1" x14ac:dyDescent="0.25"/>
  <cols>
    <col min="1" max="1" width="4.7109375" style="155" customWidth="1"/>
    <col min="2" max="2" width="5.7109375" style="155" hidden="1" customWidth="1"/>
    <col min="3" max="3" width="7.7109375" style="155" hidden="1" customWidth="1" outlineLevel="1"/>
    <col min="4" max="4" width="6.42578125" style="155" hidden="1" customWidth="1" outlineLevel="1"/>
    <col min="5" max="5" width="7.7109375" style="155" customWidth="1" outlineLevel="1"/>
    <col min="6" max="6" width="15.5703125" style="155" hidden="1" customWidth="1" outlineLevel="1"/>
    <col min="7" max="7" width="45.5703125" style="155" customWidth="1" collapsed="1"/>
    <col min="8" max="8" width="38.85546875" style="155" customWidth="1"/>
    <col min="9" max="9" width="7.140625" style="155" customWidth="1"/>
    <col min="10" max="10" width="12.5703125" style="151" customWidth="1"/>
    <col min="11" max="11" width="14.85546875" style="153" customWidth="1"/>
    <col min="12" max="12" width="14.5703125" style="153" customWidth="1"/>
    <col min="13" max="13" width="13.5703125" style="153" customWidth="1"/>
    <col min="14" max="14" width="15" style="153" customWidth="1"/>
    <col min="15" max="15" width="14.7109375" style="153" customWidth="1"/>
    <col min="16" max="16" width="16.28515625" style="153" customWidth="1"/>
    <col min="17" max="17" width="16.7109375" style="153" customWidth="1"/>
    <col min="18" max="18" width="17.28515625" style="153" customWidth="1"/>
    <col min="19" max="19" width="16.85546875" style="153" customWidth="1"/>
    <col min="20" max="20" width="14.85546875" style="153" customWidth="1"/>
    <col min="21" max="21" width="13.28515625" style="153" customWidth="1"/>
    <col min="22" max="22" width="14.140625" style="153" customWidth="1"/>
    <col min="23" max="23" width="14.42578125" style="153" customWidth="1"/>
    <col min="24" max="24" width="17.7109375" style="176" customWidth="1"/>
    <col min="25" max="16384" width="9.140625" style="155"/>
  </cols>
  <sheetData>
    <row r="1" spans="1:25" ht="18" x14ac:dyDescent="0.25">
      <c r="A1" s="59" t="s">
        <v>167</v>
      </c>
      <c r="B1" s="60"/>
      <c r="C1" s="60"/>
      <c r="D1" s="60"/>
      <c r="E1" s="60"/>
      <c r="F1" s="61"/>
      <c r="G1" s="62"/>
      <c r="H1" s="63"/>
      <c r="I1" s="60"/>
      <c r="K1" s="152"/>
      <c r="N1" s="64"/>
      <c r="O1" s="64"/>
      <c r="Q1" s="64"/>
      <c r="R1" s="64"/>
      <c r="S1" s="64"/>
      <c r="T1" s="31"/>
      <c r="U1" s="154"/>
      <c r="V1" s="155"/>
      <c r="W1" s="155"/>
      <c r="X1" s="155"/>
    </row>
    <row r="2" spans="1:25" ht="15.75" x14ac:dyDescent="0.25">
      <c r="A2" s="368" t="s">
        <v>46</v>
      </c>
      <c r="B2" s="65"/>
      <c r="C2" s="65"/>
      <c r="F2" s="66"/>
      <c r="G2" s="74" t="s">
        <v>170</v>
      </c>
      <c r="H2" s="67" t="s">
        <v>273</v>
      </c>
      <c r="I2" s="69"/>
      <c r="K2" s="152"/>
      <c r="N2" s="30"/>
      <c r="O2" s="30"/>
      <c r="Q2" s="30"/>
      <c r="R2" s="30"/>
      <c r="S2" s="30"/>
      <c r="T2" s="29"/>
      <c r="U2" s="154"/>
      <c r="V2" s="155"/>
      <c r="W2" s="155"/>
      <c r="X2" s="155"/>
    </row>
    <row r="3" spans="1:25" ht="15.75" x14ac:dyDescent="0.25">
      <c r="A3" s="57"/>
      <c r="B3" s="65"/>
      <c r="C3" s="65"/>
      <c r="F3" s="66"/>
      <c r="G3" s="70" t="s">
        <v>16</v>
      </c>
      <c r="H3" s="68"/>
      <c r="I3" s="69"/>
      <c r="K3" s="152"/>
      <c r="N3" s="30"/>
      <c r="O3" s="30"/>
      <c r="Q3" s="30"/>
      <c r="R3" s="30"/>
      <c r="S3" s="30"/>
      <c r="T3" s="29"/>
      <c r="U3" s="154"/>
      <c r="V3" s="155"/>
      <c r="W3" s="155"/>
      <c r="X3" s="155"/>
    </row>
    <row r="4" spans="1:25" ht="17.4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156"/>
      <c r="N4" s="157"/>
      <c r="O4" s="156"/>
      <c r="P4" s="156"/>
      <c r="Q4" s="156"/>
      <c r="R4" s="156"/>
      <c r="S4" s="156"/>
      <c r="T4" s="156"/>
      <c r="U4" s="156"/>
      <c r="V4" s="156"/>
      <c r="W4" s="158" t="s">
        <v>23</v>
      </c>
      <c r="X4" s="158" t="s">
        <v>23</v>
      </c>
      <c r="Y4" s="154"/>
    </row>
    <row r="5" spans="1:25" ht="25.5" customHeight="1" x14ac:dyDescent="0.25">
      <c r="A5" s="420" t="s">
        <v>338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59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280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60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SUM(K9:K12)</f>
        <v>240345</v>
      </c>
      <c r="L8" s="25">
        <f>SUM(L9:L12)</f>
        <v>228327.74999999997</v>
      </c>
      <c r="M8" s="25">
        <f>SUM(M9:M12)</f>
        <v>12017.250000000007</v>
      </c>
      <c r="N8" s="25"/>
      <c r="O8" s="25">
        <f>SUM(O9:O12)</f>
        <v>77702</v>
      </c>
      <c r="P8" s="26">
        <f>SUM(P9:P12)</f>
        <v>3994.3</v>
      </c>
      <c r="Q8" s="26">
        <f>SUM(Q9:Q12)</f>
        <v>0</v>
      </c>
      <c r="R8" s="26">
        <f t="shared" ref="R8:S8" si="0">SUM(R9:R12)</f>
        <v>0</v>
      </c>
      <c r="S8" s="26">
        <f t="shared" si="0"/>
        <v>0</v>
      </c>
      <c r="T8" s="26">
        <f>SUM(T9:T12)</f>
        <v>3994.3</v>
      </c>
      <c r="U8" s="26">
        <f>SUM(U9:U12)</f>
        <v>3994.3</v>
      </c>
      <c r="V8" s="26">
        <f>SUM(V9:V12)</f>
        <v>0</v>
      </c>
      <c r="W8" s="25">
        <f>SUM(W9:W12)</f>
        <v>77128.700000000012</v>
      </c>
      <c r="X8" s="24"/>
    </row>
    <row r="9" spans="1:25" s="168" customFormat="1" ht="51" x14ac:dyDescent="0.25">
      <c r="A9" s="443">
        <v>1</v>
      </c>
      <c r="B9" s="55" t="s">
        <v>20</v>
      </c>
      <c r="C9" s="161">
        <v>4374</v>
      </c>
      <c r="D9" s="161">
        <v>5169</v>
      </c>
      <c r="E9" s="161">
        <v>51</v>
      </c>
      <c r="F9" s="444">
        <v>60002101332</v>
      </c>
      <c r="G9" s="464" t="s">
        <v>192</v>
      </c>
      <c r="H9" s="401" t="s">
        <v>320</v>
      </c>
      <c r="I9" s="345"/>
      <c r="J9" s="345" t="s">
        <v>0</v>
      </c>
      <c r="K9" s="320">
        <v>235632</v>
      </c>
      <c r="L9" s="320">
        <f>+K9*0.95</f>
        <v>223850.4</v>
      </c>
      <c r="M9" s="320">
        <f>+K9-L9</f>
        <v>11781.600000000006</v>
      </c>
      <c r="N9" s="386" t="s">
        <v>111</v>
      </c>
      <c r="O9" s="164">
        <v>76512</v>
      </c>
      <c r="P9" s="165">
        <f>Q9+T9</f>
        <v>3905.3</v>
      </c>
      <c r="Q9" s="164">
        <f>SUM(R9:S9)</f>
        <v>0</v>
      </c>
      <c r="R9" s="164">
        <v>0</v>
      </c>
      <c r="S9" s="164">
        <v>0</v>
      </c>
      <c r="T9" s="261">
        <f t="shared" ref="T9:T10" si="1">SUM(U9:V9)</f>
        <v>3905.3</v>
      </c>
      <c r="U9" s="166">
        <f>0.05*78106</f>
        <v>3905.3</v>
      </c>
      <c r="V9" s="166">
        <v>0</v>
      </c>
      <c r="W9" s="166">
        <f>K9-O9-P9-80050</f>
        <v>75164.700000000012</v>
      </c>
      <c r="X9" s="167"/>
    </row>
    <row r="10" spans="1:25" s="168" customFormat="1" ht="41.25" customHeight="1" x14ac:dyDescent="0.25">
      <c r="A10" s="443"/>
      <c r="B10" s="161" t="s">
        <v>18</v>
      </c>
      <c r="C10" s="55">
        <v>6172</v>
      </c>
      <c r="D10" s="55">
        <v>5011</v>
      </c>
      <c r="E10" s="55">
        <v>50</v>
      </c>
      <c r="F10" s="444"/>
      <c r="G10" s="464"/>
      <c r="H10" s="401" t="s">
        <v>321</v>
      </c>
      <c r="I10" s="32"/>
      <c r="J10" s="32" t="s">
        <v>0</v>
      </c>
      <c r="K10" s="320">
        <v>4400</v>
      </c>
      <c r="L10" s="320">
        <f t="shared" ref="L10:L12" si="2">+K10*0.95</f>
        <v>4180</v>
      </c>
      <c r="M10" s="320">
        <f t="shared" ref="M10:M12" si="3">+K10-L10</f>
        <v>220</v>
      </c>
      <c r="N10" s="386" t="s">
        <v>111</v>
      </c>
      <c r="O10" s="164">
        <v>1170</v>
      </c>
      <c r="P10" s="165">
        <f t="shared" ref="P10:P12" si="4">Q10+T10</f>
        <v>78</v>
      </c>
      <c r="Q10" s="164">
        <f t="shared" ref="Q10:Q12" si="5">SUM(R10:S10)</f>
        <v>0</v>
      </c>
      <c r="R10" s="164">
        <v>0</v>
      </c>
      <c r="S10" s="164">
        <v>0</v>
      </c>
      <c r="T10" s="261">
        <f t="shared" si="1"/>
        <v>78</v>
      </c>
      <c r="U10" s="166">
        <v>78</v>
      </c>
      <c r="V10" s="166">
        <v>0</v>
      </c>
      <c r="W10" s="166">
        <f>K10-O10-P10-1400</f>
        <v>1752</v>
      </c>
      <c r="X10" s="167"/>
    </row>
    <row r="11" spans="1:25" s="168" customFormat="1" ht="49.5" customHeight="1" x14ac:dyDescent="0.25">
      <c r="A11" s="443"/>
      <c r="B11" s="161" t="s">
        <v>19</v>
      </c>
      <c r="C11" s="161">
        <v>4374</v>
      </c>
      <c r="D11" s="55">
        <v>5166</v>
      </c>
      <c r="E11" s="161">
        <v>51</v>
      </c>
      <c r="F11" s="444"/>
      <c r="G11" s="464"/>
      <c r="H11" s="401" t="s">
        <v>322</v>
      </c>
      <c r="I11" s="345"/>
      <c r="J11" s="345" t="s">
        <v>0</v>
      </c>
      <c r="K11" s="320">
        <v>279</v>
      </c>
      <c r="L11" s="320">
        <f t="shared" si="2"/>
        <v>265.05</v>
      </c>
      <c r="M11" s="320">
        <f t="shared" si="3"/>
        <v>13.949999999999989</v>
      </c>
      <c r="N11" s="386" t="s">
        <v>111</v>
      </c>
      <c r="O11" s="164">
        <v>0</v>
      </c>
      <c r="P11" s="165">
        <f t="shared" si="4"/>
        <v>10</v>
      </c>
      <c r="Q11" s="164">
        <f t="shared" si="5"/>
        <v>0</v>
      </c>
      <c r="R11" s="164">
        <v>0</v>
      </c>
      <c r="S11" s="164">
        <v>0</v>
      </c>
      <c r="T11" s="261">
        <f>SUM(U11:V11)</f>
        <v>10</v>
      </c>
      <c r="U11" s="166">
        <v>10</v>
      </c>
      <c r="V11" s="166">
        <v>0</v>
      </c>
      <c r="W11" s="166">
        <f>K11-O11-P11-70</f>
        <v>199</v>
      </c>
      <c r="X11" s="167"/>
    </row>
    <row r="12" spans="1:25" s="168" customFormat="1" ht="48.75" customHeight="1" x14ac:dyDescent="0.25">
      <c r="A12" s="443"/>
      <c r="B12" s="161" t="s">
        <v>19</v>
      </c>
      <c r="C12" s="55">
        <v>6172</v>
      </c>
      <c r="D12" s="55">
        <v>5166</v>
      </c>
      <c r="E12" s="55">
        <v>51</v>
      </c>
      <c r="F12" s="444"/>
      <c r="G12" s="464"/>
      <c r="H12" s="401" t="s">
        <v>321</v>
      </c>
      <c r="I12" s="32"/>
      <c r="J12" s="345" t="s">
        <v>0</v>
      </c>
      <c r="K12" s="320">
        <v>34</v>
      </c>
      <c r="L12" s="320">
        <f t="shared" si="2"/>
        <v>32.299999999999997</v>
      </c>
      <c r="M12" s="320">
        <f t="shared" si="3"/>
        <v>1.7000000000000028</v>
      </c>
      <c r="N12" s="386" t="s">
        <v>111</v>
      </c>
      <c r="O12" s="164">
        <v>20</v>
      </c>
      <c r="P12" s="165">
        <f t="shared" si="4"/>
        <v>1</v>
      </c>
      <c r="Q12" s="164">
        <f t="shared" si="5"/>
        <v>0</v>
      </c>
      <c r="R12" s="164">
        <v>0</v>
      </c>
      <c r="S12" s="164">
        <v>0</v>
      </c>
      <c r="T12" s="261">
        <f>0.05*20</f>
        <v>1</v>
      </c>
      <c r="U12" s="166">
        <v>1</v>
      </c>
      <c r="V12" s="166">
        <v>0</v>
      </c>
      <c r="W12" s="166">
        <f t="shared" ref="W12" si="6">K12-O12-P12</f>
        <v>13</v>
      </c>
      <c r="X12" s="167"/>
    </row>
    <row r="13" spans="1:25" ht="35.450000000000003" customHeight="1" x14ac:dyDescent="0.25">
      <c r="A13" s="425" t="s">
        <v>193</v>
      </c>
      <c r="B13" s="426"/>
      <c r="C13" s="426"/>
      <c r="D13" s="426"/>
      <c r="E13" s="426"/>
      <c r="F13" s="426"/>
      <c r="G13" s="426"/>
      <c r="H13" s="427"/>
      <c r="I13" s="346"/>
      <c r="J13" s="346"/>
      <c r="K13" s="23">
        <f>K8</f>
        <v>240345</v>
      </c>
      <c r="L13" s="23">
        <f>L8</f>
        <v>228327.74999999997</v>
      </c>
      <c r="M13" s="23">
        <f>M8</f>
        <v>12017.250000000007</v>
      </c>
      <c r="N13" s="23"/>
      <c r="O13" s="23">
        <f t="shared" ref="O13:W13" si="7">O8</f>
        <v>77702</v>
      </c>
      <c r="P13" s="23">
        <f t="shared" si="7"/>
        <v>3994.3</v>
      </c>
      <c r="Q13" s="23">
        <f t="shared" si="7"/>
        <v>0</v>
      </c>
      <c r="R13" s="23">
        <f t="shared" si="7"/>
        <v>0</v>
      </c>
      <c r="S13" s="23">
        <f t="shared" si="7"/>
        <v>0</v>
      </c>
      <c r="T13" s="23">
        <f t="shared" si="7"/>
        <v>3994.3</v>
      </c>
      <c r="U13" s="23">
        <f t="shared" si="7"/>
        <v>3994.3</v>
      </c>
      <c r="V13" s="23">
        <f t="shared" si="7"/>
        <v>0</v>
      </c>
      <c r="W13" s="23">
        <f t="shared" si="7"/>
        <v>77128.700000000012</v>
      </c>
      <c r="X13" s="21"/>
    </row>
    <row r="14" spans="1:25" s="153" customFormat="1" x14ac:dyDescent="0.25">
      <c r="A14" s="151"/>
      <c r="B14" s="151"/>
      <c r="C14" s="151"/>
      <c r="D14" s="151"/>
      <c r="E14" s="151"/>
      <c r="F14" s="151"/>
      <c r="G14" s="171"/>
      <c r="H14" s="151"/>
      <c r="I14" s="172"/>
      <c r="J14" s="173"/>
      <c r="K14" s="174"/>
      <c r="L14" s="174"/>
      <c r="M14" s="174"/>
      <c r="N14" s="175"/>
      <c r="O14" s="175"/>
      <c r="X14" s="176"/>
      <c r="Y14" s="155"/>
    </row>
    <row r="15" spans="1:25" s="153" customFormat="1" x14ac:dyDescent="0.25">
      <c r="A15" s="151"/>
      <c r="B15" s="151"/>
      <c r="C15" s="151"/>
      <c r="D15" s="151"/>
      <c r="E15" s="151"/>
      <c r="F15" s="151"/>
      <c r="G15" s="151"/>
      <c r="H15" s="151"/>
      <c r="I15" s="177"/>
      <c r="J15" s="178"/>
      <c r="K15" s="179"/>
      <c r="L15" s="179"/>
      <c r="M15" s="179"/>
      <c r="X15" s="176"/>
      <c r="Y15" s="155"/>
    </row>
    <row r="16" spans="1:25" s="153" customFormat="1" ht="18" x14ac:dyDescent="0.25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X16" s="176"/>
      <c r="Y16" s="155"/>
    </row>
    <row r="17" spans="1:25" s="186" customFormat="1" x14ac:dyDescent="0.2">
      <c r="A17" s="181"/>
      <c r="B17" s="182"/>
      <c r="C17" s="181"/>
      <c r="D17" s="182"/>
      <c r="E17" s="182"/>
      <c r="F17" s="182"/>
      <c r="G17" s="182"/>
      <c r="H17" s="182"/>
      <c r="I17" s="183"/>
      <c r="J17" s="184"/>
      <c r="K17" s="185"/>
      <c r="L17" s="185"/>
      <c r="M17" s="185"/>
      <c r="X17" s="187"/>
      <c r="Y17" s="188"/>
    </row>
    <row r="18" spans="1:25" s="153" customFormat="1" x14ac:dyDescent="0.25">
      <c r="A18" s="151"/>
      <c r="B18" s="151"/>
      <c r="C18" s="151"/>
      <c r="D18" s="151"/>
      <c r="E18" s="151"/>
      <c r="F18" s="151"/>
      <c r="G18" s="151"/>
      <c r="H18" s="151"/>
      <c r="I18" s="155"/>
      <c r="J18" s="178"/>
      <c r="K18" s="179"/>
      <c r="L18" s="179"/>
      <c r="M18" s="179"/>
      <c r="X18" s="176"/>
      <c r="Y18" s="155"/>
    </row>
    <row r="19" spans="1:25" s="153" customFormat="1" x14ac:dyDescent="0.25">
      <c r="A19" s="151"/>
      <c r="B19" s="151"/>
      <c r="C19" s="151"/>
      <c r="D19" s="151"/>
      <c r="E19" s="151"/>
      <c r="F19" s="151"/>
      <c r="G19" s="151"/>
      <c r="H19" s="151"/>
      <c r="I19" s="155"/>
      <c r="J19" s="178"/>
      <c r="K19" s="179"/>
      <c r="L19" s="179"/>
      <c r="M19" s="179"/>
      <c r="X19" s="176"/>
      <c r="Y19" s="155"/>
    </row>
    <row r="20" spans="1:25" s="153" customFormat="1" x14ac:dyDescent="0.25">
      <c r="A20" s="151"/>
      <c r="B20" s="151"/>
      <c r="C20" s="151"/>
      <c r="D20" s="151"/>
      <c r="E20" s="151"/>
      <c r="F20" s="151"/>
      <c r="G20" s="151"/>
      <c r="H20" s="151"/>
      <c r="I20" s="155"/>
      <c r="J20" s="178"/>
      <c r="K20" s="179"/>
      <c r="L20" s="179"/>
      <c r="M20" s="179"/>
      <c r="X20" s="176"/>
      <c r="Y20" s="155"/>
    </row>
    <row r="21" spans="1:25" s="153" customFormat="1" x14ac:dyDescent="0.25">
      <c r="A21" s="151"/>
      <c r="B21" s="151"/>
      <c r="C21" s="151"/>
      <c r="D21" s="151"/>
      <c r="E21" s="151"/>
      <c r="F21" s="151"/>
      <c r="G21" s="151"/>
      <c r="H21" s="151"/>
      <c r="I21" s="155"/>
      <c r="J21" s="178"/>
      <c r="K21" s="179"/>
      <c r="L21" s="179"/>
      <c r="M21" s="179"/>
      <c r="X21" s="176"/>
      <c r="Y21" s="155"/>
    </row>
    <row r="22" spans="1:25" s="153" customFormat="1" x14ac:dyDescent="0.25">
      <c r="A22" s="151"/>
      <c r="B22" s="151"/>
      <c r="C22" s="151"/>
      <c r="D22" s="151"/>
      <c r="E22" s="151"/>
      <c r="F22" s="151"/>
      <c r="G22" s="151"/>
      <c r="H22" s="151"/>
      <c r="I22" s="155"/>
      <c r="J22" s="178"/>
      <c r="K22" s="179"/>
      <c r="L22" s="179"/>
      <c r="M22" s="179"/>
      <c r="X22" s="176"/>
      <c r="Y22" s="155"/>
    </row>
    <row r="23" spans="1:25" s="153" customFormat="1" x14ac:dyDescent="0.25">
      <c r="A23" s="151"/>
      <c r="B23" s="151"/>
      <c r="C23" s="151"/>
      <c r="D23" s="151"/>
      <c r="E23" s="151"/>
      <c r="F23" s="151"/>
      <c r="G23" s="151"/>
      <c r="H23" s="151"/>
      <c r="I23" s="155"/>
      <c r="J23" s="178"/>
      <c r="K23" s="179"/>
      <c r="L23" s="179"/>
      <c r="M23" s="179"/>
      <c r="X23" s="176"/>
      <c r="Y23" s="155"/>
    </row>
    <row r="24" spans="1:25" s="153" customFormat="1" x14ac:dyDescent="0.25">
      <c r="A24" s="151"/>
      <c r="B24" s="151"/>
      <c r="C24" s="151"/>
      <c r="D24" s="151"/>
      <c r="E24" s="151"/>
      <c r="F24" s="151"/>
      <c r="G24" s="151"/>
      <c r="H24" s="151"/>
      <c r="I24" s="155"/>
      <c r="J24" s="178"/>
      <c r="K24" s="179"/>
      <c r="L24" s="179"/>
      <c r="M24" s="179"/>
      <c r="X24" s="176"/>
      <c r="Y24" s="155"/>
    </row>
    <row r="25" spans="1:25" s="153" customFormat="1" x14ac:dyDescent="0.25">
      <c r="A25" s="151"/>
      <c r="B25" s="151"/>
      <c r="C25" s="151"/>
      <c r="D25" s="151"/>
      <c r="E25" s="151"/>
      <c r="F25" s="151"/>
      <c r="G25" s="151"/>
      <c r="H25" s="151"/>
      <c r="I25" s="155"/>
      <c r="J25" s="178"/>
      <c r="K25" s="179"/>
      <c r="L25" s="179"/>
      <c r="M25" s="179"/>
      <c r="X25" s="176"/>
      <c r="Y25" s="155"/>
    </row>
    <row r="26" spans="1:25" s="153" customFormat="1" x14ac:dyDescent="0.25">
      <c r="A26" s="151"/>
      <c r="B26" s="151"/>
      <c r="C26" s="151"/>
      <c r="D26" s="151"/>
      <c r="E26" s="151"/>
      <c r="F26" s="151"/>
      <c r="G26" s="151"/>
      <c r="H26" s="151"/>
      <c r="I26" s="155"/>
      <c r="J26" s="178"/>
      <c r="K26" s="179"/>
      <c r="L26" s="179"/>
      <c r="M26" s="179"/>
      <c r="X26" s="176"/>
      <c r="Y26" s="155"/>
    </row>
    <row r="27" spans="1:25" s="153" customFormat="1" x14ac:dyDescent="0.25">
      <c r="A27" s="151"/>
      <c r="B27" s="151"/>
      <c r="C27" s="151"/>
      <c r="D27" s="151"/>
      <c r="E27" s="151"/>
      <c r="F27" s="151"/>
      <c r="G27" s="151"/>
      <c r="H27" s="151"/>
      <c r="I27" s="155"/>
      <c r="J27" s="178"/>
      <c r="K27" s="179"/>
      <c r="L27" s="179"/>
      <c r="M27" s="179"/>
      <c r="X27" s="176"/>
      <c r="Y27" s="155"/>
    </row>
    <row r="28" spans="1:25" s="153" customFormat="1" x14ac:dyDescent="0.25">
      <c r="A28" s="151"/>
      <c r="B28" s="151"/>
      <c r="C28" s="151"/>
      <c r="D28" s="151"/>
      <c r="E28" s="151"/>
      <c r="F28" s="151"/>
      <c r="G28" s="151"/>
      <c r="H28" s="151"/>
      <c r="I28" s="155"/>
      <c r="J28" s="178"/>
      <c r="K28" s="179"/>
      <c r="L28" s="179"/>
      <c r="M28" s="179"/>
      <c r="X28" s="176"/>
      <c r="Y28" s="155"/>
    </row>
    <row r="29" spans="1:25" s="153" customFormat="1" x14ac:dyDescent="0.25">
      <c r="A29" s="151"/>
      <c r="B29" s="151"/>
      <c r="C29" s="151"/>
      <c r="D29" s="151"/>
      <c r="E29" s="151"/>
      <c r="F29" s="151"/>
      <c r="G29" s="151"/>
      <c r="H29" s="151"/>
      <c r="I29" s="155"/>
      <c r="J29" s="178"/>
      <c r="K29" s="179"/>
      <c r="L29" s="179"/>
      <c r="M29" s="179"/>
      <c r="X29" s="176"/>
      <c r="Y29" s="155"/>
    </row>
    <row r="30" spans="1:25" s="153" customFormat="1" x14ac:dyDescent="0.25">
      <c r="A30" s="151"/>
      <c r="B30" s="151"/>
      <c r="C30" s="151"/>
      <c r="D30" s="151"/>
      <c r="E30" s="151"/>
      <c r="F30" s="151"/>
      <c r="G30" s="151"/>
      <c r="H30" s="151"/>
      <c r="I30" s="155"/>
      <c r="J30" s="178"/>
      <c r="K30" s="179"/>
      <c r="L30" s="179"/>
      <c r="M30" s="179"/>
      <c r="X30" s="176"/>
      <c r="Y30" s="155"/>
    </row>
    <row r="31" spans="1:25" s="153" customFormat="1" x14ac:dyDescent="0.25">
      <c r="A31" s="151"/>
      <c r="B31" s="151"/>
      <c r="C31" s="151"/>
      <c r="D31" s="151"/>
      <c r="E31" s="151"/>
      <c r="F31" s="151"/>
      <c r="G31" s="151"/>
      <c r="H31" s="151"/>
      <c r="I31" s="155"/>
      <c r="J31" s="178"/>
      <c r="K31" s="179"/>
      <c r="L31" s="179"/>
      <c r="M31" s="179"/>
      <c r="X31" s="176"/>
      <c r="Y31" s="155"/>
    </row>
    <row r="32" spans="1:25" s="153" customFormat="1" x14ac:dyDescent="0.25">
      <c r="A32" s="151"/>
      <c r="B32" s="151"/>
      <c r="C32" s="151"/>
      <c r="D32" s="151"/>
      <c r="E32" s="151"/>
      <c r="F32" s="151"/>
      <c r="G32" s="151"/>
      <c r="H32" s="151"/>
      <c r="I32" s="155"/>
      <c r="J32" s="178"/>
      <c r="K32" s="179"/>
      <c r="L32" s="179"/>
      <c r="M32" s="179"/>
      <c r="X32" s="176"/>
      <c r="Y32" s="155"/>
    </row>
    <row r="33" spans="1:25" s="153" customFormat="1" x14ac:dyDescent="0.25">
      <c r="A33" s="151"/>
      <c r="B33" s="151"/>
      <c r="C33" s="151"/>
      <c r="D33" s="151"/>
      <c r="E33" s="151"/>
      <c r="F33" s="151"/>
      <c r="G33" s="151"/>
      <c r="H33" s="151"/>
      <c r="I33" s="155"/>
      <c r="J33" s="178"/>
      <c r="K33" s="179"/>
      <c r="L33" s="179"/>
      <c r="M33" s="179"/>
      <c r="X33" s="176"/>
      <c r="Y33" s="155"/>
    </row>
    <row r="34" spans="1:25" s="153" customFormat="1" x14ac:dyDescent="0.25">
      <c r="A34" s="151"/>
      <c r="B34" s="151"/>
      <c r="C34" s="151"/>
      <c r="D34" s="151"/>
      <c r="E34" s="151"/>
      <c r="F34" s="151"/>
      <c r="G34" s="151"/>
      <c r="H34" s="151"/>
      <c r="I34" s="155"/>
      <c r="J34" s="178"/>
      <c r="K34" s="179"/>
      <c r="L34" s="179"/>
      <c r="M34" s="179"/>
      <c r="X34" s="176"/>
      <c r="Y34" s="155"/>
    </row>
    <row r="35" spans="1:25" s="153" customFormat="1" x14ac:dyDescent="0.25">
      <c r="A35" s="151"/>
      <c r="B35" s="151"/>
      <c r="C35" s="151"/>
      <c r="D35" s="151"/>
      <c r="E35" s="151"/>
      <c r="F35" s="151"/>
      <c r="G35" s="151"/>
      <c r="H35" s="151"/>
      <c r="I35" s="155"/>
      <c r="J35" s="151"/>
      <c r="K35" s="179"/>
      <c r="L35" s="179"/>
      <c r="M35" s="179"/>
      <c r="X35" s="176"/>
      <c r="Y35" s="155"/>
    </row>
    <row r="36" spans="1:25" s="153" customFormat="1" x14ac:dyDescent="0.25">
      <c r="A36" s="151"/>
      <c r="B36" s="151"/>
      <c r="C36" s="151"/>
      <c r="D36" s="151"/>
      <c r="E36" s="151"/>
      <c r="F36" s="151"/>
      <c r="G36" s="151"/>
      <c r="H36" s="151"/>
      <c r="I36" s="155"/>
      <c r="J36" s="151"/>
      <c r="K36" s="179"/>
      <c r="L36" s="179"/>
      <c r="M36" s="179"/>
      <c r="X36" s="176"/>
      <c r="Y36" s="155"/>
    </row>
    <row r="37" spans="1:25" s="153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5"/>
      <c r="J37" s="151"/>
      <c r="K37" s="179"/>
      <c r="L37" s="179"/>
      <c r="M37" s="179"/>
      <c r="X37" s="176"/>
      <c r="Y37" s="155"/>
    </row>
    <row r="38" spans="1:25" s="153" customFormat="1" x14ac:dyDescent="0.25">
      <c r="A38" s="151"/>
      <c r="B38" s="151"/>
      <c r="C38" s="151"/>
      <c r="D38" s="151"/>
      <c r="E38" s="151"/>
      <c r="F38" s="151"/>
      <c r="G38" s="151"/>
      <c r="H38" s="151"/>
      <c r="I38" s="155"/>
      <c r="J38" s="151"/>
      <c r="K38" s="179"/>
      <c r="L38" s="179"/>
      <c r="M38" s="179"/>
      <c r="X38" s="176"/>
      <c r="Y38" s="155"/>
    </row>
    <row r="39" spans="1:25" s="153" customFormat="1" x14ac:dyDescent="0.25">
      <c r="A39" s="151"/>
      <c r="B39" s="151"/>
      <c r="C39" s="151"/>
      <c r="D39" s="151"/>
      <c r="E39" s="151"/>
      <c r="F39" s="151"/>
      <c r="G39" s="151"/>
      <c r="H39" s="151"/>
      <c r="I39" s="155"/>
      <c r="J39" s="151"/>
      <c r="K39" s="179"/>
      <c r="L39" s="179"/>
      <c r="M39" s="179"/>
      <c r="X39" s="176"/>
      <c r="Y39" s="155"/>
    </row>
    <row r="40" spans="1:25" s="153" customFormat="1" x14ac:dyDescent="0.25">
      <c r="A40" s="151"/>
      <c r="B40" s="151"/>
      <c r="C40" s="151"/>
      <c r="D40" s="151"/>
      <c r="E40" s="151"/>
      <c r="F40" s="151"/>
      <c r="G40" s="151"/>
      <c r="H40" s="151"/>
      <c r="I40" s="155"/>
      <c r="J40" s="151"/>
      <c r="K40" s="179"/>
      <c r="L40" s="179"/>
      <c r="M40" s="179"/>
      <c r="X40" s="176"/>
      <c r="Y40" s="155"/>
    </row>
    <row r="41" spans="1:25" s="153" customFormat="1" x14ac:dyDescent="0.25">
      <c r="A41" s="151"/>
      <c r="B41" s="151"/>
      <c r="C41" s="151"/>
      <c r="D41" s="151"/>
      <c r="E41" s="151"/>
      <c r="F41" s="151"/>
      <c r="G41" s="151"/>
      <c r="H41" s="151"/>
      <c r="I41" s="155"/>
      <c r="J41" s="151"/>
      <c r="K41" s="179"/>
      <c r="L41" s="179"/>
      <c r="M41" s="179"/>
      <c r="X41" s="176"/>
      <c r="Y41" s="155"/>
    </row>
    <row r="42" spans="1:25" s="153" customFormat="1" x14ac:dyDescent="0.25">
      <c r="A42" s="151"/>
      <c r="B42" s="151"/>
      <c r="C42" s="151"/>
      <c r="D42" s="151"/>
      <c r="E42" s="151"/>
      <c r="F42" s="151"/>
      <c r="G42" s="151"/>
      <c r="H42" s="151"/>
      <c r="I42" s="155"/>
      <c r="J42" s="151"/>
      <c r="K42" s="179"/>
      <c r="L42" s="179"/>
      <c r="M42" s="179"/>
      <c r="X42" s="176"/>
      <c r="Y42" s="155"/>
    </row>
    <row r="43" spans="1:25" s="153" customFormat="1" x14ac:dyDescent="0.25">
      <c r="A43" s="151"/>
      <c r="B43" s="151"/>
      <c r="C43" s="151"/>
      <c r="D43" s="151"/>
      <c r="E43" s="151"/>
      <c r="F43" s="151"/>
      <c r="G43" s="151"/>
      <c r="H43" s="151"/>
      <c r="I43" s="155"/>
      <c r="J43" s="151"/>
      <c r="K43" s="179"/>
      <c r="L43" s="179"/>
      <c r="M43" s="179"/>
      <c r="X43" s="176"/>
      <c r="Y43" s="155"/>
    </row>
    <row r="44" spans="1:25" s="153" customFormat="1" x14ac:dyDescent="0.25">
      <c r="A44" s="151"/>
      <c r="B44" s="151"/>
      <c r="C44" s="151"/>
      <c r="D44" s="151"/>
      <c r="E44" s="151"/>
      <c r="F44" s="151"/>
      <c r="G44" s="151"/>
      <c r="H44" s="151"/>
      <c r="I44" s="155"/>
      <c r="J44" s="151"/>
      <c r="K44" s="179"/>
      <c r="L44" s="179"/>
      <c r="M44" s="179"/>
      <c r="X44" s="176"/>
      <c r="Y44" s="155"/>
    </row>
    <row r="45" spans="1:25" s="153" customFormat="1" x14ac:dyDescent="0.25">
      <c r="A45" s="151"/>
      <c r="B45" s="151"/>
      <c r="C45" s="151"/>
      <c r="D45" s="151"/>
      <c r="E45" s="151"/>
      <c r="F45" s="151"/>
      <c r="G45" s="151"/>
      <c r="H45" s="151"/>
      <c r="I45" s="155"/>
      <c r="J45" s="151"/>
      <c r="K45" s="179"/>
      <c r="L45" s="179"/>
      <c r="M45" s="179"/>
      <c r="X45" s="176"/>
      <c r="Y45" s="155"/>
    </row>
    <row r="46" spans="1:25" s="153" customFormat="1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1"/>
      <c r="K46" s="179"/>
      <c r="L46" s="179"/>
      <c r="M46" s="179"/>
      <c r="X46" s="176"/>
      <c r="Y46" s="155"/>
    </row>
    <row r="47" spans="1:25" s="153" customFormat="1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1"/>
      <c r="K47" s="179"/>
      <c r="L47" s="179"/>
      <c r="M47" s="179"/>
      <c r="X47" s="176"/>
      <c r="Y47" s="155"/>
    </row>
    <row r="48" spans="1:25" s="153" customForma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1"/>
      <c r="K48" s="179"/>
      <c r="L48" s="179"/>
      <c r="M48" s="179"/>
      <c r="X48" s="176"/>
      <c r="Y48" s="155"/>
    </row>
    <row r="49" spans="1:25" s="153" customForma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1"/>
      <c r="K49" s="179"/>
      <c r="L49" s="179"/>
      <c r="M49" s="179"/>
      <c r="X49" s="176"/>
      <c r="Y49" s="155"/>
    </row>
    <row r="50" spans="1:25" s="153" customForma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1"/>
      <c r="K50" s="179"/>
      <c r="L50" s="179"/>
      <c r="M50" s="179"/>
      <c r="X50" s="176"/>
      <c r="Y50" s="155"/>
    </row>
    <row r="51" spans="1:25" s="153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1"/>
      <c r="K51" s="179"/>
      <c r="L51" s="179"/>
      <c r="M51" s="179"/>
      <c r="X51" s="176"/>
      <c r="Y51" s="155"/>
    </row>
    <row r="52" spans="1:25" s="153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1"/>
      <c r="K52" s="179"/>
      <c r="L52" s="179"/>
      <c r="M52" s="179"/>
      <c r="X52" s="176"/>
      <c r="Y52" s="155"/>
    </row>
    <row r="53" spans="1:25" s="153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1"/>
      <c r="K53" s="179"/>
      <c r="L53" s="179"/>
      <c r="M53" s="179"/>
      <c r="X53" s="176"/>
      <c r="Y53" s="155"/>
    </row>
    <row r="54" spans="1:25" s="153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1"/>
      <c r="K54" s="179"/>
      <c r="L54" s="179"/>
      <c r="M54" s="179"/>
      <c r="X54" s="176"/>
      <c r="Y54" s="155"/>
    </row>
    <row r="55" spans="1:25" s="153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1"/>
      <c r="K55" s="179"/>
      <c r="L55" s="179"/>
      <c r="M55" s="179"/>
      <c r="X55" s="176"/>
      <c r="Y55" s="155"/>
    </row>
    <row r="56" spans="1:25" s="153" customForma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1"/>
      <c r="K56" s="179"/>
      <c r="L56" s="179"/>
      <c r="M56" s="179"/>
      <c r="X56" s="176"/>
      <c r="Y56" s="155"/>
    </row>
    <row r="57" spans="1:25" s="153" customForma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1"/>
      <c r="K57" s="179"/>
      <c r="L57" s="179"/>
      <c r="M57" s="179"/>
      <c r="X57" s="176"/>
      <c r="Y57" s="155"/>
    </row>
    <row r="58" spans="1:25" s="153" customForma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1"/>
      <c r="K58" s="179"/>
      <c r="L58" s="179"/>
      <c r="M58" s="179"/>
      <c r="X58" s="176"/>
      <c r="Y58" s="155"/>
    </row>
    <row r="59" spans="1:25" s="153" customForma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1"/>
      <c r="K59" s="179"/>
      <c r="L59" s="179"/>
      <c r="M59" s="179"/>
      <c r="X59" s="176"/>
      <c r="Y59" s="155"/>
    </row>
    <row r="60" spans="1:25" s="153" customForma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1"/>
      <c r="K60" s="179"/>
      <c r="L60" s="179"/>
      <c r="M60" s="179"/>
      <c r="X60" s="176"/>
      <c r="Y60" s="155"/>
    </row>
    <row r="61" spans="1:25" s="153" customForma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1"/>
      <c r="K61" s="179"/>
      <c r="L61" s="179"/>
      <c r="M61" s="179"/>
      <c r="X61" s="176"/>
      <c r="Y61" s="155"/>
    </row>
    <row r="62" spans="1:25" s="153" customForma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1"/>
      <c r="K62" s="179"/>
      <c r="L62" s="179"/>
      <c r="M62" s="179"/>
      <c r="X62" s="176"/>
      <c r="Y62" s="155"/>
    </row>
    <row r="63" spans="1:25" s="153" customForma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1"/>
      <c r="K63" s="179"/>
      <c r="L63" s="179"/>
      <c r="M63" s="179"/>
      <c r="X63" s="176"/>
      <c r="Y63" s="155"/>
    </row>
    <row r="64" spans="1:25" s="153" customForma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1"/>
      <c r="K64" s="179"/>
      <c r="L64" s="179"/>
      <c r="M64" s="179"/>
      <c r="X64" s="176"/>
      <c r="Y64" s="155"/>
    </row>
    <row r="65" spans="1:25" s="153" customForma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1"/>
      <c r="K65" s="179"/>
      <c r="L65" s="179"/>
      <c r="M65" s="179"/>
      <c r="X65" s="176"/>
      <c r="Y65" s="155"/>
    </row>
    <row r="66" spans="1:25" s="153" customForma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1"/>
      <c r="K66" s="179"/>
      <c r="L66" s="179"/>
      <c r="M66" s="179"/>
      <c r="X66" s="176"/>
      <c r="Y66" s="155"/>
    </row>
    <row r="67" spans="1:25" s="153" customForma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1"/>
      <c r="K67" s="179"/>
      <c r="L67" s="179"/>
      <c r="M67" s="179"/>
      <c r="X67" s="176"/>
      <c r="Y67" s="155"/>
    </row>
    <row r="68" spans="1:25" s="153" customForma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1"/>
      <c r="K68" s="179"/>
      <c r="L68" s="179"/>
      <c r="M68" s="179"/>
      <c r="X68" s="176"/>
      <c r="Y68" s="155"/>
    </row>
    <row r="69" spans="1:25" s="153" customForma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1"/>
      <c r="K69" s="179"/>
      <c r="L69" s="179"/>
      <c r="M69" s="179"/>
      <c r="X69" s="176"/>
      <c r="Y69" s="155"/>
    </row>
    <row r="70" spans="1:25" s="153" customFormat="1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1"/>
      <c r="K70" s="179"/>
      <c r="L70" s="179"/>
      <c r="M70" s="179"/>
      <c r="X70" s="176"/>
      <c r="Y70" s="155"/>
    </row>
    <row r="71" spans="1:25" s="153" customFormat="1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1"/>
      <c r="K71" s="179"/>
      <c r="L71" s="179"/>
      <c r="M71" s="179"/>
      <c r="X71" s="176"/>
      <c r="Y71" s="155"/>
    </row>
    <row r="72" spans="1:25" s="153" customFormat="1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1"/>
      <c r="K72" s="179"/>
      <c r="L72" s="179"/>
      <c r="M72" s="179"/>
      <c r="X72" s="176"/>
      <c r="Y72" s="155"/>
    </row>
    <row r="73" spans="1:25" s="153" customFormat="1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1"/>
      <c r="K73" s="179"/>
      <c r="L73" s="179"/>
      <c r="M73" s="179"/>
      <c r="X73" s="176"/>
      <c r="Y73" s="155"/>
    </row>
    <row r="74" spans="1:25" s="153" customForma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1"/>
      <c r="K74" s="179"/>
      <c r="L74" s="179"/>
      <c r="M74" s="179"/>
      <c r="X74" s="176"/>
      <c r="Y74" s="155"/>
    </row>
    <row r="75" spans="1:25" s="153" customFormat="1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1"/>
      <c r="K75" s="179"/>
      <c r="L75" s="179"/>
      <c r="M75" s="179"/>
      <c r="X75" s="176"/>
      <c r="Y75" s="155"/>
    </row>
    <row r="76" spans="1:25" s="153" customFormat="1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1"/>
      <c r="K76" s="179"/>
      <c r="L76" s="179"/>
      <c r="M76" s="179"/>
      <c r="X76" s="176"/>
      <c r="Y76" s="155"/>
    </row>
    <row r="77" spans="1:25" s="153" customFormat="1" x14ac:dyDescent="0.25">
      <c r="A77" s="155"/>
      <c r="B77" s="155"/>
      <c r="C77" s="155"/>
      <c r="D77" s="155"/>
      <c r="E77" s="155"/>
      <c r="F77" s="155"/>
      <c r="G77" s="155"/>
      <c r="H77" s="155"/>
      <c r="I77" s="155"/>
      <c r="J77" s="151"/>
      <c r="K77" s="179"/>
      <c r="L77" s="179"/>
      <c r="M77" s="179"/>
      <c r="X77" s="176"/>
      <c r="Y77" s="155"/>
    </row>
    <row r="78" spans="1:25" s="153" customFormat="1" x14ac:dyDescent="0.25">
      <c r="A78" s="155"/>
      <c r="B78" s="155"/>
      <c r="C78" s="155"/>
      <c r="D78" s="155"/>
      <c r="E78" s="155"/>
      <c r="F78" s="155"/>
      <c r="G78" s="155"/>
      <c r="H78" s="155"/>
      <c r="I78" s="155"/>
      <c r="J78" s="151"/>
      <c r="K78" s="179"/>
      <c r="L78" s="179"/>
      <c r="M78" s="179"/>
      <c r="X78" s="176"/>
      <c r="Y78" s="155"/>
    </row>
    <row r="79" spans="1:25" s="153" customFormat="1" x14ac:dyDescent="0.25">
      <c r="A79" s="155"/>
      <c r="B79" s="155"/>
      <c r="C79" s="155"/>
      <c r="D79" s="155"/>
      <c r="E79" s="155"/>
      <c r="F79" s="155"/>
      <c r="G79" s="155"/>
      <c r="H79" s="155"/>
      <c r="I79" s="155"/>
      <c r="J79" s="151"/>
      <c r="K79" s="179"/>
      <c r="L79" s="179"/>
      <c r="M79" s="179"/>
      <c r="X79" s="176"/>
      <c r="Y79" s="155"/>
    </row>
    <row r="80" spans="1:25" s="153" customFormat="1" x14ac:dyDescent="0.25">
      <c r="A80" s="155"/>
      <c r="B80" s="155"/>
      <c r="C80" s="155"/>
      <c r="D80" s="155"/>
      <c r="E80" s="155"/>
      <c r="F80" s="155"/>
      <c r="G80" s="155"/>
      <c r="H80" s="155"/>
      <c r="I80" s="155"/>
      <c r="J80" s="151"/>
      <c r="K80" s="179"/>
      <c r="L80" s="179"/>
      <c r="M80" s="179"/>
      <c r="X80" s="176"/>
      <c r="Y80" s="155"/>
    </row>
    <row r="81" spans="1:25" s="153" customForma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1"/>
      <c r="K81" s="179"/>
      <c r="L81" s="179"/>
      <c r="M81" s="179"/>
      <c r="X81" s="176"/>
      <c r="Y81" s="155"/>
    </row>
    <row r="82" spans="1:25" s="153" customFormat="1" x14ac:dyDescent="0.25">
      <c r="A82" s="155"/>
      <c r="B82" s="155"/>
      <c r="C82" s="155"/>
      <c r="D82" s="155"/>
      <c r="E82" s="155"/>
      <c r="F82" s="155"/>
      <c r="G82" s="155"/>
      <c r="H82" s="155"/>
      <c r="I82" s="155"/>
      <c r="J82" s="151"/>
      <c r="K82" s="179"/>
      <c r="L82" s="179"/>
      <c r="M82" s="179"/>
      <c r="X82" s="176"/>
      <c r="Y82" s="155"/>
    </row>
    <row r="83" spans="1:25" s="153" customFormat="1" x14ac:dyDescent="0.25">
      <c r="A83" s="155"/>
      <c r="B83" s="155"/>
      <c r="C83" s="155"/>
      <c r="D83" s="155"/>
      <c r="E83" s="155"/>
      <c r="F83" s="155"/>
      <c r="G83" s="155"/>
      <c r="H83" s="155"/>
      <c r="I83" s="155"/>
      <c r="J83" s="151"/>
      <c r="K83" s="179"/>
      <c r="L83" s="179"/>
      <c r="M83" s="179"/>
      <c r="X83" s="176"/>
      <c r="Y83" s="155"/>
    </row>
    <row r="84" spans="1:25" s="153" customFormat="1" x14ac:dyDescent="0.25">
      <c r="A84" s="155"/>
      <c r="B84" s="155"/>
      <c r="C84" s="155"/>
      <c r="D84" s="155"/>
      <c r="E84" s="155"/>
      <c r="F84" s="155"/>
      <c r="G84" s="155"/>
      <c r="H84" s="155"/>
      <c r="I84" s="155"/>
      <c r="J84" s="151"/>
      <c r="K84" s="179"/>
      <c r="L84" s="179"/>
      <c r="M84" s="179"/>
      <c r="X84" s="176"/>
      <c r="Y84" s="155"/>
    </row>
    <row r="85" spans="1:25" s="153" customFormat="1" x14ac:dyDescent="0.25">
      <c r="A85" s="155"/>
      <c r="B85" s="155"/>
      <c r="C85" s="155"/>
      <c r="D85" s="155"/>
      <c r="E85" s="155"/>
      <c r="F85" s="155"/>
      <c r="G85" s="155"/>
      <c r="H85" s="155"/>
      <c r="I85" s="155"/>
      <c r="J85" s="151"/>
      <c r="K85" s="179"/>
      <c r="L85" s="179"/>
      <c r="M85" s="179"/>
      <c r="X85" s="176"/>
      <c r="Y85" s="155"/>
    </row>
    <row r="86" spans="1:25" s="153" customFormat="1" x14ac:dyDescent="0.25">
      <c r="A86" s="155"/>
      <c r="B86" s="155"/>
      <c r="C86" s="155"/>
      <c r="D86" s="155"/>
      <c r="E86" s="155"/>
      <c r="F86" s="155"/>
      <c r="G86" s="155"/>
      <c r="H86" s="155"/>
      <c r="I86" s="155"/>
      <c r="J86" s="151"/>
      <c r="K86" s="179"/>
      <c r="L86" s="179"/>
      <c r="M86" s="179"/>
      <c r="X86" s="176"/>
      <c r="Y86" s="155"/>
    </row>
    <row r="87" spans="1:25" s="153" customFormat="1" x14ac:dyDescent="0.25">
      <c r="A87" s="155"/>
      <c r="B87" s="155"/>
      <c r="C87" s="155"/>
      <c r="D87" s="155"/>
      <c r="E87" s="155"/>
      <c r="F87" s="155"/>
      <c r="G87" s="155"/>
      <c r="H87" s="155"/>
      <c r="I87" s="155"/>
      <c r="J87" s="151"/>
      <c r="K87" s="179"/>
      <c r="L87" s="179"/>
      <c r="M87" s="179"/>
      <c r="X87" s="176"/>
      <c r="Y87" s="155"/>
    </row>
    <row r="88" spans="1:25" s="153" customFormat="1" x14ac:dyDescent="0.25">
      <c r="A88" s="155"/>
      <c r="B88" s="155"/>
      <c r="C88" s="155"/>
      <c r="D88" s="155"/>
      <c r="E88" s="155"/>
      <c r="F88" s="155"/>
      <c r="G88" s="155"/>
      <c r="H88" s="155"/>
      <c r="I88" s="155"/>
      <c r="J88" s="151"/>
      <c r="K88" s="179"/>
      <c r="L88" s="179"/>
      <c r="M88" s="179"/>
      <c r="X88" s="176"/>
      <c r="Y88" s="155"/>
    </row>
    <row r="89" spans="1:25" s="153" customFormat="1" x14ac:dyDescent="0.25">
      <c r="A89" s="155"/>
      <c r="B89" s="155"/>
      <c r="C89" s="155"/>
      <c r="D89" s="155"/>
      <c r="E89" s="155"/>
      <c r="F89" s="155"/>
      <c r="G89" s="155"/>
      <c r="H89" s="155"/>
      <c r="I89" s="155"/>
      <c r="J89" s="151"/>
      <c r="K89" s="179"/>
      <c r="L89" s="179"/>
      <c r="M89" s="179"/>
      <c r="X89" s="176"/>
      <c r="Y89" s="155"/>
    </row>
    <row r="90" spans="1:25" s="153" customFormat="1" x14ac:dyDescent="0.25">
      <c r="A90" s="155"/>
      <c r="B90" s="155"/>
      <c r="C90" s="155"/>
      <c r="D90" s="155"/>
      <c r="E90" s="155"/>
      <c r="F90" s="155"/>
      <c r="G90" s="155"/>
      <c r="H90" s="155"/>
      <c r="I90" s="155"/>
      <c r="J90" s="151"/>
      <c r="K90" s="179"/>
      <c r="L90" s="179"/>
      <c r="M90" s="179"/>
      <c r="X90" s="176"/>
      <c r="Y90" s="155"/>
    </row>
    <row r="91" spans="1:25" s="153" customFormat="1" x14ac:dyDescent="0.25">
      <c r="A91" s="155"/>
      <c r="B91" s="155"/>
      <c r="C91" s="155"/>
      <c r="D91" s="155"/>
      <c r="E91" s="155"/>
      <c r="F91" s="155"/>
      <c r="G91" s="155"/>
      <c r="H91" s="155"/>
      <c r="I91" s="155"/>
      <c r="J91" s="151"/>
      <c r="K91" s="179"/>
      <c r="L91" s="179"/>
      <c r="M91" s="179"/>
      <c r="X91" s="176"/>
      <c r="Y91" s="155"/>
    </row>
    <row r="92" spans="1:25" s="153" customFormat="1" x14ac:dyDescent="0.25">
      <c r="A92" s="155"/>
      <c r="B92" s="155"/>
      <c r="C92" s="155"/>
      <c r="D92" s="155"/>
      <c r="E92" s="155"/>
      <c r="F92" s="155"/>
      <c r="G92" s="155"/>
      <c r="H92" s="155"/>
      <c r="I92" s="155"/>
      <c r="J92" s="151"/>
      <c r="K92" s="179"/>
      <c r="L92" s="179"/>
      <c r="M92" s="179"/>
      <c r="X92" s="176"/>
      <c r="Y92" s="155"/>
    </row>
    <row r="93" spans="1:25" s="153" customFormat="1" x14ac:dyDescent="0.25">
      <c r="A93" s="155"/>
      <c r="B93" s="155"/>
      <c r="C93" s="155"/>
      <c r="D93" s="155"/>
      <c r="E93" s="155"/>
      <c r="F93" s="155"/>
      <c r="G93" s="155"/>
      <c r="H93" s="155"/>
      <c r="I93" s="155"/>
      <c r="J93" s="151"/>
      <c r="K93" s="179"/>
      <c r="L93" s="179"/>
      <c r="M93" s="179"/>
      <c r="X93" s="176"/>
      <c r="Y93" s="155"/>
    </row>
    <row r="94" spans="1:25" s="153" customFormat="1" x14ac:dyDescent="0.25">
      <c r="A94" s="155"/>
      <c r="B94" s="155"/>
      <c r="C94" s="155"/>
      <c r="D94" s="155"/>
      <c r="E94" s="155"/>
      <c r="F94" s="155"/>
      <c r="G94" s="155"/>
      <c r="H94" s="155"/>
      <c r="I94" s="155"/>
      <c r="J94" s="151"/>
      <c r="K94" s="179"/>
      <c r="L94" s="179"/>
      <c r="M94" s="179"/>
      <c r="X94" s="176"/>
      <c r="Y94" s="155"/>
    </row>
    <row r="95" spans="1:25" s="153" customFormat="1" x14ac:dyDescent="0.25">
      <c r="A95" s="155"/>
      <c r="B95" s="155"/>
      <c r="C95" s="155"/>
      <c r="D95" s="155"/>
      <c r="E95" s="155"/>
      <c r="F95" s="155"/>
      <c r="G95" s="155"/>
      <c r="H95" s="155"/>
      <c r="I95" s="155"/>
      <c r="J95" s="151"/>
      <c r="K95" s="179"/>
      <c r="L95" s="179"/>
      <c r="M95" s="179"/>
      <c r="X95" s="176"/>
      <c r="Y95" s="155"/>
    </row>
    <row r="96" spans="1:25" s="153" customFormat="1" x14ac:dyDescent="0.25">
      <c r="A96" s="155"/>
      <c r="B96" s="155"/>
      <c r="C96" s="155"/>
      <c r="D96" s="155"/>
      <c r="E96" s="155"/>
      <c r="F96" s="155"/>
      <c r="G96" s="155"/>
      <c r="H96" s="155"/>
      <c r="I96" s="155"/>
      <c r="J96" s="151"/>
      <c r="K96" s="179"/>
      <c r="L96" s="179"/>
      <c r="M96" s="179"/>
      <c r="X96" s="176"/>
      <c r="Y96" s="155"/>
    </row>
    <row r="97" spans="1:25" s="153" customFormat="1" x14ac:dyDescent="0.25">
      <c r="A97" s="155"/>
      <c r="B97" s="155"/>
      <c r="C97" s="155"/>
      <c r="D97" s="155"/>
      <c r="E97" s="155"/>
      <c r="F97" s="155"/>
      <c r="G97" s="155"/>
      <c r="H97" s="155"/>
      <c r="I97" s="155"/>
      <c r="J97" s="151"/>
      <c r="K97" s="179"/>
      <c r="L97" s="179"/>
      <c r="M97" s="179"/>
      <c r="X97" s="176"/>
      <c r="Y97" s="155"/>
    </row>
  </sheetData>
  <mergeCells count="27">
    <mergeCell ref="A13:H13"/>
    <mergeCell ref="A9:A12"/>
    <mergeCell ref="X6:X7"/>
    <mergeCell ref="F9:F12"/>
    <mergeCell ref="G9:G12"/>
    <mergeCell ref="P6:P7"/>
    <mergeCell ref="Q6:Q7"/>
    <mergeCell ref="R6:S6"/>
    <mergeCell ref="T6:T7"/>
    <mergeCell ref="U6:V6"/>
    <mergeCell ref="W6:W7"/>
    <mergeCell ref="J6:J7"/>
    <mergeCell ref="K6:K7"/>
    <mergeCell ref="L6:L7"/>
    <mergeCell ref="M6:M7"/>
    <mergeCell ref="N6:N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0866141732283472" right="0.70866141732283472" top="0.78740157480314965" bottom="0.78740157480314965" header="0.31496062992125984" footer="0.31496062992125984"/>
  <pageSetup paperSize="9" scale="42" firstPageNumber="127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00"/>
  <sheetViews>
    <sheetView showGridLines="0" view="pageBreakPreview" zoomScale="80" zoomScaleNormal="70" zoomScaleSheetLayoutView="80" workbookViewId="0">
      <selection activeCell="A16" sqref="A16:H16"/>
    </sheetView>
  </sheetViews>
  <sheetFormatPr defaultColWidth="9.140625" defaultRowHeight="12.75" outlineLevelCol="1" x14ac:dyDescent="0.2"/>
  <cols>
    <col min="1" max="1" width="4.7109375" style="1" customWidth="1"/>
    <col min="2" max="2" width="6.42578125" style="1" hidden="1" customWidth="1"/>
    <col min="3" max="3" width="21.7109375" style="1" hidden="1" customWidth="1" outlineLevel="1"/>
    <col min="4" max="4" width="7.7109375" style="1" hidden="1" customWidth="1" outlineLevel="1"/>
    <col min="5" max="5" width="7.28515625" style="1" hidden="1" customWidth="1" outlineLevel="1"/>
    <col min="6" max="6" width="7.7109375" style="1" customWidth="1" outlineLevel="1"/>
    <col min="7" max="7" width="47.5703125" style="1" customWidth="1"/>
    <col min="8" max="8" width="55.140625" style="1" customWidth="1"/>
    <col min="9" max="9" width="7.140625" style="1" customWidth="1"/>
    <col min="10" max="10" width="12.85546875" style="4" customWidth="1"/>
    <col min="11" max="16" width="14.7109375" style="3" customWidth="1"/>
    <col min="17" max="17" width="17.5703125" style="3" customWidth="1"/>
    <col min="18" max="19" width="14.7109375" style="3" customWidth="1"/>
    <col min="20" max="20" width="38.5703125" style="2" hidden="1" customWidth="1"/>
    <col min="21" max="16384" width="9.140625" style="1"/>
  </cols>
  <sheetData>
    <row r="1" spans="1:21" ht="18" x14ac:dyDescent="0.25">
      <c r="A1" s="59" t="s">
        <v>214</v>
      </c>
      <c r="B1" s="60"/>
      <c r="C1" s="60"/>
      <c r="D1" s="60"/>
      <c r="E1" s="60"/>
      <c r="F1" s="60"/>
      <c r="G1" s="62"/>
      <c r="H1" s="63"/>
      <c r="I1" s="60"/>
      <c r="N1" s="64"/>
      <c r="O1" s="64"/>
      <c r="Q1" s="64"/>
      <c r="R1" s="64"/>
      <c r="S1" s="64"/>
      <c r="T1" s="31"/>
      <c r="U1" s="28"/>
    </row>
    <row r="2" spans="1:21" ht="15.75" x14ac:dyDescent="0.25">
      <c r="A2" s="368" t="s">
        <v>46</v>
      </c>
      <c r="B2" s="56"/>
      <c r="D2" s="65"/>
      <c r="E2" s="65"/>
      <c r="F2" s="65"/>
      <c r="G2" s="368" t="s">
        <v>170</v>
      </c>
      <c r="H2" s="67" t="s">
        <v>204</v>
      </c>
      <c r="I2" s="69"/>
      <c r="N2" s="30"/>
      <c r="O2" s="30"/>
      <c r="Q2" s="30"/>
      <c r="R2" s="30"/>
      <c r="S2" s="30"/>
      <c r="T2" s="29"/>
      <c r="U2" s="28"/>
    </row>
    <row r="3" spans="1:21" ht="23.25" x14ac:dyDescent="0.35">
      <c r="A3" s="58"/>
      <c r="B3" s="56"/>
      <c r="D3" s="65"/>
      <c r="E3" s="65"/>
      <c r="F3" s="65"/>
      <c r="G3" s="379" t="s">
        <v>16</v>
      </c>
      <c r="H3" s="68"/>
      <c r="I3" s="69"/>
      <c r="N3" s="30"/>
      <c r="O3" s="30"/>
      <c r="Q3" s="30"/>
      <c r="R3" s="30"/>
      <c r="S3" s="30"/>
      <c r="T3" s="29"/>
      <c r="U3" s="28"/>
    </row>
    <row r="4" spans="1:21" ht="17.45" customHeight="1" x14ac:dyDescent="0.2">
      <c r="A4" s="65"/>
      <c r="B4" s="65"/>
      <c r="C4" s="65"/>
      <c r="D4" s="65"/>
      <c r="E4" s="65"/>
      <c r="F4" s="65"/>
      <c r="G4" s="65"/>
      <c r="H4" s="70"/>
      <c r="I4" s="65"/>
      <c r="N4" s="30"/>
      <c r="O4" s="30"/>
      <c r="Q4" s="30"/>
      <c r="R4" s="30"/>
      <c r="S4" s="52" t="s">
        <v>23</v>
      </c>
      <c r="T4" s="29"/>
      <c r="U4" s="28"/>
    </row>
    <row r="5" spans="1:21" ht="25.5" customHeight="1" x14ac:dyDescent="0.2">
      <c r="A5" s="420" t="s">
        <v>213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"/>
    </row>
    <row r="6" spans="1:21" ht="25.5" customHeight="1" x14ac:dyDescent="0.2">
      <c r="A6" s="421" t="s">
        <v>15</v>
      </c>
      <c r="B6" s="421" t="s">
        <v>14</v>
      </c>
      <c r="C6" s="422" t="s">
        <v>13</v>
      </c>
      <c r="D6" s="422" t="s">
        <v>12</v>
      </c>
      <c r="E6" s="422" t="s">
        <v>11</v>
      </c>
      <c r="F6" s="422" t="s">
        <v>41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221</v>
      </c>
      <c r="P6" s="476">
        <v>2020</v>
      </c>
      <c r="Q6" s="476"/>
      <c r="R6" s="476"/>
      <c r="S6" s="419" t="s">
        <v>212</v>
      </c>
      <c r="T6" s="465" t="s">
        <v>2</v>
      </c>
    </row>
    <row r="7" spans="1:21" ht="66.75" customHeight="1" x14ac:dyDescent="0.2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73" t="s">
        <v>211</v>
      </c>
      <c r="Q7" s="73" t="s">
        <v>72</v>
      </c>
      <c r="R7" s="73" t="s">
        <v>210</v>
      </c>
      <c r="S7" s="419"/>
      <c r="T7" s="465"/>
    </row>
    <row r="8" spans="1:21" ht="30.2" customHeight="1" x14ac:dyDescent="0.2">
      <c r="A8" s="472" t="s">
        <v>1</v>
      </c>
      <c r="B8" s="472"/>
      <c r="C8" s="472"/>
      <c r="D8" s="472"/>
      <c r="E8" s="472"/>
      <c r="F8" s="472"/>
      <c r="G8" s="472"/>
      <c r="H8" s="472"/>
      <c r="I8" s="214"/>
      <c r="J8" s="213"/>
      <c r="K8" s="25">
        <f>SUM(K9:K15)</f>
        <v>163295</v>
      </c>
      <c r="L8" s="25">
        <f>SUM(L9:L15)</f>
        <v>155129</v>
      </c>
      <c r="M8" s="25">
        <f>SUM(M9:M15)</f>
        <v>8166</v>
      </c>
      <c r="N8" s="25"/>
      <c r="O8" s="25">
        <f>SUM(O9:O15)</f>
        <v>11665</v>
      </c>
      <c r="P8" s="25">
        <f>SUM(P9:P15)</f>
        <v>2156</v>
      </c>
      <c r="Q8" s="25">
        <f>SUM(Q9:Q15)</f>
        <v>0</v>
      </c>
      <c r="R8" s="25">
        <f>SUM(R9:R15)</f>
        <v>2156</v>
      </c>
      <c r="S8" s="25">
        <f>SUM(S9:S15)</f>
        <v>567</v>
      </c>
      <c r="T8" s="150"/>
    </row>
    <row r="9" spans="1:21" ht="63" customHeight="1" x14ac:dyDescent="0.2">
      <c r="A9" s="466">
        <v>1</v>
      </c>
      <c r="B9" s="466"/>
      <c r="C9" s="467">
        <v>60006101243</v>
      </c>
      <c r="D9" s="466">
        <v>3299</v>
      </c>
      <c r="E9" s="315">
        <v>5011</v>
      </c>
      <c r="F9" s="315">
        <v>50</v>
      </c>
      <c r="G9" s="468" t="s">
        <v>196</v>
      </c>
      <c r="H9" s="469" t="s">
        <v>197</v>
      </c>
      <c r="I9" s="466"/>
      <c r="J9" s="466" t="s">
        <v>0</v>
      </c>
      <c r="K9" s="434">
        <v>110593</v>
      </c>
      <c r="L9" s="434">
        <v>105063</v>
      </c>
      <c r="M9" s="474">
        <v>5530</v>
      </c>
      <c r="N9" s="473" t="s">
        <v>225</v>
      </c>
      <c r="O9" s="475">
        <v>2566</v>
      </c>
      <c r="P9" s="470">
        <f>SUM(Q9:R10)</f>
        <v>1425</v>
      </c>
      <c r="Q9" s="215">
        <v>0</v>
      </c>
      <c r="R9" s="211">
        <v>50</v>
      </c>
      <c r="S9" s="471">
        <v>0</v>
      </c>
      <c r="T9" s="210"/>
    </row>
    <row r="10" spans="1:21" ht="64.5" customHeight="1" x14ac:dyDescent="0.2">
      <c r="A10" s="466"/>
      <c r="B10" s="466"/>
      <c r="C10" s="467"/>
      <c r="D10" s="466"/>
      <c r="E10" s="315">
        <v>5222</v>
      </c>
      <c r="F10" s="315">
        <v>52</v>
      </c>
      <c r="G10" s="468"/>
      <c r="H10" s="469"/>
      <c r="I10" s="466"/>
      <c r="J10" s="466"/>
      <c r="K10" s="434"/>
      <c r="L10" s="434"/>
      <c r="M10" s="474"/>
      <c r="N10" s="473"/>
      <c r="O10" s="475"/>
      <c r="P10" s="470"/>
      <c r="Q10" s="215">
        <v>0</v>
      </c>
      <c r="R10" s="211">
        <v>1375</v>
      </c>
      <c r="S10" s="471"/>
      <c r="T10" s="210"/>
    </row>
    <row r="11" spans="1:21" ht="30" customHeight="1" x14ac:dyDescent="0.2">
      <c r="A11" s="466">
        <v>2</v>
      </c>
      <c r="B11" s="466"/>
      <c r="C11" s="467">
        <v>60002101162</v>
      </c>
      <c r="D11" s="466">
        <v>4349</v>
      </c>
      <c r="E11" s="315">
        <v>5021</v>
      </c>
      <c r="F11" s="315">
        <v>50</v>
      </c>
      <c r="G11" s="468" t="s">
        <v>209</v>
      </c>
      <c r="H11" s="469" t="s">
        <v>201</v>
      </c>
      <c r="I11" s="466"/>
      <c r="J11" s="466" t="s">
        <v>0</v>
      </c>
      <c r="K11" s="434">
        <v>18384</v>
      </c>
      <c r="L11" s="434">
        <v>17465</v>
      </c>
      <c r="M11" s="474">
        <v>919</v>
      </c>
      <c r="N11" s="473" t="s">
        <v>225</v>
      </c>
      <c r="O11" s="475">
        <v>599</v>
      </c>
      <c r="P11" s="470">
        <f>SUM(Q11:R12)</f>
        <v>56</v>
      </c>
      <c r="Q11" s="215">
        <v>0</v>
      </c>
      <c r="R11" s="211">
        <v>5</v>
      </c>
      <c r="S11" s="471">
        <v>0</v>
      </c>
      <c r="T11" s="210"/>
    </row>
    <row r="12" spans="1:21" ht="30" customHeight="1" x14ac:dyDescent="0.2">
      <c r="A12" s="466"/>
      <c r="B12" s="466"/>
      <c r="C12" s="467"/>
      <c r="D12" s="466"/>
      <c r="E12" s="315">
        <v>5169</v>
      </c>
      <c r="F12" s="315">
        <v>51</v>
      </c>
      <c r="G12" s="468"/>
      <c r="H12" s="469"/>
      <c r="I12" s="466"/>
      <c r="J12" s="466"/>
      <c r="K12" s="434"/>
      <c r="L12" s="434"/>
      <c r="M12" s="474"/>
      <c r="N12" s="473"/>
      <c r="O12" s="475"/>
      <c r="P12" s="470"/>
      <c r="Q12" s="215">
        <v>0</v>
      </c>
      <c r="R12" s="211">
        <v>51</v>
      </c>
      <c r="S12" s="471"/>
      <c r="T12" s="210"/>
    </row>
    <row r="13" spans="1:21" ht="63" x14ac:dyDescent="0.2">
      <c r="A13" s="315">
        <v>3</v>
      </c>
      <c r="B13" s="315"/>
      <c r="C13" s="312" t="s">
        <v>285</v>
      </c>
      <c r="D13" s="315">
        <v>4349</v>
      </c>
      <c r="E13" s="315">
        <v>5169</v>
      </c>
      <c r="F13" s="315">
        <v>51</v>
      </c>
      <c r="G13" s="316" t="s">
        <v>202</v>
      </c>
      <c r="H13" s="366" t="s">
        <v>203</v>
      </c>
      <c r="I13" s="315"/>
      <c r="J13" s="315" t="s">
        <v>0</v>
      </c>
      <c r="K13" s="319">
        <v>17000</v>
      </c>
      <c r="L13" s="319">
        <v>16150</v>
      </c>
      <c r="M13" s="320">
        <v>850</v>
      </c>
      <c r="N13" s="390" t="s">
        <v>228</v>
      </c>
      <c r="O13" s="321">
        <v>0</v>
      </c>
      <c r="P13" s="317">
        <f>R13</f>
        <v>350</v>
      </c>
      <c r="Q13" s="215">
        <v>0</v>
      </c>
      <c r="R13" s="211">
        <v>350</v>
      </c>
      <c r="S13" s="318">
        <v>500</v>
      </c>
      <c r="T13" s="210"/>
    </row>
    <row r="14" spans="1:21" ht="74.099999999999994" customHeight="1" x14ac:dyDescent="0.2">
      <c r="A14" s="315">
        <v>4</v>
      </c>
      <c r="B14" s="315"/>
      <c r="C14" s="212">
        <v>60013101241</v>
      </c>
      <c r="D14" s="315">
        <v>6172</v>
      </c>
      <c r="E14" s="315">
        <v>5166</v>
      </c>
      <c r="F14" s="315">
        <v>51</v>
      </c>
      <c r="G14" s="316" t="s">
        <v>198</v>
      </c>
      <c r="H14" s="366" t="s">
        <v>199</v>
      </c>
      <c r="I14" s="315"/>
      <c r="J14" s="315" t="s">
        <v>0</v>
      </c>
      <c r="K14" s="319">
        <v>9996</v>
      </c>
      <c r="L14" s="319">
        <v>9496</v>
      </c>
      <c r="M14" s="320">
        <v>500</v>
      </c>
      <c r="N14" s="390" t="s">
        <v>226</v>
      </c>
      <c r="O14" s="321">
        <v>8500</v>
      </c>
      <c r="P14" s="317">
        <f>R14</f>
        <v>25</v>
      </c>
      <c r="Q14" s="215">
        <v>0</v>
      </c>
      <c r="R14" s="211">
        <v>25</v>
      </c>
      <c r="S14" s="318">
        <v>0</v>
      </c>
      <c r="T14" s="210"/>
    </row>
    <row r="15" spans="1:21" ht="74.099999999999994" customHeight="1" x14ac:dyDescent="0.2">
      <c r="A15" s="315">
        <v>5</v>
      </c>
      <c r="B15" s="315"/>
      <c r="C15" s="313" t="s">
        <v>285</v>
      </c>
      <c r="D15" s="315">
        <v>6172</v>
      </c>
      <c r="E15" s="315">
        <v>5166</v>
      </c>
      <c r="F15" s="315">
        <v>51</v>
      </c>
      <c r="G15" s="316" t="s">
        <v>200</v>
      </c>
      <c r="H15" s="366" t="s">
        <v>199</v>
      </c>
      <c r="I15" s="315"/>
      <c r="J15" s="315" t="s">
        <v>0</v>
      </c>
      <c r="K15" s="319">
        <v>7322</v>
      </c>
      <c r="L15" s="319">
        <v>6955</v>
      </c>
      <c r="M15" s="320">
        <v>367</v>
      </c>
      <c r="N15" s="390" t="s">
        <v>227</v>
      </c>
      <c r="O15" s="321">
        <v>0</v>
      </c>
      <c r="P15" s="317">
        <f>R15</f>
        <v>300</v>
      </c>
      <c r="Q15" s="215">
        <v>0</v>
      </c>
      <c r="R15" s="211">
        <v>300</v>
      </c>
      <c r="S15" s="318">
        <v>67</v>
      </c>
      <c r="T15" s="210"/>
    </row>
    <row r="16" spans="1:21" ht="35.450000000000003" customHeight="1" x14ac:dyDescent="0.2">
      <c r="A16" s="425" t="s">
        <v>208</v>
      </c>
      <c r="B16" s="426"/>
      <c r="C16" s="426"/>
      <c r="D16" s="426"/>
      <c r="E16" s="426"/>
      <c r="F16" s="426"/>
      <c r="G16" s="426"/>
      <c r="H16" s="427"/>
      <c r="I16" s="346"/>
      <c r="J16" s="346"/>
      <c r="K16" s="209">
        <f>SUM(K9:K15)</f>
        <v>163295</v>
      </c>
      <c r="L16" s="209">
        <f>SUM(L9:L15)</f>
        <v>155129</v>
      </c>
      <c r="M16" s="209">
        <f>SUM(M9:M15)</f>
        <v>8166</v>
      </c>
      <c r="N16" s="209"/>
      <c r="O16" s="209">
        <f t="shared" ref="O16:T16" si="0">SUM(O9:O15)</f>
        <v>11665</v>
      </c>
      <c r="P16" s="209">
        <f t="shared" si="0"/>
        <v>2156</v>
      </c>
      <c r="Q16" s="209">
        <f t="shared" si="0"/>
        <v>0</v>
      </c>
      <c r="R16" s="209">
        <f t="shared" si="0"/>
        <v>2156</v>
      </c>
      <c r="S16" s="209">
        <f t="shared" si="0"/>
        <v>567</v>
      </c>
      <c r="T16" s="209">
        <f t="shared" si="0"/>
        <v>0</v>
      </c>
    </row>
    <row r="17" spans="1:21" s="3" customFormat="1" x14ac:dyDescent="0.2">
      <c r="A17" s="4"/>
      <c r="B17" s="4"/>
      <c r="C17" s="4"/>
      <c r="D17" s="4"/>
      <c r="E17" s="4"/>
      <c r="F17" s="4"/>
      <c r="G17" s="20"/>
      <c r="H17" s="4"/>
      <c r="I17" s="19"/>
      <c r="J17" s="18"/>
      <c r="K17" s="17"/>
      <c r="L17" s="17"/>
      <c r="M17" s="17"/>
      <c r="N17" s="16"/>
      <c r="O17" s="16"/>
      <c r="T17" s="2"/>
      <c r="U17" s="1"/>
    </row>
    <row r="18" spans="1:21" s="3" customFormat="1" x14ac:dyDescent="0.2">
      <c r="A18" s="4"/>
      <c r="B18" s="4"/>
      <c r="C18" s="4"/>
      <c r="D18" s="4"/>
      <c r="E18" s="4"/>
      <c r="F18" s="4"/>
      <c r="G18" s="4"/>
      <c r="H18" s="4"/>
      <c r="I18" s="15"/>
      <c r="J18" s="6"/>
      <c r="K18" s="5"/>
      <c r="L18" s="5"/>
      <c r="M18" s="5"/>
      <c r="T18" s="2"/>
      <c r="U18" s="1"/>
    </row>
    <row r="19" spans="1:21" s="3" customFormat="1" x14ac:dyDescent="0.2">
      <c r="A19" s="4"/>
      <c r="B19" s="4"/>
      <c r="C19" s="4"/>
      <c r="D19" s="4"/>
      <c r="E19" s="4"/>
      <c r="F19" s="4"/>
      <c r="G19" s="4"/>
      <c r="H19" s="4"/>
      <c r="I19" s="15"/>
      <c r="J19" s="6"/>
      <c r="K19" s="5"/>
      <c r="L19" s="5"/>
      <c r="M19" s="5"/>
      <c r="T19" s="2"/>
      <c r="U19" s="1"/>
    </row>
    <row r="20" spans="1:21" s="7" customFormat="1" ht="15" x14ac:dyDescent="0.2">
      <c r="A20" s="13"/>
      <c r="B20" s="13"/>
      <c r="C20" s="13"/>
      <c r="D20" s="14"/>
      <c r="E20" s="13"/>
      <c r="F20" s="13"/>
      <c r="G20" s="13"/>
      <c r="H20" s="13"/>
      <c r="I20" s="12"/>
      <c r="J20" s="11"/>
      <c r="K20" s="10"/>
      <c r="L20" s="10"/>
      <c r="M20" s="10"/>
      <c r="T20" s="9"/>
      <c r="U20" s="8"/>
    </row>
    <row r="21" spans="1:21" s="3" customFormat="1" x14ac:dyDescent="0.2">
      <c r="A21" s="4"/>
      <c r="B21" s="4"/>
      <c r="C21" s="4"/>
      <c r="D21" s="4"/>
      <c r="E21" s="4"/>
      <c r="F21" s="4"/>
      <c r="G21" s="4"/>
      <c r="H21" s="4"/>
      <c r="I21" s="1"/>
      <c r="J21" s="6"/>
      <c r="K21" s="5"/>
      <c r="L21" s="5"/>
      <c r="M21" s="5"/>
      <c r="T21" s="2"/>
      <c r="U21" s="1"/>
    </row>
    <row r="22" spans="1:21" s="3" customFormat="1" x14ac:dyDescent="0.2">
      <c r="A22" s="4"/>
      <c r="B22" s="4"/>
      <c r="C22" s="4"/>
      <c r="D22" s="4"/>
      <c r="E22" s="4"/>
      <c r="F22" s="4"/>
      <c r="G22" s="4"/>
      <c r="H22" s="4"/>
      <c r="I22" s="1"/>
      <c r="J22" s="6"/>
      <c r="K22" s="5"/>
      <c r="L22" s="5"/>
      <c r="M22" s="5"/>
      <c r="T22" s="2"/>
      <c r="U22" s="1"/>
    </row>
    <row r="23" spans="1:21" s="3" customFormat="1" x14ac:dyDescent="0.2">
      <c r="A23" s="4"/>
      <c r="B23" s="4"/>
      <c r="C23" s="4"/>
      <c r="D23" s="4"/>
      <c r="E23" s="4"/>
      <c r="F23" s="4"/>
      <c r="G23" s="4"/>
      <c r="H23" s="4"/>
      <c r="I23" s="1"/>
      <c r="J23" s="6"/>
      <c r="K23" s="5"/>
      <c r="L23" s="5"/>
      <c r="M23" s="5"/>
      <c r="T23" s="2"/>
      <c r="U23" s="1"/>
    </row>
    <row r="24" spans="1:21" s="3" customFormat="1" x14ac:dyDescent="0.2">
      <c r="A24" s="4"/>
      <c r="B24" s="4"/>
      <c r="C24" s="4"/>
      <c r="D24" s="4"/>
      <c r="E24" s="4"/>
      <c r="F24" s="4"/>
      <c r="G24" s="4"/>
      <c r="H24" s="4"/>
      <c r="I24" s="1"/>
      <c r="J24" s="6"/>
      <c r="K24" s="5"/>
      <c r="L24" s="5"/>
      <c r="M24" s="5"/>
      <c r="T24" s="2"/>
      <c r="U24" s="1"/>
    </row>
    <row r="25" spans="1:21" s="3" customFormat="1" x14ac:dyDescent="0.2">
      <c r="A25" s="4"/>
      <c r="B25" s="4"/>
      <c r="C25" s="4"/>
      <c r="D25" s="4"/>
      <c r="E25" s="4"/>
      <c r="F25" s="4"/>
      <c r="G25" s="4"/>
      <c r="H25" s="4"/>
      <c r="I25" s="1"/>
      <c r="J25" s="6"/>
      <c r="K25" s="5"/>
      <c r="L25" s="5"/>
      <c r="M25" s="5"/>
      <c r="T25" s="2"/>
      <c r="U25" s="1"/>
    </row>
    <row r="26" spans="1:21" s="3" customFormat="1" x14ac:dyDescent="0.2">
      <c r="A26" s="4"/>
      <c r="B26" s="4"/>
      <c r="C26" s="4"/>
      <c r="D26" s="4"/>
      <c r="E26" s="4"/>
      <c r="F26" s="4"/>
      <c r="G26" s="4"/>
      <c r="H26" s="4"/>
      <c r="I26" s="1"/>
      <c r="J26" s="6"/>
      <c r="K26" s="5"/>
      <c r="L26" s="5"/>
      <c r="M26" s="5"/>
      <c r="T26" s="2"/>
      <c r="U26" s="1"/>
    </row>
    <row r="27" spans="1:21" s="3" customFormat="1" x14ac:dyDescent="0.2">
      <c r="A27" s="4"/>
      <c r="B27" s="4"/>
      <c r="C27" s="4"/>
      <c r="D27" s="4"/>
      <c r="E27" s="4"/>
      <c r="F27" s="4"/>
      <c r="G27" s="4"/>
      <c r="H27" s="4"/>
      <c r="I27" s="1"/>
      <c r="J27" s="6"/>
      <c r="K27" s="5"/>
      <c r="L27" s="5"/>
      <c r="M27" s="5"/>
      <c r="T27" s="2"/>
      <c r="U27" s="1"/>
    </row>
    <row r="28" spans="1:21" s="3" customFormat="1" x14ac:dyDescent="0.2">
      <c r="A28" s="4"/>
      <c r="B28" s="4"/>
      <c r="C28" s="4"/>
      <c r="D28" s="4"/>
      <c r="E28" s="4"/>
      <c r="F28" s="4"/>
      <c r="G28" s="4"/>
      <c r="H28" s="4"/>
      <c r="I28" s="1"/>
      <c r="J28" s="6"/>
      <c r="K28" s="5"/>
      <c r="L28" s="5"/>
      <c r="M28" s="5"/>
      <c r="T28" s="2"/>
      <c r="U28" s="1"/>
    </row>
    <row r="29" spans="1:21" s="3" customFormat="1" x14ac:dyDescent="0.2">
      <c r="A29" s="4"/>
      <c r="B29" s="4"/>
      <c r="C29" s="4"/>
      <c r="D29" s="4"/>
      <c r="E29" s="4"/>
      <c r="F29" s="4"/>
      <c r="G29" s="4"/>
      <c r="H29" s="4"/>
      <c r="I29" s="1"/>
      <c r="J29" s="6"/>
      <c r="K29" s="5"/>
      <c r="L29" s="5"/>
      <c r="M29" s="5"/>
      <c r="T29" s="2"/>
      <c r="U29" s="1"/>
    </row>
    <row r="30" spans="1:21" s="3" customFormat="1" x14ac:dyDescent="0.2">
      <c r="A30" s="4"/>
      <c r="B30" s="4"/>
      <c r="C30" s="4"/>
      <c r="D30" s="4"/>
      <c r="E30" s="4"/>
      <c r="F30" s="4"/>
      <c r="G30" s="4"/>
      <c r="H30" s="4"/>
      <c r="I30" s="1"/>
      <c r="J30" s="6"/>
      <c r="K30" s="5"/>
      <c r="L30" s="5"/>
      <c r="M30" s="5"/>
      <c r="T30" s="2"/>
      <c r="U30" s="1"/>
    </row>
    <row r="31" spans="1:21" s="3" customFormat="1" x14ac:dyDescent="0.2">
      <c r="A31" s="4"/>
      <c r="B31" s="4"/>
      <c r="C31" s="4"/>
      <c r="D31" s="4"/>
      <c r="E31" s="4"/>
      <c r="F31" s="4"/>
      <c r="G31" s="4"/>
      <c r="H31" s="4"/>
      <c r="I31" s="1"/>
      <c r="J31" s="6"/>
      <c r="K31" s="5"/>
      <c r="L31" s="5"/>
      <c r="M31" s="5"/>
      <c r="T31" s="2"/>
      <c r="U31" s="1"/>
    </row>
    <row r="32" spans="1:21" s="3" customFormat="1" x14ac:dyDescent="0.2">
      <c r="A32" s="4"/>
      <c r="B32" s="4"/>
      <c r="C32" s="4"/>
      <c r="D32" s="4"/>
      <c r="E32" s="4"/>
      <c r="F32" s="4"/>
      <c r="G32" s="4"/>
      <c r="H32" s="4"/>
      <c r="I32" s="1"/>
      <c r="J32" s="6"/>
      <c r="K32" s="5"/>
      <c r="L32" s="5"/>
      <c r="M32" s="5"/>
      <c r="T32" s="2"/>
      <c r="U32" s="1"/>
    </row>
    <row r="33" spans="1:21" s="3" customFormat="1" x14ac:dyDescent="0.2">
      <c r="A33" s="4"/>
      <c r="B33" s="4"/>
      <c r="C33" s="4"/>
      <c r="D33" s="4"/>
      <c r="E33" s="4"/>
      <c r="F33" s="4"/>
      <c r="G33" s="4"/>
      <c r="H33" s="4"/>
      <c r="I33" s="1"/>
      <c r="J33" s="6"/>
      <c r="K33" s="5"/>
      <c r="L33" s="5"/>
      <c r="M33" s="5"/>
      <c r="T33" s="2"/>
      <c r="U33" s="1"/>
    </row>
    <row r="34" spans="1:21" s="3" customFormat="1" x14ac:dyDescent="0.2">
      <c r="A34" s="4"/>
      <c r="B34" s="4"/>
      <c r="C34" s="4"/>
      <c r="D34" s="4"/>
      <c r="E34" s="4"/>
      <c r="F34" s="4"/>
      <c r="G34" s="4"/>
      <c r="H34" s="4"/>
      <c r="I34" s="1"/>
      <c r="J34" s="6"/>
      <c r="K34" s="5"/>
      <c r="L34" s="5"/>
      <c r="M34" s="5"/>
      <c r="T34" s="2"/>
      <c r="U34" s="1"/>
    </row>
    <row r="35" spans="1:21" s="3" customFormat="1" x14ac:dyDescent="0.2">
      <c r="A35" s="4"/>
      <c r="B35" s="4"/>
      <c r="C35" s="4"/>
      <c r="D35" s="4"/>
      <c r="E35" s="4"/>
      <c r="F35" s="4"/>
      <c r="G35" s="4"/>
      <c r="H35" s="4"/>
      <c r="I35" s="1"/>
      <c r="J35" s="6"/>
      <c r="K35" s="5"/>
      <c r="L35" s="5"/>
      <c r="M35" s="5"/>
      <c r="T35" s="2"/>
      <c r="U35" s="1"/>
    </row>
    <row r="36" spans="1:21" s="3" customFormat="1" x14ac:dyDescent="0.2">
      <c r="A36" s="4"/>
      <c r="B36" s="4"/>
      <c r="C36" s="4"/>
      <c r="D36" s="4"/>
      <c r="E36" s="4"/>
      <c r="F36" s="4"/>
      <c r="G36" s="4"/>
      <c r="H36" s="4"/>
      <c r="I36" s="1"/>
      <c r="J36" s="6"/>
      <c r="K36" s="5"/>
      <c r="L36" s="5"/>
      <c r="M36" s="5"/>
      <c r="T36" s="2"/>
      <c r="U36" s="1"/>
    </row>
    <row r="37" spans="1:21" s="3" customFormat="1" x14ac:dyDescent="0.2">
      <c r="A37" s="4"/>
      <c r="B37" s="4"/>
      <c r="C37" s="4"/>
      <c r="D37" s="4"/>
      <c r="E37" s="4"/>
      <c r="F37" s="4"/>
      <c r="G37" s="4"/>
      <c r="H37" s="4"/>
      <c r="I37" s="1"/>
      <c r="J37" s="6"/>
      <c r="K37" s="5"/>
      <c r="L37" s="5"/>
      <c r="M37" s="5"/>
      <c r="T37" s="2"/>
      <c r="U37" s="1"/>
    </row>
    <row r="38" spans="1:21" s="3" customFormat="1" x14ac:dyDescent="0.2">
      <c r="A38" s="4"/>
      <c r="B38" s="4"/>
      <c r="C38" s="4"/>
      <c r="D38" s="4"/>
      <c r="E38" s="4"/>
      <c r="F38" s="4"/>
      <c r="G38" s="4"/>
      <c r="H38" s="4"/>
      <c r="I38" s="1"/>
      <c r="J38" s="4"/>
      <c r="K38" s="5"/>
      <c r="L38" s="5"/>
      <c r="M38" s="5"/>
      <c r="T38" s="2"/>
      <c r="U38" s="1"/>
    </row>
    <row r="39" spans="1:21" s="3" customFormat="1" x14ac:dyDescent="0.2">
      <c r="A39" s="4"/>
      <c r="B39" s="4"/>
      <c r="C39" s="4"/>
      <c r="D39" s="4"/>
      <c r="E39" s="4"/>
      <c r="F39" s="4"/>
      <c r="G39" s="4"/>
      <c r="H39" s="4"/>
      <c r="I39" s="1"/>
      <c r="J39" s="4"/>
      <c r="K39" s="5"/>
      <c r="L39" s="5"/>
      <c r="M39" s="5"/>
      <c r="T39" s="2"/>
      <c r="U39" s="1"/>
    </row>
    <row r="40" spans="1:21" s="3" customFormat="1" x14ac:dyDescent="0.2">
      <c r="A40" s="4"/>
      <c r="B40" s="4"/>
      <c r="C40" s="4"/>
      <c r="D40" s="4"/>
      <c r="E40" s="4"/>
      <c r="F40" s="4"/>
      <c r="G40" s="4"/>
      <c r="H40" s="4"/>
      <c r="I40" s="1"/>
      <c r="J40" s="4"/>
      <c r="K40" s="5"/>
      <c r="L40" s="5"/>
      <c r="M40" s="5"/>
      <c r="T40" s="2"/>
      <c r="U40" s="1"/>
    </row>
    <row r="41" spans="1:21" s="3" customFormat="1" x14ac:dyDescent="0.2">
      <c r="A41" s="4"/>
      <c r="B41" s="4"/>
      <c r="C41" s="4"/>
      <c r="D41" s="4"/>
      <c r="E41" s="4"/>
      <c r="F41" s="4"/>
      <c r="G41" s="4"/>
      <c r="H41" s="4"/>
      <c r="I41" s="1"/>
      <c r="J41" s="4"/>
      <c r="K41" s="5"/>
      <c r="L41" s="5"/>
      <c r="M41" s="5"/>
      <c r="T41" s="2"/>
      <c r="U41" s="1"/>
    </row>
    <row r="42" spans="1:21" s="3" customFormat="1" x14ac:dyDescent="0.2">
      <c r="A42" s="4"/>
      <c r="B42" s="4"/>
      <c r="C42" s="4"/>
      <c r="D42" s="4"/>
      <c r="E42" s="4"/>
      <c r="F42" s="4"/>
      <c r="G42" s="4"/>
      <c r="H42" s="4"/>
      <c r="I42" s="1"/>
      <c r="J42" s="4"/>
      <c r="K42" s="5"/>
      <c r="L42" s="5"/>
      <c r="M42" s="5"/>
      <c r="T42" s="2"/>
      <c r="U42" s="1"/>
    </row>
    <row r="43" spans="1:21" s="3" customFormat="1" x14ac:dyDescent="0.2">
      <c r="A43" s="4"/>
      <c r="B43" s="4"/>
      <c r="C43" s="4"/>
      <c r="D43" s="4"/>
      <c r="E43" s="4"/>
      <c r="F43" s="4"/>
      <c r="G43" s="4"/>
      <c r="H43" s="4"/>
      <c r="I43" s="1"/>
      <c r="J43" s="4"/>
      <c r="K43" s="5"/>
      <c r="L43" s="5"/>
      <c r="M43" s="5"/>
      <c r="T43" s="2"/>
      <c r="U43" s="1"/>
    </row>
    <row r="44" spans="1:21" s="3" customFormat="1" x14ac:dyDescent="0.2">
      <c r="A44" s="4"/>
      <c r="B44" s="4"/>
      <c r="C44" s="4"/>
      <c r="D44" s="4"/>
      <c r="E44" s="4"/>
      <c r="F44" s="4"/>
      <c r="G44" s="4"/>
      <c r="H44" s="4"/>
      <c r="I44" s="1"/>
      <c r="J44" s="4"/>
      <c r="K44" s="5"/>
      <c r="L44" s="5"/>
      <c r="M44" s="5"/>
      <c r="T44" s="2"/>
      <c r="U44" s="1"/>
    </row>
    <row r="45" spans="1:21" s="3" customFormat="1" x14ac:dyDescent="0.2">
      <c r="A45" s="4"/>
      <c r="B45" s="4"/>
      <c r="C45" s="4"/>
      <c r="D45" s="4"/>
      <c r="E45" s="4"/>
      <c r="F45" s="4"/>
      <c r="G45" s="4"/>
      <c r="H45" s="4"/>
      <c r="I45" s="1"/>
      <c r="J45" s="4"/>
      <c r="K45" s="5"/>
      <c r="L45" s="5"/>
      <c r="M45" s="5"/>
      <c r="T45" s="2"/>
      <c r="U45" s="1"/>
    </row>
    <row r="46" spans="1:21" s="3" customFormat="1" x14ac:dyDescent="0.2">
      <c r="A46" s="4"/>
      <c r="B46" s="4"/>
      <c r="C46" s="4"/>
      <c r="D46" s="4"/>
      <c r="E46" s="4"/>
      <c r="F46" s="4"/>
      <c r="G46" s="4"/>
      <c r="H46" s="4"/>
      <c r="I46" s="1"/>
      <c r="J46" s="4"/>
      <c r="K46" s="5"/>
      <c r="L46" s="5"/>
      <c r="M46" s="5"/>
      <c r="T46" s="2"/>
      <c r="U46" s="1"/>
    </row>
    <row r="47" spans="1:21" s="3" customFormat="1" x14ac:dyDescent="0.2">
      <c r="A47" s="4"/>
      <c r="B47" s="4"/>
      <c r="C47" s="4"/>
      <c r="D47" s="4"/>
      <c r="E47" s="4"/>
      <c r="F47" s="4"/>
      <c r="G47" s="4"/>
      <c r="H47" s="4"/>
      <c r="I47" s="1"/>
      <c r="J47" s="4"/>
      <c r="K47" s="5"/>
      <c r="L47" s="5"/>
      <c r="M47" s="5"/>
      <c r="T47" s="2"/>
      <c r="U47" s="1"/>
    </row>
    <row r="48" spans="1:21" s="3" customFormat="1" x14ac:dyDescent="0.2">
      <c r="A48" s="4"/>
      <c r="B48" s="4"/>
      <c r="C48" s="4"/>
      <c r="D48" s="4"/>
      <c r="E48" s="4"/>
      <c r="F48" s="4"/>
      <c r="G48" s="4"/>
      <c r="H48" s="4"/>
      <c r="I48" s="1"/>
      <c r="J48" s="4"/>
      <c r="K48" s="5"/>
      <c r="L48" s="5"/>
      <c r="M48" s="5"/>
      <c r="T48" s="2"/>
      <c r="U48" s="1"/>
    </row>
    <row r="49" spans="1:21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4"/>
      <c r="K49" s="5"/>
      <c r="L49" s="5"/>
      <c r="M49" s="5"/>
      <c r="T49" s="2"/>
      <c r="U49" s="1"/>
    </row>
    <row r="50" spans="1:21" s="3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4"/>
      <c r="K50" s="5"/>
      <c r="L50" s="5"/>
      <c r="M50" s="5"/>
      <c r="T50" s="2"/>
      <c r="U50" s="1"/>
    </row>
    <row r="51" spans="1:21" s="3" customFormat="1" x14ac:dyDescent="0.2">
      <c r="A51" s="1"/>
      <c r="B51" s="1"/>
      <c r="C51" s="1"/>
      <c r="D51" s="1"/>
      <c r="E51" s="1"/>
      <c r="F51" s="1"/>
      <c r="G51" s="1"/>
      <c r="H51" s="1"/>
      <c r="I51" s="1"/>
      <c r="J51" s="4"/>
      <c r="K51" s="5"/>
      <c r="L51" s="5"/>
      <c r="M51" s="5"/>
      <c r="T51" s="2"/>
      <c r="U51" s="1"/>
    </row>
    <row r="52" spans="1:21" s="3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4"/>
      <c r="K52" s="5"/>
      <c r="L52" s="5"/>
      <c r="M52" s="5"/>
      <c r="T52" s="2"/>
      <c r="U52" s="1"/>
    </row>
    <row r="53" spans="1:21" s="3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4"/>
      <c r="K53" s="5"/>
      <c r="L53" s="5"/>
      <c r="M53" s="5"/>
      <c r="T53" s="2"/>
      <c r="U53" s="1"/>
    </row>
    <row r="54" spans="1:21" s="3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4"/>
      <c r="K54" s="5"/>
      <c r="L54" s="5"/>
      <c r="M54" s="5"/>
      <c r="T54" s="2"/>
      <c r="U54" s="1"/>
    </row>
    <row r="55" spans="1:21" s="3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4"/>
      <c r="K55" s="5"/>
      <c r="L55" s="5"/>
      <c r="M55" s="5"/>
      <c r="T55" s="2"/>
      <c r="U55" s="1"/>
    </row>
    <row r="56" spans="1:21" s="3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4"/>
      <c r="K56" s="5"/>
      <c r="L56" s="5"/>
      <c r="M56" s="5"/>
      <c r="T56" s="2"/>
      <c r="U56" s="1"/>
    </row>
    <row r="57" spans="1:21" s="3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4"/>
      <c r="K57" s="5"/>
      <c r="L57" s="5"/>
      <c r="M57" s="5"/>
      <c r="T57" s="2"/>
      <c r="U57" s="1"/>
    </row>
    <row r="58" spans="1:21" s="3" customFormat="1" x14ac:dyDescent="0.2">
      <c r="A58" s="1"/>
      <c r="B58" s="1"/>
      <c r="C58" s="1"/>
      <c r="D58" s="1"/>
      <c r="E58" s="1"/>
      <c r="F58" s="1"/>
      <c r="G58" s="1"/>
      <c r="H58" s="1"/>
      <c r="I58" s="1"/>
      <c r="J58" s="4"/>
      <c r="K58" s="5"/>
      <c r="L58" s="5"/>
      <c r="M58" s="5"/>
      <c r="T58" s="2"/>
      <c r="U58" s="1"/>
    </row>
    <row r="59" spans="1:21" s="3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4"/>
      <c r="K59" s="5"/>
      <c r="L59" s="5"/>
      <c r="M59" s="5"/>
      <c r="T59" s="2"/>
      <c r="U59" s="1"/>
    </row>
    <row r="60" spans="1:21" s="3" customFormat="1" x14ac:dyDescent="0.2">
      <c r="A60" s="1"/>
      <c r="B60" s="1"/>
      <c r="C60" s="1"/>
      <c r="D60" s="1"/>
      <c r="E60" s="1"/>
      <c r="F60" s="1"/>
      <c r="G60" s="1"/>
      <c r="H60" s="1"/>
      <c r="I60" s="1"/>
      <c r="J60" s="4"/>
      <c r="K60" s="5"/>
      <c r="L60" s="5"/>
      <c r="M60" s="5"/>
      <c r="T60" s="2"/>
      <c r="U60" s="1"/>
    </row>
    <row r="61" spans="1:21" s="3" customFormat="1" x14ac:dyDescent="0.2">
      <c r="A61" s="1"/>
      <c r="B61" s="1"/>
      <c r="C61" s="1"/>
      <c r="D61" s="1"/>
      <c r="E61" s="1"/>
      <c r="F61" s="1"/>
      <c r="G61" s="1"/>
      <c r="H61" s="1"/>
      <c r="I61" s="1"/>
      <c r="J61" s="4"/>
      <c r="K61" s="5"/>
      <c r="L61" s="5"/>
      <c r="M61" s="5"/>
      <c r="T61" s="2"/>
      <c r="U61" s="1"/>
    </row>
    <row r="62" spans="1:21" s="3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4"/>
      <c r="K62" s="5"/>
      <c r="L62" s="5"/>
      <c r="M62" s="5"/>
      <c r="T62" s="2"/>
      <c r="U62" s="1"/>
    </row>
    <row r="63" spans="1:21" s="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4"/>
      <c r="K63" s="5"/>
      <c r="L63" s="5"/>
      <c r="M63" s="5"/>
      <c r="T63" s="2"/>
      <c r="U63" s="1"/>
    </row>
    <row r="64" spans="1:21" s="3" customFormat="1" x14ac:dyDescent="0.2">
      <c r="A64" s="1"/>
      <c r="B64" s="1"/>
      <c r="C64" s="1"/>
      <c r="D64" s="1"/>
      <c r="E64" s="1"/>
      <c r="F64" s="1"/>
      <c r="G64" s="1"/>
      <c r="H64" s="1"/>
      <c r="I64" s="1"/>
      <c r="J64" s="4"/>
      <c r="K64" s="5"/>
      <c r="L64" s="5"/>
      <c r="M64" s="5"/>
      <c r="T64" s="2"/>
      <c r="U64" s="1"/>
    </row>
    <row r="65" spans="1:21" s="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J65" s="4"/>
      <c r="K65" s="5"/>
      <c r="L65" s="5"/>
      <c r="M65" s="5"/>
      <c r="T65" s="2"/>
      <c r="U65" s="1"/>
    </row>
    <row r="66" spans="1:21" s="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J66" s="4"/>
      <c r="K66" s="5"/>
      <c r="L66" s="5"/>
      <c r="M66" s="5"/>
      <c r="T66" s="2"/>
      <c r="U66" s="1"/>
    </row>
    <row r="67" spans="1:21" s="3" customFormat="1" x14ac:dyDescent="0.2">
      <c r="A67" s="1"/>
      <c r="B67" s="1"/>
      <c r="C67" s="1"/>
      <c r="D67" s="1"/>
      <c r="E67" s="1"/>
      <c r="F67" s="1"/>
      <c r="G67" s="1"/>
      <c r="H67" s="1"/>
      <c r="I67" s="1"/>
      <c r="J67" s="4"/>
      <c r="K67" s="5"/>
      <c r="L67" s="5"/>
      <c r="M67" s="5"/>
      <c r="T67" s="2"/>
      <c r="U67" s="1"/>
    </row>
    <row r="68" spans="1:21" s="3" customFormat="1" x14ac:dyDescent="0.2">
      <c r="A68" s="1"/>
      <c r="B68" s="1"/>
      <c r="C68" s="1"/>
      <c r="D68" s="1"/>
      <c r="E68" s="1"/>
      <c r="F68" s="1"/>
      <c r="G68" s="1"/>
      <c r="H68" s="1"/>
      <c r="I68" s="1"/>
      <c r="J68" s="4"/>
      <c r="K68" s="5"/>
      <c r="L68" s="5"/>
      <c r="M68" s="5"/>
      <c r="T68" s="2"/>
      <c r="U68" s="1"/>
    </row>
    <row r="69" spans="1:21" s="3" customFormat="1" x14ac:dyDescent="0.2">
      <c r="A69" s="1"/>
      <c r="B69" s="1"/>
      <c r="C69" s="1"/>
      <c r="D69" s="1"/>
      <c r="E69" s="1"/>
      <c r="F69" s="1"/>
      <c r="G69" s="1"/>
      <c r="H69" s="1"/>
      <c r="I69" s="1"/>
      <c r="J69" s="4"/>
      <c r="K69" s="5"/>
      <c r="L69" s="5"/>
      <c r="M69" s="5"/>
      <c r="T69" s="2"/>
      <c r="U69" s="1"/>
    </row>
    <row r="70" spans="1:21" s="3" customFormat="1" x14ac:dyDescent="0.2">
      <c r="A70" s="1"/>
      <c r="B70" s="1"/>
      <c r="C70" s="1"/>
      <c r="D70" s="1"/>
      <c r="E70" s="1"/>
      <c r="F70" s="1"/>
      <c r="G70" s="1"/>
      <c r="H70" s="1"/>
      <c r="I70" s="1"/>
      <c r="J70" s="4"/>
      <c r="K70" s="5"/>
      <c r="L70" s="5"/>
      <c r="M70" s="5"/>
      <c r="T70" s="2"/>
      <c r="U70" s="1"/>
    </row>
    <row r="71" spans="1:21" s="3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4"/>
      <c r="K71" s="5"/>
      <c r="L71" s="5"/>
      <c r="M71" s="5"/>
      <c r="T71" s="2"/>
      <c r="U71" s="1"/>
    </row>
    <row r="72" spans="1:21" s="3" customFormat="1" x14ac:dyDescent="0.2">
      <c r="A72" s="1"/>
      <c r="B72" s="1"/>
      <c r="C72" s="1"/>
      <c r="D72" s="1"/>
      <c r="E72" s="1"/>
      <c r="F72" s="1"/>
      <c r="G72" s="1"/>
      <c r="H72" s="1"/>
      <c r="I72" s="1"/>
      <c r="J72" s="4"/>
      <c r="K72" s="5"/>
      <c r="L72" s="5"/>
      <c r="M72" s="5"/>
      <c r="T72" s="2"/>
      <c r="U72" s="1"/>
    </row>
    <row r="73" spans="1:21" s="3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4"/>
      <c r="K73" s="5"/>
      <c r="L73" s="5"/>
      <c r="M73" s="5"/>
      <c r="T73" s="2"/>
      <c r="U73" s="1"/>
    </row>
    <row r="74" spans="1:21" s="3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4"/>
      <c r="K74" s="5"/>
      <c r="L74" s="5"/>
      <c r="M74" s="5"/>
      <c r="T74" s="2"/>
      <c r="U74" s="1"/>
    </row>
    <row r="75" spans="1:21" s="3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4"/>
      <c r="K75" s="5"/>
      <c r="L75" s="5"/>
      <c r="M75" s="5"/>
      <c r="T75" s="2"/>
      <c r="U75" s="1"/>
    </row>
    <row r="76" spans="1:21" s="3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4"/>
      <c r="K76" s="5"/>
      <c r="L76" s="5"/>
      <c r="M76" s="5"/>
      <c r="T76" s="2"/>
      <c r="U76" s="1"/>
    </row>
    <row r="77" spans="1:21" s="3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4"/>
      <c r="K77" s="5"/>
      <c r="L77" s="5"/>
      <c r="M77" s="5"/>
      <c r="T77" s="2"/>
      <c r="U77" s="1"/>
    </row>
    <row r="78" spans="1:21" s="3" customFormat="1" x14ac:dyDescent="0.2">
      <c r="A78" s="1"/>
      <c r="B78" s="1"/>
      <c r="C78" s="1"/>
      <c r="D78" s="1"/>
      <c r="E78" s="1"/>
      <c r="F78" s="1"/>
      <c r="G78" s="1"/>
      <c r="H78" s="1"/>
      <c r="I78" s="1"/>
      <c r="J78" s="4"/>
      <c r="K78" s="5"/>
      <c r="L78" s="5"/>
      <c r="M78" s="5"/>
      <c r="T78" s="2"/>
      <c r="U78" s="1"/>
    </row>
    <row r="79" spans="1:21" s="3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4"/>
      <c r="K79" s="5"/>
      <c r="L79" s="5"/>
      <c r="M79" s="5"/>
      <c r="T79" s="2"/>
      <c r="U79" s="1"/>
    </row>
    <row r="80" spans="1:21" s="3" customFormat="1" x14ac:dyDescent="0.2">
      <c r="A80" s="1"/>
      <c r="B80" s="1"/>
      <c r="C80" s="1"/>
      <c r="D80" s="1"/>
      <c r="E80" s="1"/>
      <c r="F80" s="1"/>
      <c r="G80" s="1"/>
      <c r="H80" s="1"/>
      <c r="I80" s="1"/>
      <c r="J80" s="4"/>
      <c r="K80" s="5"/>
      <c r="L80" s="5"/>
      <c r="M80" s="5"/>
      <c r="T80" s="2"/>
      <c r="U80" s="1"/>
    </row>
    <row r="81" spans="1:21" s="3" customFormat="1" x14ac:dyDescent="0.2">
      <c r="A81" s="1"/>
      <c r="B81" s="1"/>
      <c r="C81" s="1"/>
      <c r="D81" s="1"/>
      <c r="E81" s="1"/>
      <c r="F81" s="1"/>
      <c r="G81" s="1"/>
      <c r="H81" s="1"/>
      <c r="I81" s="1"/>
      <c r="J81" s="4"/>
      <c r="K81" s="5"/>
      <c r="L81" s="5"/>
      <c r="M81" s="5"/>
      <c r="T81" s="2"/>
      <c r="U81" s="1"/>
    </row>
    <row r="82" spans="1:21" s="3" customFormat="1" x14ac:dyDescent="0.2">
      <c r="A82" s="1"/>
      <c r="B82" s="1"/>
      <c r="C82" s="1"/>
      <c r="D82" s="1"/>
      <c r="E82" s="1"/>
      <c r="F82" s="1"/>
      <c r="G82" s="1"/>
      <c r="H82" s="1"/>
      <c r="I82" s="1"/>
      <c r="J82" s="4"/>
      <c r="K82" s="5"/>
      <c r="L82" s="5"/>
      <c r="M82" s="5"/>
      <c r="T82" s="2"/>
      <c r="U82" s="1"/>
    </row>
    <row r="83" spans="1:21" s="3" customFormat="1" x14ac:dyDescent="0.2">
      <c r="A83" s="1"/>
      <c r="B83" s="1"/>
      <c r="C83" s="1"/>
      <c r="D83" s="1"/>
      <c r="E83" s="1"/>
      <c r="F83" s="1"/>
      <c r="G83" s="1"/>
      <c r="H83" s="1"/>
      <c r="I83" s="1"/>
      <c r="J83" s="4"/>
      <c r="K83" s="5"/>
      <c r="L83" s="5"/>
      <c r="M83" s="5"/>
      <c r="T83" s="2"/>
      <c r="U83" s="1"/>
    </row>
    <row r="84" spans="1:21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4"/>
      <c r="K84" s="5"/>
      <c r="L84" s="5"/>
      <c r="M84" s="5"/>
      <c r="T84" s="2"/>
      <c r="U84" s="1"/>
    </row>
    <row r="85" spans="1:21" s="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4"/>
      <c r="K85" s="5"/>
      <c r="L85" s="5"/>
      <c r="M85" s="5"/>
      <c r="T85" s="2"/>
      <c r="U85" s="1"/>
    </row>
    <row r="86" spans="1:21" s="3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4"/>
      <c r="K86" s="5"/>
      <c r="L86" s="5"/>
      <c r="M86" s="5"/>
      <c r="T86" s="2"/>
      <c r="U86" s="1"/>
    </row>
    <row r="87" spans="1:21" s="3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4"/>
      <c r="K87" s="5"/>
      <c r="L87" s="5"/>
      <c r="M87" s="5"/>
      <c r="T87" s="2"/>
      <c r="U87" s="1"/>
    </row>
    <row r="88" spans="1:21" s="3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4"/>
      <c r="K88" s="5"/>
      <c r="L88" s="5"/>
      <c r="M88" s="5"/>
      <c r="T88" s="2"/>
      <c r="U88" s="1"/>
    </row>
    <row r="89" spans="1:21" s="3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4"/>
      <c r="K89" s="5"/>
      <c r="L89" s="5"/>
      <c r="M89" s="5"/>
      <c r="T89" s="2"/>
      <c r="U89" s="1"/>
    </row>
    <row r="90" spans="1:21" s="3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4"/>
      <c r="K90" s="5"/>
      <c r="L90" s="5"/>
      <c r="M90" s="5"/>
      <c r="T90" s="2"/>
      <c r="U90" s="1"/>
    </row>
    <row r="91" spans="1:21" s="3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4"/>
      <c r="K91" s="5"/>
      <c r="L91" s="5"/>
      <c r="M91" s="5"/>
      <c r="T91" s="2"/>
      <c r="U91" s="1"/>
    </row>
    <row r="92" spans="1:21" s="3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4"/>
      <c r="K92" s="5"/>
      <c r="L92" s="5"/>
      <c r="M92" s="5"/>
      <c r="T92" s="2"/>
      <c r="U92" s="1"/>
    </row>
    <row r="93" spans="1:21" s="3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4"/>
      <c r="K93" s="5"/>
      <c r="L93" s="5"/>
      <c r="M93" s="5"/>
      <c r="T93" s="2"/>
      <c r="U93" s="1"/>
    </row>
    <row r="94" spans="1:21" s="3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4"/>
      <c r="K94" s="5"/>
      <c r="L94" s="5"/>
      <c r="M94" s="5"/>
      <c r="T94" s="2"/>
      <c r="U94" s="1"/>
    </row>
    <row r="95" spans="1:21" s="3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4"/>
      <c r="K95" s="5"/>
      <c r="L95" s="5"/>
      <c r="M95" s="5"/>
      <c r="T95" s="2"/>
      <c r="U95" s="1"/>
    </row>
    <row r="96" spans="1:21" s="3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4"/>
      <c r="K96" s="5"/>
      <c r="L96" s="5"/>
      <c r="M96" s="5"/>
      <c r="T96" s="2"/>
      <c r="U96" s="1"/>
    </row>
    <row r="97" spans="1:21" s="3" customFormat="1" x14ac:dyDescent="0.2">
      <c r="A97" s="1"/>
      <c r="B97" s="1"/>
      <c r="C97" s="1"/>
      <c r="D97" s="1"/>
      <c r="E97" s="1"/>
      <c r="F97" s="1"/>
      <c r="G97" s="1"/>
      <c r="H97" s="1"/>
      <c r="I97" s="1"/>
      <c r="J97" s="4"/>
      <c r="K97" s="5"/>
      <c r="L97" s="5"/>
      <c r="M97" s="5"/>
      <c r="T97" s="2"/>
      <c r="U97" s="1"/>
    </row>
    <row r="98" spans="1:21" s="3" customFormat="1" x14ac:dyDescent="0.2">
      <c r="A98" s="1"/>
      <c r="B98" s="1"/>
      <c r="C98" s="1"/>
      <c r="D98" s="1"/>
      <c r="E98" s="1"/>
      <c r="F98" s="1"/>
      <c r="G98" s="1"/>
      <c r="H98" s="1"/>
      <c r="I98" s="1"/>
      <c r="J98" s="4"/>
      <c r="K98" s="5"/>
      <c r="L98" s="5"/>
      <c r="M98" s="5"/>
      <c r="T98" s="2"/>
      <c r="U98" s="1"/>
    </row>
    <row r="99" spans="1:21" s="3" customFormat="1" x14ac:dyDescent="0.2">
      <c r="A99" s="1"/>
      <c r="B99" s="1"/>
      <c r="C99" s="1"/>
      <c r="D99" s="1"/>
      <c r="E99" s="1"/>
      <c r="F99" s="1"/>
      <c r="G99" s="1"/>
      <c r="H99" s="1"/>
      <c r="I99" s="1"/>
      <c r="J99" s="4"/>
      <c r="K99" s="5"/>
      <c r="L99" s="5"/>
      <c r="M99" s="5"/>
      <c r="T99" s="2"/>
      <c r="U99" s="1"/>
    </row>
    <row r="100" spans="1:21" s="3" customForma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4"/>
      <c r="K100" s="5"/>
      <c r="L100" s="5"/>
      <c r="M100" s="5"/>
      <c r="T100" s="2"/>
      <c r="U100" s="1"/>
    </row>
  </sheetData>
  <mergeCells count="51">
    <mergeCell ref="A16:H16"/>
    <mergeCell ref="D9:D10"/>
    <mergeCell ref="A5:S5"/>
    <mergeCell ref="A6:A7"/>
    <mergeCell ref="B6:B7"/>
    <mergeCell ref="C6:C7"/>
    <mergeCell ref="D6:D7"/>
    <mergeCell ref="E6:E7"/>
    <mergeCell ref="G6:G7"/>
    <mergeCell ref="H6:H7"/>
    <mergeCell ref="F6:F7"/>
    <mergeCell ref="N6:N7"/>
    <mergeCell ref="O6:O7"/>
    <mergeCell ref="P6:R6"/>
    <mergeCell ref="I6:I7"/>
    <mergeCell ref="L6:L7"/>
    <mergeCell ref="M6:M7"/>
    <mergeCell ref="S11:S12"/>
    <mergeCell ref="O9:O10"/>
    <mergeCell ref="O11:O12"/>
    <mergeCell ref="J9:J10"/>
    <mergeCell ref="P11:P12"/>
    <mergeCell ref="I9:I10"/>
    <mergeCell ref="K11:K12"/>
    <mergeCell ref="L11:L12"/>
    <mergeCell ref="M11:M12"/>
    <mergeCell ref="N11:N12"/>
    <mergeCell ref="I11:I12"/>
    <mergeCell ref="J11:J12"/>
    <mergeCell ref="A11:A12"/>
    <mergeCell ref="B11:B12"/>
    <mergeCell ref="C11:C12"/>
    <mergeCell ref="G11:G12"/>
    <mergeCell ref="H11:H12"/>
    <mergeCell ref="D11:D12"/>
    <mergeCell ref="T6:T7"/>
    <mergeCell ref="A9:A10"/>
    <mergeCell ref="C9:C10"/>
    <mergeCell ref="G9:G10"/>
    <mergeCell ref="H9:H10"/>
    <mergeCell ref="P9:P10"/>
    <mergeCell ref="S9:S10"/>
    <mergeCell ref="K6:K7"/>
    <mergeCell ref="A8:H8"/>
    <mergeCell ref="J6:J7"/>
    <mergeCell ref="B9:B10"/>
    <mergeCell ref="N9:N10"/>
    <mergeCell ref="L9:L10"/>
    <mergeCell ref="K9:K10"/>
    <mergeCell ref="S6:S7"/>
    <mergeCell ref="M9:M10"/>
  </mergeCells>
  <printOptions horizontalCentered="1"/>
  <pageMargins left="0.78740157480314965" right="0.78740157480314965" top="0.6692913385826772" bottom="0.86614173228346458" header="0.27559055118110237" footer="0.39370078740157483"/>
  <pageSetup paperSize="9" scale="42" firstPageNumber="128" orientation="landscape" useFirstPageNumber="1" r:id="rId1"/>
  <headerFooter alignWithMargins="0"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fondů&amp;R&amp;"Arial,Kurzíva"&amp;11Strana &amp;P (Celkem 140)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62"/>
  <sheetViews>
    <sheetView showGridLines="0" view="pageBreakPreview" topLeftCell="A58" zoomScale="80" zoomScaleNormal="70" zoomScaleSheetLayoutView="80" workbookViewId="0">
      <selection activeCell="A78" sqref="A78:H78"/>
    </sheetView>
  </sheetViews>
  <sheetFormatPr defaultColWidth="9.140625" defaultRowHeight="12.75" outlineLevelCol="1" x14ac:dyDescent="0.2"/>
  <cols>
    <col min="1" max="1" width="4.7109375" style="1" customWidth="1"/>
    <col min="2" max="2" width="6" style="1" hidden="1" customWidth="1"/>
    <col min="3" max="3" width="15.5703125" style="1" hidden="1" customWidth="1" outlineLevel="1"/>
    <col min="4" max="5" width="6.42578125" style="1" hidden="1" customWidth="1" outlineLevel="1"/>
    <col min="6" max="6" width="7.7109375" style="1" customWidth="1" outlineLevel="1"/>
    <col min="7" max="7" width="59" style="1" customWidth="1"/>
    <col min="8" max="8" width="55.140625" style="1" customWidth="1"/>
    <col min="9" max="9" width="7.140625" style="1" customWidth="1"/>
    <col min="10" max="10" width="12.140625" style="4" customWidth="1"/>
    <col min="11" max="11" width="14.7109375" style="3" customWidth="1"/>
    <col min="12" max="12" width="13.5703125" style="3" customWidth="1"/>
    <col min="13" max="13" width="13.140625" style="3" customWidth="1"/>
    <col min="14" max="16" width="14.7109375" style="3" customWidth="1"/>
    <col min="17" max="17" width="16.7109375" style="3" customWidth="1"/>
    <col min="18" max="19" width="14.7109375" style="3" customWidth="1"/>
    <col min="20" max="20" width="38.5703125" style="2" hidden="1" customWidth="1"/>
    <col min="21" max="16384" width="9.140625" style="1"/>
  </cols>
  <sheetData>
    <row r="1" spans="1:21" ht="18" x14ac:dyDescent="0.25">
      <c r="A1" s="59" t="s">
        <v>207</v>
      </c>
      <c r="B1" s="60"/>
      <c r="C1" s="60"/>
      <c r="D1" s="60"/>
      <c r="E1" s="60"/>
      <c r="F1" s="60"/>
      <c r="G1" s="62"/>
      <c r="H1" s="63"/>
      <c r="I1" s="60"/>
      <c r="N1" s="64"/>
      <c r="O1" s="64"/>
      <c r="Q1" s="64"/>
      <c r="R1" s="64"/>
      <c r="S1" s="64"/>
      <c r="T1" s="31"/>
      <c r="U1" s="28"/>
    </row>
    <row r="2" spans="1:21" ht="15.75" x14ac:dyDescent="0.25">
      <c r="A2" s="368" t="s">
        <v>46</v>
      </c>
      <c r="B2" s="56"/>
      <c r="D2" s="65"/>
      <c r="E2" s="65"/>
      <c r="F2" s="65"/>
      <c r="G2" s="368" t="s">
        <v>170</v>
      </c>
      <c r="H2" s="67" t="s">
        <v>206</v>
      </c>
      <c r="I2" s="69"/>
      <c r="N2" s="30"/>
      <c r="O2" s="30"/>
      <c r="Q2" s="30"/>
      <c r="R2" s="30"/>
      <c r="S2" s="30"/>
      <c r="T2" s="29"/>
      <c r="U2" s="28"/>
    </row>
    <row r="3" spans="1:21" ht="23.25" x14ac:dyDescent="0.35">
      <c r="A3" s="58"/>
      <c r="B3" s="56"/>
      <c r="D3" s="65"/>
      <c r="E3" s="65"/>
      <c r="F3" s="65"/>
      <c r="G3" s="379" t="s">
        <v>16</v>
      </c>
      <c r="H3" s="68"/>
      <c r="I3" s="69"/>
      <c r="N3" s="30"/>
      <c r="O3" s="30"/>
      <c r="Q3" s="30"/>
      <c r="R3" s="30"/>
      <c r="S3" s="30"/>
      <c r="T3" s="29"/>
      <c r="U3" s="28"/>
    </row>
    <row r="4" spans="1:21" ht="17.25" customHeight="1" x14ac:dyDescent="0.2">
      <c r="A4" s="65"/>
      <c r="B4" s="65"/>
      <c r="C4" s="65"/>
      <c r="D4" s="65"/>
      <c r="E4" s="65"/>
      <c r="F4" s="65"/>
      <c r="G4" s="65"/>
      <c r="H4" s="70"/>
      <c r="I4" s="65"/>
      <c r="N4" s="30"/>
      <c r="O4" s="30"/>
      <c r="Q4" s="30"/>
      <c r="R4" s="30"/>
      <c r="S4" s="52" t="s">
        <v>23</v>
      </c>
      <c r="T4" s="29"/>
      <c r="U4" s="28"/>
    </row>
    <row r="5" spans="1:21" ht="25.5" customHeight="1" x14ac:dyDescent="0.2">
      <c r="A5" s="420" t="s">
        <v>215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"/>
    </row>
    <row r="6" spans="1:21" ht="25.5" customHeight="1" x14ac:dyDescent="0.2">
      <c r="A6" s="421" t="s">
        <v>15</v>
      </c>
      <c r="B6" s="421" t="s">
        <v>14</v>
      </c>
      <c r="C6" s="422" t="s">
        <v>13</v>
      </c>
      <c r="D6" s="422" t="s">
        <v>12</v>
      </c>
      <c r="E6" s="422" t="s">
        <v>11</v>
      </c>
      <c r="F6" s="422" t="s">
        <v>41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221</v>
      </c>
      <c r="P6" s="476">
        <v>2020</v>
      </c>
      <c r="Q6" s="476"/>
      <c r="R6" s="476"/>
      <c r="S6" s="419" t="s">
        <v>79</v>
      </c>
      <c r="T6" s="465" t="s">
        <v>2</v>
      </c>
    </row>
    <row r="7" spans="1:21" ht="68.25" customHeight="1" x14ac:dyDescent="0.2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73" t="s">
        <v>211</v>
      </c>
      <c r="Q7" s="73" t="s">
        <v>72</v>
      </c>
      <c r="R7" s="73" t="s">
        <v>210</v>
      </c>
      <c r="S7" s="419"/>
      <c r="T7" s="465"/>
    </row>
    <row r="8" spans="1:21" ht="30" customHeight="1" x14ac:dyDescent="0.2">
      <c r="A8" s="472" t="s">
        <v>1</v>
      </c>
      <c r="B8" s="472"/>
      <c r="C8" s="472"/>
      <c r="D8" s="472"/>
      <c r="E8" s="472"/>
      <c r="F8" s="472"/>
      <c r="G8" s="472"/>
      <c r="H8" s="472"/>
      <c r="I8" s="214"/>
      <c r="J8" s="213"/>
      <c r="K8" s="25">
        <f>SUM(K9:K77)</f>
        <v>23913</v>
      </c>
      <c r="L8" s="25">
        <f>SUM(L9:L77)</f>
        <v>19196</v>
      </c>
      <c r="M8" s="25">
        <f>SUM(M9:M77)</f>
        <v>4717</v>
      </c>
      <c r="N8" s="25"/>
      <c r="O8" s="25">
        <f>SUM(O9:O77)</f>
        <v>6869</v>
      </c>
      <c r="P8" s="25">
        <f>SUM(P9:P77)</f>
        <v>9570</v>
      </c>
      <c r="Q8" s="25">
        <f>SUM(Q9:Q77)</f>
        <v>6746</v>
      </c>
      <c r="R8" s="25">
        <f>SUM(R9:R77)</f>
        <v>2824</v>
      </c>
      <c r="S8" s="25">
        <f>SUM(S9:S77)</f>
        <v>7474</v>
      </c>
      <c r="T8" s="150"/>
    </row>
    <row r="9" spans="1:21" ht="27.95" customHeight="1" x14ac:dyDescent="0.2">
      <c r="A9" s="466">
        <v>1</v>
      </c>
      <c r="B9" s="466"/>
      <c r="C9" s="467">
        <v>60010101440</v>
      </c>
      <c r="D9" s="315">
        <v>3636</v>
      </c>
      <c r="E9" s="315">
        <v>5011</v>
      </c>
      <c r="F9" s="466">
        <v>50</v>
      </c>
      <c r="G9" s="468" t="s">
        <v>205</v>
      </c>
      <c r="H9" s="469" t="s">
        <v>281</v>
      </c>
      <c r="I9" s="466"/>
      <c r="J9" s="466"/>
      <c r="K9" s="474">
        <v>5426</v>
      </c>
      <c r="L9" s="474">
        <v>5426</v>
      </c>
      <c r="M9" s="474">
        <v>0</v>
      </c>
      <c r="N9" s="473" t="s">
        <v>224</v>
      </c>
      <c r="O9" s="471">
        <v>0</v>
      </c>
      <c r="P9" s="470">
        <f>SUM(Q9:R20)</f>
        <v>2528</v>
      </c>
      <c r="Q9" s="215">
        <v>1437</v>
      </c>
      <c r="R9" s="211">
        <v>0</v>
      </c>
      <c r="S9" s="471">
        <v>2898</v>
      </c>
      <c r="T9" s="210"/>
    </row>
    <row r="10" spans="1:21" ht="27.95" customHeight="1" x14ac:dyDescent="0.2">
      <c r="A10" s="466"/>
      <c r="B10" s="466"/>
      <c r="C10" s="467"/>
      <c r="D10" s="315">
        <v>3636</v>
      </c>
      <c r="E10" s="315">
        <v>5021</v>
      </c>
      <c r="F10" s="466"/>
      <c r="G10" s="468"/>
      <c r="H10" s="469"/>
      <c r="I10" s="466"/>
      <c r="J10" s="466"/>
      <c r="K10" s="474"/>
      <c r="L10" s="474"/>
      <c r="M10" s="474"/>
      <c r="N10" s="473"/>
      <c r="O10" s="471"/>
      <c r="P10" s="470"/>
      <c r="Q10" s="215">
        <v>24</v>
      </c>
      <c r="R10" s="211">
        <v>0</v>
      </c>
      <c r="S10" s="471"/>
      <c r="T10" s="210"/>
    </row>
    <row r="11" spans="1:21" ht="27.95" customHeight="1" x14ac:dyDescent="0.2">
      <c r="A11" s="466"/>
      <c r="B11" s="466"/>
      <c r="C11" s="467"/>
      <c r="D11" s="315">
        <v>3636</v>
      </c>
      <c r="E11" s="315">
        <v>5031</v>
      </c>
      <c r="F11" s="466"/>
      <c r="G11" s="468"/>
      <c r="H11" s="469"/>
      <c r="I11" s="466"/>
      <c r="J11" s="466"/>
      <c r="K11" s="474"/>
      <c r="L11" s="474"/>
      <c r="M11" s="474"/>
      <c r="N11" s="473"/>
      <c r="O11" s="471"/>
      <c r="P11" s="470"/>
      <c r="Q11" s="216">
        <v>360</v>
      </c>
      <c r="R11" s="211">
        <v>0</v>
      </c>
      <c r="S11" s="471"/>
      <c r="T11" s="210"/>
    </row>
    <row r="12" spans="1:21" ht="27.95" customHeight="1" x14ac:dyDescent="0.2">
      <c r="A12" s="466"/>
      <c r="B12" s="466"/>
      <c r="C12" s="467"/>
      <c r="D12" s="315">
        <v>3636</v>
      </c>
      <c r="E12" s="315">
        <v>5032</v>
      </c>
      <c r="F12" s="466"/>
      <c r="G12" s="468"/>
      <c r="H12" s="469"/>
      <c r="I12" s="466"/>
      <c r="J12" s="466"/>
      <c r="K12" s="474"/>
      <c r="L12" s="474"/>
      <c r="M12" s="474"/>
      <c r="N12" s="473"/>
      <c r="O12" s="471"/>
      <c r="P12" s="470"/>
      <c r="Q12" s="216">
        <v>130</v>
      </c>
      <c r="R12" s="211">
        <v>0</v>
      </c>
      <c r="S12" s="471"/>
      <c r="T12" s="210"/>
    </row>
    <row r="13" spans="1:21" ht="27.95" customHeight="1" x14ac:dyDescent="0.2">
      <c r="A13" s="466"/>
      <c r="B13" s="466"/>
      <c r="C13" s="467"/>
      <c r="D13" s="315">
        <v>3636</v>
      </c>
      <c r="E13" s="315">
        <v>5139</v>
      </c>
      <c r="F13" s="466">
        <v>51</v>
      </c>
      <c r="G13" s="468"/>
      <c r="H13" s="469"/>
      <c r="I13" s="466"/>
      <c r="J13" s="466"/>
      <c r="K13" s="474"/>
      <c r="L13" s="474"/>
      <c r="M13" s="474"/>
      <c r="N13" s="473"/>
      <c r="O13" s="471"/>
      <c r="P13" s="470"/>
      <c r="Q13" s="216">
        <v>77</v>
      </c>
      <c r="R13" s="211">
        <v>0</v>
      </c>
      <c r="S13" s="471"/>
      <c r="T13" s="210"/>
    </row>
    <row r="14" spans="1:21" ht="27.95" customHeight="1" x14ac:dyDescent="0.2">
      <c r="A14" s="466"/>
      <c r="B14" s="466"/>
      <c r="C14" s="467"/>
      <c r="D14" s="315">
        <v>3636</v>
      </c>
      <c r="E14" s="315">
        <v>5164</v>
      </c>
      <c r="F14" s="466"/>
      <c r="G14" s="468"/>
      <c r="H14" s="469"/>
      <c r="I14" s="466"/>
      <c r="J14" s="466"/>
      <c r="K14" s="474"/>
      <c r="L14" s="474"/>
      <c r="M14" s="474"/>
      <c r="N14" s="473"/>
      <c r="O14" s="471"/>
      <c r="P14" s="470"/>
      <c r="Q14" s="216">
        <v>120</v>
      </c>
      <c r="R14" s="211">
        <v>0</v>
      </c>
      <c r="S14" s="471"/>
      <c r="T14" s="210"/>
    </row>
    <row r="15" spans="1:21" ht="27.95" customHeight="1" x14ac:dyDescent="0.2">
      <c r="A15" s="466"/>
      <c r="B15" s="466"/>
      <c r="C15" s="467"/>
      <c r="D15" s="315">
        <v>3636</v>
      </c>
      <c r="E15" s="315">
        <v>5166</v>
      </c>
      <c r="F15" s="466"/>
      <c r="G15" s="468"/>
      <c r="H15" s="469"/>
      <c r="I15" s="466"/>
      <c r="J15" s="466"/>
      <c r="K15" s="474"/>
      <c r="L15" s="474"/>
      <c r="M15" s="474"/>
      <c r="N15" s="473"/>
      <c r="O15" s="471"/>
      <c r="P15" s="470"/>
      <c r="Q15" s="216">
        <v>70</v>
      </c>
      <c r="R15" s="211">
        <v>0</v>
      </c>
      <c r="S15" s="471"/>
      <c r="T15" s="210"/>
    </row>
    <row r="16" spans="1:21" ht="27.95" customHeight="1" x14ac:dyDescent="0.2">
      <c r="A16" s="466"/>
      <c r="B16" s="466"/>
      <c r="C16" s="467"/>
      <c r="D16" s="315">
        <v>3636</v>
      </c>
      <c r="E16" s="315">
        <v>5167</v>
      </c>
      <c r="F16" s="466"/>
      <c r="G16" s="468"/>
      <c r="H16" s="469"/>
      <c r="I16" s="466"/>
      <c r="J16" s="466"/>
      <c r="K16" s="474"/>
      <c r="L16" s="474"/>
      <c r="M16" s="474"/>
      <c r="N16" s="473"/>
      <c r="O16" s="471"/>
      <c r="P16" s="470"/>
      <c r="Q16" s="216">
        <v>20</v>
      </c>
      <c r="R16" s="211">
        <v>0</v>
      </c>
      <c r="S16" s="471"/>
      <c r="T16" s="210"/>
    </row>
    <row r="17" spans="1:20" ht="27.95" customHeight="1" x14ac:dyDescent="0.2">
      <c r="A17" s="466"/>
      <c r="B17" s="466"/>
      <c r="C17" s="467"/>
      <c r="D17" s="315">
        <v>3636</v>
      </c>
      <c r="E17" s="315">
        <v>5169</v>
      </c>
      <c r="F17" s="466"/>
      <c r="G17" s="468"/>
      <c r="H17" s="469"/>
      <c r="I17" s="466"/>
      <c r="J17" s="466"/>
      <c r="K17" s="474"/>
      <c r="L17" s="474"/>
      <c r="M17" s="474"/>
      <c r="N17" s="473"/>
      <c r="O17" s="471"/>
      <c r="P17" s="470"/>
      <c r="Q17" s="216">
        <v>45</v>
      </c>
      <c r="R17" s="211">
        <v>0</v>
      </c>
      <c r="S17" s="471"/>
      <c r="T17" s="210"/>
    </row>
    <row r="18" spans="1:20" ht="27.95" customHeight="1" x14ac:dyDescent="0.2">
      <c r="A18" s="466"/>
      <c r="B18" s="466"/>
      <c r="C18" s="467"/>
      <c r="D18" s="315">
        <v>3636</v>
      </c>
      <c r="E18" s="315">
        <v>5173</v>
      </c>
      <c r="F18" s="466"/>
      <c r="G18" s="468"/>
      <c r="H18" s="469"/>
      <c r="I18" s="466"/>
      <c r="J18" s="466"/>
      <c r="K18" s="474"/>
      <c r="L18" s="474"/>
      <c r="M18" s="474"/>
      <c r="N18" s="473"/>
      <c r="O18" s="471"/>
      <c r="P18" s="470"/>
      <c r="Q18" s="216">
        <v>30</v>
      </c>
      <c r="R18" s="211">
        <v>0</v>
      </c>
      <c r="S18" s="471"/>
      <c r="T18" s="210"/>
    </row>
    <row r="19" spans="1:20" ht="27.95" customHeight="1" x14ac:dyDescent="0.2">
      <c r="A19" s="466"/>
      <c r="B19" s="466"/>
      <c r="C19" s="467"/>
      <c r="D19" s="315">
        <v>3636</v>
      </c>
      <c r="E19" s="315">
        <v>5175</v>
      </c>
      <c r="F19" s="466"/>
      <c r="G19" s="468"/>
      <c r="H19" s="469"/>
      <c r="I19" s="466"/>
      <c r="J19" s="466"/>
      <c r="K19" s="474"/>
      <c r="L19" s="474"/>
      <c r="M19" s="474"/>
      <c r="N19" s="473"/>
      <c r="O19" s="471"/>
      <c r="P19" s="470"/>
      <c r="Q19" s="216">
        <v>180</v>
      </c>
      <c r="R19" s="211">
        <v>0</v>
      </c>
      <c r="S19" s="471"/>
      <c r="T19" s="210"/>
    </row>
    <row r="20" spans="1:20" ht="27.95" customHeight="1" x14ac:dyDescent="0.2">
      <c r="A20" s="466"/>
      <c r="B20" s="466"/>
      <c r="C20" s="467"/>
      <c r="D20" s="315">
        <v>3636</v>
      </c>
      <c r="E20" s="315">
        <v>5424</v>
      </c>
      <c r="F20" s="315">
        <v>54</v>
      </c>
      <c r="G20" s="468"/>
      <c r="H20" s="469"/>
      <c r="I20" s="466"/>
      <c r="J20" s="466"/>
      <c r="K20" s="474"/>
      <c r="L20" s="474"/>
      <c r="M20" s="474"/>
      <c r="N20" s="473"/>
      <c r="O20" s="471"/>
      <c r="P20" s="470"/>
      <c r="Q20" s="216">
        <v>35</v>
      </c>
      <c r="R20" s="211">
        <v>0</v>
      </c>
      <c r="S20" s="471"/>
      <c r="T20" s="210"/>
    </row>
    <row r="21" spans="1:20" ht="27.95" customHeight="1" x14ac:dyDescent="0.2">
      <c r="A21" s="466">
        <v>2</v>
      </c>
      <c r="B21" s="466"/>
      <c r="C21" s="467">
        <v>60010101001</v>
      </c>
      <c r="D21" s="315">
        <v>3636</v>
      </c>
      <c r="E21" s="315">
        <v>5011</v>
      </c>
      <c r="F21" s="466">
        <v>50</v>
      </c>
      <c r="G21" s="468" t="s">
        <v>282</v>
      </c>
      <c r="H21" s="469" t="s">
        <v>283</v>
      </c>
      <c r="I21" s="466"/>
      <c r="J21" s="466"/>
      <c r="K21" s="474">
        <v>3651</v>
      </c>
      <c r="L21" s="474">
        <v>3286</v>
      </c>
      <c r="M21" s="474">
        <v>365</v>
      </c>
      <c r="N21" s="473" t="s">
        <v>222</v>
      </c>
      <c r="O21" s="471">
        <v>2616</v>
      </c>
      <c r="P21" s="470">
        <f>SUM(Q21:R32)</f>
        <v>1035</v>
      </c>
      <c r="Q21" s="216">
        <v>405</v>
      </c>
      <c r="R21" s="211">
        <v>45</v>
      </c>
      <c r="S21" s="471">
        <v>0</v>
      </c>
      <c r="T21" s="210"/>
    </row>
    <row r="22" spans="1:20" ht="27.95" customHeight="1" x14ac:dyDescent="0.2">
      <c r="A22" s="466"/>
      <c r="B22" s="466"/>
      <c r="C22" s="467"/>
      <c r="D22" s="315">
        <v>3636</v>
      </c>
      <c r="E22" s="315">
        <v>5031</v>
      </c>
      <c r="F22" s="466"/>
      <c r="G22" s="468"/>
      <c r="H22" s="469"/>
      <c r="I22" s="466"/>
      <c r="J22" s="466"/>
      <c r="K22" s="474"/>
      <c r="L22" s="474"/>
      <c r="M22" s="474"/>
      <c r="N22" s="473"/>
      <c r="O22" s="471"/>
      <c r="P22" s="470"/>
      <c r="Q22" s="216">
        <v>102</v>
      </c>
      <c r="R22" s="211">
        <v>11</v>
      </c>
      <c r="S22" s="471"/>
      <c r="T22" s="210"/>
    </row>
    <row r="23" spans="1:20" ht="27.95" customHeight="1" x14ac:dyDescent="0.2">
      <c r="A23" s="466"/>
      <c r="B23" s="466"/>
      <c r="C23" s="467"/>
      <c r="D23" s="315">
        <v>3636</v>
      </c>
      <c r="E23" s="315">
        <v>5032</v>
      </c>
      <c r="F23" s="466"/>
      <c r="G23" s="468"/>
      <c r="H23" s="469"/>
      <c r="I23" s="466"/>
      <c r="J23" s="466"/>
      <c r="K23" s="474"/>
      <c r="L23" s="474"/>
      <c r="M23" s="474"/>
      <c r="N23" s="473"/>
      <c r="O23" s="471"/>
      <c r="P23" s="470"/>
      <c r="Q23" s="216">
        <v>37</v>
      </c>
      <c r="R23" s="211">
        <v>4</v>
      </c>
      <c r="S23" s="471"/>
      <c r="T23" s="210"/>
    </row>
    <row r="24" spans="1:20" ht="27.95" customHeight="1" x14ac:dyDescent="0.2">
      <c r="A24" s="466"/>
      <c r="B24" s="466"/>
      <c r="C24" s="467"/>
      <c r="D24" s="315">
        <v>3636</v>
      </c>
      <c r="E24" s="315">
        <v>5139</v>
      </c>
      <c r="F24" s="466">
        <v>51</v>
      </c>
      <c r="G24" s="468"/>
      <c r="H24" s="469"/>
      <c r="I24" s="466"/>
      <c r="J24" s="466"/>
      <c r="K24" s="474"/>
      <c r="L24" s="474"/>
      <c r="M24" s="474"/>
      <c r="N24" s="473"/>
      <c r="O24" s="471"/>
      <c r="P24" s="470"/>
      <c r="Q24" s="216">
        <v>99</v>
      </c>
      <c r="R24" s="211">
        <v>11</v>
      </c>
      <c r="S24" s="471"/>
      <c r="T24" s="210"/>
    </row>
    <row r="25" spans="1:20" ht="27.95" customHeight="1" x14ac:dyDescent="0.2">
      <c r="A25" s="466"/>
      <c r="B25" s="466"/>
      <c r="C25" s="467"/>
      <c r="D25" s="315">
        <v>3636</v>
      </c>
      <c r="E25" s="315">
        <v>5156</v>
      </c>
      <c r="F25" s="466"/>
      <c r="G25" s="468"/>
      <c r="H25" s="469"/>
      <c r="I25" s="466"/>
      <c r="J25" s="466"/>
      <c r="K25" s="474"/>
      <c r="L25" s="474"/>
      <c r="M25" s="474"/>
      <c r="N25" s="473"/>
      <c r="O25" s="471"/>
      <c r="P25" s="470"/>
      <c r="Q25" s="216">
        <v>15</v>
      </c>
      <c r="R25" s="211">
        <v>2</v>
      </c>
      <c r="S25" s="471"/>
      <c r="T25" s="210"/>
    </row>
    <row r="26" spans="1:20" ht="27.95" customHeight="1" x14ac:dyDescent="0.2">
      <c r="A26" s="466"/>
      <c r="B26" s="466"/>
      <c r="C26" s="467"/>
      <c r="D26" s="315">
        <v>3636</v>
      </c>
      <c r="E26" s="315">
        <v>5164</v>
      </c>
      <c r="F26" s="466"/>
      <c r="G26" s="468"/>
      <c r="H26" s="469"/>
      <c r="I26" s="466"/>
      <c r="J26" s="466"/>
      <c r="K26" s="474"/>
      <c r="L26" s="474"/>
      <c r="M26" s="474"/>
      <c r="N26" s="473"/>
      <c r="O26" s="471"/>
      <c r="P26" s="470"/>
      <c r="Q26" s="216">
        <v>45</v>
      </c>
      <c r="R26" s="211">
        <v>5</v>
      </c>
      <c r="S26" s="471"/>
      <c r="T26" s="210"/>
    </row>
    <row r="27" spans="1:20" ht="27.95" customHeight="1" x14ac:dyDescent="0.2">
      <c r="A27" s="466"/>
      <c r="B27" s="466"/>
      <c r="C27" s="467"/>
      <c r="D27" s="315">
        <v>3636</v>
      </c>
      <c r="E27" s="315">
        <v>5167</v>
      </c>
      <c r="F27" s="466"/>
      <c r="G27" s="468"/>
      <c r="H27" s="469"/>
      <c r="I27" s="466"/>
      <c r="J27" s="466"/>
      <c r="K27" s="474"/>
      <c r="L27" s="474"/>
      <c r="M27" s="474"/>
      <c r="N27" s="473"/>
      <c r="O27" s="471"/>
      <c r="P27" s="470"/>
      <c r="Q27" s="216">
        <v>21</v>
      </c>
      <c r="R27" s="211">
        <v>2</v>
      </c>
      <c r="S27" s="471"/>
      <c r="T27" s="210"/>
    </row>
    <row r="28" spans="1:20" ht="27.95" customHeight="1" x14ac:dyDescent="0.2">
      <c r="A28" s="466"/>
      <c r="B28" s="466"/>
      <c r="C28" s="467"/>
      <c r="D28" s="315">
        <v>3636</v>
      </c>
      <c r="E28" s="315">
        <v>5169</v>
      </c>
      <c r="F28" s="466"/>
      <c r="G28" s="468"/>
      <c r="H28" s="469"/>
      <c r="I28" s="466"/>
      <c r="J28" s="466"/>
      <c r="K28" s="474"/>
      <c r="L28" s="474"/>
      <c r="M28" s="474"/>
      <c r="N28" s="473"/>
      <c r="O28" s="471"/>
      <c r="P28" s="470"/>
      <c r="Q28" s="216">
        <v>93</v>
      </c>
      <c r="R28" s="211">
        <v>10</v>
      </c>
      <c r="S28" s="471"/>
      <c r="T28" s="210"/>
    </row>
    <row r="29" spans="1:20" ht="27.95" customHeight="1" x14ac:dyDescent="0.2">
      <c r="A29" s="466"/>
      <c r="B29" s="466"/>
      <c r="C29" s="467"/>
      <c r="D29" s="315">
        <v>3636</v>
      </c>
      <c r="E29" s="315">
        <v>5173</v>
      </c>
      <c r="F29" s="466"/>
      <c r="G29" s="468"/>
      <c r="H29" s="469"/>
      <c r="I29" s="466"/>
      <c r="J29" s="466"/>
      <c r="K29" s="474"/>
      <c r="L29" s="474"/>
      <c r="M29" s="474"/>
      <c r="N29" s="473"/>
      <c r="O29" s="471"/>
      <c r="P29" s="470"/>
      <c r="Q29" s="216">
        <v>27</v>
      </c>
      <c r="R29" s="211">
        <v>3</v>
      </c>
      <c r="S29" s="471"/>
      <c r="T29" s="210"/>
    </row>
    <row r="30" spans="1:20" ht="27.95" customHeight="1" x14ac:dyDescent="0.2">
      <c r="A30" s="466"/>
      <c r="B30" s="466"/>
      <c r="C30" s="467"/>
      <c r="D30" s="315">
        <v>3636</v>
      </c>
      <c r="E30" s="315">
        <v>5175</v>
      </c>
      <c r="F30" s="466"/>
      <c r="G30" s="468"/>
      <c r="H30" s="469"/>
      <c r="I30" s="466"/>
      <c r="J30" s="466"/>
      <c r="K30" s="474"/>
      <c r="L30" s="474"/>
      <c r="M30" s="474"/>
      <c r="N30" s="473"/>
      <c r="O30" s="471"/>
      <c r="P30" s="470"/>
      <c r="Q30" s="216">
        <v>63</v>
      </c>
      <c r="R30" s="211">
        <v>7</v>
      </c>
      <c r="S30" s="471"/>
      <c r="T30" s="210"/>
    </row>
    <row r="31" spans="1:20" ht="27.95" customHeight="1" x14ac:dyDescent="0.2">
      <c r="A31" s="466"/>
      <c r="B31" s="466"/>
      <c r="C31" s="467"/>
      <c r="D31" s="315">
        <v>3636</v>
      </c>
      <c r="E31" s="315">
        <v>5176</v>
      </c>
      <c r="F31" s="466"/>
      <c r="G31" s="468"/>
      <c r="H31" s="469"/>
      <c r="I31" s="466"/>
      <c r="J31" s="466"/>
      <c r="K31" s="474"/>
      <c r="L31" s="474"/>
      <c r="M31" s="474"/>
      <c r="N31" s="473"/>
      <c r="O31" s="471"/>
      <c r="P31" s="470"/>
      <c r="Q31" s="216">
        <v>7</v>
      </c>
      <c r="R31" s="211">
        <v>1</v>
      </c>
      <c r="S31" s="471"/>
      <c r="T31" s="210"/>
    </row>
    <row r="32" spans="1:20" ht="27.95" customHeight="1" x14ac:dyDescent="0.2">
      <c r="A32" s="466"/>
      <c r="B32" s="466"/>
      <c r="C32" s="467"/>
      <c r="D32" s="315">
        <v>3636</v>
      </c>
      <c r="E32" s="315">
        <v>5424</v>
      </c>
      <c r="F32" s="315">
        <v>54</v>
      </c>
      <c r="G32" s="468"/>
      <c r="H32" s="469"/>
      <c r="I32" s="466"/>
      <c r="J32" s="466"/>
      <c r="K32" s="474"/>
      <c r="L32" s="474"/>
      <c r="M32" s="474"/>
      <c r="N32" s="473"/>
      <c r="O32" s="471"/>
      <c r="P32" s="470"/>
      <c r="Q32" s="216">
        <v>18</v>
      </c>
      <c r="R32" s="211">
        <v>2</v>
      </c>
      <c r="S32" s="471"/>
      <c r="T32" s="210"/>
    </row>
    <row r="33" spans="1:20" ht="27.95" customHeight="1" x14ac:dyDescent="0.2">
      <c r="A33" s="488">
        <v>3</v>
      </c>
      <c r="B33" s="466"/>
      <c r="C33" s="485">
        <v>60010101246</v>
      </c>
      <c r="D33" s="315">
        <v>3636</v>
      </c>
      <c r="E33" s="315">
        <v>5011</v>
      </c>
      <c r="F33" s="466">
        <v>50</v>
      </c>
      <c r="G33" s="468" t="s">
        <v>216</v>
      </c>
      <c r="H33" s="469" t="s">
        <v>217</v>
      </c>
      <c r="I33" s="466"/>
      <c r="J33" s="466"/>
      <c r="K33" s="474">
        <f>2775+47+711+256+240+100+38+62+61+310+70</f>
        <v>4670</v>
      </c>
      <c r="L33" s="474">
        <f>2775+47+711+256+240+100+38+62+61+310+70</f>
        <v>4670</v>
      </c>
      <c r="M33" s="474">
        <f>SUM(R33:R42)</f>
        <v>0</v>
      </c>
      <c r="N33" s="473" t="s">
        <v>226</v>
      </c>
      <c r="O33" s="480">
        <f>2575+36+661+238+230+50+26+24+56+295+55</f>
        <v>4246</v>
      </c>
      <c r="P33" s="470">
        <f>SUM(Q33:R43)</f>
        <v>424</v>
      </c>
      <c r="Q33" s="216">
        <v>200</v>
      </c>
      <c r="R33" s="211">
        <v>0</v>
      </c>
      <c r="S33" s="471">
        <v>0</v>
      </c>
      <c r="T33" s="210"/>
    </row>
    <row r="34" spans="1:20" ht="27.95" customHeight="1" x14ac:dyDescent="0.2">
      <c r="A34" s="489"/>
      <c r="B34" s="466"/>
      <c r="C34" s="486"/>
      <c r="D34" s="315">
        <v>3636</v>
      </c>
      <c r="E34" s="315">
        <v>5021</v>
      </c>
      <c r="F34" s="466"/>
      <c r="G34" s="468"/>
      <c r="H34" s="469"/>
      <c r="I34" s="466"/>
      <c r="J34" s="466"/>
      <c r="K34" s="474"/>
      <c r="L34" s="474"/>
      <c r="M34" s="474"/>
      <c r="N34" s="473"/>
      <c r="O34" s="480"/>
      <c r="P34" s="470"/>
      <c r="Q34" s="216">
        <v>11</v>
      </c>
      <c r="R34" s="211">
        <v>0</v>
      </c>
      <c r="S34" s="471"/>
      <c r="T34" s="210"/>
    </row>
    <row r="35" spans="1:20" ht="27.95" customHeight="1" x14ac:dyDescent="0.2">
      <c r="A35" s="489"/>
      <c r="B35" s="466"/>
      <c r="C35" s="486"/>
      <c r="D35" s="315">
        <v>3636</v>
      </c>
      <c r="E35" s="315">
        <v>5031</v>
      </c>
      <c r="F35" s="466"/>
      <c r="G35" s="468"/>
      <c r="H35" s="469"/>
      <c r="I35" s="466"/>
      <c r="J35" s="466"/>
      <c r="K35" s="474"/>
      <c r="L35" s="474"/>
      <c r="M35" s="474"/>
      <c r="N35" s="473"/>
      <c r="O35" s="480"/>
      <c r="P35" s="470"/>
      <c r="Q35" s="216">
        <v>50</v>
      </c>
      <c r="R35" s="211">
        <v>0</v>
      </c>
      <c r="S35" s="471"/>
      <c r="T35" s="210"/>
    </row>
    <row r="36" spans="1:20" ht="27.95" customHeight="1" x14ac:dyDescent="0.2">
      <c r="A36" s="489"/>
      <c r="B36" s="466"/>
      <c r="C36" s="486"/>
      <c r="D36" s="315">
        <v>3636</v>
      </c>
      <c r="E36" s="315">
        <v>5032</v>
      </c>
      <c r="F36" s="466"/>
      <c r="G36" s="468"/>
      <c r="H36" s="469"/>
      <c r="I36" s="466"/>
      <c r="J36" s="466"/>
      <c r="K36" s="474"/>
      <c r="L36" s="474"/>
      <c r="M36" s="474"/>
      <c r="N36" s="473"/>
      <c r="O36" s="480"/>
      <c r="P36" s="470"/>
      <c r="Q36" s="216">
        <v>18</v>
      </c>
      <c r="R36" s="211">
        <v>0</v>
      </c>
      <c r="S36" s="471"/>
      <c r="T36" s="210"/>
    </row>
    <row r="37" spans="1:20" ht="27.95" customHeight="1" x14ac:dyDescent="0.2">
      <c r="A37" s="489"/>
      <c r="B37" s="466"/>
      <c r="C37" s="486"/>
      <c r="D37" s="315">
        <v>3636</v>
      </c>
      <c r="E37" s="315">
        <v>5164</v>
      </c>
      <c r="F37" s="466">
        <v>51</v>
      </c>
      <c r="G37" s="468"/>
      <c r="H37" s="469"/>
      <c r="I37" s="466"/>
      <c r="J37" s="466"/>
      <c r="K37" s="474"/>
      <c r="L37" s="474"/>
      <c r="M37" s="474"/>
      <c r="N37" s="473"/>
      <c r="O37" s="480"/>
      <c r="P37" s="470"/>
      <c r="Q37" s="216">
        <v>10</v>
      </c>
      <c r="R37" s="211">
        <v>0</v>
      </c>
      <c r="S37" s="471"/>
      <c r="T37" s="210"/>
    </row>
    <row r="38" spans="1:20" ht="27.95" customHeight="1" x14ac:dyDescent="0.2">
      <c r="A38" s="489"/>
      <c r="B38" s="466"/>
      <c r="C38" s="486"/>
      <c r="D38" s="315">
        <v>3636</v>
      </c>
      <c r="E38" s="315">
        <v>5166</v>
      </c>
      <c r="F38" s="466"/>
      <c r="G38" s="468"/>
      <c r="H38" s="469"/>
      <c r="I38" s="466"/>
      <c r="J38" s="466"/>
      <c r="K38" s="474"/>
      <c r="L38" s="474"/>
      <c r="M38" s="474"/>
      <c r="N38" s="473"/>
      <c r="O38" s="480"/>
      <c r="P38" s="470"/>
      <c r="Q38" s="216">
        <v>50</v>
      </c>
      <c r="R38" s="211">
        <v>0</v>
      </c>
      <c r="S38" s="471"/>
      <c r="T38" s="210"/>
    </row>
    <row r="39" spans="1:20" ht="27.95" customHeight="1" x14ac:dyDescent="0.2">
      <c r="A39" s="489"/>
      <c r="B39" s="466"/>
      <c r="C39" s="486"/>
      <c r="D39" s="315">
        <v>3636</v>
      </c>
      <c r="E39" s="315">
        <v>5167</v>
      </c>
      <c r="F39" s="466"/>
      <c r="G39" s="468"/>
      <c r="H39" s="469"/>
      <c r="I39" s="466"/>
      <c r="J39" s="466"/>
      <c r="K39" s="474"/>
      <c r="L39" s="474"/>
      <c r="M39" s="474"/>
      <c r="N39" s="473"/>
      <c r="O39" s="480"/>
      <c r="P39" s="470"/>
      <c r="Q39" s="216">
        <v>12</v>
      </c>
      <c r="R39" s="211">
        <v>0</v>
      </c>
      <c r="S39" s="471"/>
      <c r="T39" s="210"/>
    </row>
    <row r="40" spans="1:20" ht="27.95" customHeight="1" x14ac:dyDescent="0.2">
      <c r="A40" s="489"/>
      <c r="B40" s="466"/>
      <c r="C40" s="486"/>
      <c r="D40" s="315">
        <v>3636</v>
      </c>
      <c r="E40" s="315">
        <v>5169</v>
      </c>
      <c r="F40" s="466"/>
      <c r="G40" s="468"/>
      <c r="H40" s="469"/>
      <c r="I40" s="466"/>
      <c r="J40" s="466"/>
      <c r="K40" s="474"/>
      <c r="L40" s="474"/>
      <c r="M40" s="474"/>
      <c r="N40" s="473"/>
      <c r="O40" s="480"/>
      <c r="P40" s="470"/>
      <c r="Q40" s="216">
        <v>38</v>
      </c>
      <c r="R40" s="211">
        <v>0</v>
      </c>
      <c r="S40" s="471"/>
      <c r="T40" s="210"/>
    </row>
    <row r="41" spans="1:20" ht="27.95" customHeight="1" x14ac:dyDescent="0.2">
      <c r="A41" s="489"/>
      <c r="B41" s="466"/>
      <c r="C41" s="486"/>
      <c r="D41" s="315">
        <v>3636</v>
      </c>
      <c r="E41" s="315">
        <v>5173</v>
      </c>
      <c r="F41" s="466"/>
      <c r="G41" s="468"/>
      <c r="H41" s="469"/>
      <c r="I41" s="466"/>
      <c r="J41" s="466"/>
      <c r="K41" s="474"/>
      <c r="L41" s="474"/>
      <c r="M41" s="474"/>
      <c r="N41" s="473"/>
      <c r="O41" s="480"/>
      <c r="P41" s="470"/>
      <c r="Q41" s="216">
        <v>5</v>
      </c>
      <c r="R41" s="211">
        <v>0</v>
      </c>
      <c r="S41" s="471"/>
      <c r="T41" s="210"/>
    </row>
    <row r="42" spans="1:20" ht="27.95" customHeight="1" x14ac:dyDescent="0.2">
      <c r="A42" s="489"/>
      <c r="B42" s="466"/>
      <c r="C42" s="486"/>
      <c r="D42" s="315">
        <v>3636</v>
      </c>
      <c r="E42" s="315">
        <v>5175</v>
      </c>
      <c r="F42" s="466"/>
      <c r="G42" s="468"/>
      <c r="H42" s="469"/>
      <c r="I42" s="466"/>
      <c r="J42" s="466"/>
      <c r="K42" s="474"/>
      <c r="L42" s="474"/>
      <c r="M42" s="474"/>
      <c r="N42" s="473"/>
      <c r="O42" s="480"/>
      <c r="P42" s="470"/>
      <c r="Q42" s="216">
        <v>15</v>
      </c>
      <c r="R42" s="211">
        <v>0</v>
      </c>
      <c r="S42" s="471"/>
      <c r="T42" s="210"/>
    </row>
    <row r="43" spans="1:20" ht="27.95" customHeight="1" x14ac:dyDescent="0.2">
      <c r="A43" s="490"/>
      <c r="B43" s="315"/>
      <c r="C43" s="487"/>
      <c r="D43" s="315">
        <v>3636</v>
      </c>
      <c r="E43" s="315">
        <v>5424</v>
      </c>
      <c r="F43" s="315">
        <v>54</v>
      </c>
      <c r="G43" s="468"/>
      <c r="H43" s="469"/>
      <c r="I43" s="483"/>
      <c r="J43" s="483"/>
      <c r="K43" s="481"/>
      <c r="L43" s="481"/>
      <c r="M43" s="481"/>
      <c r="N43" s="484"/>
      <c r="O43" s="480"/>
      <c r="P43" s="481"/>
      <c r="Q43" s="216">
        <v>15</v>
      </c>
      <c r="R43" s="211">
        <v>0</v>
      </c>
      <c r="S43" s="481"/>
      <c r="T43" s="210"/>
    </row>
    <row r="44" spans="1:20" ht="27.95" customHeight="1" x14ac:dyDescent="0.2">
      <c r="A44" s="466">
        <v>4</v>
      </c>
      <c r="B44" s="466"/>
      <c r="C44" s="467">
        <v>60010101345</v>
      </c>
      <c r="D44" s="315">
        <v>2125</v>
      </c>
      <c r="E44" s="315">
        <v>5213</v>
      </c>
      <c r="F44" s="466">
        <v>52</v>
      </c>
      <c r="G44" s="468" t="s">
        <v>218</v>
      </c>
      <c r="H44" s="469" t="s">
        <v>284</v>
      </c>
      <c r="I44" s="466"/>
      <c r="J44" s="466"/>
      <c r="K44" s="434">
        <v>7656</v>
      </c>
      <c r="L44" s="434">
        <v>3684</v>
      </c>
      <c r="M44" s="434">
        <v>3972</v>
      </c>
      <c r="N44" s="473" t="s">
        <v>223</v>
      </c>
      <c r="O44" s="480">
        <v>7</v>
      </c>
      <c r="P44" s="482">
        <f>SUM(Q44:R59)</f>
        <v>4408</v>
      </c>
      <c r="Q44" s="216">
        <v>425</v>
      </c>
      <c r="R44" s="211">
        <v>75</v>
      </c>
      <c r="S44" s="477">
        <v>3241</v>
      </c>
      <c r="T44" s="210"/>
    </row>
    <row r="45" spans="1:20" ht="27.95" customHeight="1" x14ac:dyDescent="0.2">
      <c r="A45" s="466"/>
      <c r="B45" s="466"/>
      <c r="C45" s="467"/>
      <c r="D45" s="315">
        <v>2125</v>
      </c>
      <c r="E45" s="315">
        <v>5222</v>
      </c>
      <c r="F45" s="466"/>
      <c r="G45" s="468"/>
      <c r="H45" s="469"/>
      <c r="I45" s="466"/>
      <c r="J45" s="466"/>
      <c r="K45" s="434"/>
      <c r="L45" s="434"/>
      <c r="M45" s="434"/>
      <c r="N45" s="473"/>
      <c r="O45" s="480"/>
      <c r="P45" s="482"/>
      <c r="Q45" s="216">
        <v>0</v>
      </c>
      <c r="R45" s="211">
        <v>2200</v>
      </c>
      <c r="S45" s="478"/>
      <c r="T45" s="210"/>
    </row>
    <row r="46" spans="1:20" ht="27.95" customHeight="1" x14ac:dyDescent="0.2">
      <c r="A46" s="466"/>
      <c r="B46" s="466"/>
      <c r="C46" s="467"/>
      <c r="D46" s="315">
        <v>3636</v>
      </c>
      <c r="E46" s="315">
        <v>5011</v>
      </c>
      <c r="F46" s="466">
        <v>50</v>
      </c>
      <c r="G46" s="468"/>
      <c r="H46" s="469"/>
      <c r="I46" s="466"/>
      <c r="J46" s="466"/>
      <c r="K46" s="434"/>
      <c r="L46" s="434"/>
      <c r="M46" s="434"/>
      <c r="N46" s="473"/>
      <c r="O46" s="480"/>
      <c r="P46" s="482"/>
      <c r="Q46" s="216">
        <v>510</v>
      </c>
      <c r="R46" s="211">
        <v>91</v>
      </c>
      <c r="S46" s="478"/>
      <c r="T46" s="210"/>
    </row>
    <row r="47" spans="1:20" ht="27.95" customHeight="1" x14ac:dyDescent="0.2">
      <c r="A47" s="466"/>
      <c r="B47" s="466"/>
      <c r="C47" s="467"/>
      <c r="D47" s="315">
        <v>3636</v>
      </c>
      <c r="E47" s="315">
        <v>5021</v>
      </c>
      <c r="F47" s="466"/>
      <c r="G47" s="468"/>
      <c r="H47" s="469"/>
      <c r="I47" s="466"/>
      <c r="J47" s="466"/>
      <c r="K47" s="434"/>
      <c r="L47" s="434"/>
      <c r="M47" s="434"/>
      <c r="N47" s="473"/>
      <c r="O47" s="480"/>
      <c r="P47" s="482"/>
      <c r="Q47" s="216">
        <v>427</v>
      </c>
      <c r="R47" s="211">
        <v>76</v>
      </c>
      <c r="S47" s="478"/>
      <c r="T47" s="210"/>
    </row>
    <row r="48" spans="1:20" ht="27.95" customHeight="1" x14ac:dyDescent="0.2">
      <c r="A48" s="466"/>
      <c r="B48" s="466"/>
      <c r="C48" s="467"/>
      <c r="D48" s="315">
        <v>3636</v>
      </c>
      <c r="E48" s="315">
        <v>5031</v>
      </c>
      <c r="F48" s="483"/>
      <c r="G48" s="468"/>
      <c r="H48" s="469"/>
      <c r="I48" s="466"/>
      <c r="J48" s="466"/>
      <c r="K48" s="434"/>
      <c r="L48" s="434"/>
      <c r="M48" s="434"/>
      <c r="N48" s="473"/>
      <c r="O48" s="480"/>
      <c r="P48" s="482"/>
      <c r="Q48" s="216">
        <v>213</v>
      </c>
      <c r="R48" s="211">
        <v>38</v>
      </c>
      <c r="S48" s="478"/>
      <c r="T48" s="210"/>
    </row>
    <row r="49" spans="1:20" ht="27.95" customHeight="1" x14ac:dyDescent="0.2">
      <c r="A49" s="466"/>
      <c r="B49" s="466"/>
      <c r="C49" s="467"/>
      <c r="D49" s="315">
        <v>3636</v>
      </c>
      <c r="E49" s="315">
        <v>5032</v>
      </c>
      <c r="F49" s="483"/>
      <c r="G49" s="468"/>
      <c r="H49" s="469"/>
      <c r="I49" s="466"/>
      <c r="J49" s="466"/>
      <c r="K49" s="434"/>
      <c r="L49" s="434"/>
      <c r="M49" s="434"/>
      <c r="N49" s="473"/>
      <c r="O49" s="480"/>
      <c r="P49" s="482"/>
      <c r="Q49" s="216">
        <v>77</v>
      </c>
      <c r="R49" s="211">
        <v>15</v>
      </c>
      <c r="S49" s="478"/>
      <c r="T49" s="210"/>
    </row>
    <row r="50" spans="1:20" ht="27.95" customHeight="1" x14ac:dyDescent="0.2">
      <c r="A50" s="466"/>
      <c r="B50" s="466"/>
      <c r="C50" s="467"/>
      <c r="D50" s="315">
        <v>3636</v>
      </c>
      <c r="E50" s="315">
        <v>5137</v>
      </c>
      <c r="F50" s="466">
        <v>51</v>
      </c>
      <c r="G50" s="468"/>
      <c r="H50" s="469"/>
      <c r="I50" s="466"/>
      <c r="J50" s="466"/>
      <c r="K50" s="434"/>
      <c r="L50" s="434"/>
      <c r="M50" s="434"/>
      <c r="N50" s="473"/>
      <c r="O50" s="480"/>
      <c r="P50" s="482"/>
      <c r="Q50" s="216">
        <v>10</v>
      </c>
      <c r="R50" s="211">
        <v>2</v>
      </c>
      <c r="S50" s="478"/>
      <c r="T50" s="210"/>
    </row>
    <row r="51" spans="1:20" ht="27.95" customHeight="1" x14ac:dyDescent="0.2">
      <c r="A51" s="466"/>
      <c r="B51" s="466"/>
      <c r="C51" s="467"/>
      <c r="D51" s="315">
        <v>3636</v>
      </c>
      <c r="E51" s="315">
        <v>5156</v>
      </c>
      <c r="F51" s="466"/>
      <c r="G51" s="468"/>
      <c r="H51" s="469"/>
      <c r="I51" s="466"/>
      <c r="J51" s="466"/>
      <c r="K51" s="434"/>
      <c r="L51" s="434"/>
      <c r="M51" s="434"/>
      <c r="N51" s="473"/>
      <c r="O51" s="480"/>
      <c r="P51" s="482"/>
      <c r="Q51" s="216">
        <v>8</v>
      </c>
      <c r="R51" s="211">
        <v>2</v>
      </c>
      <c r="S51" s="478"/>
      <c r="T51" s="210"/>
    </row>
    <row r="52" spans="1:20" ht="27.95" customHeight="1" x14ac:dyDescent="0.2">
      <c r="A52" s="466"/>
      <c r="B52" s="466"/>
      <c r="C52" s="467"/>
      <c r="D52" s="315">
        <v>3636</v>
      </c>
      <c r="E52" s="315">
        <v>5163</v>
      </c>
      <c r="F52" s="466"/>
      <c r="G52" s="468"/>
      <c r="H52" s="469"/>
      <c r="I52" s="466"/>
      <c r="J52" s="466"/>
      <c r="K52" s="434"/>
      <c r="L52" s="434"/>
      <c r="M52" s="434"/>
      <c r="N52" s="473"/>
      <c r="O52" s="480"/>
      <c r="P52" s="482"/>
      <c r="Q52" s="216">
        <v>1</v>
      </c>
      <c r="R52" s="211">
        <v>1</v>
      </c>
      <c r="S52" s="478"/>
      <c r="T52" s="210"/>
    </row>
    <row r="53" spans="1:20" ht="27.95" customHeight="1" x14ac:dyDescent="0.2">
      <c r="A53" s="466"/>
      <c r="B53" s="466"/>
      <c r="C53" s="467"/>
      <c r="D53" s="315">
        <v>3636</v>
      </c>
      <c r="E53" s="315">
        <v>5164</v>
      </c>
      <c r="F53" s="466"/>
      <c r="G53" s="468"/>
      <c r="H53" s="469"/>
      <c r="I53" s="466"/>
      <c r="J53" s="466"/>
      <c r="K53" s="434"/>
      <c r="L53" s="434"/>
      <c r="M53" s="434"/>
      <c r="N53" s="473"/>
      <c r="O53" s="480"/>
      <c r="P53" s="482"/>
      <c r="Q53" s="216">
        <v>3</v>
      </c>
      <c r="R53" s="211">
        <v>1</v>
      </c>
      <c r="S53" s="478"/>
      <c r="T53" s="210"/>
    </row>
    <row r="54" spans="1:20" ht="27.95" customHeight="1" x14ac:dyDescent="0.2">
      <c r="A54" s="466"/>
      <c r="B54" s="466"/>
      <c r="C54" s="467"/>
      <c r="D54" s="315">
        <v>3636</v>
      </c>
      <c r="E54" s="315">
        <v>5167</v>
      </c>
      <c r="F54" s="466"/>
      <c r="G54" s="468"/>
      <c r="H54" s="469"/>
      <c r="I54" s="466"/>
      <c r="J54" s="466"/>
      <c r="K54" s="434"/>
      <c r="L54" s="434"/>
      <c r="M54" s="434"/>
      <c r="N54" s="473"/>
      <c r="O54" s="480"/>
      <c r="P54" s="482"/>
      <c r="Q54" s="216">
        <v>51</v>
      </c>
      <c r="R54" s="211">
        <v>9</v>
      </c>
      <c r="S54" s="478"/>
      <c r="T54" s="210"/>
    </row>
    <row r="55" spans="1:20" ht="27.95" customHeight="1" x14ac:dyDescent="0.2">
      <c r="A55" s="466"/>
      <c r="B55" s="466"/>
      <c r="C55" s="467"/>
      <c r="D55" s="315">
        <v>3636</v>
      </c>
      <c r="E55" s="315">
        <v>5173</v>
      </c>
      <c r="F55" s="466"/>
      <c r="G55" s="468"/>
      <c r="H55" s="469"/>
      <c r="I55" s="466"/>
      <c r="J55" s="466"/>
      <c r="K55" s="434"/>
      <c r="L55" s="434"/>
      <c r="M55" s="434"/>
      <c r="N55" s="473"/>
      <c r="O55" s="480"/>
      <c r="P55" s="482"/>
      <c r="Q55" s="216">
        <v>42</v>
      </c>
      <c r="R55" s="211">
        <v>8</v>
      </c>
      <c r="S55" s="478"/>
      <c r="T55" s="210"/>
    </row>
    <row r="56" spans="1:20" ht="27.95" customHeight="1" x14ac:dyDescent="0.2">
      <c r="A56" s="466"/>
      <c r="B56" s="466"/>
      <c r="C56" s="467"/>
      <c r="D56" s="315">
        <v>3636</v>
      </c>
      <c r="E56" s="315">
        <v>5175</v>
      </c>
      <c r="F56" s="483"/>
      <c r="G56" s="468"/>
      <c r="H56" s="469"/>
      <c r="I56" s="466"/>
      <c r="J56" s="466"/>
      <c r="K56" s="434"/>
      <c r="L56" s="434"/>
      <c r="M56" s="434"/>
      <c r="N56" s="473"/>
      <c r="O56" s="480"/>
      <c r="P56" s="482"/>
      <c r="Q56" s="216">
        <v>2</v>
      </c>
      <c r="R56" s="211">
        <v>1</v>
      </c>
      <c r="S56" s="478"/>
      <c r="T56" s="210"/>
    </row>
    <row r="57" spans="1:20" ht="27.95" customHeight="1" x14ac:dyDescent="0.2">
      <c r="A57" s="466"/>
      <c r="B57" s="466"/>
      <c r="C57" s="467"/>
      <c r="D57" s="315">
        <v>3636</v>
      </c>
      <c r="E57" s="315">
        <v>5176</v>
      </c>
      <c r="F57" s="483"/>
      <c r="G57" s="468"/>
      <c r="H57" s="469"/>
      <c r="I57" s="466"/>
      <c r="J57" s="466"/>
      <c r="K57" s="434"/>
      <c r="L57" s="434"/>
      <c r="M57" s="434"/>
      <c r="N57" s="473"/>
      <c r="O57" s="480"/>
      <c r="P57" s="482"/>
      <c r="Q57" s="216">
        <v>25</v>
      </c>
      <c r="R57" s="211">
        <v>5</v>
      </c>
      <c r="S57" s="478"/>
      <c r="T57" s="210"/>
    </row>
    <row r="58" spans="1:20" ht="27.95" customHeight="1" x14ac:dyDescent="0.2">
      <c r="A58" s="466"/>
      <c r="B58" s="466"/>
      <c r="C58" s="467"/>
      <c r="D58" s="315">
        <v>3636</v>
      </c>
      <c r="E58" s="315">
        <v>5424</v>
      </c>
      <c r="F58" s="315">
        <v>54</v>
      </c>
      <c r="G58" s="468"/>
      <c r="H58" s="469"/>
      <c r="I58" s="466"/>
      <c r="J58" s="466"/>
      <c r="K58" s="434"/>
      <c r="L58" s="434"/>
      <c r="M58" s="434"/>
      <c r="N58" s="473"/>
      <c r="O58" s="480"/>
      <c r="P58" s="482"/>
      <c r="Q58" s="216">
        <v>8</v>
      </c>
      <c r="R58" s="211">
        <v>2</v>
      </c>
      <c r="S58" s="478"/>
      <c r="T58" s="210"/>
    </row>
    <row r="59" spans="1:20" ht="27.95" customHeight="1" x14ac:dyDescent="0.2">
      <c r="A59" s="466"/>
      <c r="B59" s="466"/>
      <c r="C59" s="467"/>
      <c r="D59" s="315">
        <v>3636</v>
      </c>
      <c r="E59" s="315">
        <v>6111</v>
      </c>
      <c r="F59" s="315">
        <v>61</v>
      </c>
      <c r="G59" s="468"/>
      <c r="H59" s="469"/>
      <c r="I59" s="466"/>
      <c r="J59" s="466"/>
      <c r="K59" s="434"/>
      <c r="L59" s="434"/>
      <c r="M59" s="434"/>
      <c r="N59" s="473"/>
      <c r="O59" s="480"/>
      <c r="P59" s="482"/>
      <c r="Q59" s="216">
        <v>68</v>
      </c>
      <c r="R59" s="211">
        <v>12</v>
      </c>
      <c r="S59" s="479"/>
      <c r="T59" s="210"/>
    </row>
    <row r="60" spans="1:20" ht="27.95" customHeight="1" x14ac:dyDescent="0.2">
      <c r="A60" s="466">
        <v>5</v>
      </c>
      <c r="B60" s="466"/>
      <c r="C60" s="467">
        <v>60010101346</v>
      </c>
      <c r="D60" s="315">
        <v>3636</v>
      </c>
      <c r="E60" s="315">
        <v>5011</v>
      </c>
      <c r="F60" s="466">
        <v>50</v>
      </c>
      <c r="G60" s="468" t="s">
        <v>219</v>
      </c>
      <c r="H60" s="469" t="s">
        <v>284</v>
      </c>
      <c r="I60" s="466"/>
      <c r="J60" s="466"/>
      <c r="K60" s="474">
        <v>2510</v>
      </c>
      <c r="L60" s="474">
        <v>2130</v>
      </c>
      <c r="M60" s="474">
        <v>380</v>
      </c>
      <c r="N60" s="473" t="s">
        <v>223</v>
      </c>
      <c r="O60" s="471">
        <v>0</v>
      </c>
      <c r="P60" s="470">
        <f>SUM(Q60:R77)</f>
        <v>1175</v>
      </c>
      <c r="Q60" s="216">
        <v>540</v>
      </c>
      <c r="R60" s="211">
        <v>96</v>
      </c>
      <c r="S60" s="477">
        <v>1335</v>
      </c>
      <c r="T60" s="210"/>
    </row>
    <row r="61" spans="1:20" ht="27.95" customHeight="1" x14ac:dyDescent="0.2">
      <c r="A61" s="466"/>
      <c r="B61" s="466"/>
      <c r="C61" s="467"/>
      <c r="D61" s="315">
        <v>3636</v>
      </c>
      <c r="E61" s="315">
        <v>5031</v>
      </c>
      <c r="F61" s="466"/>
      <c r="G61" s="468"/>
      <c r="H61" s="469"/>
      <c r="I61" s="466"/>
      <c r="J61" s="466"/>
      <c r="K61" s="474"/>
      <c r="L61" s="474"/>
      <c r="M61" s="474"/>
      <c r="N61" s="473"/>
      <c r="O61" s="471"/>
      <c r="P61" s="470"/>
      <c r="Q61" s="216">
        <v>135</v>
      </c>
      <c r="R61" s="211">
        <v>24</v>
      </c>
      <c r="S61" s="478"/>
      <c r="T61" s="210"/>
    </row>
    <row r="62" spans="1:20" ht="27.95" customHeight="1" x14ac:dyDescent="0.2">
      <c r="A62" s="466"/>
      <c r="B62" s="466"/>
      <c r="C62" s="467"/>
      <c r="D62" s="315">
        <v>3636</v>
      </c>
      <c r="E62" s="315">
        <v>5032</v>
      </c>
      <c r="F62" s="466"/>
      <c r="G62" s="468"/>
      <c r="H62" s="469"/>
      <c r="I62" s="466"/>
      <c r="J62" s="466"/>
      <c r="K62" s="474"/>
      <c r="L62" s="474"/>
      <c r="M62" s="474"/>
      <c r="N62" s="473"/>
      <c r="O62" s="471"/>
      <c r="P62" s="470"/>
      <c r="Q62" s="216">
        <v>49</v>
      </c>
      <c r="R62" s="211">
        <v>10</v>
      </c>
      <c r="S62" s="478"/>
      <c r="T62" s="210"/>
    </row>
    <row r="63" spans="1:20" ht="27.95" customHeight="1" x14ac:dyDescent="0.2">
      <c r="A63" s="466"/>
      <c r="B63" s="466"/>
      <c r="C63" s="467"/>
      <c r="D63" s="315">
        <v>3636</v>
      </c>
      <c r="E63" s="315">
        <v>5137</v>
      </c>
      <c r="F63" s="488">
        <v>51</v>
      </c>
      <c r="G63" s="468"/>
      <c r="H63" s="469"/>
      <c r="I63" s="466"/>
      <c r="J63" s="466"/>
      <c r="K63" s="474"/>
      <c r="L63" s="474"/>
      <c r="M63" s="474"/>
      <c r="N63" s="473"/>
      <c r="O63" s="471"/>
      <c r="P63" s="470"/>
      <c r="Q63" s="216">
        <v>21</v>
      </c>
      <c r="R63" s="211">
        <v>4</v>
      </c>
      <c r="S63" s="478"/>
      <c r="T63" s="210"/>
    </row>
    <row r="64" spans="1:20" ht="27.95" customHeight="1" x14ac:dyDescent="0.2">
      <c r="A64" s="466"/>
      <c r="B64" s="466"/>
      <c r="C64" s="467"/>
      <c r="D64" s="315">
        <v>3636</v>
      </c>
      <c r="E64" s="315">
        <v>5139</v>
      </c>
      <c r="F64" s="489"/>
      <c r="G64" s="468"/>
      <c r="H64" s="469"/>
      <c r="I64" s="466"/>
      <c r="J64" s="466"/>
      <c r="K64" s="474"/>
      <c r="L64" s="474"/>
      <c r="M64" s="474"/>
      <c r="N64" s="473"/>
      <c r="O64" s="471"/>
      <c r="P64" s="470"/>
      <c r="Q64" s="216">
        <v>25</v>
      </c>
      <c r="R64" s="211">
        <v>5</v>
      </c>
      <c r="S64" s="478"/>
      <c r="T64" s="210"/>
    </row>
    <row r="65" spans="1:21" ht="27.95" customHeight="1" x14ac:dyDescent="0.2">
      <c r="A65" s="466"/>
      <c r="B65" s="466"/>
      <c r="C65" s="467"/>
      <c r="D65" s="315">
        <v>3636</v>
      </c>
      <c r="E65" s="315">
        <v>5151</v>
      </c>
      <c r="F65" s="489"/>
      <c r="G65" s="468"/>
      <c r="H65" s="469"/>
      <c r="I65" s="466"/>
      <c r="J65" s="466"/>
      <c r="K65" s="474"/>
      <c r="L65" s="474"/>
      <c r="M65" s="474"/>
      <c r="N65" s="473"/>
      <c r="O65" s="471"/>
      <c r="P65" s="470"/>
      <c r="Q65" s="216">
        <v>4</v>
      </c>
      <c r="R65" s="211">
        <v>1</v>
      </c>
      <c r="S65" s="478"/>
      <c r="T65" s="210"/>
    </row>
    <row r="66" spans="1:21" ht="27.95" customHeight="1" x14ac:dyDescent="0.2">
      <c r="A66" s="466"/>
      <c r="B66" s="466"/>
      <c r="C66" s="467"/>
      <c r="D66" s="315">
        <v>3636</v>
      </c>
      <c r="E66" s="315">
        <v>5152</v>
      </c>
      <c r="F66" s="489"/>
      <c r="G66" s="468"/>
      <c r="H66" s="469"/>
      <c r="I66" s="466"/>
      <c r="J66" s="466"/>
      <c r="K66" s="474"/>
      <c r="L66" s="474"/>
      <c r="M66" s="474"/>
      <c r="N66" s="473"/>
      <c r="O66" s="471"/>
      <c r="P66" s="470"/>
      <c r="Q66" s="216">
        <v>13</v>
      </c>
      <c r="R66" s="211">
        <v>3</v>
      </c>
      <c r="S66" s="478"/>
      <c r="T66" s="210"/>
    </row>
    <row r="67" spans="1:21" ht="27.95" customHeight="1" x14ac:dyDescent="0.2">
      <c r="A67" s="466"/>
      <c r="B67" s="466"/>
      <c r="C67" s="467"/>
      <c r="D67" s="315">
        <v>3636</v>
      </c>
      <c r="E67" s="315">
        <v>5154</v>
      </c>
      <c r="F67" s="489"/>
      <c r="G67" s="468"/>
      <c r="H67" s="469"/>
      <c r="I67" s="466"/>
      <c r="J67" s="466"/>
      <c r="K67" s="474"/>
      <c r="L67" s="474"/>
      <c r="M67" s="474"/>
      <c r="N67" s="473"/>
      <c r="O67" s="471"/>
      <c r="P67" s="470"/>
      <c r="Q67" s="216">
        <v>9</v>
      </c>
      <c r="R67" s="211">
        <v>2</v>
      </c>
      <c r="S67" s="478"/>
      <c r="T67" s="210"/>
    </row>
    <row r="68" spans="1:21" ht="27.95" customHeight="1" x14ac:dyDescent="0.2">
      <c r="A68" s="466"/>
      <c r="B68" s="466"/>
      <c r="C68" s="467"/>
      <c r="D68" s="315">
        <v>3636</v>
      </c>
      <c r="E68" s="315">
        <v>5156</v>
      </c>
      <c r="F68" s="489"/>
      <c r="G68" s="468"/>
      <c r="H68" s="469"/>
      <c r="I68" s="466"/>
      <c r="J68" s="466"/>
      <c r="K68" s="474"/>
      <c r="L68" s="474"/>
      <c r="M68" s="474"/>
      <c r="N68" s="473"/>
      <c r="O68" s="471"/>
      <c r="P68" s="470"/>
      <c r="Q68" s="216">
        <v>8</v>
      </c>
      <c r="R68" s="211">
        <v>2</v>
      </c>
      <c r="S68" s="478"/>
      <c r="T68" s="210"/>
    </row>
    <row r="69" spans="1:21" ht="27.95" customHeight="1" x14ac:dyDescent="0.2">
      <c r="A69" s="466"/>
      <c r="B69" s="466"/>
      <c r="C69" s="467"/>
      <c r="D69" s="315">
        <v>3636</v>
      </c>
      <c r="E69" s="315">
        <v>5157</v>
      </c>
      <c r="F69" s="489"/>
      <c r="G69" s="468"/>
      <c r="H69" s="469"/>
      <c r="I69" s="466"/>
      <c r="J69" s="466"/>
      <c r="K69" s="474"/>
      <c r="L69" s="474"/>
      <c r="M69" s="474"/>
      <c r="N69" s="473"/>
      <c r="O69" s="471"/>
      <c r="P69" s="470"/>
      <c r="Q69" s="216">
        <v>4</v>
      </c>
      <c r="R69" s="211">
        <v>1</v>
      </c>
      <c r="S69" s="478"/>
      <c r="T69" s="210"/>
    </row>
    <row r="70" spans="1:21" ht="27.95" customHeight="1" x14ac:dyDescent="0.2">
      <c r="A70" s="466"/>
      <c r="B70" s="466"/>
      <c r="C70" s="467"/>
      <c r="D70" s="315">
        <v>3636</v>
      </c>
      <c r="E70" s="315">
        <v>5162</v>
      </c>
      <c r="F70" s="489"/>
      <c r="G70" s="468"/>
      <c r="H70" s="469"/>
      <c r="I70" s="466"/>
      <c r="J70" s="466"/>
      <c r="K70" s="474"/>
      <c r="L70" s="474"/>
      <c r="M70" s="474"/>
      <c r="N70" s="473"/>
      <c r="O70" s="471"/>
      <c r="P70" s="470"/>
      <c r="Q70" s="216">
        <v>6</v>
      </c>
      <c r="R70" s="211">
        <v>1</v>
      </c>
      <c r="S70" s="478"/>
      <c r="T70" s="210"/>
    </row>
    <row r="71" spans="1:21" ht="27.95" customHeight="1" x14ac:dyDescent="0.2">
      <c r="A71" s="466"/>
      <c r="B71" s="466"/>
      <c r="C71" s="467"/>
      <c r="D71" s="315">
        <v>3636</v>
      </c>
      <c r="E71" s="315">
        <v>5164</v>
      </c>
      <c r="F71" s="489"/>
      <c r="G71" s="468"/>
      <c r="H71" s="469"/>
      <c r="I71" s="466"/>
      <c r="J71" s="466"/>
      <c r="K71" s="474"/>
      <c r="L71" s="474"/>
      <c r="M71" s="474"/>
      <c r="N71" s="473"/>
      <c r="O71" s="471"/>
      <c r="P71" s="470"/>
      <c r="Q71" s="216">
        <v>85</v>
      </c>
      <c r="R71" s="211">
        <v>15</v>
      </c>
      <c r="S71" s="478"/>
      <c r="T71" s="210"/>
    </row>
    <row r="72" spans="1:21" ht="27.95" customHeight="1" x14ac:dyDescent="0.2">
      <c r="A72" s="466"/>
      <c r="B72" s="466"/>
      <c r="C72" s="467"/>
      <c r="D72" s="315">
        <v>3636</v>
      </c>
      <c r="E72" s="315">
        <v>5167</v>
      </c>
      <c r="F72" s="489"/>
      <c r="G72" s="468"/>
      <c r="H72" s="469"/>
      <c r="I72" s="466"/>
      <c r="J72" s="466"/>
      <c r="K72" s="474"/>
      <c r="L72" s="474"/>
      <c r="M72" s="474"/>
      <c r="N72" s="473"/>
      <c r="O72" s="471"/>
      <c r="P72" s="470"/>
      <c r="Q72" s="216">
        <v>25</v>
      </c>
      <c r="R72" s="211">
        <v>5</v>
      </c>
      <c r="S72" s="478"/>
      <c r="T72" s="210"/>
    </row>
    <row r="73" spans="1:21" ht="27.95" customHeight="1" x14ac:dyDescent="0.2">
      <c r="A73" s="466"/>
      <c r="B73" s="466"/>
      <c r="C73" s="467"/>
      <c r="D73" s="315">
        <v>3636</v>
      </c>
      <c r="E73" s="315">
        <v>5169</v>
      </c>
      <c r="F73" s="489"/>
      <c r="G73" s="468"/>
      <c r="H73" s="469"/>
      <c r="I73" s="466"/>
      <c r="J73" s="466"/>
      <c r="K73" s="474"/>
      <c r="L73" s="474"/>
      <c r="M73" s="474"/>
      <c r="N73" s="473"/>
      <c r="O73" s="471"/>
      <c r="P73" s="470"/>
      <c r="Q73" s="216">
        <v>25</v>
      </c>
      <c r="R73" s="211">
        <v>5</v>
      </c>
      <c r="S73" s="478"/>
      <c r="T73" s="210"/>
    </row>
    <row r="74" spans="1:21" ht="27.95" customHeight="1" x14ac:dyDescent="0.2">
      <c r="A74" s="466"/>
      <c r="B74" s="466"/>
      <c r="C74" s="467"/>
      <c r="D74" s="315">
        <v>3636</v>
      </c>
      <c r="E74" s="315">
        <v>5173</v>
      </c>
      <c r="F74" s="489"/>
      <c r="G74" s="468"/>
      <c r="H74" s="469"/>
      <c r="I74" s="466"/>
      <c r="J74" s="466"/>
      <c r="K74" s="474"/>
      <c r="L74" s="474"/>
      <c r="M74" s="474"/>
      <c r="N74" s="473"/>
      <c r="O74" s="471"/>
      <c r="P74" s="470"/>
      <c r="Q74" s="216">
        <v>12</v>
      </c>
      <c r="R74" s="211">
        <v>3</v>
      </c>
      <c r="S74" s="478"/>
      <c r="T74" s="210"/>
    </row>
    <row r="75" spans="1:21" ht="27.95" customHeight="1" x14ac:dyDescent="0.2">
      <c r="A75" s="466"/>
      <c r="B75" s="466"/>
      <c r="C75" s="467"/>
      <c r="D75" s="315">
        <v>3636</v>
      </c>
      <c r="E75" s="315">
        <v>5175</v>
      </c>
      <c r="F75" s="489"/>
      <c r="G75" s="468"/>
      <c r="H75" s="469"/>
      <c r="I75" s="466"/>
      <c r="J75" s="466"/>
      <c r="K75" s="474"/>
      <c r="L75" s="474"/>
      <c r="M75" s="474"/>
      <c r="N75" s="473"/>
      <c r="O75" s="471"/>
      <c r="P75" s="470"/>
      <c r="Q75" s="216">
        <v>17</v>
      </c>
      <c r="R75" s="211">
        <v>3</v>
      </c>
      <c r="S75" s="478"/>
      <c r="T75" s="210"/>
    </row>
    <row r="76" spans="1:21" ht="27.95" customHeight="1" x14ac:dyDescent="0.2">
      <c r="A76" s="466"/>
      <c r="B76" s="466"/>
      <c r="C76" s="467"/>
      <c r="D76" s="315">
        <v>3636</v>
      </c>
      <c r="E76" s="315">
        <v>5176</v>
      </c>
      <c r="F76" s="490"/>
      <c r="G76" s="468"/>
      <c r="H76" s="469"/>
      <c r="I76" s="466"/>
      <c r="J76" s="466"/>
      <c r="K76" s="474"/>
      <c r="L76" s="474"/>
      <c r="M76" s="474"/>
      <c r="N76" s="473"/>
      <c r="O76" s="471"/>
      <c r="P76" s="470"/>
      <c r="Q76" s="216">
        <v>4</v>
      </c>
      <c r="R76" s="211">
        <v>1</v>
      </c>
      <c r="S76" s="478"/>
      <c r="T76" s="210"/>
    </row>
    <row r="77" spans="1:21" ht="27.95" customHeight="1" x14ac:dyDescent="0.2">
      <c r="A77" s="466"/>
      <c r="B77" s="466"/>
      <c r="C77" s="467"/>
      <c r="D77" s="315">
        <v>3636</v>
      </c>
      <c r="E77" s="315">
        <v>5424</v>
      </c>
      <c r="F77" s="315">
        <v>54</v>
      </c>
      <c r="G77" s="468"/>
      <c r="H77" s="469"/>
      <c r="I77" s="466"/>
      <c r="J77" s="466"/>
      <c r="K77" s="474"/>
      <c r="L77" s="474"/>
      <c r="M77" s="474"/>
      <c r="N77" s="473"/>
      <c r="O77" s="471"/>
      <c r="P77" s="470"/>
      <c r="Q77" s="216">
        <v>10</v>
      </c>
      <c r="R77" s="211">
        <v>2</v>
      </c>
      <c r="S77" s="479"/>
      <c r="T77" s="210"/>
    </row>
    <row r="78" spans="1:21" ht="35.25" customHeight="1" x14ac:dyDescent="0.2">
      <c r="A78" s="425" t="s">
        <v>220</v>
      </c>
      <c r="B78" s="426"/>
      <c r="C78" s="426"/>
      <c r="D78" s="426"/>
      <c r="E78" s="426"/>
      <c r="F78" s="426"/>
      <c r="G78" s="426"/>
      <c r="H78" s="427"/>
      <c r="I78" s="362"/>
      <c r="J78" s="362"/>
      <c r="K78" s="23">
        <f>SUM(K9:K77)</f>
        <v>23913</v>
      </c>
      <c r="L78" s="23">
        <f t="shared" ref="L78:S78" si="0">SUM(L9:L77)</f>
        <v>19196</v>
      </c>
      <c r="M78" s="23">
        <f t="shared" si="0"/>
        <v>4717</v>
      </c>
      <c r="N78" s="23"/>
      <c r="O78" s="23">
        <f t="shared" si="0"/>
        <v>6869</v>
      </c>
      <c r="P78" s="23">
        <f t="shared" si="0"/>
        <v>9570</v>
      </c>
      <c r="Q78" s="23">
        <f t="shared" si="0"/>
        <v>6746</v>
      </c>
      <c r="R78" s="23">
        <f t="shared" si="0"/>
        <v>2824</v>
      </c>
      <c r="S78" s="23">
        <f t="shared" si="0"/>
        <v>7474</v>
      </c>
      <c r="T78" s="21"/>
    </row>
    <row r="79" spans="1:21" s="3" customFormat="1" x14ac:dyDescent="0.2">
      <c r="A79" s="4"/>
      <c r="B79" s="4"/>
      <c r="C79" s="4"/>
      <c r="D79" s="4"/>
      <c r="E79" s="4"/>
      <c r="F79" s="4"/>
      <c r="G79" s="20"/>
      <c r="H79" s="4"/>
      <c r="I79" s="19"/>
      <c r="J79" s="18"/>
      <c r="K79" s="17"/>
      <c r="L79" s="17"/>
      <c r="M79" s="17"/>
      <c r="N79" s="16"/>
      <c r="O79" s="16"/>
      <c r="T79" s="2"/>
      <c r="U79" s="1"/>
    </row>
    <row r="80" spans="1:21" s="3" customFormat="1" x14ac:dyDescent="0.2">
      <c r="A80" s="4"/>
      <c r="B80" s="4"/>
      <c r="C80" s="4"/>
      <c r="D80" s="4"/>
      <c r="E80" s="4"/>
      <c r="F80" s="4"/>
      <c r="G80" s="4"/>
      <c r="H80" s="4"/>
      <c r="I80" s="15"/>
      <c r="J80" s="6"/>
      <c r="K80" s="5"/>
      <c r="L80" s="5"/>
      <c r="M80" s="5"/>
      <c r="T80" s="2"/>
      <c r="U80" s="1"/>
    </row>
    <row r="81" spans="1:21" s="3" customFormat="1" x14ac:dyDescent="0.2">
      <c r="A81" s="4"/>
      <c r="B81" s="4"/>
      <c r="C81" s="4"/>
      <c r="D81" s="4"/>
      <c r="E81" s="4"/>
      <c r="F81" s="4"/>
      <c r="G81" s="4"/>
      <c r="H81" s="4"/>
      <c r="I81" s="15"/>
      <c r="J81" s="6"/>
      <c r="K81" s="5"/>
      <c r="L81" s="5"/>
      <c r="M81" s="5"/>
      <c r="T81" s="2"/>
      <c r="U81" s="1"/>
    </row>
    <row r="82" spans="1:21" s="7" customFormat="1" ht="15" x14ac:dyDescent="0.2">
      <c r="A82" s="13"/>
      <c r="B82" s="13"/>
      <c r="C82" s="13"/>
      <c r="D82" s="14"/>
      <c r="E82" s="13"/>
      <c r="F82" s="13"/>
      <c r="G82" s="13"/>
      <c r="H82" s="13"/>
      <c r="I82" s="12"/>
      <c r="J82" s="11"/>
      <c r="K82" s="10"/>
      <c r="L82" s="10"/>
      <c r="M82" s="10"/>
      <c r="T82" s="9"/>
      <c r="U82" s="8"/>
    </row>
    <row r="83" spans="1:21" s="3" customFormat="1" x14ac:dyDescent="0.2">
      <c r="A83" s="4"/>
      <c r="B83" s="4"/>
      <c r="C83" s="4"/>
      <c r="D83" s="4"/>
      <c r="E83" s="4"/>
      <c r="F83" s="4"/>
      <c r="G83" s="4"/>
      <c r="H83" s="4"/>
      <c r="I83" s="1"/>
      <c r="J83" s="6"/>
      <c r="K83" s="5"/>
      <c r="L83" s="5"/>
      <c r="M83" s="5"/>
      <c r="T83" s="2"/>
      <c r="U83" s="1"/>
    </row>
    <row r="84" spans="1:21" s="3" customFormat="1" x14ac:dyDescent="0.2">
      <c r="A84" s="4"/>
      <c r="B84" s="4"/>
      <c r="C84" s="4"/>
      <c r="D84" s="4"/>
      <c r="E84" s="4"/>
      <c r="F84" s="4"/>
      <c r="G84" s="4"/>
      <c r="H84" s="4"/>
      <c r="I84" s="1"/>
      <c r="J84" s="6"/>
      <c r="K84" s="5"/>
      <c r="L84" s="5"/>
      <c r="M84" s="5"/>
      <c r="T84" s="2"/>
      <c r="U84" s="1"/>
    </row>
    <row r="85" spans="1:21" s="3" customFormat="1" x14ac:dyDescent="0.2">
      <c r="A85" s="4"/>
      <c r="B85" s="4"/>
      <c r="C85" s="4"/>
      <c r="D85" s="4"/>
      <c r="E85" s="4"/>
      <c r="F85" s="4"/>
      <c r="G85" s="4"/>
      <c r="H85" s="4"/>
      <c r="I85" s="1"/>
      <c r="J85" s="6"/>
      <c r="K85" s="5"/>
      <c r="L85" s="5"/>
      <c r="M85" s="5"/>
      <c r="T85" s="2"/>
      <c r="U85" s="1"/>
    </row>
    <row r="86" spans="1:21" s="3" customFormat="1" x14ac:dyDescent="0.2">
      <c r="A86" s="4"/>
      <c r="B86" s="4"/>
      <c r="C86" s="4"/>
      <c r="D86" s="4"/>
      <c r="E86" s="4"/>
      <c r="F86" s="4"/>
      <c r="G86" s="4"/>
      <c r="H86" s="4"/>
      <c r="I86" s="1"/>
      <c r="J86" s="6"/>
      <c r="K86" s="5"/>
      <c r="L86" s="5"/>
      <c r="M86" s="5"/>
      <c r="T86" s="2"/>
      <c r="U86" s="1"/>
    </row>
    <row r="87" spans="1:21" s="3" customFormat="1" x14ac:dyDescent="0.2">
      <c r="A87" s="4"/>
      <c r="B87" s="4"/>
      <c r="C87" s="4"/>
      <c r="D87" s="4"/>
      <c r="E87" s="4"/>
      <c r="F87" s="4"/>
      <c r="G87" s="4"/>
      <c r="H87" s="4"/>
      <c r="I87" s="1"/>
      <c r="J87" s="6"/>
      <c r="K87" s="5"/>
      <c r="L87" s="5"/>
      <c r="M87" s="5"/>
      <c r="T87" s="2"/>
      <c r="U87" s="1"/>
    </row>
    <row r="88" spans="1:21" s="3" customFormat="1" x14ac:dyDescent="0.2">
      <c r="A88" s="4"/>
      <c r="B88" s="4"/>
      <c r="C88" s="4"/>
      <c r="D88" s="4"/>
      <c r="E88" s="4"/>
      <c r="F88" s="4"/>
      <c r="G88" s="4"/>
      <c r="H88" s="4"/>
      <c r="I88" s="1"/>
      <c r="J88" s="6"/>
      <c r="K88" s="5"/>
      <c r="L88" s="5"/>
      <c r="M88" s="5"/>
      <c r="T88" s="2"/>
      <c r="U88" s="1"/>
    </row>
    <row r="89" spans="1:21" s="3" customFormat="1" x14ac:dyDescent="0.2">
      <c r="A89" s="4"/>
      <c r="B89" s="4"/>
      <c r="C89" s="4"/>
      <c r="D89" s="4"/>
      <c r="E89" s="4"/>
      <c r="F89" s="4"/>
      <c r="G89" s="4"/>
      <c r="H89" s="4"/>
      <c r="I89" s="1"/>
      <c r="J89" s="6"/>
      <c r="K89" s="5"/>
      <c r="L89" s="5"/>
      <c r="M89" s="5"/>
      <c r="T89" s="2"/>
      <c r="U89" s="1"/>
    </row>
    <row r="90" spans="1:21" s="3" customFormat="1" x14ac:dyDescent="0.2">
      <c r="A90" s="4"/>
      <c r="B90" s="4"/>
      <c r="C90" s="4"/>
      <c r="D90" s="4"/>
      <c r="E90" s="4"/>
      <c r="F90" s="4"/>
      <c r="G90" s="4"/>
      <c r="H90" s="4"/>
      <c r="I90" s="1"/>
      <c r="J90" s="6"/>
      <c r="K90" s="5"/>
      <c r="L90" s="5"/>
      <c r="M90" s="5"/>
      <c r="T90" s="2"/>
      <c r="U90" s="1"/>
    </row>
    <row r="91" spans="1:21" s="3" customFormat="1" x14ac:dyDescent="0.2">
      <c r="A91" s="4"/>
      <c r="B91" s="4"/>
      <c r="C91" s="4"/>
      <c r="D91" s="4"/>
      <c r="E91" s="4"/>
      <c r="F91" s="4"/>
      <c r="G91" s="4"/>
      <c r="H91" s="4"/>
      <c r="I91" s="1"/>
      <c r="J91" s="6"/>
      <c r="K91" s="5"/>
      <c r="L91" s="5"/>
      <c r="M91" s="5"/>
      <c r="T91" s="2"/>
      <c r="U91" s="1"/>
    </row>
    <row r="92" spans="1:21" s="3" customFormat="1" x14ac:dyDescent="0.2">
      <c r="A92" s="4"/>
      <c r="B92" s="4"/>
      <c r="C92" s="4"/>
      <c r="D92" s="4"/>
      <c r="E92" s="4"/>
      <c r="F92" s="4"/>
      <c r="G92" s="4"/>
      <c r="H92" s="4"/>
      <c r="I92" s="1"/>
      <c r="J92" s="6"/>
      <c r="K92" s="5"/>
      <c r="L92" s="5"/>
      <c r="M92" s="5"/>
      <c r="T92" s="2"/>
      <c r="U92" s="1"/>
    </row>
    <row r="93" spans="1:21" s="3" customFormat="1" x14ac:dyDescent="0.2">
      <c r="A93" s="4"/>
      <c r="B93" s="4"/>
      <c r="C93" s="4"/>
      <c r="D93" s="4"/>
      <c r="E93" s="4"/>
      <c r="F93" s="4"/>
      <c r="G93" s="4"/>
      <c r="H93" s="4"/>
      <c r="I93" s="1"/>
      <c r="J93" s="6"/>
      <c r="K93" s="5"/>
      <c r="L93" s="5"/>
      <c r="M93" s="5"/>
      <c r="T93" s="2"/>
      <c r="U93" s="1"/>
    </row>
    <row r="94" spans="1:21" s="3" customFormat="1" x14ac:dyDescent="0.2">
      <c r="A94" s="4"/>
      <c r="B94" s="4"/>
      <c r="C94" s="4"/>
      <c r="D94" s="4"/>
      <c r="E94" s="4"/>
      <c r="F94" s="4"/>
      <c r="G94" s="4"/>
      <c r="H94" s="4"/>
      <c r="I94" s="1"/>
      <c r="J94" s="6"/>
      <c r="K94" s="5"/>
      <c r="L94" s="5"/>
      <c r="M94" s="5"/>
      <c r="T94" s="2"/>
      <c r="U94" s="1"/>
    </row>
    <row r="95" spans="1:21" s="3" customFormat="1" x14ac:dyDescent="0.2">
      <c r="A95" s="4"/>
      <c r="B95" s="4"/>
      <c r="C95" s="4"/>
      <c r="D95" s="4"/>
      <c r="E95" s="4"/>
      <c r="F95" s="4"/>
      <c r="G95" s="4"/>
      <c r="H95" s="4"/>
      <c r="I95" s="1"/>
      <c r="J95" s="6"/>
      <c r="K95" s="5"/>
      <c r="L95" s="5"/>
      <c r="M95" s="5"/>
      <c r="T95" s="2"/>
      <c r="U95" s="1"/>
    </row>
    <row r="96" spans="1:21" s="3" customFormat="1" x14ac:dyDescent="0.2">
      <c r="A96" s="4"/>
      <c r="B96" s="4"/>
      <c r="C96" s="4"/>
      <c r="D96" s="4"/>
      <c r="E96" s="4"/>
      <c r="F96" s="4"/>
      <c r="G96" s="4"/>
      <c r="H96" s="4"/>
      <c r="I96" s="1"/>
      <c r="J96" s="6"/>
      <c r="K96" s="5"/>
      <c r="L96" s="5"/>
      <c r="M96" s="5"/>
      <c r="T96" s="2"/>
      <c r="U96" s="1"/>
    </row>
    <row r="97" spans="1:21" s="3" customFormat="1" x14ac:dyDescent="0.2">
      <c r="A97" s="4"/>
      <c r="B97" s="4"/>
      <c r="C97" s="4"/>
      <c r="D97" s="4"/>
      <c r="E97" s="4"/>
      <c r="F97" s="4"/>
      <c r="G97" s="4"/>
      <c r="H97" s="4"/>
      <c r="I97" s="1"/>
      <c r="J97" s="6"/>
      <c r="K97" s="5"/>
      <c r="L97" s="5"/>
      <c r="M97" s="5"/>
      <c r="T97" s="2"/>
      <c r="U97" s="1"/>
    </row>
    <row r="98" spans="1:21" s="3" customFormat="1" x14ac:dyDescent="0.2">
      <c r="A98" s="4"/>
      <c r="B98" s="4"/>
      <c r="C98" s="4"/>
      <c r="D98" s="4"/>
      <c r="E98" s="4"/>
      <c r="F98" s="4"/>
      <c r="G98" s="4"/>
      <c r="H98" s="4"/>
      <c r="I98" s="1"/>
      <c r="J98" s="6"/>
      <c r="K98" s="5"/>
      <c r="L98" s="5"/>
      <c r="M98" s="5"/>
      <c r="T98" s="2"/>
      <c r="U98" s="1"/>
    </row>
    <row r="99" spans="1:21" s="3" customFormat="1" x14ac:dyDescent="0.2">
      <c r="A99" s="4"/>
      <c r="B99" s="4"/>
      <c r="C99" s="4"/>
      <c r="D99" s="4"/>
      <c r="E99" s="4"/>
      <c r="F99" s="4"/>
      <c r="G99" s="4"/>
      <c r="H99" s="4"/>
      <c r="I99" s="1"/>
      <c r="J99" s="6"/>
      <c r="K99" s="5"/>
      <c r="L99" s="5"/>
      <c r="M99" s="5"/>
      <c r="T99" s="2"/>
      <c r="U99" s="1"/>
    </row>
    <row r="100" spans="1:21" s="3" customFormat="1" x14ac:dyDescent="0.2">
      <c r="A100" s="4"/>
      <c r="B100" s="4"/>
      <c r="C100" s="4"/>
      <c r="D100" s="4"/>
      <c r="E100" s="4"/>
      <c r="F100" s="4"/>
      <c r="G100" s="4"/>
      <c r="H100" s="4"/>
      <c r="I100" s="1"/>
      <c r="J100" s="4"/>
      <c r="K100" s="5"/>
      <c r="L100" s="5"/>
      <c r="M100" s="5"/>
      <c r="T100" s="2"/>
      <c r="U100" s="1"/>
    </row>
    <row r="101" spans="1:21" s="3" customFormat="1" x14ac:dyDescent="0.2">
      <c r="A101" s="4"/>
      <c r="B101" s="4"/>
      <c r="C101" s="4"/>
      <c r="D101" s="4"/>
      <c r="E101" s="4"/>
      <c r="F101" s="4"/>
      <c r="G101" s="4"/>
      <c r="H101" s="4"/>
      <c r="I101" s="1"/>
      <c r="J101" s="4"/>
      <c r="K101" s="5"/>
      <c r="L101" s="5"/>
      <c r="M101" s="5"/>
      <c r="T101" s="2"/>
      <c r="U101" s="1"/>
    </row>
    <row r="102" spans="1:21" s="3" customFormat="1" x14ac:dyDescent="0.2">
      <c r="A102" s="4"/>
      <c r="B102" s="4"/>
      <c r="C102" s="4"/>
      <c r="D102" s="4"/>
      <c r="E102" s="4"/>
      <c r="F102" s="4"/>
      <c r="G102" s="4"/>
      <c r="H102" s="4"/>
      <c r="I102" s="1"/>
      <c r="J102" s="4"/>
      <c r="K102" s="5"/>
      <c r="L102" s="5"/>
      <c r="M102" s="5"/>
      <c r="T102" s="2"/>
      <c r="U102" s="1"/>
    </row>
    <row r="103" spans="1:21" s="3" customFormat="1" x14ac:dyDescent="0.2">
      <c r="A103" s="4"/>
      <c r="B103" s="4"/>
      <c r="C103" s="4"/>
      <c r="D103" s="4"/>
      <c r="E103" s="4"/>
      <c r="F103" s="4"/>
      <c r="G103" s="4"/>
      <c r="H103" s="4"/>
      <c r="I103" s="1"/>
      <c r="J103" s="4"/>
      <c r="K103" s="5"/>
      <c r="L103" s="5"/>
      <c r="M103" s="5"/>
      <c r="T103" s="2"/>
      <c r="U103" s="1"/>
    </row>
    <row r="104" spans="1:21" s="3" customFormat="1" x14ac:dyDescent="0.2">
      <c r="A104" s="4"/>
      <c r="B104" s="4"/>
      <c r="C104" s="4"/>
      <c r="D104" s="4"/>
      <c r="E104" s="4"/>
      <c r="F104" s="4"/>
      <c r="G104" s="4"/>
      <c r="H104" s="4"/>
      <c r="I104" s="1"/>
      <c r="J104" s="4"/>
      <c r="K104" s="5"/>
      <c r="L104" s="5"/>
      <c r="M104" s="5"/>
      <c r="T104" s="2"/>
      <c r="U104" s="1"/>
    </row>
    <row r="105" spans="1:21" s="3" customFormat="1" x14ac:dyDescent="0.2">
      <c r="A105" s="4"/>
      <c r="B105" s="4"/>
      <c r="C105" s="4"/>
      <c r="D105" s="4"/>
      <c r="E105" s="4"/>
      <c r="F105" s="4"/>
      <c r="G105" s="4"/>
      <c r="H105" s="4"/>
      <c r="I105" s="1"/>
      <c r="J105" s="4"/>
      <c r="K105" s="5"/>
      <c r="L105" s="5"/>
      <c r="M105" s="5"/>
      <c r="T105" s="2"/>
      <c r="U105" s="1"/>
    </row>
    <row r="106" spans="1:21" s="3" customFormat="1" x14ac:dyDescent="0.2">
      <c r="A106" s="4"/>
      <c r="B106" s="4"/>
      <c r="C106" s="4"/>
      <c r="D106" s="4"/>
      <c r="E106" s="4"/>
      <c r="F106" s="4"/>
      <c r="G106" s="4"/>
      <c r="H106" s="4"/>
      <c r="I106" s="1"/>
      <c r="J106" s="4"/>
      <c r="K106" s="5"/>
      <c r="L106" s="5"/>
      <c r="M106" s="5"/>
      <c r="T106" s="2"/>
      <c r="U106" s="1"/>
    </row>
    <row r="107" spans="1:21" s="3" customFormat="1" x14ac:dyDescent="0.2">
      <c r="A107" s="4"/>
      <c r="B107" s="4"/>
      <c r="C107" s="4"/>
      <c r="D107" s="4"/>
      <c r="E107" s="4"/>
      <c r="F107" s="4"/>
      <c r="G107" s="4"/>
      <c r="H107" s="4"/>
      <c r="I107" s="1"/>
      <c r="J107" s="4"/>
      <c r="K107" s="5"/>
      <c r="L107" s="5"/>
      <c r="M107" s="5"/>
      <c r="T107" s="2"/>
      <c r="U107" s="1"/>
    </row>
    <row r="108" spans="1:21" s="3" customFormat="1" x14ac:dyDescent="0.2">
      <c r="A108" s="4"/>
      <c r="B108" s="4"/>
      <c r="C108" s="4"/>
      <c r="D108" s="4"/>
      <c r="E108" s="4"/>
      <c r="F108" s="4"/>
      <c r="G108" s="4"/>
      <c r="H108" s="4"/>
      <c r="I108" s="1"/>
      <c r="J108" s="4"/>
      <c r="K108" s="5"/>
      <c r="L108" s="5"/>
      <c r="M108" s="5"/>
      <c r="T108" s="2"/>
      <c r="U108" s="1"/>
    </row>
    <row r="109" spans="1:21" s="3" customFormat="1" x14ac:dyDescent="0.2">
      <c r="A109" s="4"/>
      <c r="B109" s="4"/>
      <c r="C109" s="4"/>
      <c r="D109" s="4"/>
      <c r="E109" s="4"/>
      <c r="F109" s="4"/>
      <c r="G109" s="4"/>
      <c r="H109" s="4"/>
      <c r="I109" s="1"/>
      <c r="J109" s="4"/>
      <c r="K109" s="5"/>
      <c r="L109" s="5"/>
      <c r="M109" s="5"/>
      <c r="T109" s="2"/>
      <c r="U109" s="1"/>
    </row>
    <row r="110" spans="1:21" s="3" customFormat="1" x14ac:dyDescent="0.2">
      <c r="A110" s="4"/>
      <c r="B110" s="4"/>
      <c r="C110" s="4"/>
      <c r="D110" s="4"/>
      <c r="E110" s="4"/>
      <c r="F110" s="4"/>
      <c r="G110" s="4"/>
      <c r="H110" s="4"/>
      <c r="I110" s="1"/>
      <c r="J110" s="4"/>
      <c r="K110" s="5"/>
      <c r="L110" s="5"/>
      <c r="M110" s="5"/>
      <c r="T110" s="2"/>
      <c r="U110" s="1"/>
    </row>
    <row r="111" spans="1:21" s="3" customForma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4"/>
      <c r="K111" s="5"/>
      <c r="L111" s="5"/>
      <c r="M111" s="5"/>
      <c r="T111" s="2"/>
      <c r="U111" s="1"/>
    </row>
    <row r="112" spans="1:21" s="3" customForma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4"/>
      <c r="K112" s="5"/>
      <c r="L112" s="5"/>
      <c r="M112" s="5"/>
      <c r="T112" s="2"/>
      <c r="U112" s="1"/>
    </row>
    <row r="113" spans="1:21" s="3" customForma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4"/>
      <c r="K113" s="5"/>
      <c r="L113" s="5"/>
      <c r="M113" s="5"/>
      <c r="T113" s="2"/>
      <c r="U113" s="1"/>
    </row>
    <row r="114" spans="1:21" s="3" customForma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4"/>
      <c r="K114" s="5"/>
      <c r="L114" s="5"/>
      <c r="M114" s="5"/>
      <c r="T114" s="2"/>
      <c r="U114" s="1"/>
    </row>
    <row r="115" spans="1:21" s="3" customForma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4"/>
      <c r="K115" s="5"/>
      <c r="L115" s="5"/>
      <c r="M115" s="5"/>
      <c r="T115" s="2"/>
      <c r="U115" s="1"/>
    </row>
    <row r="116" spans="1:21" s="3" customForma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4"/>
      <c r="K116" s="5"/>
      <c r="L116" s="5"/>
      <c r="M116" s="5"/>
      <c r="T116" s="2"/>
      <c r="U116" s="1"/>
    </row>
    <row r="117" spans="1:21" s="3" customForma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4"/>
      <c r="K117" s="5"/>
      <c r="L117" s="5"/>
      <c r="M117" s="5"/>
      <c r="T117" s="2"/>
      <c r="U117" s="1"/>
    </row>
    <row r="118" spans="1:21" s="3" customForma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5"/>
      <c r="L118" s="5"/>
      <c r="M118" s="5"/>
      <c r="T118" s="2"/>
      <c r="U118" s="1"/>
    </row>
    <row r="119" spans="1:21" s="3" customForma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4"/>
      <c r="K119" s="5"/>
      <c r="L119" s="5"/>
      <c r="M119" s="5"/>
      <c r="T119" s="2"/>
      <c r="U119" s="1"/>
    </row>
    <row r="120" spans="1:21" s="3" customForma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4"/>
      <c r="K120" s="5"/>
      <c r="L120" s="5"/>
      <c r="M120" s="5"/>
      <c r="T120" s="2"/>
      <c r="U120" s="1"/>
    </row>
    <row r="121" spans="1:21" s="3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5"/>
      <c r="L121" s="5"/>
      <c r="M121" s="5"/>
      <c r="T121" s="2"/>
      <c r="U121" s="1"/>
    </row>
    <row r="122" spans="1:21" s="3" customForma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4"/>
      <c r="K122" s="5"/>
      <c r="L122" s="5"/>
      <c r="M122" s="5"/>
      <c r="T122" s="2"/>
      <c r="U122" s="1"/>
    </row>
    <row r="123" spans="1:21" s="3" customForma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4"/>
      <c r="K123" s="5"/>
      <c r="L123" s="5"/>
      <c r="M123" s="5"/>
      <c r="T123" s="2"/>
      <c r="U123" s="1"/>
    </row>
    <row r="124" spans="1:21" s="3" customForma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4"/>
      <c r="K124" s="5"/>
      <c r="L124" s="5"/>
      <c r="M124" s="5"/>
      <c r="T124" s="2"/>
      <c r="U124" s="1"/>
    </row>
    <row r="125" spans="1:21" s="3" customForma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4"/>
      <c r="K125" s="5"/>
      <c r="L125" s="5"/>
      <c r="M125" s="5"/>
      <c r="T125" s="2"/>
      <c r="U125" s="1"/>
    </row>
    <row r="126" spans="1:21" s="3" customForma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5"/>
      <c r="L126" s="5"/>
      <c r="M126" s="5"/>
      <c r="T126" s="2"/>
      <c r="U126" s="1"/>
    </row>
    <row r="127" spans="1:21" s="3" customForma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4"/>
      <c r="K127" s="5"/>
      <c r="L127" s="5"/>
      <c r="M127" s="5"/>
      <c r="T127" s="2"/>
      <c r="U127" s="1"/>
    </row>
    <row r="128" spans="1:21" s="3" customForma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5"/>
      <c r="L128" s="5"/>
      <c r="M128" s="5"/>
      <c r="T128" s="2"/>
      <c r="U128" s="1"/>
    </row>
    <row r="129" spans="1:21" s="3" customForma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5"/>
      <c r="L129" s="5"/>
      <c r="M129" s="5"/>
      <c r="T129" s="2"/>
      <c r="U129" s="1"/>
    </row>
    <row r="130" spans="1:21" s="3" customForma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5"/>
      <c r="L130" s="5"/>
      <c r="M130" s="5"/>
      <c r="T130" s="2"/>
      <c r="U130" s="1"/>
    </row>
    <row r="131" spans="1:21" s="3" customForma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4"/>
      <c r="K131" s="5"/>
      <c r="L131" s="5"/>
      <c r="M131" s="5"/>
      <c r="T131" s="2"/>
      <c r="U131" s="1"/>
    </row>
    <row r="132" spans="1:21" s="3" customForma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5"/>
      <c r="L132" s="5"/>
      <c r="M132" s="5"/>
      <c r="T132" s="2"/>
      <c r="U132" s="1"/>
    </row>
    <row r="133" spans="1:21" s="3" customForma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4"/>
      <c r="K133" s="5"/>
      <c r="L133" s="5"/>
      <c r="M133" s="5"/>
      <c r="T133" s="2"/>
      <c r="U133" s="1"/>
    </row>
    <row r="134" spans="1:21" s="3" customForma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4"/>
      <c r="K134" s="5"/>
      <c r="L134" s="5"/>
      <c r="M134" s="5"/>
      <c r="T134" s="2"/>
      <c r="U134" s="1"/>
    </row>
    <row r="135" spans="1:21" s="3" customForma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4"/>
      <c r="K135" s="5"/>
      <c r="L135" s="5"/>
      <c r="M135" s="5"/>
      <c r="T135" s="2"/>
      <c r="U135" s="1"/>
    </row>
    <row r="136" spans="1:21" s="3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5"/>
      <c r="L136" s="5"/>
      <c r="M136" s="5"/>
      <c r="T136" s="2"/>
      <c r="U136" s="1"/>
    </row>
    <row r="137" spans="1:21" s="3" customForma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4"/>
      <c r="K137" s="5"/>
      <c r="L137" s="5"/>
      <c r="M137" s="5"/>
      <c r="T137" s="2"/>
      <c r="U137" s="1"/>
    </row>
    <row r="138" spans="1:21" s="3" customForma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4"/>
      <c r="K138" s="5"/>
      <c r="L138" s="5"/>
      <c r="M138" s="5"/>
      <c r="T138" s="2"/>
      <c r="U138" s="1"/>
    </row>
    <row r="139" spans="1:21" s="3" customForma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4"/>
      <c r="K139" s="5"/>
      <c r="L139" s="5"/>
      <c r="M139" s="5"/>
      <c r="T139" s="2"/>
      <c r="U139" s="1"/>
    </row>
    <row r="140" spans="1:21" s="3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4"/>
      <c r="K140" s="5"/>
      <c r="L140" s="5"/>
      <c r="M140" s="5"/>
      <c r="T140" s="2"/>
      <c r="U140" s="1"/>
    </row>
    <row r="141" spans="1:21" s="3" customForma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4"/>
      <c r="K141" s="5"/>
      <c r="L141" s="5"/>
      <c r="M141" s="5"/>
      <c r="T141" s="2"/>
      <c r="U141" s="1"/>
    </row>
    <row r="142" spans="1:21" s="3" customForma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5"/>
      <c r="L142" s="5"/>
      <c r="M142" s="5"/>
      <c r="T142" s="2"/>
      <c r="U142" s="1"/>
    </row>
    <row r="143" spans="1:21" s="3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4"/>
      <c r="K143" s="5"/>
      <c r="L143" s="5"/>
      <c r="M143" s="5"/>
      <c r="T143" s="2"/>
      <c r="U143" s="1"/>
    </row>
    <row r="144" spans="1:21" s="3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4"/>
      <c r="K144" s="5"/>
      <c r="L144" s="5"/>
      <c r="M144" s="5"/>
      <c r="T144" s="2"/>
      <c r="U144" s="1"/>
    </row>
    <row r="145" spans="1:21" s="3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4"/>
      <c r="K145" s="5"/>
      <c r="L145" s="5"/>
      <c r="M145" s="5"/>
      <c r="T145" s="2"/>
      <c r="U145" s="1"/>
    </row>
    <row r="146" spans="1:21" s="3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4"/>
      <c r="K146" s="5"/>
      <c r="L146" s="5"/>
      <c r="M146" s="5"/>
      <c r="T146" s="2"/>
      <c r="U146" s="1"/>
    </row>
    <row r="147" spans="1:21" s="3" customForma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4"/>
      <c r="K147" s="5"/>
      <c r="L147" s="5"/>
      <c r="M147" s="5"/>
      <c r="T147" s="2"/>
      <c r="U147" s="1"/>
    </row>
    <row r="148" spans="1:21" s="3" customForma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4"/>
      <c r="K148" s="5"/>
      <c r="L148" s="5"/>
      <c r="M148" s="5"/>
      <c r="T148" s="2"/>
      <c r="U148" s="1"/>
    </row>
    <row r="149" spans="1:21" s="3" customForma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4"/>
      <c r="K149" s="5"/>
      <c r="L149" s="5"/>
      <c r="M149" s="5"/>
      <c r="T149" s="2"/>
      <c r="U149" s="1"/>
    </row>
    <row r="150" spans="1:21" s="3" customForma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4"/>
      <c r="K150" s="5"/>
      <c r="L150" s="5"/>
      <c r="M150" s="5"/>
      <c r="T150" s="2"/>
      <c r="U150" s="1"/>
    </row>
    <row r="151" spans="1:21" s="3" customForma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4"/>
      <c r="K151" s="5"/>
      <c r="L151" s="5"/>
      <c r="M151" s="5"/>
      <c r="T151" s="2"/>
      <c r="U151" s="1"/>
    </row>
    <row r="152" spans="1:21" s="3" customForma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4"/>
      <c r="K152" s="5"/>
      <c r="L152" s="5"/>
      <c r="M152" s="5"/>
      <c r="T152" s="2"/>
      <c r="U152" s="1"/>
    </row>
    <row r="153" spans="1:21" s="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4"/>
      <c r="K153" s="5"/>
      <c r="L153" s="5"/>
      <c r="M153" s="5"/>
      <c r="T153" s="2"/>
      <c r="U153" s="1"/>
    </row>
    <row r="154" spans="1:21" s="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4"/>
      <c r="K154" s="5"/>
      <c r="L154" s="5"/>
      <c r="M154" s="5"/>
      <c r="T154" s="2"/>
      <c r="U154" s="1"/>
    </row>
    <row r="155" spans="1:21" s="3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4"/>
      <c r="K155" s="5"/>
      <c r="L155" s="5"/>
      <c r="M155" s="5"/>
      <c r="T155" s="2"/>
      <c r="U155" s="1"/>
    </row>
    <row r="156" spans="1:21" s="3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4"/>
      <c r="K156" s="5"/>
      <c r="L156" s="5"/>
      <c r="M156" s="5"/>
      <c r="T156" s="2"/>
      <c r="U156" s="1"/>
    </row>
    <row r="157" spans="1:21" s="3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4"/>
      <c r="K157" s="5"/>
      <c r="L157" s="5"/>
      <c r="M157" s="5"/>
      <c r="T157" s="2"/>
      <c r="U157" s="1"/>
    </row>
    <row r="158" spans="1:21" s="3" customForma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4"/>
      <c r="K158" s="5"/>
      <c r="L158" s="5"/>
      <c r="M158" s="5"/>
      <c r="T158" s="2"/>
      <c r="U158" s="1"/>
    </row>
    <row r="159" spans="1:21" s="3" customForma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4"/>
      <c r="K159" s="5"/>
      <c r="L159" s="5"/>
      <c r="M159" s="5"/>
      <c r="T159" s="2"/>
      <c r="U159" s="1"/>
    </row>
    <row r="160" spans="1:21" s="3" customForma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4"/>
      <c r="K160" s="5"/>
      <c r="L160" s="5"/>
      <c r="M160" s="5"/>
      <c r="T160" s="2"/>
      <c r="U160" s="1"/>
    </row>
    <row r="161" spans="1:21" s="3" customForma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5"/>
      <c r="L161" s="5"/>
      <c r="M161" s="5"/>
      <c r="T161" s="2"/>
      <c r="U161" s="1"/>
    </row>
    <row r="162" spans="1:21" s="3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4"/>
      <c r="K162" s="5"/>
      <c r="L162" s="5"/>
      <c r="M162" s="5"/>
      <c r="T162" s="2"/>
      <c r="U162" s="1"/>
    </row>
  </sheetData>
  <mergeCells count="102">
    <mergeCell ref="A21:A32"/>
    <mergeCell ref="B21:B32"/>
    <mergeCell ref="C21:C32"/>
    <mergeCell ref="F21:F23"/>
    <mergeCell ref="G21:G32"/>
    <mergeCell ref="H21:H32"/>
    <mergeCell ref="F46:F49"/>
    <mergeCell ref="F50:F57"/>
    <mergeCell ref="A33:A43"/>
    <mergeCell ref="F37:F42"/>
    <mergeCell ref="K33:K43"/>
    <mergeCell ref="L33:L43"/>
    <mergeCell ref="M33:M43"/>
    <mergeCell ref="N33:N43"/>
    <mergeCell ref="B33:B42"/>
    <mergeCell ref="F33:F36"/>
    <mergeCell ref="C33:C43"/>
    <mergeCell ref="A78:H78"/>
    <mergeCell ref="F63:F76"/>
    <mergeCell ref="A60:A77"/>
    <mergeCell ref="B60:B77"/>
    <mergeCell ref="C60:C77"/>
    <mergeCell ref="F60:F62"/>
    <mergeCell ref="G60:G77"/>
    <mergeCell ref="P21:P32"/>
    <mergeCell ref="S21:S32"/>
    <mergeCell ref="F24:F31"/>
    <mergeCell ref="I21:I32"/>
    <mergeCell ref="J21:J32"/>
    <mergeCell ref="K21:K32"/>
    <mergeCell ref="L21:L32"/>
    <mergeCell ref="M21:M32"/>
    <mergeCell ref="N21:N32"/>
    <mergeCell ref="O21:O32"/>
    <mergeCell ref="S60:S77"/>
    <mergeCell ref="G33:G43"/>
    <mergeCell ref="H33:H43"/>
    <mergeCell ref="O33:O43"/>
    <mergeCell ref="J44:J59"/>
    <mergeCell ref="K44:K59"/>
    <mergeCell ref="H60:H77"/>
    <mergeCell ref="I60:I77"/>
    <mergeCell ref="J60:J77"/>
    <mergeCell ref="K60:K77"/>
    <mergeCell ref="L60:L77"/>
    <mergeCell ref="M60:M77"/>
    <mergeCell ref="S33:S43"/>
    <mergeCell ref="O44:O59"/>
    <mergeCell ref="P44:P59"/>
    <mergeCell ref="S44:S59"/>
    <mergeCell ref="P33:P43"/>
    <mergeCell ref="O60:O77"/>
    <mergeCell ref="P60:P77"/>
    <mergeCell ref="G44:G59"/>
    <mergeCell ref="H44:H59"/>
    <mergeCell ref="I44:I59"/>
    <mergeCell ref="I33:I43"/>
    <mergeCell ref="J33:J43"/>
    <mergeCell ref="L44:L59"/>
    <mergeCell ref="M44:M59"/>
    <mergeCell ref="N44:N59"/>
    <mergeCell ref="N60:N77"/>
    <mergeCell ref="C44:C59"/>
    <mergeCell ref="B44:B59"/>
    <mergeCell ref="A44:A59"/>
    <mergeCell ref="F44:F45"/>
    <mergeCell ref="T6:T7"/>
    <mergeCell ref="A8:H8"/>
    <mergeCell ref="A9:A20"/>
    <mergeCell ref="B9:B20"/>
    <mergeCell ref="C9:C20"/>
    <mergeCell ref="F9:F12"/>
    <mergeCell ref="G9:G20"/>
    <mergeCell ref="H9:H20"/>
    <mergeCell ref="J6:J7"/>
    <mergeCell ref="K6:K7"/>
    <mergeCell ref="L6:L7"/>
    <mergeCell ref="M6:M7"/>
    <mergeCell ref="N6:N7"/>
    <mergeCell ref="O6:O7"/>
    <mergeCell ref="O9:O20"/>
    <mergeCell ref="P9:P20"/>
    <mergeCell ref="S9:S20"/>
    <mergeCell ref="I9:I20"/>
    <mergeCell ref="J9:J20"/>
    <mergeCell ref="K9:K20"/>
    <mergeCell ref="L9:L20"/>
    <mergeCell ref="F13:F19"/>
    <mergeCell ref="M9:M20"/>
    <mergeCell ref="N9:N20"/>
    <mergeCell ref="A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R6"/>
    <mergeCell ref="S6:S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47" firstPageNumber="129" fitToHeight="0" orientation="landscape" useFirstPageNumber="1" r:id="rId1"/>
  <headerFooter alignWithMargins="0"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fondů&amp;R&amp;"Arial,Kurzíva"&amp;11Strana &amp;P (Celkem 140) </oddFooter>
  </headerFooter>
  <rowBreaks count="2" manualBreakCount="2">
    <brk id="32" max="18" man="1"/>
    <brk id="59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08"/>
  <sheetViews>
    <sheetView showGridLines="0" view="pageBreakPreview" zoomScale="80" zoomScaleNormal="70" zoomScaleSheetLayoutView="80" workbookViewId="0">
      <selection activeCell="A5" sqref="A5:S5"/>
    </sheetView>
  </sheetViews>
  <sheetFormatPr defaultColWidth="9.140625" defaultRowHeight="12.75" outlineLevelCol="1" x14ac:dyDescent="0.2"/>
  <cols>
    <col min="1" max="1" width="4.7109375" style="1" customWidth="1"/>
    <col min="2" max="2" width="6" style="1" hidden="1" customWidth="1"/>
    <col min="3" max="3" width="15.5703125" style="1" hidden="1" customWidth="1" outlineLevel="1"/>
    <col min="4" max="5" width="6.42578125" style="1" hidden="1" customWidth="1" outlineLevel="1"/>
    <col min="6" max="6" width="7.7109375" style="1" customWidth="1" outlineLevel="1"/>
    <col min="7" max="7" width="46.42578125" style="1" customWidth="1"/>
    <col min="8" max="8" width="54.7109375" style="1" customWidth="1"/>
    <col min="9" max="9" width="7.140625" style="1" customWidth="1"/>
    <col min="10" max="10" width="12.85546875" style="4" customWidth="1"/>
    <col min="11" max="16" width="14.7109375" style="3" customWidth="1"/>
    <col min="17" max="17" width="17.28515625" style="3" customWidth="1"/>
    <col min="18" max="19" width="14.7109375" style="3" customWidth="1"/>
    <col min="20" max="20" width="38.5703125" style="2" hidden="1" customWidth="1"/>
    <col min="21" max="16384" width="9.140625" style="1"/>
  </cols>
  <sheetData>
    <row r="1" spans="1:21" ht="18" x14ac:dyDescent="0.25">
      <c r="A1" s="59" t="s">
        <v>229</v>
      </c>
      <c r="B1" s="60"/>
      <c r="C1" s="60"/>
      <c r="D1" s="60"/>
      <c r="E1" s="60"/>
      <c r="F1" s="60"/>
      <c r="G1" s="62"/>
      <c r="H1" s="63"/>
      <c r="I1" s="60"/>
      <c r="N1" s="64"/>
      <c r="O1" s="64"/>
      <c r="Q1" s="64"/>
      <c r="R1" s="64"/>
      <c r="S1" s="64"/>
      <c r="T1" s="31"/>
      <c r="U1" s="28"/>
    </row>
    <row r="2" spans="1:21" ht="15.75" x14ac:dyDescent="0.25">
      <c r="A2" s="368" t="s">
        <v>46</v>
      </c>
      <c r="B2" s="368"/>
      <c r="C2" s="380"/>
      <c r="D2" s="65"/>
      <c r="E2" s="65"/>
      <c r="F2" s="65"/>
      <c r="G2" s="368" t="s">
        <v>170</v>
      </c>
      <c r="H2" s="67" t="s">
        <v>230</v>
      </c>
      <c r="I2" s="69"/>
      <c r="N2" s="30"/>
      <c r="O2" s="30"/>
      <c r="Q2" s="30"/>
      <c r="R2" s="30"/>
      <c r="S2" s="30"/>
      <c r="T2" s="29"/>
      <c r="U2" s="28"/>
    </row>
    <row r="3" spans="1:21" ht="15.75" x14ac:dyDescent="0.25">
      <c r="A3" s="381"/>
      <c r="B3" s="368"/>
      <c r="C3" s="380"/>
      <c r="D3" s="65"/>
      <c r="E3" s="65"/>
      <c r="F3" s="65"/>
      <c r="G3" s="379" t="s">
        <v>16</v>
      </c>
      <c r="H3" s="68"/>
      <c r="I3" s="69"/>
      <c r="N3" s="30"/>
      <c r="O3" s="30"/>
      <c r="Q3" s="30"/>
      <c r="R3" s="30"/>
      <c r="S3" s="30"/>
      <c r="T3" s="29"/>
      <c r="U3" s="28"/>
    </row>
    <row r="4" spans="1:21" ht="17.25" customHeight="1" x14ac:dyDescent="0.2">
      <c r="A4" s="65"/>
      <c r="B4" s="65"/>
      <c r="C4" s="65"/>
      <c r="D4" s="65"/>
      <c r="E4" s="65"/>
      <c r="F4" s="65"/>
      <c r="G4" s="65"/>
      <c r="H4" s="70"/>
      <c r="I4" s="65"/>
      <c r="N4" s="30"/>
      <c r="O4" s="30"/>
      <c r="Q4" s="30"/>
      <c r="R4" s="30"/>
      <c r="S4" s="52" t="s">
        <v>23</v>
      </c>
      <c r="T4" s="29"/>
      <c r="U4" s="28"/>
    </row>
    <row r="5" spans="1:21" ht="25.5" customHeight="1" x14ac:dyDescent="0.2">
      <c r="A5" s="420" t="s">
        <v>231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"/>
    </row>
    <row r="6" spans="1:21" ht="25.5" customHeight="1" x14ac:dyDescent="0.2">
      <c r="A6" s="421" t="s">
        <v>15</v>
      </c>
      <c r="B6" s="421" t="s">
        <v>14</v>
      </c>
      <c r="C6" s="422" t="s">
        <v>13</v>
      </c>
      <c r="D6" s="422" t="s">
        <v>12</v>
      </c>
      <c r="E6" s="422" t="s">
        <v>11</v>
      </c>
      <c r="F6" s="422" t="s">
        <v>41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221</v>
      </c>
      <c r="P6" s="476">
        <v>2020</v>
      </c>
      <c r="Q6" s="476"/>
      <c r="R6" s="476"/>
      <c r="S6" s="419" t="s">
        <v>212</v>
      </c>
      <c r="T6" s="465" t="s">
        <v>2</v>
      </c>
    </row>
    <row r="7" spans="1:21" ht="72" customHeight="1" x14ac:dyDescent="0.2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73" t="s">
        <v>211</v>
      </c>
      <c r="Q7" s="73" t="s">
        <v>72</v>
      </c>
      <c r="R7" s="73" t="s">
        <v>210</v>
      </c>
      <c r="S7" s="419"/>
      <c r="T7" s="465"/>
    </row>
    <row r="8" spans="1:21" ht="30" customHeight="1" x14ac:dyDescent="0.2">
      <c r="A8" s="472" t="s">
        <v>1</v>
      </c>
      <c r="B8" s="472"/>
      <c r="C8" s="472"/>
      <c r="D8" s="472"/>
      <c r="E8" s="472"/>
      <c r="F8" s="472"/>
      <c r="G8" s="472"/>
      <c r="H8" s="472"/>
      <c r="I8" s="214"/>
      <c r="J8" s="213"/>
      <c r="K8" s="25">
        <f>SUM(K9:K23)</f>
        <v>19400</v>
      </c>
      <c r="L8" s="25">
        <f>SUM(L9:L23)</f>
        <v>18430</v>
      </c>
      <c r="M8" s="25">
        <f>SUM(M9:M23)</f>
        <v>970</v>
      </c>
      <c r="N8" s="25"/>
      <c r="O8" s="25">
        <f>SUM(O9:O23)</f>
        <v>12360</v>
      </c>
      <c r="P8" s="25">
        <f>SUM(P9:P23)</f>
        <v>700</v>
      </c>
      <c r="Q8" s="25">
        <f>SUM(Q9:Q23)</f>
        <v>500</v>
      </c>
      <c r="R8" s="25">
        <f>SUM(R9:R23)</f>
        <v>200</v>
      </c>
      <c r="S8" s="25">
        <f>SUM(S9:S23)</f>
        <v>6340</v>
      </c>
      <c r="T8" s="150"/>
    </row>
    <row r="9" spans="1:21" ht="27.95" customHeight="1" x14ac:dyDescent="0.2">
      <c r="A9" s="466">
        <v>1</v>
      </c>
      <c r="B9" s="466"/>
      <c r="C9" s="467">
        <v>60006101134</v>
      </c>
      <c r="D9" s="315">
        <v>3299</v>
      </c>
      <c r="E9" s="315">
        <v>5011</v>
      </c>
      <c r="F9" s="466">
        <v>50</v>
      </c>
      <c r="G9" s="468" t="s">
        <v>234</v>
      </c>
      <c r="H9" s="469" t="s">
        <v>233</v>
      </c>
      <c r="I9" s="466"/>
      <c r="J9" s="466"/>
      <c r="K9" s="474">
        <v>13857</v>
      </c>
      <c r="L9" s="474">
        <v>13165</v>
      </c>
      <c r="M9" s="474">
        <v>692</v>
      </c>
      <c r="N9" s="473" t="s">
        <v>236</v>
      </c>
      <c r="O9" s="471">
        <v>9743</v>
      </c>
      <c r="P9" s="470">
        <f>SUM(Q9:R12)</f>
        <v>137</v>
      </c>
      <c r="Q9" s="215">
        <v>0</v>
      </c>
      <c r="R9" s="211">
        <v>78</v>
      </c>
      <c r="S9" s="471">
        <v>3977</v>
      </c>
      <c r="T9" s="210"/>
    </row>
    <row r="10" spans="1:21" ht="27.95" customHeight="1" x14ac:dyDescent="0.2">
      <c r="A10" s="466"/>
      <c r="B10" s="466"/>
      <c r="C10" s="467"/>
      <c r="D10" s="315">
        <v>3299</v>
      </c>
      <c r="E10" s="315">
        <v>5021</v>
      </c>
      <c r="F10" s="466"/>
      <c r="G10" s="468"/>
      <c r="H10" s="469"/>
      <c r="I10" s="466"/>
      <c r="J10" s="466"/>
      <c r="K10" s="474"/>
      <c r="L10" s="474"/>
      <c r="M10" s="474"/>
      <c r="N10" s="473"/>
      <c r="O10" s="471"/>
      <c r="P10" s="470"/>
      <c r="Q10" s="215">
        <v>0</v>
      </c>
      <c r="R10" s="211">
        <v>25</v>
      </c>
      <c r="S10" s="471"/>
      <c r="T10" s="210"/>
    </row>
    <row r="11" spans="1:21" ht="27.95" customHeight="1" x14ac:dyDescent="0.2">
      <c r="A11" s="466"/>
      <c r="B11" s="466"/>
      <c r="C11" s="467"/>
      <c r="D11" s="315">
        <v>3299</v>
      </c>
      <c r="E11" s="315">
        <v>5031</v>
      </c>
      <c r="F11" s="483"/>
      <c r="G11" s="468"/>
      <c r="H11" s="469"/>
      <c r="I11" s="466"/>
      <c r="J11" s="466"/>
      <c r="K11" s="474"/>
      <c r="L11" s="474"/>
      <c r="M11" s="474"/>
      <c r="N11" s="473"/>
      <c r="O11" s="471"/>
      <c r="P11" s="470"/>
      <c r="Q11" s="215">
        <v>0</v>
      </c>
      <c r="R11" s="211">
        <v>25</v>
      </c>
      <c r="S11" s="471"/>
      <c r="T11" s="210"/>
    </row>
    <row r="12" spans="1:21" ht="27.95" customHeight="1" x14ac:dyDescent="0.2">
      <c r="A12" s="466"/>
      <c r="B12" s="466"/>
      <c r="C12" s="467"/>
      <c r="D12" s="315">
        <v>3299</v>
      </c>
      <c r="E12" s="315">
        <v>5032</v>
      </c>
      <c r="F12" s="483"/>
      <c r="G12" s="468"/>
      <c r="H12" s="469"/>
      <c r="I12" s="466"/>
      <c r="J12" s="466"/>
      <c r="K12" s="474"/>
      <c r="L12" s="474"/>
      <c r="M12" s="474"/>
      <c r="N12" s="473"/>
      <c r="O12" s="471"/>
      <c r="P12" s="470"/>
      <c r="Q12" s="215">
        <v>0</v>
      </c>
      <c r="R12" s="211">
        <v>9</v>
      </c>
      <c r="S12" s="471"/>
      <c r="T12" s="210"/>
    </row>
    <row r="13" spans="1:21" ht="27.95" customHeight="1" x14ac:dyDescent="0.2">
      <c r="A13" s="466">
        <v>2</v>
      </c>
      <c r="B13" s="466"/>
      <c r="C13" s="467">
        <v>60006101111</v>
      </c>
      <c r="D13" s="315">
        <v>3299</v>
      </c>
      <c r="E13" s="315">
        <v>5011</v>
      </c>
      <c r="F13" s="466">
        <v>50</v>
      </c>
      <c r="G13" s="468" t="s">
        <v>232</v>
      </c>
      <c r="H13" s="469" t="s">
        <v>233</v>
      </c>
      <c r="I13" s="466"/>
      <c r="J13" s="466"/>
      <c r="K13" s="474">
        <v>5543</v>
      </c>
      <c r="L13" s="474">
        <v>5265</v>
      </c>
      <c r="M13" s="474">
        <v>278</v>
      </c>
      <c r="N13" s="473" t="s">
        <v>236</v>
      </c>
      <c r="O13" s="471">
        <v>2617</v>
      </c>
      <c r="P13" s="470">
        <f>SUM(Q13:R23)</f>
        <v>563</v>
      </c>
      <c r="Q13" s="215">
        <v>0</v>
      </c>
      <c r="R13" s="211">
        <v>4</v>
      </c>
      <c r="S13" s="471">
        <v>2363</v>
      </c>
      <c r="T13" s="210"/>
    </row>
    <row r="14" spans="1:21" ht="27.95" customHeight="1" x14ac:dyDescent="0.2">
      <c r="A14" s="466"/>
      <c r="B14" s="466"/>
      <c r="C14" s="467"/>
      <c r="D14" s="315">
        <v>3299</v>
      </c>
      <c r="E14" s="315">
        <v>5031</v>
      </c>
      <c r="F14" s="466"/>
      <c r="G14" s="468"/>
      <c r="H14" s="469"/>
      <c r="I14" s="466"/>
      <c r="J14" s="466"/>
      <c r="K14" s="474"/>
      <c r="L14" s="474"/>
      <c r="M14" s="474"/>
      <c r="N14" s="473"/>
      <c r="O14" s="471"/>
      <c r="P14" s="470"/>
      <c r="Q14" s="215">
        <v>0</v>
      </c>
      <c r="R14" s="211">
        <v>1</v>
      </c>
      <c r="S14" s="471"/>
      <c r="T14" s="210"/>
    </row>
    <row r="15" spans="1:21" ht="27.95" customHeight="1" x14ac:dyDescent="0.2">
      <c r="A15" s="466"/>
      <c r="B15" s="466"/>
      <c r="C15" s="467"/>
      <c r="D15" s="315">
        <v>3299</v>
      </c>
      <c r="E15" s="315">
        <v>5032</v>
      </c>
      <c r="F15" s="466"/>
      <c r="G15" s="468"/>
      <c r="H15" s="469"/>
      <c r="I15" s="466"/>
      <c r="J15" s="466"/>
      <c r="K15" s="474"/>
      <c r="L15" s="474"/>
      <c r="M15" s="474"/>
      <c r="N15" s="473"/>
      <c r="O15" s="471"/>
      <c r="P15" s="470"/>
      <c r="Q15" s="215">
        <v>0</v>
      </c>
      <c r="R15" s="211">
        <v>1</v>
      </c>
      <c r="S15" s="471"/>
      <c r="T15" s="210"/>
    </row>
    <row r="16" spans="1:21" ht="27.95" customHeight="1" x14ac:dyDescent="0.2">
      <c r="A16" s="466"/>
      <c r="B16" s="466"/>
      <c r="C16" s="467"/>
      <c r="D16" s="315">
        <v>3299</v>
      </c>
      <c r="E16" s="315">
        <v>5137</v>
      </c>
      <c r="F16" s="466">
        <v>51</v>
      </c>
      <c r="G16" s="468"/>
      <c r="H16" s="469"/>
      <c r="I16" s="466"/>
      <c r="J16" s="466"/>
      <c r="K16" s="474"/>
      <c r="L16" s="474"/>
      <c r="M16" s="474"/>
      <c r="N16" s="473"/>
      <c r="O16" s="471"/>
      <c r="P16" s="470"/>
      <c r="Q16" s="215">
        <v>10</v>
      </c>
      <c r="R16" s="211">
        <v>3</v>
      </c>
      <c r="S16" s="471"/>
      <c r="T16" s="210"/>
    </row>
    <row r="17" spans="1:21" ht="27.95" customHeight="1" x14ac:dyDescent="0.2">
      <c r="A17" s="466"/>
      <c r="B17" s="466"/>
      <c r="C17" s="467"/>
      <c r="D17" s="315">
        <v>3299</v>
      </c>
      <c r="E17" s="315">
        <v>5139</v>
      </c>
      <c r="F17" s="466"/>
      <c r="G17" s="468"/>
      <c r="H17" s="469"/>
      <c r="I17" s="466"/>
      <c r="J17" s="466"/>
      <c r="K17" s="474"/>
      <c r="L17" s="474"/>
      <c r="M17" s="474"/>
      <c r="N17" s="473"/>
      <c r="O17" s="471"/>
      <c r="P17" s="470"/>
      <c r="Q17" s="215">
        <v>50</v>
      </c>
      <c r="R17" s="211">
        <v>8</v>
      </c>
      <c r="S17" s="471"/>
      <c r="T17" s="210"/>
    </row>
    <row r="18" spans="1:21" ht="27.95" customHeight="1" x14ac:dyDescent="0.2">
      <c r="A18" s="466"/>
      <c r="B18" s="466"/>
      <c r="C18" s="467"/>
      <c r="D18" s="315">
        <v>3299</v>
      </c>
      <c r="E18" s="315">
        <v>5163</v>
      </c>
      <c r="F18" s="466"/>
      <c r="G18" s="468"/>
      <c r="H18" s="469"/>
      <c r="I18" s="466"/>
      <c r="J18" s="466"/>
      <c r="K18" s="474"/>
      <c r="L18" s="474"/>
      <c r="M18" s="474"/>
      <c r="N18" s="473"/>
      <c r="O18" s="471"/>
      <c r="P18" s="470"/>
      <c r="Q18" s="215">
        <v>0</v>
      </c>
      <c r="R18" s="211">
        <v>1</v>
      </c>
      <c r="S18" s="471"/>
      <c r="T18" s="210"/>
    </row>
    <row r="19" spans="1:21" ht="27.95" customHeight="1" x14ac:dyDescent="0.2">
      <c r="A19" s="466"/>
      <c r="B19" s="466"/>
      <c r="C19" s="467"/>
      <c r="D19" s="315">
        <v>3299</v>
      </c>
      <c r="E19" s="315">
        <v>5164</v>
      </c>
      <c r="F19" s="466"/>
      <c r="G19" s="468"/>
      <c r="H19" s="469"/>
      <c r="I19" s="466"/>
      <c r="J19" s="466"/>
      <c r="K19" s="474"/>
      <c r="L19" s="474"/>
      <c r="M19" s="474"/>
      <c r="N19" s="473"/>
      <c r="O19" s="471"/>
      <c r="P19" s="470"/>
      <c r="Q19" s="215">
        <v>100</v>
      </c>
      <c r="R19" s="211">
        <v>13</v>
      </c>
      <c r="S19" s="471"/>
      <c r="T19" s="210"/>
    </row>
    <row r="20" spans="1:21" ht="27.95" customHeight="1" x14ac:dyDescent="0.2">
      <c r="A20" s="466"/>
      <c r="B20" s="466"/>
      <c r="C20" s="467"/>
      <c r="D20" s="315">
        <v>3299</v>
      </c>
      <c r="E20" s="315">
        <v>5167</v>
      </c>
      <c r="F20" s="466"/>
      <c r="G20" s="468"/>
      <c r="H20" s="469"/>
      <c r="I20" s="466"/>
      <c r="J20" s="466"/>
      <c r="K20" s="474"/>
      <c r="L20" s="474"/>
      <c r="M20" s="474"/>
      <c r="N20" s="473"/>
      <c r="O20" s="471"/>
      <c r="P20" s="470"/>
      <c r="Q20" s="215">
        <v>100</v>
      </c>
      <c r="R20" s="211">
        <v>5</v>
      </c>
      <c r="S20" s="471"/>
      <c r="T20" s="210"/>
    </row>
    <row r="21" spans="1:21" ht="27.95" customHeight="1" x14ac:dyDescent="0.2">
      <c r="A21" s="466"/>
      <c r="B21" s="466"/>
      <c r="C21" s="467"/>
      <c r="D21" s="315">
        <v>3299</v>
      </c>
      <c r="E21" s="315">
        <v>5169</v>
      </c>
      <c r="F21" s="466"/>
      <c r="G21" s="468"/>
      <c r="H21" s="469"/>
      <c r="I21" s="466"/>
      <c r="J21" s="466"/>
      <c r="K21" s="474"/>
      <c r="L21" s="474"/>
      <c r="M21" s="474"/>
      <c r="N21" s="473"/>
      <c r="O21" s="471"/>
      <c r="P21" s="470"/>
      <c r="Q21" s="215">
        <v>100</v>
      </c>
      <c r="R21" s="211">
        <v>12</v>
      </c>
      <c r="S21" s="471"/>
      <c r="T21" s="210"/>
    </row>
    <row r="22" spans="1:21" ht="27.95" customHeight="1" x14ac:dyDescent="0.2">
      <c r="A22" s="466"/>
      <c r="B22" s="466"/>
      <c r="C22" s="467"/>
      <c r="D22" s="315">
        <v>3299</v>
      </c>
      <c r="E22" s="315">
        <v>5175</v>
      </c>
      <c r="F22" s="466"/>
      <c r="G22" s="468"/>
      <c r="H22" s="469"/>
      <c r="I22" s="466"/>
      <c r="J22" s="466"/>
      <c r="K22" s="474"/>
      <c r="L22" s="474"/>
      <c r="M22" s="474"/>
      <c r="N22" s="473"/>
      <c r="O22" s="471"/>
      <c r="P22" s="470"/>
      <c r="Q22" s="215">
        <v>100</v>
      </c>
      <c r="R22" s="211">
        <v>13</v>
      </c>
      <c r="S22" s="471"/>
      <c r="T22" s="210"/>
    </row>
    <row r="23" spans="1:21" ht="27.95" customHeight="1" x14ac:dyDescent="0.2">
      <c r="A23" s="466"/>
      <c r="B23" s="466"/>
      <c r="C23" s="467"/>
      <c r="D23" s="315">
        <v>3299</v>
      </c>
      <c r="E23" s="315">
        <v>5176</v>
      </c>
      <c r="F23" s="466"/>
      <c r="G23" s="468"/>
      <c r="H23" s="469"/>
      <c r="I23" s="466"/>
      <c r="J23" s="466"/>
      <c r="K23" s="474"/>
      <c r="L23" s="474"/>
      <c r="M23" s="474"/>
      <c r="N23" s="473"/>
      <c r="O23" s="471"/>
      <c r="P23" s="470"/>
      <c r="Q23" s="215">
        <v>40</v>
      </c>
      <c r="R23" s="211">
        <v>2</v>
      </c>
      <c r="S23" s="471"/>
      <c r="T23" s="210"/>
    </row>
    <row r="24" spans="1:21" ht="35.25" customHeight="1" x14ac:dyDescent="0.2">
      <c r="A24" s="362" t="s">
        <v>235</v>
      </c>
      <c r="B24" s="362"/>
      <c r="C24" s="362"/>
      <c r="D24" s="362"/>
      <c r="E24" s="362"/>
      <c r="F24" s="362"/>
      <c r="G24" s="362"/>
      <c r="H24" s="362"/>
      <c r="I24" s="362"/>
      <c r="J24" s="362"/>
      <c r="K24" s="23">
        <f>SUM(K9:K23)</f>
        <v>19400</v>
      </c>
      <c r="L24" s="23">
        <f>SUM(L9:L23)</f>
        <v>18430</v>
      </c>
      <c r="M24" s="23">
        <f>SUM(M9:M23)</f>
        <v>970</v>
      </c>
      <c r="N24" s="23"/>
      <c r="O24" s="23">
        <f>SUM(O9:O23)</f>
        <v>12360</v>
      </c>
      <c r="P24" s="23">
        <f>SUM(P9:P23)</f>
        <v>700</v>
      </c>
      <c r="Q24" s="23">
        <f>SUM(Q9:Q23)</f>
        <v>500</v>
      </c>
      <c r="R24" s="23">
        <f>SUM(R9:R23)</f>
        <v>200</v>
      </c>
      <c r="S24" s="22">
        <f>SUM(S9:S23)</f>
        <v>6340</v>
      </c>
      <c r="T24" s="21"/>
    </row>
    <row r="25" spans="1:21" s="3" customFormat="1" x14ac:dyDescent="0.2">
      <c r="A25" s="4"/>
      <c r="B25" s="4"/>
      <c r="C25" s="4"/>
      <c r="D25" s="4"/>
      <c r="E25" s="4"/>
      <c r="F25" s="4"/>
      <c r="G25" s="20"/>
      <c r="H25" s="4"/>
      <c r="I25" s="19"/>
      <c r="J25" s="18"/>
      <c r="K25" s="17"/>
      <c r="L25" s="17"/>
      <c r="M25" s="17"/>
      <c r="N25" s="16"/>
      <c r="O25" s="16"/>
      <c r="T25" s="2"/>
      <c r="U25" s="1"/>
    </row>
    <row r="26" spans="1:21" s="3" customFormat="1" x14ac:dyDescent="0.2">
      <c r="A26" s="4"/>
      <c r="B26" s="4"/>
      <c r="C26" s="4"/>
      <c r="D26" s="4"/>
      <c r="E26" s="4"/>
      <c r="F26" s="4"/>
      <c r="G26" s="4"/>
      <c r="H26" s="4"/>
      <c r="I26" s="15"/>
      <c r="J26" s="6"/>
      <c r="K26" s="5"/>
      <c r="L26" s="5"/>
      <c r="M26" s="5"/>
      <c r="T26" s="2"/>
      <c r="U26" s="1"/>
    </row>
    <row r="27" spans="1:21" s="3" customFormat="1" x14ac:dyDescent="0.2">
      <c r="A27" s="4"/>
      <c r="B27" s="4"/>
      <c r="C27" s="4"/>
      <c r="D27" s="4"/>
      <c r="E27" s="4"/>
      <c r="F27" s="4"/>
      <c r="G27" s="4"/>
      <c r="H27" s="4"/>
      <c r="I27" s="15"/>
      <c r="J27" s="6"/>
      <c r="K27" s="5"/>
      <c r="L27" s="5"/>
      <c r="M27" s="5"/>
      <c r="T27" s="2"/>
      <c r="U27" s="1"/>
    </row>
    <row r="28" spans="1:21" s="7" customFormat="1" ht="15" x14ac:dyDescent="0.2">
      <c r="A28" s="13"/>
      <c r="B28" s="13"/>
      <c r="C28" s="13"/>
      <c r="D28" s="14"/>
      <c r="E28" s="13"/>
      <c r="F28" s="13"/>
      <c r="G28" s="13"/>
      <c r="H28" s="13"/>
      <c r="I28" s="12"/>
      <c r="J28" s="11"/>
      <c r="K28" s="10"/>
      <c r="L28" s="10"/>
      <c r="M28" s="10"/>
      <c r="T28" s="9"/>
      <c r="U28" s="8"/>
    </row>
    <row r="29" spans="1:21" s="3" customFormat="1" x14ac:dyDescent="0.2">
      <c r="A29" s="4"/>
      <c r="B29" s="4"/>
      <c r="C29" s="4"/>
      <c r="D29" s="4"/>
      <c r="E29" s="4"/>
      <c r="F29" s="4"/>
      <c r="G29" s="4"/>
      <c r="H29" s="4"/>
      <c r="I29" s="1"/>
      <c r="J29" s="6"/>
      <c r="K29" s="5"/>
      <c r="L29" s="5"/>
      <c r="M29" s="5"/>
      <c r="T29" s="2"/>
      <c r="U29" s="1"/>
    </row>
    <row r="30" spans="1:21" s="3" customFormat="1" x14ac:dyDescent="0.2">
      <c r="A30" s="4"/>
      <c r="B30" s="4"/>
      <c r="C30" s="4"/>
      <c r="D30" s="4"/>
      <c r="E30" s="4"/>
      <c r="F30" s="4"/>
      <c r="G30" s="4"/>
      <c r="H30" s="4"/>
      <c r="I30" s="1"/>
      <c r="J30" s="6"/>
      <c r="K30" s="5"/>
      <c r="L30" s="5"/>
      <c r="M30" s="5"/>
      <c r="T30" s="2"/>
      <c r="U30" s="1"/>
    </row>
    <row r="31" spans="1:21" s="3" customFormat="1" x14ac:dyDescent="0.2">
      <c r="A31" s="4"/>
      <c r="B31" s="4"/>
      <c r="C31" s="4"/>
      <c r="D31" s="4"/>
      <c r="E31" s="4"/>
      <c r="F31" s="4"/>
      <c r="G31" s="4"/>
      <c r="H31" s="4"/>
      <c r="I31" s="1"/>
      <c r="J31" s="6"/>
      <c r="K31" s="5"/>
      <c r="L31" s="5"/>
      <c r="M31" s="5"/>
      <c r="T31" s="2"/>
      <c r="U31" s="1"/>
    </row>
    <row r="32" spans="1:21" s="3" customFormat="1" x14ac:dyDescent="0.2">
      <c r="A32" s="4"/>
      <c r="B32" s="4"/>
      <c r="C32" s="4"/>
      <c r="D32" s="4"/>
      <c r="E32" s="4"/>
      <c r="F32" s="4"/>
      <c r="G32" s="4"/>
      <c r="H32" s="4"/>
      <c r="I32" s="1"/>
      <c r="J32" s="6"/>
      <c r="K32" s="5"/>
      <c r="L32" s="5"/>
      <c r="M32" s="5"/>
      <c r="T32" s="2"/>
      <c r="U32" s="1"/>
    </row>
    <row r="33" spans="1:21" s="3" customFormat="1" x14ac:dyDescent="0.2">
      <c r="A33" s="4"/>
      <c r="B33" s="4"/>
      <c r="C33" s="4"/>
      <c r="D33" s="4"/>
      <c r="E33" s="4"/>
      <c r="F33" s="4"/>
      <c r="G33" s="4"/>
      <c r="H33" s="4"/>
      <c r="I33" s="1"/>
      <c r="J33" s="6"/>
      <c r="K33" s="5"/>
      <c r="L33" s="5"/>
      <c r="M33" s="5"/>
      <c r="T33" s="2"/>
      <c r="U33" s="1"/>
    </row>
    <row r="34" spans="1:21" s="3" customFormat="1" x14ac:dyDescent="0.2">
      <c r="A34" s="4"/>
      <c r="B34" s="4"/>
      <c r="C34" s="4"/>
      <c r="D34" s="4"/>
      <c r="E34" s="4"/>
      <c r="F34" s="4"/>
      <c r="G34" s="4"/>
      <c r="H34" s="4"/>
      <c r="I34" s="1"/>
      <c r="J34" s="6"/>
      <c r="K34" s="5"/>
      <c r="L34" s="5"/>
      <c r="M34" s="5"/>
      <c r="T34" s="2"/>
      <c r="U34" s="1"/>
    </row>
    <row r="35" spans="1:21" s="3" customFormat="1" x14ac:dyDescent="0.2">
      <c r="A35" s="4"/>
      <c r="B35" s="4"/>
      <c r="C35" s="4"/>
      <c r="D35" s="4"/>
      <c r="E35" s="4"/>
      <c r="F35" s="4"/>
      <c r="G35" s="4"/>
      <c r="H35" s="4"/>
      <c r="I35" s="1"/>
      <c r="J35" s="6"/>
      <c r="K35" s="5"/>
      <c r="L35" s="5"/>
      <c r="M35" s="5"/>
      <c r="T35" s="2"/>
      <c r="U35" s="1"/>
    </row>
    <row r="36" spans="1:21" s="3" customFormat="1" x14ac:dyDescent="0.2">
      <c r="A36" s="4"/>
      <c r="B36" s="4"/>
      <c r="C36" s="4"/>
      <c r="D36" s="4"/>
      <c r="E36" s="4"/>
      <c r="F36" s="4"/>
      <c r="G36" s="4"/>
      <c r="H36" s="4"/>
      <c r="I36" s="1"/>
      <c r="J36" s="6"/>
      <c r="K36" s="5"/>
      <c r="L36" s="5"/>
      <c r="M36" s="5"/>
      <c r="T36" s="2"/>
      <c r="U36" s="1"/>
    </row>
    <row r="37" spans="1:21" s="3" customFormat="1" x14ac:dyDescent="0.2">
      <c r="A37" s="4"/>
      <c r="B37" s="4"/>
      <c r="C37" s="4"/>
      <c r="D37" s="4"/>
      <c r="E37" s="4"/>
      <c r="F37" s="4"/>
      <c r="G37" s="4"/>
      <c r="H37" s="4"/>
      <c r="I37" s="1"/>
      <c r="J37" s="6"/>
      <c r="K37" s="5"/>
      <c r="L37" s="5"/>
      <c r="M37" s="5"/>
      <c r="T37" s="2"/>
      <c r="U37" s="1"/>
    </row>
    <row r="38" spans="1:21" s="3" customFormat="1" x14ac:dyDescent="0.2">
      <c r="A38" s="4"/>
      <c r="B38" s="4"/>
      <c r="C38" s="4"/>
      <c r="D38" s="4"/>
      <c r="E38" s="4"/>
      <c r="F38" s="4"/>
      <c r="G38" s="4"/>
      <c r="H38" s="4"/>
      <c r="I38" s="1"/>
      <c r="J38" s="6"/>
      <c r="K38" s="5"/>
      <c r="L38" s="5"/>
      <c r="M38" s="5"/>
      <c r="T38" s="2"/>
      <c r="U38" s="1"/>
    </row>
    <row r="39" spans="1:21" s="3" customFormat="1" x14ac:dyDescent="0.2">
      <c r="A39" s="4"/>
      <c r="B39" s="4"/>
      <c r="C39" s="4"/>
      <c r="D39" s="4"/>
      <c r="E39" s="4"/>
      <c r="F39" s="4"/>
      <c r="G39" s="4"/>
      <c r="H39" s="4"/>
      <c r="I39" s="1"/>
      <c r="J39" s="6"/>
      <c r="K39" s="5"/>
      <c r="L39" s="5"/>
      <c r="M39" s="5"/>
      <c r="T39" s="2"/>
      <c r="U39" s="1"/>
    </row>
    <row r="40" spans="1:21" s="3" customFormat="1" x14ac:dyDescent="0.2">
      <c r="A40" s="4"/>
      <c r="B40" s="4"/>
      <c r="C40" s="4"/>
      <c r="D40" s="4"/>
      <c r="E40" s="4"/>
      <c r="F40" s="4"/>
      <c r="G40" s="4"/>
      <c r="H40" s="4"/>
      <c r="I40" s="1"/>
      <c r="J40" s="6"/>
      <c r="K40" s="5"/>
      <c r="L40" s="5"/>
      <c r="M40" s="5"/>
      <c r="T40" s="2"/>
      <c r="U40" s="1"/>
    </row>
    <row r="41" spans="1:21" s="3" customFormat="1" x14ac:dyDescent="0.2">
      <c r="A41" s="4"/>
      <c r="B41" s="4"/>
      <c r="C41" s="4"/>
      <c r="D41" s="4"/>
      <c r="E41" s="4"/>
      <c r="F41" s="4"/>
      <c r="G41" s="4"/>
      <c r="H41" s="4"/>
      <c r="I41" s="1"/>
      <c r="J41" s="6"/>
      <c r="K41" s="5"/>
      <c r="L41" s="5"/>
      <c r="M41" s="5"/>
      <c r="T41" s="2"/>
      <c r="U41" s="1"/>
    </row>
    <row r="42" spans="1:21" s="3" customFormat="1" x14ac:dyDescent="0.2">
      <c r="A42" s="4"/>
      <c r="B42" s="4"/>
      <c r="C42" s="4"/>
      <c r="D42" s="4"/>
      <c r="E42" s="4"/>
      <c r="F42" s="4"/>
      <c r="G42" s="4"/>
      <c r="H42" s="4"/>
      <c r="I42" s="1"/>
      <c r="J42" s="6"/>
      <c r="K42" s="5"/>
      <c r="L42" s="5"/>
      <c r="M42" s="5"/>
      <c r="T42" s="2"/>
      <c r="U42" s="1"/>
    </row>
    <row r="43" spans="1:21" s="3" customFormat="1" x14ac:dyDescent="0.2">
      <c r="A43" s="4"/>
      <c r="B43" s="4"/>
      <c r="C43" s="4"/>
      <c r="D43" s="4"/>
      <c r="E43" s="4"/>
      <c r="F43" s="4"/>
      <c r="G43" s="4"/>
      <c r="H43" s="4"/>
      <c r="I43" s="1"/>
      <c r="J43" s="6"/>
      <c r="K43" s="5"/>
      <c r="L43" s="5"/>
      <c r="M43" s="5"/>
      <c r="T43" s="2"/>
      <c r="U43" s="1"/>
    </row>
    <row r="44" spans="1:21" s="3" customFormat="1" x14ac:dyDescent="0.2">
      <c r="A44" s="4"/>
      <c r="B44" s="4"/>
      <c r="C44" s="4"/>
      <c r="D44" s="4"/>
      <c r="E44" s="4"/>
      <c r="F44" s="4"/>
      <c r="G44" s="4"/>
      <c r="H44" s="4"/>
      <c r="I44" s="1"/>
      <c r="J44" s="6"/>
      <c r="K44" s="5"/>
      <c r="L44" s="5"/>
      <c r="M44" s="5"/>
      <c r="T44" s="2"/>
      <c r="U44" s="1"/>
    </row>
    <row r="45" spans="1:21" s="3" customFormat="1" x14ac:dyDescent="0.2">
      <c r="A45" s="4"/>
      <c r="B45" s="4"/>
      <c r="C45" s="4"/>
      <c r="D45" s="4"/>
      <c r="E45" s="4"/>
      <c r="F45" s="4"/>
      <c r="G45" s="4"/>
      <c r="H45" s="4"/>
      <c r="I45" s="1"/>
      <c r="J45" s="6"/>
      <c r="K45" s="5"/>
      <c r="L45" s="5"/>
      <c r="M45" s="5"/>
      <c r="T45" s="2"/>
      <c r="U45" s="1"/>
    </row>
    <row r="46" spans="1:21" s="3" customFormat="1" x14ac:dyDescent="0.2">
      <c r="A46" s="4"/>
      <c r="B46" s="4"/>
      <c r="C46" s="4"/>
      <c r="D46" s="4"/>
      <c r="E46" s="4"/>
      <c r="F46" s="4"/>
      <c r="G46" s="4"/>
      <c r="H46" s="4"/>
      <c r="I46" s="1"/>
      <c r="J46" s="4"/>
      <c r="K46" s="5"/>
      <c r="L46" s="5"/>
      <c r="M46" s="5"/>
      <c r="T46" s="2"/>
      <c r="U46" s="1"/>
    </row>
    <row r="47" spans="1:21" s="3" customFormat="1" x14ac:dyDescent="0.2">
      <c r="A47" s="4"/>
      <c r="B47" s="4"/>
      <c r="C47" s="4"/>
      <c r="D47" s="4"/>
      <c r="E47" s="4"/>
      <c r="F47" s="4"/>
      <c r="G47" s="4"/>
      <c r="H47" s="4"/>
      <c r="I47" s="1"/>
      <c r="J47" s="4"/>
      <c r="K47" s="5"/>
      <c r="L47" s="5"/>
      <c r="M47" s="5"/>
      <c r="T47" s="2"/>
      <c r="U47" s="1"/>
    </row>
    <row r="48" spans="1:21" s="3" customFormat="1" x14ac:dyDescent="0.2">
      <c r="A48" s="4"/>
      <c r="B48" s="4"/>
      <c r="C48" s="4"/>
      <c r="D48" s="4"/>
      <c r="E48" s="4"/>
      <c r="F48" s="4"/>
      <c r="G48" s="4"/>
      <c r="H48" s="4"/>
      <c r="I48" s="1"/>
      <c r="J48" s="4"/>
      <c r="K48" s="5"/>
      <c r="L48" s="5"/>
      <c r="M48" s="5"/>
      <c r="T48" s="2"/>
      <c r="U48" s="1"/>
    </row>
    <row r="49" spans="1:21" s="3" customFormat="1" x14ac:dyDescent="0.2">
      <c r="A49" s="4"/>
      <c r="B49" s="4"/>
      <c r="C49" s="4"/>
      <c r="D49" s="4"/>
      <c r="E49" s="4"/>
      <c r="F49" s="4"/>
      <c r="G49" s="4"/>
      <c r="H49" s="4"/>
      <c r="I49" s="1"/>
      <c r="J49" s="4"/>
      <c r="K49" s="5"/>
      <c r="L49" s="5"/>
      <c r="M49" s="5"/>
      <c r="T49" s="2"/>
      <c r="U49" s="1"/>
    </row>
    <row r="50" spans="1:21" s="3" customFormat="1" x14ac:dyDescent="0.2">
      <c r="A50" s="4"/>
      <c r="B50" s="4"/>
      <c r="C50" s="4"/>
      <c r="D50" s="4"/>
      <c r="E50" s="4"/>
      <c r="F50" s="4"/>
      <c r="G50" s="4"/>
      <c r="H50" s="4"/>
      <c r="I50" s="1"/>
      <c r="J50" s="4"/>
      <c r="K50" s="5"/>
      <c r="L50" s="5"/>
      <c r="M50" s="5"/>
      <c r="T50" s="2"/>
      <c r="U50" s="1"/>
    </row>
    <row r="51" spans="1:21" s="3" customFormat="1" x14ac:dyDescent="0.2">
      <c r="A51" s="4"/>
      <c r="B51" s="4"/>
      <c r="C51" s="4"/>
      <c r="D51" s="4"/>
      <c r="E51" s="4"/>
      <c r="F51" s="4"/>
      <c r="G51" s="4"/>
      <c r="H51" s="4"/>
      <c r="I51" s="1"/>
      <c r="J51" s="4"/>
      <c r="K51" s="5"/>
      <c r="L51" s="5"/>
      <c r="M51" s="5"/>
      <c r="T51" s="2"/>
      <c r="U51" s="1"/>
    </row>
    <row r="52" spans="1:21" s="3" customFormat="1" x14ac:dyDescent="0.2">
      <c r="A52" s="4"/>
      <c r="B52" s="4"/>
      <c r="C52" s="4"/>
      <c r="D52" s="4"/>
      <c r="E52" s="4"/>
      <c r="F52" s="4"/>
      <c r="G52" s="4"/>
      <c r="H52" s="4"/>
      <c r="I52" s="1"/>
      <c r="J52" s="4"/>
      <c r="K52" s="5"/>
      <c r="L52" s="5"/>
      <c r="M52" s="5"/>
      <c r="T52" s="2"/>
      <c r="U52" s="1"/>
    </row>
    <row r="53" spans="1:21" s="3" customFormat="1" x14ac:dyDescent="0.2">
      <c r="A53" s="4"/>
      <c r="B53" s="4"/>
      <c r="C53" s="4"/>
      <c r="D53" s="4"/>
      <c r="E53" s="4"/>
      <c r="F53" s="4"/>
      <c r="G53" s="4"/>
      <c r="H53" s="4"/>
      <c r="I53" s="1"/>
      <c r="J53" s="4"/>
      <c r="K53" s="5"/>
      <c r="L53" s="5"/>
      <c r="M53" s="5"/>
      <c r="T53" s="2"/>
      <c r="U53" s="1"/>
    </row>
    <row r="54" spans="1:21" s="3" customFormat="1" x14ac:dyDescent="0.2">
      <c r="A54" s="4"/>
      <c r="B54" s="4"/>
      <c r="C54" s="4"/>
      <c r="D54" s="4"/>
      <c r="E54" s="4"/>
      <c r="F54" s="4"/>
      <c r="G54" s="4"/>
      <c r="H54" s="4"/>
      <c r="I54" s="1"/>
      <c r="J54" s="4"/>
      <c r="K54" s="5"/>
      <c r="L54" s="5"/>
      <c r="M54" s="5"/>
      <c r="T54" s="2"/>
      <c r="U54" s="1"/>
    </row>
    <row r="55" spans="1:21" s="3" customFormat="1" x14ac:dyDescent="0.2">
      <c r="A55" s="4"/>
      <c r="B55" s="4"/>
      <c r="C55" s="4"/>
      <c r="D55" s="4"/>
      <c r="E55" s="4"/>
      <c r="F55" s="4"/>
      <c r="G55" s="4"/>
      <c r="H55" s="4"/>
      <c r="I55" s="1"/>
      <c r="J55" s="4"/>
      <c r="K55" s="5"/>
      <c r="L55" s="5"/>
      <c r="M55" s="5"/>
      <c r="T55" s="2"/>
      <c r="U55" s="1"/>
    </row>
    <row r="56" spans="1:21" s="3" customFormat="1" x14ac:dyDescent="0.2">
      <c r="A56" s="4"/>
      <c r="B56" s="4"/>
      <c r="C56" s="4"/>
      <c r="D56" s="4"/>
      <c r="E56" s="4"/>
      <c r="F56" s="4"/>
      <c r="G56" s="4"/>
      <c r="H56" s="4"/>
      <c r="I56" s="1"/>
      <c r="J56" s="4"/>
      <c r="K56" s="5"/>
      <c r="L56" s="5"/>
      <c r="M56" s="5"/>
      <c r="T56" s="2"/>
      <c r="U56" s="1"/>
    </row>
    <row r="57" spans="1:21" s="3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4"/>
      <c r="K57" s="5"/>
      <c r="L57" s="5"/>
      <c r="M57" s="5"/>
      <c r="T57" s="2"/>
      <c r="U57" s="1"/>
    </row>
    <row r="58" spans="1:21" s="3" customFormat="1" x14ac:dyDescent="0.2">
      <c r="A58" s="1"/>
      <c r="B58" s="1"/>
      <c r="C58" s="1"/>
      <c r="D58" s="1"/>
      <c r="E58" s="1"/>
      <c r="F58" s="1"/>
      <c r="G58" s="1"/>
      <c r="H58" s="1"/>
      <c r="I58" s="1"/>
      <c r="J58" s="4"/>
      <c r="K58" s="5"/>
      <c r="L58" s="5"/>
      <c r="M58" s="5"/>
      <c r="T58" s="2"/>
      <c r="U58" s="1"/>
    </row>
    <row r="59" spans="1:21" s="3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4"/>
      <c r="K59" s="5"/>
      <c r="L59" s="5"/>
      <c r="M59" s="5"/>
      <c r="T59" s="2"/>
      <c r="U59" s="1"/>
    </row>
    <row r="60" spans="1:21" s="3" customFormat="1" x14ac:dyDescent="0.2">
      <c r="A60" s="1"/>
      <c r="B60" s="1"/>
      <c r="C60" s="1"/>
      <c r="D60" s="1"/>
      <c r="E60" s="1"/>
      <c r="F60" s="1"/>
      <c r="G60" s="1"/>
      <c r="H60" s="1"/>
      <c r="I60" s="1"/>
      <c r="J60" s="4"/>
      <c r="K60" s="5"/>
      <c r="L60" s="5"/>
      <c r="M60" s="5"/>
      <c r="T60" s="2"/>
      <c r="U60" s="1"/>
    </row>
    <row r="61" spans="1:21" s="3" customFormat="1" x14ac:dyDescent="0.2">
      <c r="A61" s="1"/>
      <c r="B61" s="1"/>
      <c r="C61" s="1"/>
      <c r="D61" s="1"/>
      <c r="E61" s="1"/>
      <c r="F61" s="1"/>
      <c r="G61" s="1"/>
      <c r="H61" s="1"/>
      <c r="I61" s="1"/>
      <c r="J61" s="4"/>
      <c r="K61" s="5"/>
      <c r="L61" s="5"/>
      <c r="M61" s="5"/>
      <c r="T61" s="2"/>
      <c r="U61" s="1"/>
    </row>
    <row r="62" spans="1:21" s="3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4"/>
      <c r="K62" s="5"/>
      <c r="L62" s="5"/>
      <c r="M62" s="5"/>
      <c r="T62" s="2"/>
      <c r="U62" s="1"/>
    </row>
    <row r="63" spans="1:21" s="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4"/>
      <c r="K63" s="5"/>
      <c r="L63" s="5"/>
      <c r="M63" s="5"/>
      <c r="T63" s="2"/>
      <c r="U63" s="1"/>
    </row>
    <row r="64" spans="1:21" s="3" customFormat="1" x14ac:dyDescent="0.2">
      <c r="A64" s="1"/>
      <c r="B64" s="1"/>
      <c r="C64" s="1"/>
      <c r="D64" s="1"/>
      <c r="E64" s="1"/>
      <c r="F64" s="1"/>
      <c r="G64" s="1"/>
      <c r="H64" s="1"/>
      <c r="I64" s="1"/>
      <c r="J64" s="4"/>
      <c r="K64" s="5"/>
      <c r="L64" s="5"/>
      <c r="M64" s="5"/>
      <c r="T64" s="2"/>
      <c r="U64" s="1"/>
    </row>
    <row r="65" spans="1:21" s="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J65" s="4"/>
      <c r="K65" s="5"/>
      <c r="L65" s="5"/>
      <c r="M65" s="5"/>
      <c r="T65" s="2"/>
      <c r="U65" s="1"/>
    </row>
    <row r="66" spans="1:21" s="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J66" s="4"/>
      <c r="K66" s="5"/>
      <c r="L66" s="5"/>
      <c r="M66" s="5"/>
      <c r="T66" s="2"/>
      <c r="U66" s="1"/>
    </row>
    <row r="67" spans="1:21" s="3" customFormat="1" x14ac:dyDescent="0.2">
      <c r="A67" s="1"/>
      <c r="B67" s="1"/>
      <c r="C67" s="1"/>
      <c r="D67" s="1"/>
      <c r="E67" s="1"/>
      <c r="F67" s="1"/>
      <c r="G67" s="1"/>
      <c r="H67" s="1"/>
      <c r="I67" s="1"/>
      <c r="J67" s="4"/>
      <c r="K67" s="5"/>
      <c r="L67" s="5"/>
      <c r="M67" s="5"/>
      <c r="T67" s="2"/>
      <c r="U67" s="1"/>
    </row>
    <row r="68" spans="1:21" s="3" customFormat="1" x14ac:dyDescent="0.2">
      <c r="A68" s="1"/>
      <c r="B68" s="1"/>
      <c r="C68" s="1"/>
      <c r="D68" s="1"/>
      <c r="E68" s="1"/>
      <c r="F68" s="1"/>
      <c r="G68" s="1"/>
      <c r="H68" s="1"/>
      <c r="I68" s="1"/>
      <c r="J68" s="4"/>
      <c r="K68" s="5"/>
      <c r="L68" s="5"/>
      <c r="M68" s="5"/>
      <c r="T68" s="2"/>
      <c r="U68" s="1"/>
    </row>
    <row r="69" spans="1:21" s="3" customFormat="1" x14ac:dyDescent="0.2">
      <c r="A69" s="1"/>
      <c r="B69" s="1"/>
      <c r="C69" s="1"/>
      <c r="D69" s="1"/>
      <c r="E69" s="1"/>
      <c r="F69" s="1"/>
      <c r="G69" s="1"/>
      <c r="H69" s="1"/>
      <c r="I69" s="1"/>
      <c r="J69" s="4"/>
      <c r="K69" s="5"/>
      <c r="L69" s="5"/>
      <c r="M69" s="5"/>
      <c r="T69" s="2"/>
      <c r="U69" s="1"/>
    </row>
    <row r="70" spans="1:21" s="3" customFormat="1" x14ac:dyDescent="0.2">
      <c r="A70" s="1"/>
      <c r="B70" s="1"/>
      <c r="C70" s="1"/>
      <c r="D70" s="1"/>
      <c r="E70" s="1"/>
      <c r="F70" s="1"/>
      <c r="G70" s="1"/>
      <c r="H70" s="1"/>
      <c r="I70" s="1"/>
      <c r="J70" s="4"/>
      <c r="K70" s="5"/>
      <c r="L70" s="5"/>
      <c r="M70" s="5"/>
      <c r="T70" s="2"/>
      <c r="U70" s="1"/>
    </row>
    <row r="71" spans="1:21" s="3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4"/>
      <c r="K71" s="5"/>
      <c r="L71" s="5"/>
      <c r="M71" s="5"/>
      <c r="T71" s="2"/>
      <c r="U71" s="1"/>
    </row>
    <row r="72" spans="1:21" s="3" customFormat="1" x14ac:dyDescent="0.2">
      <c r="A72" s="1"/>
      <c r="B72" s="1"/>
      <c r="C72" s="1"/>
      <c r="D72" s="1"/>
      <c r="E72" s="1"/>
      <c r="F72" s="1"/>
      <c r="G72" s="1"/>
      <c r="H72" s="1"/>
      <c r="I72" s="1"/>
      <c r="J72" s="4"/>
      <c r="K72" s="5"/>
      <c r="L72" s="5"/>
      <c r="M72" s="5"/>
      <c r="T72" s="2"/>
      <c r="U72" s="1"/>
    </row>
    <row r="73" spans="1:21" s="3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4"/>
      <c r="K73" s="5"/>
      <c r="L73" s="5"/>
      <c r="M73" s="5"/>
      <c r="T73" s="2"/>
      <c r="U73" s="1"/>
    </row>
    <row r="74" spans="1:21" s="3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4"/>
      <c r="K74" s="5"/>
      <c r="L74" s="5"/>
      <c r="M74" s="5"/>
      <c r="T74" s="2"/>
      <c r="U74" s="1"/>
    </row>
    <row r="75" spans="1:21" s="3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4"/>
      <c r="K75" s="5"/>
      <c r="L75" s="5"/>
      <c r="M75" s="5"/>
      <c r="T75" s="2"/>
      <c r="U75" s="1"/>
    </row>
    <row r="76" spans="1:21" s="3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4"/>
      <c r="K76" s="5"/>
      <c r="L76" s="5"/>
      <c r="M76" s="5"/>
      <c r="T76" s="2"/>
      <c r="U76" s="1"/>
    </row>
    <row r="77" spans="1:21" s="3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4"/>
      <c r="K77" s="5"/>
      <c r="L77" s="5"/>
      <c r="M77" s="5"/>
      <c r="T77" s="2"/>
      <c r="U77" s="1"/>
    </row>
    <row r="78" spans="1:21" s="3" customFormat="1" x14ac:dyDescent="0.2">
      <c r="A78" s="1"/>
      <c r="B78" s="1"/>
      <c r="C78" s="1"/>
      <c r="D78" s="1"/>
      <c r="E78" s="1"/>
      <c r="F78" s="1"/>
      <c r="G78" s="1"/>
      <c r="H78" s="1"/>
      <c r="I78" s="1"/>
      <c r="J78" s="4"/>
      <c r="K78" s="5"/>
      <c r="L78" s="5"/>
      <c r="M78" s="5"/>
      <c r="T78" s="2"/>
      <c r="U78" s="1"/>
    </row>
    <row r="79" spans="1:21" s="3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4"/>
      <c r="K79" s="5"/>
      <c r="L79" s="5"/>
      <c r="M79" s="5"/>
      <c r="T79" s="2"/>
      <c r="U79" s="1"/>
    </row>
    <row r="80" spans="1:21" s="3" customFormat="1" x14ac:dyDescent="0.2">
      <c r="A80" s="1"/>
      <c r="B80" s="1"/>
      <c r="C80" s="1"/>
      <c r="D80" s="1"/>
      <c r="E80" s="1"/>
      <c r="F80" s="1"/>
      <c r="G80" s="1"/>
      <c r="H80" s="1"/>
      <c r="I80" s="1"/>
      <c r="J80" s="4"/>
      <c r="K80" s="5"/>
      <c r="L80" s="5"/>
      <c r="M80" s="5"/>
      <c r="T80" s="2"/>
      <c r="U80" s="1"/>
    </row>
    <row r="81" spans="1:21" s="3" customFormat="1" x14ac:dyDescent="0.2">
      <c r="A81" s="1"/>
      <c r="B81" s="1"/>
      <c r="C81" s="1"/>
      <c r="D81" s="1"/>
      <c r="E81" s="1"/>
      <c r="F81" s="1"/>
      <c r="G81" s="1"/>
      <c r="H81" s="1"/>
      <c r="I81" s="1"/>
      <c r="J81" s="4"/>
      <c r="K81" s="5"/>
      <c r="L81" s="5"/>
      <c r="M81" s="5"/>
      <c r="T81" s="2"/>
      <c r="U81" s="1"/>
    </row>
    <row r="82" spans="1:21" s="3" customFormat="1" x14ac:dyDescent="0.2">
      <c r="A82" s="1"/>
      <c r="B82" s="1"/>
      <c r="C82" s="1"/>
      <c r="D82" s="1"/>
      <c r="E82" s="1"/>
      <c r="F82" s="1"/>
      <c r="G82" s="1"/>
      <c r="H82" s="1"/>
      <c r="I82" s="1"/>
      <c r="J82" s="4"/>
      <c r="K82" s="5"/>
      <c r="L82" s="5"/>
      <c r="M82" s="5"/>
      <c r="T82" s="2"/>
      <c r="U82" s="1"/>
    </row>
    <row r="83" spans="1:21" s="3" customFormat="1" x14ac:dyDescent="0.2">
      <c r="A83" s="1"/>
      <c r="B83" s="1"/>
      <c r="C83" s="1"/>
      <c r="D83" s="1"/>
      <c r="E83" s="1"/>
      <c r="F83" s="1"/>
      <c r="G83" s="1"/>
      <c r="H83" s="1"/>
      <c r="I83" s="1"/>
      <c r="J83" s="4"/>
      <c r="K83" s="5"/>
      <c r="L83" s="5"/>
      <c r="M83" s="5"/>
      <c r="T83" s="2"/>
      <c r="U83" s="1"/>
    </row>
    <row r="84" spans="1:21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4"/>
      <c r="K84" s="5"/>
      <c r="L84" s="5"/>
      <c r="M84" s="5"/>
      <c r="T84" s="2"/>
      <c r="U84" s="1"/>
    </row>
    <row r="85" spans="1:21" s="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4"/>
      <c r="K85" s="5"/>
      <c r="L85" s="5"/>
      <c r="M85" s="5"/>
      <c r="T85" s="2"/>
      <c r="U85" s="1"/>
    </row>
    <row r="86" spans="1:21" s="3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4"/>
      <c r="K86" s="5"/>
      <c r="L86" s="5"/>
      <c r="M86" s="5"/>
      <c r="T86" s="2"/>
      <c r="U86" s="1"/>
    </row>
    <row r="87" spans="1:21" s="3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4"/>
      <c r="K87" s="5"/>
      <c r="L87" s="5"/>
      <c r="M87" s="5"/>
      <c r="T87" s="2"/>
      <c r="U87" s="1"/>
    </row>
    <row r="88" spans="1:21" s="3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4"/>
      <c r="K88" s="5"/>
      <c r="L88" s="5"/>
      <c r="M88" s="5"/>
      <c r="T88" s="2"/>
      <c r="U88" s="1"/>
    </row>
    <row r="89" spans="1:21" s="3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4"/>
      <c r="K89" s="5"/>
      <c r="L89" s="5"/>
      <c r="M89" s="5"/>
      <c r="T89" s="2"/>
      <c r="U89" s="1"/>
    </row>
    <row r="90" spans="1:21" s="3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4"/>
      <c r="K90" s="5"/>
      <c r="L90" s="5"/>
      <c r="M90" s="5"/>
      <c r="T90" s="2"/>
      <c r="U90" s="1"/>
    </row>
    <row r="91" spans="1:21" s="3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4"/>
      <c r="K91" s="5"/>
      <c r="L91" s="5"/>
      <c r="M91" s="5"/>
      <c r="T91" s="2"/>
      <c r="U91" s="1"/>
    </row>
    <row r="92" spans="1:21" s="3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4"/>
      <c r="K92" s="5"/>
      <c r="L92" s="5"/>
      <c r="M92" s="5"/>
      <c r="T92" s="2"/>
      <c r="U92" s="1"/>
    </row>
    <row r="93" spans="1:21" s="3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4"/>
      <c r="K93" s="5"/>
      <c r="L93" s="5"/>
      <c r="M93" s="5"/>
      <c r="T93" s="2"/>
      <c r="U93" s="1"/>
    </row>
    <row r="94" spans="1:21" s="3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4"/>
      <c r="K94" s="5"/>
      <c r="L94" s="5"/>
      <c r="M94" s="5"/>
      <c r="T94" s="2"/>
      <c r="U94" s="1"/>
    </row>
    <row r="95" spans="1:21" s="3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4"/>
      <c r="K95" s="5"/>
      <c r="L95" s="5"/>
      <c r="M95" s="5"/>
      <c r="T95" s="2"/>
      <c r="U95" s="1"/>
    </row>
    <row r="96" spans="1:21" s="3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4"/>
      <c r="K96" s="5"/>
      <c r="L96" s="5"/>
      <c r="M96" s="5"/>
      <c r="T96" s="2"/>
      <c r="U96" s="1"/>
    </row>
    <row r="97" spans="1:21" s="3" customFormat="1" x14ac:dyDescent="0.2">
      <c r="A97" s="1"/>
      <c r="B97" s="1"/>
      <c r="C97" s="1"/>
      <c r="D97" s="1"/>
      <c r="E97" s="1"/>
      <c r="F97" s="1"/>
      <c r="G97" s="1"/>
      <c r="H97" s="1"/>
      <c r="I97" s="1"/>
      <c r="J97" s="4"/>
      <c r="K97" s="5"/>
      <c r="L97" s="5"/>
      <c r="M97" s="5"/>
      <c r="T97" s="2"/>
      <c r="U97" s="1"/>
    </row>
    <row r="98" spans="1:21" s="3" customFormat="1" x14ac:dyDescent="0.2">
      <c r="A98" s="1"/>
      <c r="B98" s="1"/>
      <c r="C98" s="1"/>
      <c r="D98" s="1"/>
      <c r="E98" s="1"/>
      <c r="F98" s="1"/>
      <c r="G98" s="1"/>
      <c r="H98" s="1"/>
      <c r="I98" s="1"/>
      <c r="J98" s="4"/>
      <c r="K98" s="5"/>
      <c r="L98" s="5"/>
      <c r="M98" s="5"/>
      <c r="T98" s="2"/>
      <c r="U98" s="1"/>
    </row>
    <row r="99" spans="1:21" s="3" customFormat="1" x14ac:dyDescent="0.2">
      <c r="A99" s="1"/>
      <c r="B99" s="1"/>
      <c r="C99" s="1"/>
      <c r="D99" s="1"/>
      <c r="E99" s="1"/>
      <c r="F99" s="1"/>
      <c r="G99" s="1"/>
      <c r="H99" s="1"/>
      <c r="I99" s="1"/>
      <c r="J99" s="4"/>
      <c r="K99" s="5"/>
      <c r="L99" s="5"/>
      <c r="M99" s="5"/>
      <c r="T99" s="2"/>
      <c r="U99" s="1"/>
    </row>
    <row r="100" spans="1:21" s="3" customForma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4"/>
      <c r="K100" s="5"/>
      <c r="L100" s="5"/>
      <c r="M100" s="5"/>
      <c r="T100" s="2"/>
      <c r="U100" s="1"/>
    </row>
    <row r="101" spans="1:21" s="3" customForma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4"/>
      <c r="K101" s="5"/>
      <c r="L101" s="5"/>
      <c r="M101" s="5"/>
      <c r="T101" s="2"/>
      <c r="U101" s="1"/>
    </row>
    <row r="102" spans="1:21" s="3" customForma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4"/>
      <c r="K102" s="5"/>
      <c r="L102" s="5"/>
      <c r="M102" s="5"/>
      <c r="T102" s="2"/>
      <c r="U102" s="1"/>
    </row>
    <row r="103" spans="1:21" s="3" customForma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4"/>
      <c r="K103" s="5"/>
      <c r="L103" s="5"/>
      <c r="M103" s="5"/>
      <c r="T103" s="2"/>
      <c r="U103" s="1"/>
    </row>
    <row r="104" spans="1:21" s="3" customForma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4"/>
      <c r="K104" s="5"/>
      <c r="L104" s="5"/>
      <c r="M104" s="5"/>
      <c r="T104" s="2"/>
      <c r="U104" s="1"/>
    </row>
    <row r="105" spans="1:21" s="3" customForma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4"/>
      <c r="K105" s="5"/>
      <c r="L105" s="5"/>
      <c r="M105" s="5"/>
      <c r="T105" s="2"/>
      <c r="U105" s="1"/>
    </row>
    <row r="106" spans="1:21" s="3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4"/>
      <c r="K106" s="5"/>
      <c r="L106" s="5"/>
      <c r="M106" s="5"/>
      <c r="T106" s="2"/>
      <c r="U106" s="1"/>
    </row>
    <row r="107" spans="1:21" s="3" customForma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4"/>
      <c r="K107" s="5"/>
      <c r="L107" s="5"/>
      <c r="M107" s="5"/>
      <c r="T107" s="2"/>
      <c r="U107" s="1"/>
    </row>
    <row r="108" spans="1:21" s="3" customForma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4"/>
      <c r="K108" s="5"/>
      <c r="L108" s="5"/>
      <c r="M108" s="5"/>
      <c r="T108" s="2"/>
      <c r="U108" s="1"/>
    </row>
  </sheetData>
  <mergeCells count="51">
    <mergeCell ref="M13:M23"/>
    <mergeCell ref="N13:N23"/>
    <mergeCell ref="F16:F23"/>
    <mergeCell ref="I13:I23"/>
    <mergeCell ref="J13:J23"/>
    <mergeCell ref="K13:K23"/>
    <mergeCell ref="L13:L23"/>
    <mergeCell ref="S9:S12"/>
    <mergeCell ref="A13:A23"/>
    <mergeCell ref="B13:B23"/>
    <mergeCell ref="C13:C23"/>
    <mergeCell ref="G13:G23"/>
    <mergeCell ref="H13:H23"/>
    <mergeCell ref="I9:I12"/>
    <mergeCell ref="J9:J12"/>
    <mergeCell ref="K9:K12"/>
    <mergeCell ref="L9:L12"/>
    <mergeCell ref="M9:M12"/>
    <mergeCell ref="N9:N12"/>
    <mergeCell ref="O13:O23"/>
    <mergeCell ref="P13:P23"/>
    <mergeCell ref="S13:S23"/>
    <mergeCell ref="F13:F15"/>
    <mergeCell ref="T6:T7"/>
    <mergeCell ref="A8:H8"/>
    <mergeCell ref="A9:A12"/>
    <mergeCell ref="B9:B12"/>
    <mergeCell ref="C9:C12"/>
    <mergeCell ref="F9:F12"/>
    <mergeCell ref="G9:G12"/>
    <mergeCell ref="H9:H12"/>
    <mergeCell ref="J6:J7"/>
    <mergeCell ref="K6:K7"/>
    <mergeCell ref="L6:L7"/>
    <mergeCell ref="M6:M7"/>
    <mergeCell ref="N6:N7"/>
    <mergeCell ref="O6:O7"/>
    <mergeCell ref="O9:O12"/>
    <mergeCell ref="P9:P12"/>
    <mergeCell ref="A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R6"/>
    <mergeCell ref="S6:S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48" firstPageNumber="132" fitToHeight="0" orientation="landscape" useFirstPageNumber="1" r:id="rId1"/>
  <headerFooter alignWithMargins="0"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fondů&amp;R&amp;"Arial,Kurzíva"&amp;11Strana &amp;P (Celkem 140)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14"/>
  <sheetViews>
    <sheetView showGridLines="0" view="pageBreakPreview" zoomScale="80" zoomScaleNormal="70" zoomScaleSheetLayoutView="80" workbookViewId="0">
      <selection activeCell="A6" sqref="A6:A7"/>
    </sheetView>
  </sheetViews>
  <sheetFormatPr defaultColWidth="9.140625" defaultRowHeight="15" outlineLevelCol="1" x14ac:dyDescent="0.25"/>
  <cols>
    <col min="1" max="1" width="4.7109375" style="263" customWidth="1"/>
    <col min="2" max="2" width="5.7109375" style="263" hidden="1" customWidth="1"/>
    <col min="3" max="3" width="7.7109375" style="263" hidden="1" customWidth="1" outlineLevel="1"/>
    <col min="4" max="4" width="7.7109375" style="263" customWidth="1" outlineLevel="1"/>
    <col min="5" max="5" width="8.28515625" style="263" hidden="1" customWidth="1" outlineLevel="1"/>
    <col min="6" max="6" width="15.5703125" style="263" hidden="1" customWidth="1" outlineLevel="1"/>
    <col min="7" max="7" width="37.85546875" style="263" customWidth="1" collapsed="1"/>
    <col min="8" max="8" width="38.85546875" style="263" customWidth="1"/>
    <col min="9" max="9" width="7.140625" style="263" customWidth="1"/>
    <col min="10" max="10" width="12.140625" style="267" customWidth="1"/>
    <col min="11" max="13" width="14.85546875" style="265" customWidth="1"/>
    <col min="14" max="14" width="13.7109375" style="265" customWidth="1"/>
    <col min="15" max="15" width="14.7109375" style="265" customWidth="1"/>
    <col min="16" max="16" width="15.7109375" style="266" customWidth="1"/>
    <col min="17" max="17" width="16.7109375" style="266" customWidth="1"/>
    <col min="18" max="18" width="16" style="265" hidden="1" customWidth="1"/>
    <col min="19" max="19" width="17.42578125" style="265" customWidth="1"/>
    <col min="20" max="20" width="17.28515625" style="265" customWidth="1"/>
    <col min="21" max="21" width="14.85546875" style="266" customWidth="1"/>
    <col min="22" max="23" width="14.85546875" style="265" customWidth="1"/>
    <col min="24" max="24" width="14.42578125" style="265" customWidth="1"/>
    <col min="25" max="25" width="17.7109375" style="264" customWidth="1"/>
    <col min="26" max="16384" width="9.140625" style="263"/>
  </cols>
  <sheetData>
    <row r="1" spans="1:26" ht="18" x14ac:dyDescent="0.25">
      <c r="A1" s="59" t="s">
        <v>73</v>
      </c>
      <c r="B1" s="60"/>
      <c r="C1" s="60"/>
      <c r="D1" s="60"/>
      <c r="E1" s="60"/>
      <c r="F1" s="61"/>
      <c r="G1" s="62"/>
      <c r="H1" s="63"/>
      <c r="I1" s="60"/>
      <c r="K1" s="307"/>
      <c r="N1" s="64"/>
      <c r="O1" s="64"/>
      <c r="Q1" s="101"/>
      <c r="R1" s="64"/>
      <c r="S1" s="64"/>
      <c r="T1" s="64"/>
      <c r="U1" s="93"/>
      <c r="V1" s="303"/>
      <c r="W1" s="263"/>
      <c r="X1" s="263"/>
      <c r="Y1" s="263"/>
    </row>
    <row r="2" spans="1:26" ht="15.75" x14ac:dyDescent="0.25">
      <c r="A2" s="75" t="s">
        <v>46</v>
      </c>
      <c r="B2" s="65"/>
      <c r="C2" s="65"/>
      <c r="F2" s="66"/>
      <c r="G2" s="74" t="s">
        <v>17</v>
      </c>
      <c r="H2" s="67" t="s">
        <v>50</v>
      </c>
      <c r="I2" s="69"/>
      <c r="K2" s="307"/>
      <c r="N2" s="30"/>
      <c r="O2" s="30"/>
      <c r="Q2" s="102"/>
      <c r="R2" s="30"/>
      <c r="S2" s="30"/>
      <c r="T2" s="30"/>
      <c r="U2" s="94"/>
      <c r="V2" s="303"/>
      <c r="W2" s="263"/>
      <c r="X2" s="263"/>
      <c r="Y2" s="263"/>
    </row>
    <row r="3" spans="1:26" ht="15.75" x14ac:dyDescent="0.25">
      <c r="A3" s="57"/>
      <c r="B3" s="65"/>
      <c r="C3" s="65"/>
      <c r="F3" s="66"/>
      <c r="G3" s="70" t="s">
        <v>16</v>
      </c>
      <c r="H3" s="68"/>
      <c r="I3" s="69"/>
      <c r="K3" s="307"/>
      <c r="N3" s="30"/>
      <c r="O3" s="30"/>
      <c r="Q3" s="102"/>
      <c r="R3" s="30"/>
      <c r="S3" s="30"/>
      <c r="T3" s="30"/>
      <c r="U3" s="94"/>
      <c r="V3" s="303"/>
      <c r="W3" s="263"/>
      <c r="X3" s="263"/>
      <c r="Y3" s="263"/>
    </row>
    <row r="4" spans="1:26" ht="17.25" customHeight="1" x14ac:dyDescent="0.2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6"/>
      <c r="M4" s="305"/>
      <c r="N4" s="306"/>
      <c r="O4" s="305"/>
      <c r="P4" s="305"/>
      <c r="Q4" s="305"/>
      <c r="R4" s="305"/>
      <c r="S4" s="305"/>
      <c r="T4" s="305"/>
      <c r="U4" s="305"/>
      <c r="V4" s="305"/>
      <c r="W4" s="305"/>
      <c r="X4" s="304" t="s">
        <v>23</v>
      </c>
      <c r="Z4" s="303"/>
    </row>
    <row r="5" spans="1:26" ht="25.5" customHeight="1" x14ac:dyDescent="0.25">
      <c r="A5" s="420" t="s">
        <v>325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302"/>
    </row>
    <row r="6" spans="1:26" ht="25.5" customHeight="1" x14ac:dyDescent="0.25">
      <c r="A6" s="421" t="s">
        <v>15</v>
      </c>
      <c r="B6" s="421" t="s">
        <v>14</v>
      </c>
      <c r="C6" s="422" t="s">
        <v>12</v>
      </c>
      <c r="D6" s="422" t="s">
        <v>41</v>
      </c>
      <c r="E6" s="422" t="s">
        <v>280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18"/>
      <c r="U6" s="423" t="s">
        <v>78</v>
      </c>
      <c r="V6" s="418" t="s">
        <v>77</v>
      </c>
      <c r="W6" s="418"/>
      <c r="X6" s="419" t="s">
        <v>79</v>
      </c>
      <c r="Y6" s="417" t="s">
        <v>2</v>
      </c>
    </row>
    <row r="7" spans="1:26" ht="70.5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392" t="s">
        <v>72</v>
      </c>
      <c r="S7" s="392" t="s">
        <v>80</v>
      </c>
      <c r="T7" s="392" t="s">
        <v>81</v>
      </c>
      <c r="U7" s="423"/>
      <c r="V7" s="392" t="s">
        <v>82</v>
      </c>
      <c r="W7" s="392" t="s">
        <v>83</v>
      </c>
      <c r="X7" s="419"/>
      <c r="Y7" s="417"/>
    </row>
    <row r="8" spans="1:26" s="296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SUM(K9:K27)</f>
        <v>289259</v>
      </c>
      <c r="L8" s="25">
        <f>SUM(L9:L27)</f>
        <v>102823</v>
      </c>
      <c r="M8" s="25">
        <f>SUM(M9:M27)</f>
        <v>187818</v>
      </c>
      <c r="N8" s="25"/>
      <c r="O8" s="25">
        <f>SUM(O9:O27)</f>
        <v>33604</v>
      </c>
      <c r="P8" s="26">
        <f>SUM(P9:P27)</f>
        <v>114488</v>
      </c>
      <c r="Q8" s="26">
        <f>SUM(Q9:Q27)</f>
        <v>51611</v>
      </c>
      <c r="R8" s="26">
        <f t="shared" ref="R8" si="0">SUM(R9:R27)</f>
        <v>0</v>
      </c>
      <c r="S8" s="26">
        <f t="shared" ref="S8:X8" si="1">SUM(S9:S27)</f>
        <v>50031</v>
      </c>
      <c r="T8" s="26">
        <f t="shared" si="1"/>
        <v>1580</v>
      </c>
      <c r="U8" s="26">
        <f t="shared" si="1"/>
        <v>62877</v>
      </c>
      <c r="V8" s="26">
        <f t="shared" si="1"/>
        <v>26998</v>
      </c>
      <c r="W8" s="26">
        <f t="shared" si="1"/>
        <v>35879</v>
      </c>
      <c r="X8" s="25">
        <f t="shared" si="1"/>
        <v>141167</v>
      </c>
      <c r="Y8" s="24"/>
    </row>
    <row r="9" spans="1:26" s="287" customFormat="1" ht="47.25" x14ac:dyDescent="0.25">
      <c r="A9" s="295">
        <v>1</v>
      </c>
      <c r="B9" s="295" t="s">
        <v>18</v>
      </c>
      <c r="C9" s="396">
        <v>3122</v>
      </c>
      <c r="D9" s="295">
        <v>61</v>
      </c>
      <c r="E9" s="295">
        <v>6121</v>
      </c>
      <c r="F9" s="297">
        <v>60001100661</v>
      </c>
      <c r="G9" s="294" t="s">
        <v>84</v>
      </c>
      <c r="H9" s="399" t="s">
        <v>298</v>
      </c>
      <c r="I9" s="395"/>
      <c r="J9" s="353" t="s">
        <v>0</v>
      </c>
      <c r="K9" s="397">
        <v>45000</v>
      </c>
      <c r="L9" s="397">
        <v>10000</v>
      </c>
      <c r="M9" s="397">
        <f>K9-L9</f>
        <v>35000</v>
      </c>
      <c r="N9" s="384" t="s">
        <v>295</v>
      </c>
      <c r="O9" s="291">
        <v>854</v>
      </c>
      <c r="P9" s="298">
        <f>Q9+U9</f>
        <v>200</v>
      </c>
      <c r="Q9" s="299">
        <f t="shared" ref="Q9:Q27" si="2">SUM(R9:T9)</f>
        <v>0</v>
      </c>
      <c r="R9" s="291"/>
      <c r="S9" s="291">
        <v>0</v>
      </c>
      <c r="T9" s="291">
        <v>0</v>
      </c>
      <c r="U9" s="310">
        <f t="shared" ref="U9:U27" si="3">SUM(V9:W9)</f>
        <v>200</v>
      </c>
      <c r="V9" s="289">
        <v>0</v>
      </c>
      <c r="W9" s="289">
        <v>200</v>
      </c>
      <c r="X9" s="289">
        <f t="shared" ref="X9:X27" si="4">K9-O9-P9</f>
        <v>43946</v>
      </c>
      <c r="Y9" s="326" t="s">
        <v>85</v>
      </c>
    </row>
    <row r="10" spans="1:26" s="287" customFormat="1" ht="47.25" x14ac:dyDescent="0.25">
      <c r="A10" s="295">
        <v>2</v>
      </c>
      <c r="B10" s="295" t="s">
        <v>18</v>
      </c>
      <c r="C10" s="396">
        <v>3122</v>
      </c>
      <c r="D10" s="295">
        <v>61</v>
      </c>
      <c r="E10" s="295">
        <v>6121</v>
      </c>
      <c r="F10" s="354">
        <v>60001101450</v>
      </c>
      <c r="G10" s="294" t="s">
        <v>86</v>
      </c>
      <c r="H10" s="399" t="s">
        <v>298</v>
      </c>
      <c r="I10" s="395"/>
      <c r="J10" s="353" t="s">
        <v>0</v>
      </c>
      <c r="K10" s="397">
        <v>5000</v>
      </c>
      <c r="L10" s="397">
        <v>2500</v>
      </c>
      <c r="M10" s="397">
        <f>K10-L10</f>
        <v>2500</v>
      </c>
      <c r="N10" s="384" t="s">
        <v>295</v>
      </c>
      <c r="O10" s="291">
        <v>0</v>
      </c>
      <c r="P10" s="298">
        <f t="shared" ref="P10:P27" si="5">Q10+U10</f>
        <v>200</v>
      </c>
      <c r="Q10" s="299">
        <f t="shared" si="2"/>
        <v>0</v>
      </c>
      <c r="R10" s="291"/>
      <c r="S10" s="291">
        <v>0</v>
      </c>
      <c r="T10" s="291">
        <v>0</v>
      </c>
      <c r="U10" s="310">
        <f t="shared" si="3"/>
        <v>200</v>
      </c>
      <c r="V10" s="289">
        <v>0</v>
      </c>
      <c r="W10" s="289">
        <v>200</v>
      </c>
      <c r="X10" s="289">
        <f t="shared" si="4"/>
        <v>4800</v>
      </c>
      <c r="Y10" s="326" t="s">
        <v>85</v>
      </c>
    </row>
    <row r="11" spans="1:26" s="287" customFormat="1" ht="72" customHeight="1" x14ac:dyDescent="0.25">
      <c r="A11" s="295">
        <v>3</v>
      </c>
      <c r="B11" s="396" t="s">
        <v>20</v>
      </c>
      <c r="C11" s="295">
        <v>3122</v>
      </c>
      <c r="D11" s="295">
        <v>61</v>
      </c>
      <c r="E11" s="295">
        <v>6121</v>
      </c>
      <c r="F11" s="301">
        <v>60001101120</v>
      </c>
      <c r="G11" s="300" t="s">
        <v>21</v>
      </c>
      <c r="H11" s="399" t="s">
        <v>299</v>
      </c>
      <c r="I11" s="353"/>
      <c r="J11" s="353" t="s">
        <v>0</v>
      </c>
      <c r="K11" s="397">
        <f>19973</f>
        <v>19973</v>
      </c>
      <c r="L11" s="397">
        <v>4643</v>
      </c>
      <c r="M11" s="397">
        <f>K11-L11</f>
        <v>15330</v>
      </c>
      <c r="N11" s="385" t="s">
        <v>113</v>
      </c>
      <c r="O11" s="291">
        <f>17145+178</f>
        <v>17323</v>
      </c>
      <c r="P11" s="298">
        <f t="shared" si="5"/>
        <v>2650</v>
      </c>
      <c r="Q11" s="299">
        <f t="shared" si="2"/>
        <v>0</v>
      </c>
      <c r="R11" s="291"/>
      <c r="S11" s="291">
        <v>0</v>
      </c>
      <c r="T11" s="291">
        <v>0</v>
      </c>
      <c r="U11" s="310">
        <f t="shared" si="3"/>
        <v>2650</v>
      </c>
      <c r="V11" s="289">
        <v>0</v>
      </c>
      <c r="W11" s="289">
        <f>2828-178</f>
        <v>2650</v>
      </c>
      <c r="X11" s="289">
        <f>K11-O11-P11</f>
        <v>0</v>
      </c>
      <c r="Y11" s="326"/>
    </row>
    <row r="12" spans="1:26" s="287" customFormat="1" ht="87.75" customHeight="1" x14ac:dyDescent="0.25">
      <c r="A12" s="295">
        <v>4</v>
      </c>
      <c r="B12" s="396" t="s">
        <v>18</v>
      </c>
      <c r="C12" s="295">
        <v>3113</v>
      </c>
      <c r="D12" s="295">
        <v>61</v>
      </c>
      <c r="E12" s="295">
        <v>6121</v>
      </c>
      <c r="F12" s="301">
        <v>60001101218</v>
      </c>
      <c r="G12" s="300" t="s">
        <v>278</v>
      </c>
      <c r="H12" s="399" t="s">
        <v>300</v>
      </c>
      <c r="I12" s="353"/>
      <c r="J12" s="353" t="s">
        <v>0</v>
      </c>
      <c r="K12" s="397">
        <v>15496</v>
      </c>
      <c r="L12" s="397">
        <v>4382</v>
      </c>
      <c r="M12" s="397">
        <v>12496</v>
      </c>
      <c r="N12" s="385" t="s">
        <v>113</v>
      </c>
      <c r="O12" s="291">
        <v>12496</v>
      </c>
      <c r="P12" s="298">
        <f t="shared" si="5"/>
        <v>3000</v>
      </c>
      <c r="Q12" s="299">
        <f t="shared" si="2"/>
        <v>0</v>
      </c>
      <c r="R12" s="291"/>
      <c r="S12" s="291">
        <v>0</v>
      </c>
      <c r="T12" s="291">
        <v>0</v>
      </c>
      <c r="U12" s="310">
        <f t="shared" si="3"/>
        <v>3000</v>
      </c>
      <c r="V12" s="289">
        <v>0</v>
      </c>
      <c r="W12" s="289">
        <v>3000</v>
      </c>
      <c r="X12" s="289">
        <f t="shared" si="4"/>
        <v>0</v>
      </c>
      <c r="Y12" s="326"/>
    </row>
    <row r="13" spans="1:26" s="287" customFormat="1" ht="63" x14ac:dyDescent="0.25">
      <c r="A13" s="295">
        <v>5</v>
      </c>
      <c r="B13" s="396" t="s">
        <v>20</v>
      </c>
      <c r="C13" s="295">
        <v>3122</v>
      </c>
      <c r="D13" s="295">
        <v>61</v>
      </c>
      <c r="E13" s="295">
        <v>6121</v>
      </c>
      <c r="F13" s="301">
        <v>60001101113</v>
      </c>
      <c r="G13" s="300" t="s">
        <v>87</v>
      </c>
      <c r="H13" s="393" t="s">
        <v>54</v>
      </c>
      <c r="I13" s="353"/>
      <c r="J13" s="353" t="s">
        <v>0</v>
      </c>
      <c r="K13" s="397">
        <v>26651</v>
      </c>
      <c r="L13" s="397">
        <v>7223</v>
      </c>
      <c r="M13" s="397">
        <v>19428</v>
      </c>
      <c r="N13" s="385">
        <v>2020</v>
      </c>
      <c r="O13" s="291">
        <v>381</v>
      </c>
      <c r="P13" s="298">
        <f t="shared" si="5"/>
        <v>26270</v>
      </c>
      <c r="Q13" s="299">
        <f t="shared" si="2"/>
        <v>7202</v>
      </c>
      <c r="R13" s="291"/>
      <c r="S13" s="291">
        <v>7202</v>
      </c>
      <c r="T13" s="291">
        <v>0</v>
      </c>
      <c r="U13" s="310">
        <f t="shared" si="3"/>
        <v>19068</v>
      </c>
      <c r="V13" s="289">
        <v>14268</v>
      </c>
      <c r="W13" s="289">
        <v>4800</v>
      </c>
      <c r="X13" s="289">
        <f t="shared" si="4"/>
        <v>0</v>
      </c>
      <c r="Y13" s="326" t="s">
        <v>277</v>
      </c>
    </row>
    <row r="14" spans="1:26" s="287" customFormat="1" ht="78.75" x14ac:dyDescent="0.25">
      <c r="A14" s="295">
        <v>6</v>
      </c>
      <c r="B14" s="295" t="s">
        <v>20</v>
      </c>
      <c r="C14" s="396">
        <v>3122</v>
      </c>
      <c r="D14" s="396">
        <v>61</v>
      </c>
      <c r="E14" s="396">
        <v>6121</v>
      </c>
      <c r="F14" s="297">
        <v>60001101251</v>
      </c>
      <c r="G14" s="294" t="s">
        <v>88</v>
      </c>
      <c r="H14" s="393" t="s">
        <v>55</v>
      </c>
      <c r="I14" s="395"/>
      <c r="J14" s="353" t="s">
        <v>0</v>
      </c>
      <c r="K14" s="397">
        <f>SUM(L14:M14)</f>
        <v>14822</v>
      </c>
      <c r="L14" s="397">
        <v>8149</v>
      </c>
      <c r="M14" s="397">
        <v>6673</v>
      </c>
      <c r="N14" s="385">
        <v>2020</v>
      </c>
      <c r="O14" s="291">
        <v>21</v>
      </c>
      <c r="P14" s="298">
        <f t="shared" si="5"/>
        <v>14801</v>
      </c>
      <c r="Q14" s="299">
        <f t="shared" si="2"/>
        <v>8133</v>
      </c>
      <c r="R14" s="291"/>
      <c r="S14" s="291">
        <v>8133</v>
      </c>
      <c r="T14" s="291">
        <v>0</v>
      </c>
      <c r="U14" s="310">
        <f t="shared" si="3"/>
        <v>6668</v>
      </c>
      <c r="V14" s="289">
        <v>4032</v>
      </c>
      <c r="W14" s="289">
        <v>2636</v>
      </c>
      <c r="X14" s="289">
        <f t="shared" si="4"/>
        <v>0</v>
      </c>
      <c r="Y14" s="326" t="s">
        <v>277</v>
      </c>
    </row>
    <row r="15" spans="1:26" s="287" customFormat="1" ht="63" x14ac:dyDescent="0.25">
      <c r="A15" s="295">
        <v>7</v>
      </c>
      <c r="B15" s="295" t="s">
        <v>18</v>
      </c>
      <c r="C15" s="295">
        <v>3122</v>
      </c>
      <c r="D15" s="295">
        <v>61</v>
      </c>
      <c r="E15" s="295">
        <v>6121</v>
      </c>
      <c r="F15" s="301">
        <v>60001101283</v>
      </c>
      <c r="G15" s="294" t="s">
        <v>89</v>
      </c>
      <c r="H15" s="393" t="s">
        <v>65</v>
      </c>
      <c r="I15" s="353"/>
      <c r="J15" s="353" t="s">
        <v>0</v>
      </c>
      <c r="K15" s="397">
        <v>19555</v>
      </c>
      <c r="L15" s="397">
        <v>4634</v>
      </c>
      <c r="M15" s="397">
        <f>K15-L15</f>
        <v>14921</v>
      </c>
      <c r="N15" s="385">
        <v>2020</v>
      </c>
      <c r="O15" s="291">
        <v>385</v>
      </c>
      <c r="P15" s="298">
        <f t="shared" si="5"/>
        <v>19170</v>
      </c>
      <c r="Q15" s="299">
        <f t="shared" si="2"/>
        <v>4634</v>
      </c>
      <c r="R15" s="291"/>
      <c r="S15" s="291">
        <v>4634</v>
      </c>
      <c r="T15" s="291">
        <v>0</v>
      </c>
      <c r="U15" s="310">
        <f t="shared" si="3"/>
        <v>14536</v>
      </c>
      <c r="V15" s="289">
        <f>9267-S15</f>
        <v>4633</v>
      </c>
      <c r="W15" s="289">
        <v>9903</v>
      </c>
      <c r="X15" s="289">
        <f t="shared" si="4"/>
        <v>0</v>
      </c>
      <c r="Y15" s="326" t="s">
        <v>101</v>
      </c>
    </row>
    <row r="16" spans="1:26" s="287" customFormat="1" ht="63" x14ac:dyDescent="0.25">
      <c r="A16" s="295">
        <v>8</v>
      </c>
      <c r="B16" s="295" t="s">
        <v>18</v>
      </c>
      <c r="C16" s="295">
        <v>3122</v>
      </c>
      <c r="D16" s="295">
        <v>61</v>
      </c>
      <c r="E16" s="295">
        <v>6121</v>
      </c>
      <c r="F16" s="301">
        <v>60001101446</v>
      </c>
      <c r="G16" s="294" t="s">
        <v>90</v>
      </c>
      <c r="H16" s="393" t="s">
        <v>91</v>
      </c>
      <c r="I16" s="353"/>
      <c r="J16" s="353" t="s">
        <v>0</v>
      </c>
      <c r="K16" s="397">
        <v>2760</v>
      </c>
      <c r="L16" s="397">
        <v>1757</v>
      </c>
      <c r="M16" s="397">
        <f>K16-L16</f>
        <v>1003</v>
      </c>
      <c r="N16" s="385">
        <v>2020</v>
      </c>
      <c r="O16" s="291">
        <v>0</v>
      </c>
      <c r="P16" s="298">
        <f t="shared" si="5"/>
        <v>2760</v>
      </c>
      <c r="Q16" s="299">
        <f t="shared" si="2"/>
        <v>1757</v>
      </c>
      <c r="R16" s="291"/>
      <c r="S16" s="291">
        <v>1757</v>
      </c>
      <c r="T16" s="291">
        <v>0</v>
      </c>
      <c r="U16" s="310">
        <f t="shared" si="3"/>
        <v>1003</v>
      </c>
      <c r="V16" s="289">
        <v>753</v>
      </c>
      <c r="W16" s="289">
        <v>250</v>
      </c>
      <c r="X16" s="289">
        <f t="shared" si="4"/>
        <v>0</v>
      </c>
      <c r="Y16" s="326" t="s">
        <v>101</v>
      </c>
    </row>
    <row r="17" spans="1:26" s="287" customFormat="1" ht="51" x14ac:dyDescent="0.25">
      <c r="A17" s="295">
        <v>9</v>
      </c>
      <c r="B17" s="295" t="s">
        <v>20</v>
      </c>
      <c r="C17" s="396">
        <v>3122</v>
      </c>
      <c r="D17" s="295">
        <v>61</v>
      </c>
      <c r="E17" s="295">
        <v>6121</v>
      </c>
      <c r="F17" s="297">
        <v>60001101315</v>
      </c>
      <c r="G17" s="294" t="s">
        <v>92</v>
      </c>
      <c r="H17" s="399" t="s">
        <v>297</v>
      </c>
      <c r="I17" s="395"/>
      <c r="J17" s="353" t="s">
        <v>0</v>
      </c>
      <c r="K17" s="397">
        <v>62000</v>
      </c>
      <c r="L17" s="397">
        <v>15000</v>
      </c>
      <c r="M17" s="397">
        <f>K17-L17</f>
        <v>47000</v>
      </c>
      <c r="N17" s="384" t="s">
        <v>295</v>
      </c>
      <c r="O17" s="291">
        <v>479</v>
      </c>
      <c r="P17" s="298">
        <f t="shared" si="5"/>
        <v>200</v>
      </c>
      <c r="Q17" s="299">
        <f t="shared" si="2"/>
        <v>0</v>
      </c>
      <c r="R17" s="291"/>
      <c r="S17" s="291">
        <v>0</v>
      </c>
      <c r="T17" s="291">
        <v>0</v>
      </c>
      <c r="U17" s="310">
        <f t="shared" si="3"/>
        <v>200</v>
      </c>
      <c r="V17" s="289">
        <v>0</v>
      </c>
      <c r="W17" s="289">
        <v>200</v>
      </c>
      <c r="X17" s="289">
        <f t="shared" si="4"/>
        <v>61321</v>
      </c>
      <c r="Y17" s="326" t="s">
        <v>85</v>
      </c>
    </row>
    <row r="18" spans="1:26" s="287" customFormat="1" ht="51" x14ac:dyDescent="0.25">
      <c r="A18" s="295">
        <v>10</v>
      </c>
      <c r="B18" s="295" t="s">
        <v>20</v>
      </c>
      <c r="C18" s="295">
        <v>3122</v>
      </c>
      <c r="D18" s="295">
        <v>61</v>
      </c>
      <c r="E18" s="295">
        <v>6121</v>
      </c>
      <c r="F18" s="354">
        <v>60001101451</v>
      </c>
      <c r="G18" s="294" t="s">
        <v>93</v>
      </c>
      <c r="H18" s="399" t="s">
        <v>297</v>
      </c>
      <c r="I18" s="353"/>
      <c r="J18" s="353" t="s">
        <v>0</v>
      </c>
      <c r="K18" s="397">
        <v>7000</v>
      </c>
      <c r="L18" s="397">
        <v>2450</v>
      </c>
      <c r="M18" s="397">
        <f>K18-L18</f>
        <v>4550</v>
      </c>
      <c r="N18" s="384" t="s">
        <v>295</v>
      </c>
      <c r="O18" s="291">
        <v>0</v>
      </c>
      <c r="P18" s="298">
        <f t="shared" si="5"/>
        <v>200</v>
      </c>
      <c r="Q18" s="299">
        <f t="shared" si="2"/>
        <v>0</v>
      </c>
      <c r="R18" s="291"/>
      <c r="S18" s="291">
        <v>0</v>
      </c>
      <c r="T18" s="291">
        <v>0</v>
      </c>
      <c r="U18" s="310">
        <f t="shared" si="3"/>
        <v>200</v>
      </c>
      <c r="V18" s="289">
        <v>0</v>
      </c>
      <c r="W18" s="289">
        <v>200</v>
      </c>
      <c r="X18" s="289">
        <f t="shared" si="4"/>
        <v>6800</v>
      </c>
      <c r="Y18" s="326" t="s">
        <v>85</v>
      </c>
    </row>
    <row r="19" spans="1:26" s="287" customFormat="1" ht="47.25" x14ac:dyDescent="0.25">
      <c r="A19" s="295">
        <v>11</v>
      </c>
      <c r="B19" s="295" t="s">
        <v>22</v>
      </c>
      <c r="C19" s="295">
        <v>3114</v>
      </c>
      <c r="D19" s="295">
        <v>61</v>
      </c>
      <c r="E19" s="295">
        <v>6121</v>
      </c>
      <c r="F19" s="301">
        <v>60001101352</v>
      </c>
      <c r="G19" s="294" t="s">
        <v>68</v>
      </c>
      <c r="H19" s="393" t="s">
        <v>70</v>
      </c>
      <c r="I19" s="353"/>
      <c r="J19" s="353" t="s">
        <v>0</v>
      </c>
      <c r="K19" s="397">
        <f>SUM(L19:M19)</f>
        <v>16924</v>
      </c>
      <c r="L19" s="397">
        <v>6778</v>
      </c>
      <c r="M19" s="397">
        <v>10146</v>
      </c>
      <c r="N19" s="385">
        <v>2020</v>
      </c>
      <c r="O19" s="291">
        <v>474</v>
      </c>
      <c r="P19" s="298">
        <f t="shared" si="5"/>
        <v>16450</v>
      </c>
      <c r="Q19" s="299">
        <f t="shared" si="2"/>
        <v>6778</v>
      </c>
      <c r="R19" s="291"/>
      <c r="S19" s="291">
        <v>6439</v>
      </c>
      <c r="T19" s="291">
        <v>339</v>
      </c>
      <c r="U19" s="310">
        <f t="shared" si="3"/>
        <v>9672</v>
      </c>
      <c r="V19" s="289">
        <v>754</v>
      </c>
      <c r="W19" s="289">
        <v>8918</v>
      </c>
      <c r="X19" s="289">
        <f t="shared" si="4"/>
        <v>0</v>
      </c>
      <c r="Y19" s="326"/>
    </row>
    <row r="20" spans="1:26" s="287" customFormat="1" ht="51" x14ac:dyDescent="0.25">
      <c r="A20" s="295">
        <v>12</v>
      </c>
      <c r="B20" s="295" t="s">
        <v>19</v>
      </c>
      <c r="C20" s="396">
        <v>3114</v>
      </c>
      <c r="D20" s="396">
        <v>61</v>
      </c>
      <c r="E20" s="396">
        <v>6121</v>
      </c>
      <c r="F20" s="297">
        <v>60001101353</v>
      </c>
      <c r="G20" s="294" t="s">
        <v>69</v>
      </c>
      <c r="H20" s="393" t="s">
        <v>94</v>
      </c>
      <c r="I20" s="395"/>
      <c r="J20" s="353" t="s">
        <v>0</v>
      </c>
      <c r="K20" s="397">
        <v>2318</v>
      </c>
      <c r="L20" s="397">
        <v>1631</v>
      </c>
      <c r="M20" s="397">
        <f t="shared" ref="M20:M27" si="6">K20-L20</f>
        <v>687</v>
      </c>
      <c r="N20" s="385">
        <v>2020</v>
      </c>
      <c r="O20" s="291">
        <v>171</v>
      </c>
      <c r="P20" s="298">
        <f t="shared" si="5"/>
        <v>2147</v>
      </c>
      <c r="Q20" s="299">
        <f t="shared" si="2"/>
        <v>1631</v>
      </c>
      <c r="R20" s="291"/>
      <c r="S20" s="291">
        <v>1546</v>
      </c>
      <c r="T20" s="291">
        <v>85</v>
      </c>
      <c r="U20" s="310">
        <f t="shared" si="3"/>
        <v>516</v>
      </c>
      <c r="V20" s="289">
        <v>171</v>
      </c>
      <c r="W20" s="289">
        <v>345</v>
      </c>
      <c r="X20" s="289">
        <f t="shared" si="4"/>
        <v>0</v>
      </c>
      <c r="Y20" s="326"/>
    </row>
    <row r="21" spans="1:26" s="287" customFormat="1" ht="63.75" x14ac:dyDescent="0.25">
      <c r="A21" s="295">
        <v>13</v>
      </c>
      <c r="B21" s="295" t="s">
        <v>19</v>
      </c>
      <c r="C21" s="295">
        <v>3114</v>
      </c>
      <c r="D21" s="295">
        <v>61</v>
      </c>
      <c r="E21" s="295">
        <v>6121</v>
      </c>
      <c r="F21" s="301">
        <v>60001101363</v>
      </c>
      <c r="G21" s="294" t="s">
        <v>95</v>
      </c>
      <c r="H21" s="393" t="s">
        <v>96</v>
      </c>
      <c r="I21" s="353"/>
      <c r="J21" s="353" t="s">
        <v>0</v>
      </c>
      <c r="K21" s="397">
        <v>18483</v>
      </c>
      <c r="L21" s="397">
        <v>8000</v>
      </c>
      <c r="M21" s="397">
        <f t="shared" si="6"/>
        <v>10483</v>
      </c>
      <c r="N21" s="384">
        <v>2021</v>
      </c>
      <c r="O21" s="291">
        <v>483</v>
      </c>
      <c r="P21" s="298">
        <f t="shared" si="5"/>
        <v>100</v>
      </c>
      <c r="Q21" s="299">
        <f t="shared" si="2"/>
        <v>0</v>
      </c>
      <c r="R21" s="291"/>
      <c r="S21" s="291">
        <v>0</v>
      </c>
      <c r="T21" s="291">
        <v>0</v>
      </c>
      <c r="U21" s="310">
        <f t="shared" si="3"/>
        <v>100</v>
      </c>
      <c r="V21" s="289">
        <v>0</v>
      </c>
      <c r="W21" s="289">
        <v>100</v>
      </c>
      <c r="X21" s="289">
        <f t="shared" si="4"/>
        <v>17900</v>
      </c>
      <c r="Y21" s="326" t="s">
        <v>85</v>
      </c>
    </row>
    <row r="22" spans="1:26" s="287" customFormat="1" ht="63" x14ac:dyDescent="0.25">
      <c r="A22" s="295">
        <v>14</v>
      </c>
      <c r="B22" s="295" t="s">
        <v>19</v>
      </c>
      <c r="C22" s="396">
        <v>3114</v>
      </c>
      <c r="D22" s="295">
        <v>61</v>
      </c>
      <c r="E22" s="295">
        <v>6121</v>
      </c>
      <c r="F22" s="297">
        <v>60001101445</v>
      </c>
      <c r="G22" s="294" t="s">
        <v>97</v>
      </c>
      <c r="H22" s="393" t="s">
        <v>91</v>
      </c>
      <c r="I22" s="395"/>
      <c r="J22" s="353" t="s">
        <v>0</v>
      </c>
      <c r="K22" s="397">
        <v>6500</v>
      </c>
      <c r="L22" s="397">
        <v>4200</v>
      </c>
      <c r="M22" s="397">
        <f t="shared" si="6"/>
        <v>2300</v>
      </c>
      <c r="N22" s="384">
        <v>2021</v>
      </c>
      <c r="O22" s="291">
        <v>0</v>
      </c>
      <c r="P22" s="298">
        <f t="shared" si="5"/>
        <v>100</v>
      </c>
      <c r="Q22" s="299">
        <f t="shared" si="2"/>
        <v>0</v>
      </c>
      <c r="R22" s="291"/>
      <c r="S22" s="291">
        <v>0</v>
      </c>
      <c r="T22" s="291">
        <v>0</v>
      </c>
      <c r="U22" s="310">
        <f t="shared" si="3"/>
        <v>100</v>
      </c>
      <c r="V22" s="289">
        <v>0</v>
      </c>
      <c r="W22" s="289">
        <v>100</v>
      </c>
      <c r="X22" s="289">
        <f t="shared" si="4"/>
        <v>6400</v>
      </c>
      <c r="Y22" s="326" t="s">
        <v>85</v>
      </c>
    </row>
    <row r="23" spans="1:26" s="287" customFormat="1" ht="47.25" x14ac:dyDescent="0.25">
      <c r="A23" s="295">
        <v>15</v>
      </c>
      <c r="B23" s="295" t="s">
        <v>133</v>
      </c>
      <c r="C23" s="295">
        <v>3146</v>
      </c>
      <c r="D23" s="295">
        <v>61</v>
      </c>
      <c r="E23" s="295">
        <v>6121</v>
      </c>
      <c r="F23" s="301">
        <v>60001101351</v>
      </c>
      <c r="G23" s="294" t="s">
        <v>98</v>
      </c>
      <c r="H23" s="399" t="s">
        <v>301</v>
      </c>
      <c r="I23" s="353"/>
      <c r="J23" s="353" t="s">
        <v>99</v>
      </c>
      <c r="K23" s="397">
        <v>4771</v>
      </c>
      <c r="L23" s="397">
        <f>Q23</f>
        <v>3868</v>
      </c>
      <c r="M23" s="397">
        <f t="shared" si="6"/>
        <v>903</v>
      </c>
      <c r="N23" s="385">
        <v>2020</v>
      </c>
      <c r="O23" s="291">
        <v>170</v>
      </c>
      <c r="P23" s="290">
        <f t="shared" si="5"/>
        <v>4601</v>
      </c>
      <c r="Q23" s="292">
        <f t="shared" si="2"/>
        <v>3868</v>
      </c>
      <c r="R23" s="291"/>
      <c r="S23" s="291">
        <f>3526+135</f>
        <v>3661</v>
      </c>
      <c r="T23" s="291">
        <v>207</v>
      </c>
      <c r="U23" s="311">
        <f t="shared" si="3"/>
        <v>733</v>
      </c>
      <c r="V23" s="289">
        <v>415</v>
      </c>
      <c r="W23" s="289">
        <f>453-135</f>
        <v>318</v>
      </c>
      <c r="X23" s="289">
        <f t="shared" si="4"/>
        <v>0</v>
      </c>
      <c r="Y23" s="326" t="s">
        <v>101</v>
      </c>
    </row>
    <row r="24" spans="1:26" s="287" customFormat="1" ht="47.25" x14ac:dyDescent="0.25">
      <c r="A24" s="295">
        <v>16</v>
      </c>
      <c r="B24" s="295" t="s">
        <v>20</v>
      </c>
      <c r="C24" s="396">
        <v>3146</v>
      </c>
      <c r="D24" s="295">
        <v>61</v>
      </c>
      <c r="E24" s="295">
        <v>6121</v>
      </c>
      <c r="F24" s="297">
        <v>60001101419</v>
      </c>
      <c r="G24" s="294" t="s">
        <v>100</v>
      </c>
      <c r="H24" s="399" t="s">
        <v>301</v>
      </c>
      <c r="I24" s="395"/>
      <c r="J24" s="353" t="s">
        <v>0</v>
      </c>
      <c r="K24" s="397">
        <v>2167</v>
      </c>
      <c r="L24" s="397">
        <f>Q24</f>
        <v>1778</v>
      </c>
      <c r="M24" s="397">
        <f t="shared" si="6"/>
        <v>389</v>
      </c>
      <c r="N24" s="385">
        <v>2020</v>
      </c>
      <c r="O24" s="291">
        <v>41</v>
      </c>
      <c r="P24" s="290">
        <f t="shared" si="5"/>
        <v>2126</v>
      </c>
      <c r="Q24" s="292">
        <f t="shared" si="2"/>
        <v>1778</v>
      </c>
      <c r="R24" s="291"/>
      <c r="S24" s="291">
        <f>1551+135</f>
        <v>1686</v>
      </c>
      <c r="T24" s="291">
        <v>92</v>
      </c>
      <c r="U24" s="311">
        <f t="shared" si="3"/>
        <v>348</v>
      </c>
      <c r="V24" s="289">
        <v>183</v>
      </c>
      <c r="W24" s="289">
        <f>300-135</f>
        <v>165</v>
      </c>
      <c r="X24" s="289">
        <f t="shared" si="4"/>
        <v>0</v>
      </c>
      <c r="Y24" s="326" t="s">
        <v>101</v>
      </c>
    </row>
    <row r="25" spans="1:26" s="287" customFormat="1" ht="47.25" x14ac:dyDescent="0.25">
      <c r="A25" s="295">
        <v>17</v>
      </c>
      <c r="B25" s="295" t="s">
        <v>22</v>
      </c>
      <c r="C25" s="295">
        <v>3146</v>
      </c>
      <c r="D25" s="295">
        <v>61</v>
      </c>
      <c r="E25" s="295">
        <v>6121</v>
      </c>
      <c r="F25" s="301">
        <v>60001101420</v>
      </c>
      <c r="G25" s="294" t="s">
        <v>102</v>
      </c>
      <c r="H25" s="399" t="s">
        <v>301</v>
      </c>
      <c r="I25" s="353"/>
      <c r="J25" s="353" t="s">
        <v>0</v>
      </c>
      <c r="K25" s="397">
        <v>6793</v>
      </c>
      <c r="L25" s="397">
        <f>Q25</f>
        <v>5370</v>
      </c>
      <c r="M25" s="397">
        <f t="shared" si="6"/>
        <v>1423</v>
      </c>
      <c r="N25" s="385">
        <v>2020</v>
      </c>
      <c r="O25" s="291">
        <v>96</v>
      </c>
      <c r="P25" s="290">
        <f t="shared" si="5"/>
        <v>6697</v>
      </c>
      <c r="Q25" s="292">
        <f t="shared" si="2"/>
        <v>5370</v>
      </c>
      <c r="R25" s="291"/>
      <c r="S25" s="291">
        <f>4943+136</f>
        <v>5079</v>
      </c>
      <c r="T25" s="291">
        <v>291</v>
      </c>
      <c r="U25" s="311">
        <f t="shared" si="3"/>
        <v>1327</v>
      </c>
      <c r="V25" s="289">
        <v>657</v>
      </c>
      <c r="W25" s="289">
        <f>882-76-136</f>
        <v>670</v>
      </c>
      <c r="X25" s="289">
        <f t="shared" si="4"/>
        <v>0</v>
      </c>
      <c r="Y25" s="326" t="s">
        <v>101</v>
      </c>
    </row>
    <row r="26" spans="1:26" s="287" customFormat="1" ht="47.25" x14ac:dyDescent="0.25">
      <c r="A26" s="295">
        <v>18</v>
      </c>
      <c r="B26" s="295" t="s">
        <v>18</v>
      </c>
      <c r="C26" s="396">
        <v>3146</v>
      </c>
      <c r="D26" s="295">
        <v>61</v>
      </c>
      <c r="E26" s="295">
        <v>6121</v>
      </c>
      <c r="F26" s="297">
        <v>60001101422</v>
      </c>
      <c r="G26" s="294" t="s">
        <v>103</v>
      </c>
      <c r="H26" s="399" t="s">
        <v>301</v>
      </c>
      <c r="I26" s="395"/>
      <c r="J26" s="353" t="s">
        <v>0</v>
      </c>
      <c r="K26" s="397">
        <v>5433</v>
      </c>
      <c r="L26" s="397">
        <f>Q26</f>
        <v>4413</v>
      </c>
      <c r="M26" s="397">
        <f t="shared" si="6"/>
        <v>1020</v>
      </c>
      <c r="N26" s="385">
        <v>2020</v>
      </c>
      <c r="O26" s="291">
        <v>117</v>
      </c>
      <c r="P26" s="290">
        <f t="shared" si="5"/>
        <v>5316</v>
      </c>
      <c r="Q26" s="292">
        <f t="shared" si="2"/>
        <v>4413</v>
      </c>
      <c r="R26" s="291"/>
      <c r="S26" s="291">
        <f>4040+135</f>
        <v>4175</v>
      </c>
      <c r="T26" s="291">
        <v>238</v>
      </c>
      <c r="U26" s="311">
        <f t="shared" si="3"/>
        <v>903</v>
      </c>
      <c r="V26" s="289">
        <v>475</v>
      </c>
      <c r="W26" s="289">
        <f>563-135</f>
        <v>428</v>
      </c>
      <c r="X26" s="289">
        <f t="shared" si="4"/>
        <v>0</v>
      </c>
      <c r="Y26" s="326" t="s">
        <v>101</v>
      </c>
    </row>
    <row r="27" spans="1:26" s="287" customFormat="1" ht="47.25" x14ac:dyDescent="0.25">
      <c r="A27" s="295">
        <v>19</v>
      </c>
      <c r="B27" s="295" t="s">
        <v>20</v>
      </c>
      <c r="C27" s="396">
        <v>3146</v>
      </c>
      <c r="D27" s="295">
        <v>61</v>
      </c>
      <c r="E27" s="295">
        <v>6121</v>
      </c>
      <c r="F27" s="297">
        <v>60001101423</v>
      </c>
      <c r="G27" s="294" t="s">
        <v>104</v>
      </c>
      <c r="H27" s="399" t="s">
        <v>301</v>
      </c>
      <c r="I27" s="395"/>
      <c r="J27" s="353" t="s">
        <v>0</v>
      </c>
      <c r="K27" s="397">
        <v>7613</v>
      </c>
      <c r="L27" s="397">
        <f>Q27</f>
        <v>6047</v>
      </c>
      <c r="M27" s="397">
        <f t="shared" si="6"/>
        <v>1566</v>
      </c>
      <c r="N27" s="385">
        <v>2020</v>
      </c>
      <c r="O27" s="291">
        <v>113</v>
      </c>
      <c r="P27" s="290">
        <f t="shared" si="5"/>
        <v>7500</v>
      </c>
      <c r="Q27" s="292">
        <f t="shared" si="2"/>
        <v>6047</v>
      </c>
      <c r="R27" s="291"/>
      <c r="S27" s="291">
        <f>5583+136</f>
        <v>5719</v>
      </c>
      <c r="T27" s="291">
        <v>328</v>
      </c>
      <c r="U27" s="311">
        <f t="shared" si="3"/>
        <v>1453</v>
      </c>
      <c r="V27" s="289">
        <v>657</v>
      </c>
      <c r="W27" s="289">
        <f>932-136</f>
        <v>796</v>
      </c>
      <c r="X27" s="289">
        <f t="shared" si="4"/>
        <v>0</v>
      </c>
      <c r="Y27" s="326" t="s">
        <v>101</v>
      </c>
    </row>
    <row r="28" spans="1:26" s="296" customFormat="1" ht="25.5" hidden="1" customHeight="1" x14ac:dyDescent="0.3">
      <c r="A28" s="398" t="s">
        <v>40</v>
      </c>
      <c r="B28" s="398"/>
      <c r="C28" s="398"/>
      <c r="D28" s="398"/>
      <c r="E28" s="398"/>
      <c r="F28" s="398"/>
      <c r="G28" s="398"/>
      <c r="H28" s="398"/>
      <c r="I28" s="398"/>
      <c r="J28" s="398"/>
      <c r="K28" s="53">
        <f t="shared" ref="K28:X28" si="7">SUM(K29)</f>
        <v>0</v>
      </c>
      <c r="L28" s="53">
        <f t="shared" si="7"/>
        <v>0</v>
      </c>
      <c r="M28" s="53">
        <f t="shared" si="7"/>
        <v>0</v>
      </c>
      <c r="N28" s="90">
        <f t="shared" si="7"/>
        <v>0</v>
      </c>
      <c r="O28" s="53">
        <f t="shared" si="7"/>
        <v>0</v>
      </c>
      <c r="P28" s="355">
        <f t="shared" si="7"/>
        <v>0</v>
      </c>
      <c r="Q28" s="355">
        <f t="shared" si="7"/>
        <v>0</v>
      </c>
      <c r="R28" s="355">
        <f t="shared" si="7"/>
        <v>0</v>
      </c>
      <c r="S28" s="355">
        <f t="shared" si="7"/>
        <v>0</v>
      </c>
      <c r="T28" s="355">
        <f t="shared" si="7"/>
        <v>0</v>
      </c>
      <c r="U28" s="355">
        <f t="shared" si="7"/>
        <v>0</v>
      </c>
      <c r="V28" s="355">
        <f t="shared" si="7"/>
        <v>0</v>
      </c>
      <c r="W28" s="355">
        <f t="shared" si="7"/>
        <v>0</v>
      </c>
      <c r="X28" s="53">
        <f t="shared" si="7"/>
        <v>0</v>
      </c>
      <c r="Y28" s="33"/>
    </row>
    <row r="29" spans="1:26" s="287" customFormat="1" ht="15.75" hidden="1" x14ac:dyDescent="0.25">
      <c r="A29" s="295"/>
      <c r="B29" s="295"/>
      <c r="C29" s="295"/>
      <c r="D29" s="295"/>
      <c r="E29" s="295"/>
      <c r="F29" s="301"/>
      <c r="G29" s="294"/>
      <c r="H29" s="51"/>
      <c r="I29" s="353"/>
      <c r="J29" s="353"/>
      <c r="K29" s="397">
        <f>SUM(L29:M29)</f>
        <v>0</v>
      </c>
      <c r="L29" s="397"/>
      <c r="M29" s="397"/>
      <c r="N29" s="293"/>
      <c r="O29" s="291"/>
      <c r="P29" s="290">
        <f>Q29+U29</f>
        <v>0</v>
      </c>
      <c r="Q29" s="292">
        <f>SUM(R29:T29)</f>
        <v>0</v>
      </c>
      <c r="R29" s="291"/>
      <c r="S29" s="291"/>
      <c r="T29" s="291"/>
      <c r="U29" s="290">
        <f>SUM(V29:W29)</f>
        <v>0</v>
      </c>
      <c r="V29" s="289"/>
      <c r="W29" s="289"/>
      <c r="X29" s="289">
        <f>K29-O29-P29</f>
        <v>0</v>
      </c>
      <c r="Y29" s="288"/>
    </row>
    <row r="30" spans="1:26" ht="35.25" customHeight="1" x14ac:dyDescent="0.25">
      <c r="A30" s="346" t="s">
        <v>63</v>
      </c>
      <c r="B30" s="346"/>
      <c r="C30" s="346"/>
      <c r="D30" s="346"/>
      <c r="E30" s="346"/>
      <c r="F30" s="346"/>
      <c r="G30" s="346"/>
      <c r="H30" s="346"/>
      <c r="I30" s="346"/>
      <c r="J30" s="346"/>
      <c r="K30" s="23">
        <f>K8+K28</f>
        <v>289259</v>
      </c>
      <c r="L30" s="23">
        <f>L8+L28</f>
        <v>102823</v>
      </c>
      <c r="M30" s="23">
        <f>M8+M28</f>
        <v>187818</v>
      </c>
      <c r="N30" s="23"/>
      <c r="O30" s="23">
        <f t="shared" ref="O30:X30" si="8">O8+O28</f>
        <v>33604</v>
      </c>
      <c r="P30" s="23">
        <f t="shared" si="8"/>
        <v>114488</v>
      </c>
      <c r="Q30" s="23">
        <f t="shared" si="8"/>
        <v>51611</v>
      </c>
      <c r="R30" s="23">
        <f t="shared" si="8"/>
        <v>0</v>
      </c>
      <c r="S30" s="23">
        <f t="shared" si="8"/>
        <v>50031</v>
      </c>
      <c r="T30" s="23">
        <f t="shared" si="8"/>
        <v>1580</v>
      </c>
      <c r="U30" s="23">
        <f t="shared" si="8"/>
        <v>62877</v>
      </c>
      <c r="V30" s="23">
        <f t="shared" si="8"/>
        <v>26998</v>
      </c>
      <c r="W30" s="23">
        <f t="shared" si="8"/>
        <v>35879</v>
      </c>
      <c r="X30" s="22">
        <f t="shared" si="8"/>
        <v>141167</v>
      </c>
      <c r="Y30" s="21"/>
    </row>
    <row r="31" spans="1:26" s="265" customFormat="1" x14ac:dyDescent="0.25">
      <c r="A31" s="267"/>
      <c r="B31" s="267"/>
      <c r="C31" s="267"/>
      <c r="D31" s="267"/>
      <c r="E31" s="267"/>
      <c r="F31" s="267"/>
      <c r="G31" s="286"/>
      <c r="H31" s="267"/>
      <c r="I31" s="285"/>
      <c r="J31" s="284"/>
      <c r="K31" s="283"/>
      <c r="L31" s="283"/>
      <c r="M31" s="283"/>
      <c r="N31" s="282"/>
      <c r="O31" s="282"/>
      <c r="P31" s="266"/>
      <c r="Q31" s="266"/>
      <c r="U31" s="266"/>
      <c r="Y31" s="264"/>
      <c r="Z31" s="263"/>
    </row>
    <row r="32" spans="1:26" s="265" customFormat="1" x14ac:dyDescent="0.25">
      <c r="A32" s="267"/>
      <c r="B32" s="267"/>
      <c r="C32" s="267"/>
      <c r="D32" s="267"/>
      <c r="E32" s="267"/>
      <c r="F32" s="267"/>
      <c r="G32" s="267"/>
      <c r="H32" s="267"/>
      <c r="I32" s="281"/>
      <c r="J32" s="269"/>
      <c r="K32" s="268"/>
      <c r="L32" s="268"/>
      <c r="M32" s="268"/>
      <c r="P32" s="266"/>
      <c r="Q32" s="266"/>
      <c r="U32" s="266"/>
      <c r="Y32" s="264"/>
      <c r="Z32" s="263"/>
    </row>
    <row r="33" spans="1:26" s="265" customFormat="1" ht="18" x14ac:dyDescent="0.25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79"/>
      <c r="Q33" s="266"/>
      <c r="U33" s="266"/>
      <c r="Y33" s="264"/>
      <c r="Z33" s="263"/>
    </row>
    <row r="34" spans="1:26" s="270" customFormat="1" ht="15.75" x14ac:dyDescent="0.2">
      <c r="A34" s="278"/>
      <c r="B34" s="277"/>
      <c r="C34" s="278"/>
      <c r="D34" s="277"/>
      <c r="E34" s="277"/>
      <c r="F34" s="277"/>
      <c r="G34" s="277"/>
      <c r="H34" s="277"/>
      <c r="I34" s="276"/>
      <c r="J34" s="275"/>
      <c r="K34" s="274"/>
      <c r="L34" s="274"/>
      <c r="M34" s="274"/>
      <c r="P34" s="273"/>
      <c r="Q34" s="273"/>
      <c r="U34" s="273"/>
      <c r="Y34" s="272"/>
      <c r="Z34" s="271"/>
    </row>
    <row r="35" spans="1:26" s="265" customFormat="1" x14ac:dyDescent="0.25">
      <c r="A35" s="267"/>
      <c r="B35" s="267"/>
      <c r="C35" s="267"/>
      <c r="D35" s="267"/>
      <c r="E35" s="267"/>
      <c r="F35" s="267"/>
      <c r="G35" s="267"/>
      <c r="H35" s="267"/>
      <c r="I35" s="263"/>
      <c r="J35" s="269"/>
      <c r="K35" s="268"/>
      <c r="L35" s="268"/>
      <c r="M35" s="268"/>
      <c r="P35" s="266"/>
      <c r="Q35" s="266"/>
      <c r="U35" s="266"/>
      <c r="Y35" s="264"/>
      <c r="Z35" s="263"/>
    </row>
    <row r="36" spans="1:26" s="265" customFormat="1" x14ac:dyDescent="0.25">
      <c r="A36" s="267"/>
      <c r="B36" s="267"/>
      <c r="C36" s="267"/>
      <c r="D36" s="267"/>
      <c r="E36" s="267"/>
      <c r="F36" s="267"/>
      <c r="G36" s="267"/>
      <c r="H36" s="267"/>
      <c r="I36" s="263"/>
      <c r="J36" s="269"/>
      <c r="K36" s="268"/>
      <c r="L36" s="268"/>
      <c r="M36" s="268"/>
      <c r="P36" s="266"/>
      <c r="Q36" s="266"/>
      <c r="U36" s="266"/>
      <c r="Y36" s="264"/>
      <c r="Z36" s="263"/>
    </row>
    <row r="37" spans="1:26" s="265" customFormat="1" x14ac:dyDescent="0.25">
      <c r="A37" s="267"/>
      <c r="B37" s="267"/>
      <c r="C37" s="267"/>
      <c r="D37" s="267"/>
      <c r="E37" s="267"/>
      <c r="F37" s="267"/>
      <c r="G37" s="267"/>
      <c r="H37" s="267"/>
      <c r="I37" s="263"/>
      <c r="J37" s="269"/>
      <c r="K37" s="268"/>
      <c r="L37" s="268"/>
      <c r="M37" s="268"/>
      <c r="P37" s="266"/>
      <c r="Q37" s="266"/>
      <c r="U37" s="266"/>
      <c r="Y37" s="264"/>
      <c r="Z37" s="263"/>
    </row>
    <row r="38" spans="1:26" s="265" customFormat="1" x14ac:dyDescent="0.25">
      <c r="A38" s="267"/>
      <c r="B38" s="267"/>
      <c r="C38" s="267"/>
      <c r="D38" s="267"/>
      <c r="E38" s="267"/>
      <c r="F38" s="267"/>
      <c r="G38" s="267"/>
      <c r="H38" s="267"/>
      <c r="I38" s="263"/>
      <c r="J38" s="269"/>
      <c r="K38" s="268"/>
      <c r="L38" s="268"/>
      <c r="M38" s="268"/>
      <c r="P38" s="266"/>
      <c r="Q38" s="266"/>
      <c r="U38" s="266"/>
      <c r="Y38" s="264"/>
      <c r="Z38" s="263"/>
    </row>
    <row r="39" spans="1:26" s="265" customFormat="1" x14ac:dyDescent="0.25">
      <c r="A39" s="267"/>
      <c r="B39" s="267"/>
      <c r="C39" s="267"/>
      <c r="D39" s="267"/>
      <c r="E39" s="267"/>
      <c r="F39" s="267"/>
      <c r="G39" s="267"/>
      <c r="H39" s="267"/>
      <c r="I39" s="263"/>
      <c r="J39" s="269"/>
      <c r="K39" s="268"/>
      <c r="L39" s="268"/>
      <c r="M39" s="268"/>
      <c r="P39" s="266"/>
      <c r="Q39" s="266"/>
      <c r="U39" s="266"/>
      <c r="Y39" s="264"/>
      <c r="Z39" s="263"/>
    </row>
    <row r="40" spans="1:26" s="265" customFormat="1" x14ac:dyDescent="0.25">
      <c r="A40" s="267"/>
      <c r="B40" s="267"/>
      <c r="C40" s="267"/>
      <c r="D40" s="267"/>
      <c r="E40" s="267"/>
      <c r="F40" s="267"/>
      <c r="G40" s="267"/>
      <c r="H40" s="267"/>
      <c r="I40" s="263"/>
      <c r="J40" s="269"/>
      <c r="K40" s="268"/>
      <c r="L40" s="268"/>
      <c r="M40" s="268"/>
      <c r="P40" s="266"/>
      <c r="Q40" s="266"/>
      <c r="U40" s="266"/>
      <c r="Y40" s="264"/>
      <c r="Z40" s="263"/>
    </row>
    <row r="41" spans="1:26" s="265" customFormat="1" x14ac:dyDescent="0.25">
      <c r="A41" s="267"/>
      <c r="B41" s="267"/>
      <c r="C41" s="267"/>
      <c r="D41" s="267"/>
      <c r="E41" s="267"/>
      <c r="F41" s="267"/>
      <c r="G41" s="267"/>
      <c r="H41" s="267"/>
      <c r="I41" s="263"/>
      <c r="J41" s="269"/>
      <c r="K41" s="268"/>
      <c r="L41" s="268"/>
      <c r="M41" s="268"/>
      <c r="P41" s="266"/>
      <c r="Q41" s="266"/>
      <c r="U41" s="266"/>
      <c r="Y41" s="264"/>
      <c r="Z41" s="263"/>
    </row>
    <row r="42" spans="1:26" s="265" customFormat="1" x14ac:dyDescent="0.25">
      <c r="A42" s="267"/>
      <c r="B42" s="267"/>
      <c r="C42" s="267"/>
      <c r="D42" s="267"/>
      <c r="E42" s="267"/>
      <c r="F42" s="267"/>
      <c r="G42" s="267"/>
      <c r="H42" s="267"/>
      <c r="I42" s="263"/>
      <c r="J42" s="269"/>
      <c r="K42" s="268"/>
      <c r="L42" s="268"/>
      <c r="M42" s="268"/>
      <c r="P42" s="266"/>
      <c r="Q42" s="266"/>
      <c r="U42" s="266"/>
      <c r="Y42" s="264"/>
      <c r="Z42" s="263"/>
    </row>
    <row r="43" spans="1:26" s="265" customFormat="1" x14ac:dyDescent="0.25">
      <c r="A43" s="267"/>
      <c r="B43" s="267"/>
      <c r="C43" s="267"/>
      <c r="D43" s="267"/>
      <c r="E43" s="267"/>
      <c r="F43" s="267"/>
      <c r="G43" s="267"/>
      <c r="H43" s="267"/>
      <c r="I43" s="263"/>
      <c r="J43" s="269"/>
      <c r="K43" s="268"/>
      <c r="L43" s="268"/>
      <c r="M43" s="268"/>
      <c r="P43" s="266"/>
      <c r="Q43" s="266"/>
      <c r="U43" s="266"/>
      <c r="Y43" s="264"/>
      <c r="Z43" s="263"/>
    </row>
    <row r="44" spans="1:26" s="265" customFormat="1" x14ac:dyDescent="0.25">
      <c r="A44" s="267"/>
      <c r="B44" s="267"/>
      <c r="C44" s="267"/>
      <c r="D44" s="267"/>
      <c r="E44" s="267"/>
      <c r="F44" s="267"/>
      <c r="G44" s="267"/>
      <c r="H44" s="267"/>
      <c r="I44" s="263"/>
      <c r="J44" s="269"/>
      <c r="K44" s="268"/>
      <c r="L44" s="268"/>
      <c r="M44" s="268"/>
      <c r="P44" s="266"/>
      <c r="Q44" s="266"/>
      <c r="U44" s="266"/>
      <c r="Y44" s="264"/>
      <c r="Z44" s="263"/>
    </row>
    <row r="45" spans="1:26" s="265" customFormat="1" x14ac:dyDescent="0.25">
      <c r="A45" s="267"/>
      <c r="B45" s="267"/>
      <c r="C45" s="267"/>
      <c r="D45" s="267"/>
      <c r="E45" s="267"/>
      <c r="F45" s="267"/>
      <c r="G45" s="267"/>
      <c r="H45" s="267"/>
      <c r="I45" s="263"/>
      <c r="J45" s="269"/>
      <c r="K45" s="268"/>
      <c r="L45" s="268"/>
      <c r="M45" s="268"/>
      <c r="P45" s="266"/>
      <c r="Q45" s="266"/>
      <c r="U45" s="266"/>
      <c r="Y45" s="264"/>
      <c r="Z45" s="263"/>
    </row>
    <row r="46" spans="1:26" s="265" customFormat="1" x14ac:dyDescent="0.25">
      <c r="A46" s="267"/>
      <c r="B46" s="267"/>
      <c r="C46" s="267"/>
      <c r="D46" s="267"/>
      <c r="E46" s="267"/>
      <c r="F46" s="267"/>
      <c r="G46" s="267"/>
      <c r="H46" s="267"/>
      <c r="I46" s="263"/>
      <c r="J46" s="269"/>
      <c r="K46" s="268"/>
      <c r="L46" s="268"/>
      <c r="M46" s="268"/>
      <c r="P46" s="266"/>
      <c r="Q46" s="266"/>
      <c r="U46" s="266"/>
      <c r="Y46" s="264"/>
      <c r="Z46" s="263"/>
    </row>
    <row r="47" spans="1:26" s="265" customFormat="1" x14ac:dyDescent="0.25">
      <c r="A47" s="267"/>
      <c r="B47" s="267"/>
      <c r="C47" s="267"/>
      <c r="D47" s="267"/>
      <c r="E47" s="267"/>
      <c r="F47" s="267"/>
      <c r="G47" s="267"/>
      <c r="H47" s="267"/>
      <c r="I47" s="263"/>
      <c r="J47" s="269"/>
      <c r="K47" s="268"/>
      <c r="L47" s="268"/>
      <c r="M47" s="268"/>
      <c r="P47" s="266"/>
      <c r="Q47" s="266"/>
      <c r="U47" s="266"/>
      <c r="Y47" s="264"/>
      <c r="Z47" s="263"/>
    </row>
    <row r="48" spans="1:26" s="265" customFormat="1" x14ac:dyDescent="0.25">
      <c r="A48" s="267"/>
      <c r="B48" s="267"/>
      <c r="C48" s="267"/>
      <c r="D48" s="267"/>
      <c r="E48" s="267"/>
      <c r="F48" s="267"/>
      <c r="G48" s="267"/>
      <c r="H48" s="267"/>
      <c r="I48" s="263"/>
      <c r="J48" s="269"/>
      <c r="K48" s="268"/>
      <c r="L48" s="268"/>
      <c r="M48" s="268"/>
      <c r="P48" s="266"/>
      <c r="Q48" s="266"/>
      <c r="U48" s="266"/>
      <c r="Y48" s="264"/>
      <c r="Z48" s="263"/>
    </row>
    <row r="49" spans="1:26" s="265" customFormat="1" x14ac:dyDescent="0.25">
      <c r="A49" s="267"/>
      <c r="B49" s="267"/>
      <c r="C49" s="267"/>
      <c r="D49" s="267"/>
      <c r="E49" s="267"/>
      <c r="F49" s="267"/>
      <c r="G49" s="267"/>
      <c r="H49" s="267"/>
      <c r="I49" s="263"/>
      <c r="J49" s="269"/>
      <c r="K49" s="268"/>
      <c r="L49" s="268"/>
      <c r="M49" s="268"/>
      <c r="P49" s="266"/>
      <c r="Q49" s="266"/>
      <c r="U49" s="266"/>
      <c r="Y49" s="264"/>
      <c r="Z49" s="263"/>
    </row>
    <row r="50" spans="1:26" s="265" customFormat="1" x14ac:dyDescent="0.25">
      <c r="A50" s="267"/>
      <c r="B50" s="267"/>
      <c r="C50" s="267"/>
      <c r="D50" s="267"/>
      <c r="E50" s="267"/>
      <c r="F50" s="267"/>
      <c r="G50" s="267"/>
      <c r="H50" s="267"/>
      <c r="I50" s="263"/>
      <c r="J50" s="269"/>
      <c r="K50" s="268"/>
      <c r="L50" s="268"/>
      <c r="M50" s="268"/>
      <c r="P50" s="266"/>
      <c r="Q50" s="266"/>
      <c r="U50" s="266"/>
      <c r="Y50" s="264"/>
      <c r="Z50" s="263"/>
    </row>
    <row r="51" spans="1:26" s="265" customFormat="1" x14ac:dyDescent="0.25">
      <c r="A51" s="267"/>
      <c r="B51" s="267"/>
      <c r="C51" s="267"/>
      <c r="D51" s="267"/>
      <c r="E51" s="267"/>
      <c r="F51" s="267"/>
      <c r="G51" s="267"/>
      <c r="H51" s="267"/>
      <c r="I51" s="263"/>
      <c r="J51" s="269"/>
      <c r="K51" s="268"/>
      <c r="L51" s="268"/>
      <c r="M51" s="268"/>
      <c r="P51" s="266"/>
      <c r="Q51" s="266"/>
      <c r="U51" s="266"/>
      <c r="Y51" s="264"/>
      <c r="Z51" s="263"/>
    </row>
    <row r="52" spans="1:26" s="265" customFormat="1" x14ac:dyDescent="0.25">
      <c r="A52" s="267"/>
      <c r="B52" s="267"/>
      <c r="C52" s="267"/>
      <c r="D52" s="267"/>
      <c r="E52" s="267"/>
      <c r="F52" s="267"/>
      <c r="G52" s="267"/>
      <c r="H52" s="267"/>
      <c r="I52" s="263"/>
      <c r="J52" s="267"/>
      <c r="K52" s="268"/>
      <c r="L52" s="268"/>
      <c r="M52" s="268"/>
      <c r="P52" s="266"/>
      <c r="Q52" s="266"/>
      <c r="U52" s="266"/>
      <c r="Y52" s="264"/>
      <c r="Z52" s="263"/>
    </row>
    <row r="53" spans="1:26" s="265" customFormat="1" x14ac:dyDescent="0.25">
      <c r="A53" s="267"/>
      <c r="B53" s="267"/>
      <c r="C53" s="267"/>
      <c r="D53" s="267"/>
      <c r="E53" s="267"/>
      <c r="F53" s="267"/>
      <c r="G53" s="267"/>
      <c r="H53" s="267"/>
      <c r="I53" s="263"/>
      <c r="J53" s="267"/>
      <c r="K53" s="268"/>
      <c r="L53" s="268"/>
      <c r="M53" s="268"/>
      <c r="P53" s="266"/>
      <c r="Q53" s="266"/>
      <c r="U53" s="266"/>
      <c r="Y53" s="264"/>
      <c r="Z53" s="263"/>
    </row>
    <row r="54" spans="1:26" s="265" customFormat="1" x14ac:dyDescent="0.25">
      <c r="A54" s="267"/>
      <c r="B54" s="267"/>
      <c r="C54" s="267"/>
      <c r="D54" s="267"/>
      <c r="E54" s="267"/>
      <c r="F54" s="267"/>
      <c r="G54" s="267"/>
      <c r="H54" s="267"/>
      <c r="I54" s="263"/>
      <c r="J54" s="267"/>
      <c r="K54" s="268"/>
      <c r="L54" s="268"/>
      <c r="M54" s="268"/>
      <c r="P54" s="266"/>
      <c r="Q54" s="266"/>
      <c r="U54" s="266"/>
      <c r="Y54" s="264"/>
      <c r="Z54" s="263"/>
    </row>
    <row r="55" spans="1:26" s="265" customFormat="1" x14ac:dyDescent="0.25">
      <c r="A55" s="267"/>
      <c r="B55" s="267"/>
      <c r="C55" s="267"/>
      <c r="D55" s="267"/>
      <c r="E55" s="267"/>
      <c r="F55" s="267"/>
      <c r="G55" s="267"/>
      <c r="H55" s="267"/>
      <c r="I55" s="263"/>
      <c r="J55" s="267"/>
      <c r="K55" s="268"/>
      <c r="L55" s="268"/>
      <c r="M55" s="268"/>
      <c r="P55" s="266"/>
      <c r="Q55" s="266"/>
      <c r="U55" s="266"/>
      <c r="Y55" s="264"/>
      <c r="Z55" s="263"/>
    </row>
    <row r="56" spans="1:26" s="265" customFormat="1" x14ac:dyDescent="0.25">
      <c r="A56" s="267"/>
      <c r="B56" s="267"/>
      <c r="C56" s="267"/>
      <c r="D56" s="267"/>
      <c r="E56" s="267"/>
      <c r="F56" s="267"/>
      <c r="G56" s="267"/>
      <c r="H56" s="267"/>
      <c r="I56" s="263"/>
      <c r="J56" s="267"/>
      <c r="K56" s="268"/>
      <c r="L56" s="268"/>
      <c r="M56" s="268"/>
      <c r="P56" s="266"/>
      <c r="Q56" s="266"/>
      <c r="U56" s="266"/>
      <c r="Y56" s="264"/>
      <c r="Z56" s="263"/>
    </row>
    <row r="57" spans="1:26" s="265" customFormat="1" x14ac:dyDescent="0.25">
      <c r="A57" s="267"/>
      <c r="B57" s="267"/>
      <c r="C57" s="267"/>
      <c r="D57" s="267"/>
      <c r="E57" s="267"/>
      <c r="F57" s="267"/>
      <c r="G57" s="267"/>
      <c r="H57" s="267"/>
      <c r="I57" s="263"/>
      <c r="J57" s="267"/>
      <c r="K57" s="268"/>
      <c r="L57" s="268"/>
      <c r="M57" s="268"/>
      <c r="P57" s="266"/>
      <c r="Q57" s="266"/>
      <c r="U57" s="266"/>
      <c r="Y57" s="264"/>
      <c r="Z57" s="263"/>
    </row>
    <row r="58" spans="1:26" s="265" customFormat="1" x14ac:dyDescent="0.25">
      <c r="A58" s="267"/>
      <c r="B58" s="267"/>
      <c r="C58" s="267"/>
      <c r="D58" s="267"/>
      <c r="E58" s="267"/>
      <c r="F58" s="267"/>
      <c r="G58" s="267"/>
      <c r="H58" s="267"/>
      <c r="I58" s="263"/>
      <c r="J58" s="267"/>
      <c r="K58" s="268"/>
      <c r="L58" s="268"/>
      <c r="M58" s="268"/>
      <c r="P58" s="266"/>
      <c r="Q58" s="266"/>
      <c r="U58" s="266"/>
      <c r="Y58" s="264"/>
      <c r="Z58" s="263"/>
    </row>
    <row r="59" spans="1:26" s="265" customFormat="1" x14ac:dyDescent="0.25">
      <c r="A59" s="267"/>
      <c r="B59" s="267"/>
      <c r="C59" s="267"/>
      <c r="D59" s="267"/>
      <c r="E59" s="267"/>
      <c r="F59" s="267"/>
      <c r="G59" s="267"/>
      <c r="H59" s="267"/>
      <c r="I59" s="263"/>
      <c r="J59" s="267"/>
      <c r="K59" s="268"/>
      <c r="L59" s="268"/>
      <c r="M59" s="268"/>
      <c r="P59" s="266"/>
      <c r="Q59" s="266"/>
      <c r="U59" s="266"/>
      <c r="Y59" s="264"/>
      <c r="Z59" s="263"/>
    </row>
    <row r="60" spans="1:26" s="265" customFormat="1" x14ac:dyDescent="0.25">
      <c r="A60" s="267"/>
      <c r="B60" s="267"/>
      <c r="C60" s="267"/>
      <c r="D60" s="267"/>
      <c r="E60" s="267"/>
      <c r="F60" s="267"/>
      <c r="G60" s="267"/>
      <c r="H60" s="267"/>
      <c r="I60" s="263"/>
      <c r="J60" s="267"/>
      <c r="K60" s="268"/>
      <c r="L60" s="268"/>
      <c r="M60" s="268"/>
      <c r="P60" s="266"/>
      <c r="Q60" s="266"/>
      <c r="U60" s="266"/>
      <c r="Y60" s="264"/>
      <c r="Z60" s="263"/>
    </row>
    <row r="61" spans="1:26" s="265" customFormat="1" x14ac:dyDescent="0.25">
      <c r="A61" s="267"/>
      <c r="B61" s="267"/>
      <c r="C61" s="267"/>
      <c r="D61" s="267"/>
      <c r="E61" s="267"/>
      <c r="F61" s="267"/>
      <c r="G61" s="267"/>
      <c r="H61" s="267"/>
      <c r="I61" s="263"/>
      <c r="J61" s="267"/>
      <c r="K61" s="268"/>
      <c r="L61" s="268"/>
      <c r="M61" s="268"/>
      <c r="P61" s="266"/>
      <c r="Q61" s="266"/>
      <c r="U61" s="266"/>
      <c r="Y61" s="264"/>
      <c r="Z61" s="263"/>
    </row>
    <row r="62" spans="1:26" s="265" customFormat="1" x14ac:dyDescent="0.25">
      <c r="A62" s="267"/>
      <c r="B62" s="267"/>
      <c r="C62" s="267"/>
      <c r="D62" s="267"/>
      <c r="E62" s="267"/>
      <c r="F62" s="267"/>
      <c r="G62" s="267"/>
      <c r="H62" s="267"/>
      <c r="I62" s="263"/>
      <c r="J62" s="267"/>
      <c r="K62" s="268"/>
      <c r="L62" s="268"/>
      <c r="M62" s="268"/>
      <c r="P62" s="266"/>
      <c r="Q62" s="266"/>
      <c r="U62" s="266"/>
      <c r="Y62" s="264"/>
      <c r="Z62" s="263"/>
    </row>
    <row r="63" spans="1:26" s="265" customFormat="1" x14ac:dyDescent="0.25">
      <c r="A63" s="263"/>
      <c r="B63" s="263"/>
      <c r="C63" s="263"/>
      <c r="D63" s="263"/>
      <c r="E63" s="263"/>
      <c r="F63" s="263"/>
      <c r="G63" s="263"/>
      <c r="H63" s="263"/>
      <c r="I63" s="263"/>
      <c r="J63" s="267"/>
      <c r="K63" s="268"/>
      <c r="L63" s="268"/>
      <c r="M63" s="268"/>
      <c r="P63" s="266"/>
      <c r="Q63" s="266"/>
      <c r="U63" s="266"/>
      <c r="Y63" s="264"/>
      <c r="Z63" s="263"/>
    </row>
    <row r="64" spans="1:26" s="265" customFormat="1" x14ac:dyDescent="0.25">
      <c r="A64" s="263"/>
      <c r="B64" s="263"/>
      <c r="C64" s="263"/>
      <c r="D64" s="263"/>
      <c r="E64" s="263"/>
      <c r="F64" s="263"/>
      <c r="G64" s="263"/>
      <c r="H64" s="263"/>
      <c r="I64" s="263"/>
      <c r="J64" s="267"/>
      <c r="K64" s="268"/>
      <c r="L64" s="268"/>
      <c r="M64" s="268"/>
      <c r="P64" s="266"/>
      <c r="Q64" s="266"/>
      <c r="U64" s="266"/>
      <c r="Y64" s="264"/>
      <c r="Z64" s="263"/>
    </row>
    <row r="65" spans="1:26" s="265" customFormat="1" x14ac:dyDescent="0.25">
      <c r="A65" s="263"/>
      <c r="B65" s="263"/>
      <c r="C65" s="263"/>
      <c r="D65" s="263"/>
      <c r="E65" s="263"/>
      <c r="F65" s="263"/>
      <c r="G65" s="263"/>
      <c r="H65" s="263"/>
      <c r="I65" s="263"/>
      <c r="J65" s="267"/>
      <c r="K65" s="268"/>
      <c r="L65" s="268"/>
      <c r="M65" s="268"/>
      <c r="P65" s="266"/>
      <c r="Q65" s="266"/>
      <c r="U65" s="266"/>
      <c r="Y65" s="264"/>
      <c r="Z65" s="263"/>
    </row>
    <row r="66" spans="1:26" s="265" customFormat="1" x14ac:dyDescent="0.25">
      <c r="A66" s="263"/>
      <c r="B66" s="263"/>
      <c r="C66" s="263"/>
      <c r="D66" s="263"/>
      <c r="E66" s="263"/>
      <c r="F66" s="263"/>
      <c r="G66" s="263"/>
      <c r="H66" s="263"/>
      <c r="I66" s="263"/>
      <c r="J66" s="267"/>
      <c r="K66" s="268"/>
      <c r="L66" s="268"/>
      <c r="M66" s="268"/>
      <c r="P66" s="266"/>
      <c r="Q66" s="266"/>
      <c r="U66" s="266"/>
      <c r="Y66" s="264"/>
      <c r="Z66" s="263"/>
    </row>
    <row r="67" spans="1:26" s="265" customFormat="1" x14ac:dyDescent="0.25">
      <c r="A67" s="263"/>
      <c r="B67" s="263"/>
      <c r="C67" s="263"/>
      <c r="D67" s="263"/>
      <c r="E67" s="263"/>
      <c r="F67" s="263"/>
      <c r="G67" s="263"/>
      <c r="H67" s="263"/>
      <c r="I67" s="263"/>
      <c r="J67" s="267"/>
      <c r="K67" s="268"/>
      <c r="L67" s="268"/>
      <c r="M67" s="268"/>
      <c r="P67" s="266"/>
      <c r="Q67" s="266"/>
      <c r="U67" s="266"/>
      <c r="Y67" s="264"/>
      <c r="Z67" s="263"/>
    </row>
    <row r="68" spans="1:26" s="265" customFormat="1" x14ac:dyDescent="0.25">
      <c r="A68" s="263"/>
      <c r="B68" s="263"/>
      <c r="C68" s="263"/>
      <c r="D68" s="263"/>
      <c r="E68" s="263"/>
      <c r="F68" s="263"/>
      <c r="G68" s="263"/>
      <c r="H68" s="263"/>
      <c r="I68" s="263"/>
      <c r="J68" s="267"/>
      <c r="K68" s="268"/>
      <c r="L68" s="268"/>
      <c r="M68" s="268"/>
      <c r="P68" s="266"/>
      <c r="Q68" s="266"/>
      <c r="U68" s="266"/>
      <c r="Y68" s="264"/>
      <c r="Z68" s="263"/>
    </row>
    <row r="69" spans="1:26" s="265" customFormat="1" x14ac:dyDescent="0.25">
      <c r="A69" s="263"/>
      <c r="B69" s="263"/>
      <c r="C69" s="263"/>
      <c r="D69" s="263"/>
      <c r="E69" s="263"/>
      <c r="F69" s="263"/>
      <c r="G69" s="263"/>
      <c r="H69" s="263"/>
      <c r="I69" s="263"/>
      <c r="J69" s="267"/>
      <c r="K69" s="268"/>
      <c r="L69" s="268"/>
      <c r="M69" s="268"/>
      <c r="P69" s="266"/>
      <c r="Q69" s="266"/>
      <c r="U69" s="266"/>
      <c r="Y69" s="264"/>
      <c r="Z69" s="263"/>
    </row>
    <row r="70" spans="1:26" s="265" customFormat="1" x14ac:dyDescent="0.25">
      <c r="A70" s="263"/>
      <c r="B70" s="263"/>
      <c r="C70" s="263"/>
      <c r="D70" s="263"/>
      <c r="E70" s="263"/>
      <c r="F70" s="263"/>
      <c r="G70" s="263"/>
      <c r="H70" s="263"/>
      <c r="I70" s="263"/>
      <c r="J70" s="267"/>
      <c r="K70" s="268"/>
      <c r="L70" s="268"/>
      <c r="M70" s="268"/>
      <c r="P70" s="266"/>
      <c r="Q70" s="266"/>
      <c r="U70" s="266"/>
      <c r="Y70" s="264"/>
      <c r="Z70" s="263"/>
    </row>
    <row r="71" spans="1:26" s="265" customFormat="1" x14ac:dyDescent="0.25">
      <c r="A71" s="263"/>
      <c r="B71" s="263"/>
      <c r="C71" s="263"/>
      <c r="D71" s="263"/>
      <c r="E71" s="263"/>
      <c r="F71" s="263"/>
      <c r="G71" s="263"/>
      <c r="H71" s="263"/>
      <c r="I71" s="263"/>
      <c r="J71" s="267"/>
      <c r="K71" s="268"/>
      <c r="L71" s="268"/>
      <c r="M71" s="268"/>
      <c r="P71" s="266"/>
      <c r="Q71" s="266"/>
      <c r="U71" s="266"/>
      <c r="Y71" s="264"/>
      <c r="Z71" s="263"/>
    </row>
    <row r="72" spans="1:26" s="265" customFormat="1" x14ac:dyDescent="0.25">
      <c r="A72" s="263"/>
      <c r="B72" s="263"/>
      <c r="C72" s="263"/>
      <c r="D72" s="263"/>
      <c r="E72" s="263"/>
      <c r="F72" s="263"/>
      <c r="G72" s="263"/>
      <c r="H72" s="263"/>
      <c r="I72" s="263"/>
      <c r="J72" s="267"/>
      <c r="K72" s="268"/>
      <c r="L72" s="268"/>
      <c r="M72" s="268"/>
      <c r="P72" s="266"/>
      <c r="Q72" s="266"/>
      <c r="U72" s="266"/>
      <c r="Y72" s="264"/>
      <c r="Z72" s="263"/>
    </row>
    <row r="73" spans="1:26" s="265" customFormat="1" x14ac:dyDescent="0.25">
      <c r="A73" s="263"/>
      <c r="B73" s="263"/>
      <c r="C73" s="263"/>
      <c r="D73" s="263"/>
      <c r="E73" s="263"/>
      <c r="F73" s="263"/>
      <c r="G73" s="263"/>
      <c r="H73" s="263"/>
      <c r="I73" s="263"/>
      <c r="J73" s="267"/>
      <c r="K73" s="268"/>
      <c r="L73" s="268"/>
      <c r="M73" s="268"/>
      <c r="P73" s="266"/>
      <c r="Q73" s="266"/>
      <c r="U73" s="266"/>
      <c r="Y73" s="264"/>
      <c r="Z73" s="263"/>
    </row>
    <row r="74" spans="1:26" s="265" customFormat="1" x14ac:dyDescent="0.25">
      <c r="A74" s="263"/>
      <c r="B74" s="263"/>
      <c r="C74" s="263"/>
      <c r="D74" s="263"/>
      <c r="E74" s="263"/>
      <c r="F74" s="263"/>
      <c r="G74" s="263"/>
      <c r="H74" s="263"/>
      <c r="I74" s="263"/>
      <c r="J74" s="267"/>
      <c r="K74" s="268"/>
      <c r="L74" s="268"/>
      <c r="M74" s="268"/>
      <c r="P74" s="266"/>
      <c r="Q74" s="266"/>
      <c r="U74" s="266"/>
      <c r="Y74" s="264"/>
      <c r="Z74" s="263"/>
    </row>
    <row r="75" spans="1:26" s="265" customFormat="1" x14ac:dyDescent="0.25">
      <c r="A75" s="263"/>
      <c r="B75" s="263"/>
      <c r="C75" s="263"/>
      <c r="D75" s="263"/>
      <c r="E75" s="263"/>
      <c r="F75" s="263"/>
      <c r="G75" s="263"/>
      <c r="H75" s="263"/>
      <c r="I75" s="263"/>
      <c r="J75" s="267"/>
      <c r="K75" s="268"/>
      <c r="L75" s="268"/>
      <c r="M75" s="268"/>
      <c r="P75" s="266"/>
      <c r="Q75" s="266"/>
      <c r="U75" s="266"/>
      <c r="Y75" s="264"/>
      <c r="Z75" s="263"/>
    </row>
    <row r="76" spans="1:26" s="265" customFormat="1" x14ac:dyDescent="0.25">
      <c r="A76" s="263"/>
      <c r="B76" s="263"/>
      <c r="C76" s="263"/>
      <c r="D76" s="263"/>
      <c r="E76" s="263"/>
      <c r="F76" s="263"/>
      <c r="G76" s="263"/>
      <c r="H76" s="263"/>
      <c r="I76" s="263"/>
      <c r="J76" s="267"/>
      <c r="K76" s="268"/>
      <c r="L76" s="268"/>
      <c r="M76" s="268"/>
      <c r="P76" s="266"/>
      <c r="Q76" s="266"/>
      <c r="U76" s="266"/>
      <c r="Y76" s="264"/>
      <c r="Z76" s="263"/>
    </row>
    <row r="77" spans="1:26" s="265" customFormat="1" x14ac:dyDescent="0.25">
      <c r="A77" s="263"/>
      <c r="B77" s="263"/>
      <c r="C77" s="263"/>
      <c r="D77" s="263"/>
      <c r="E77" s="263"/>
      <c r="F77" s="263"/>
      <c r="G77" s="263"/>
      <c r="H77" s="263"/>
      <c r="I77" s="263"/>
      <c r="J77" s="267"/>
      <c r="K77" s="268"/>
      <c r="L77" s="268"/>
      <c r="M77" s="268"/>
      <c r="P77" s="266"/>
      <c r="Q77" s="266"/>
      <c r="U77" s="266"/>
      <c r="Y77" s="264"/>
      <c r="Z77" s="263"/>
    </row>
    <row r="78" spans="1:26" s="265" customFormat="1" x14ac:dyDescent="0.25">
      <c r="A78" s="263"/>
      <c r="B78" s="263"/>
      <c r="C78" s="263"/>
      <c r="D78" s="263"/>
      <c r="E78" s="263"/>
      <c r="F78" s="263"/>
      <c r="G78" s="263"/>
      <c r="H78" s="263"/>
      <c r="I78" s="263"/>
      <c r="J78" s="267"/>
      <c r="K78" s="268"/>
      <c r="L78" s="268"/>
      <c r="M78" s="268"/>
      <c r="P78" s="266"/>
      <c r="Q78" s="266"/>
      <c r="U78" s="266"/>
      <c r="Y78" s="264"/>
      <c r="Z78" s="263"/>
    </row>
    <row r="79" spans="1:26" s="265" customFormat="1" x14ac:dyDescent="0.25">
      <c r="A79" s="263"/>
      <c r="B79" s="263"/>
      <c r="C79" s="263"/>
      <c r="D79" s="263"/>
      <c r="E79" s="263"/>
      <c r="F79" s="263"/>
      <c r="G79" s="263"/>
      <c r="H79" s="263"/>
      <c r="I79" s="263"/>
      <c r="J79" s="267"/>
      <c r="K79" s="268"/>
      <c r="L79" s="268"/>
      <c r="M79" s="268"/>
      <c r="P79" s="266"/>
      <c r="Q79" s="266"/>
      <c r="U79" s="266"/>
      <c r="Y79" s="264"/>
      <c r="Z79" s="263"/>
    </row>
    <row r="80" spans="1:26" s="265" customFormat="1" x14ac:dyDescent="0.25">
      <c r="A80" s="263"/>
      <c r="B80" s="263"/>
      <c r="C80" s="263"/>
      <c r="D80" s="263"/>
      <c r="E80" s="263"/>
      <c r="F80" s="263"/>
      <c r="G80" s="263"/>
      <c r="H80" s="263"/>
      <c r="I80" s="263"/>
      <c r="J80" s="267"/>
      <c r="K80" s="268"/>
      <c r="L80" s="268"/>
      <c r="M80" s="268"/>
      <c r="P80" s="266"/>
      <c r="Q80" s="266"/>
      <c r="U80" s="266"/>
      <c r="Y80" s="264"/>
      <c r="Z80" s="263"/>
    </row>
    <row r="81" spans="1:26" s="265" customFormat="1" x14ac:dyDescent="0.25">
      <c r="A81" s="263"/>
      <c r="B81" s="263"/>
      <c r="C81" s="263"/>
      <c r="D81" s="263"/>
      <c r="E81" s="263"/>
      <c r="F81" s="263"/>
      <c r="G81" s="263"/>
      <c r="H81" s="263"/>
      <c r="I81" s="263"/>
      <c r="J81" s="267"/>
      <c r="K81" s="268"/>
      <c r="L81" s="268"/>
      <c r="M81" s="268"/>
      <c r="P81" s="266"/>
      <c r="Q81" s="266"/>
      <c r="U81" s="266"/>
      <c r="Y81" s="264"/>
      <c r="Z81" s="263"/>
    </row>
    <row r="82" spans="1:26" s="265" customFormat="1" x14ac:dyDescent="0.25">
      <c r="A82" s="263"/>
      <c r="B82" s="263"/>
      <c r="C82" s="263"/>
      <c r="D82" s="263"/>
      <c r="E82" s="263"/>
      <c r="F82" s="263"/>
      <c r="G82" s="263"/>
      <c r="H82" s="263"/>
      <c r="I82" s="263"/>
      <c r="J82" s="267"/>
      <c r="K82" s="268"/>
      <c r="L82" s="268"/>
      <c r="M82" s="268"/>
      <c r="P82" s="266"/>
      <c r="Q82" s="266"/>
      <c r="U82" s="266"/>
      <c r="Y82" s="264"/>
      <c r="Z82" s="263"/>
    </row>
    <row r="83" spans="1:26" s="265" customFormat="1" x14ac:dyDescent="0.25">
      <c r="A83" s="263"/>
      <c r="B83" s="263"/>
      <c r="C83" s="263"/>
      <c r="D83" s="263"/>
      <c r="E83" s="263"/>
      <c r="F83" s="263"/>
      <c r="G83" s="263"/>
      <c r="H83" s="263"/>
      <c r="I83" s="263"/>
      <c r="J83" s="267"/>
      <c r="K83" s="268"/>
      <c r="L83" s="268"/>
      <c r="M83" s="268"/>
      <c r="P83" s="266"/>
      <c r="Q83" s="266"/>
      <c r="U83" s="266"/>
      <c r="Y83" s="264"/>
      <c r="Z83" s="263"/>
    </row>
    <row r="84" spans="1:26" s="265" customFormat="1" x14ac:dyDescent="0.25">
      <c r="A84" s="263"/>
      <c r="B84" s="263"/>
      <c r="C84" s="263"/>
      <c r="D84" s="263"/>
      <c r="E84" s="263"/>
      <c r="F84" s="263"/>
      <c r="G84" s="263"/>
      <c r="H84" s="263"/>
      <c r="I84" s="263"/>
      <c r="J84" s="267"/>
      <c r="K84" s="268"/>
      <c r="L84" s="268"/>
      <c r="M84" s="268"/>
      <c r="P84" s="266"/>
      <c r="Q84" s="266"/>
      <c r="U84" s="266"/>
      <c r="Y84" s="264"/>
      <c r="Z84" s="263"/>
    </row>
    <row r="85" spans="1:26" s="265" customFormat="1" x14ac:dyDescent="0.25">
      <c r="A85" s="263"/>
      <c r="B85" s="263"/>
      <c r="C85" s="263"/>
      <c r="D85" s="263"/>
      <c r="E85" s="263"/>
      <c r="F85" s="263"/>
      <c r="G85" s="263"/>
      <c r="H85" s="263"/>
      <c r="I85" s="263"/>
      <c r="J85" s="267"/>
      <c r="K85" s="268"/>
      <c r="L85" s="268"/>
      <c r="M85" s="268"/>
      <c r="P85" s="266"/>
      <c r="Q85" s="266"/>
      <c r="U85" s="266"/>
      <c r="Y85" s="264"/>
      <c r="Z85" s="263"/>
    </row>
    <row r="86" spans="1:26" s="265" customFormat="1" x14ac:dyDescent="0.25">
      <c r="A86" s="263"/>
      <c r="B86" s="263"/>
      <c r="C86" s="263"/>
      <c r="D86" s="263"/>
      <c r="E86" s="263"/>
      <c r="F86" s="263"/>
      <c r="G86" s="263"/>
      <c r="H86" s="263"/>
      <c r="I86" s="263"/>
      <c r="J86" s="267"/>
      <c r="K86" s="268"/>
      <c r="L86" s="268"/>
      <c r="M86" s="268"/>
      <c r="P86" s="266"/>
      <c r="Q86" s="266"/>
      <c r="U86" s="266"/>
      <c r="Y86" s="264"/>
      <c r="Z86" s="263"/>
    </row>
    <row r="87" spans="1:26" s="265" customFormat="1" x14ac:dyDescent="0.25">
      <c r="A87" s="263"/>
      <c r="B87" s="263"/>
      <c r="C87" s="263"/>
      <c r="D87" s="263"/>
      <c r="E87" s="263"/>
      <c r="F87" s="263"/>
      <c r="G87" s="263"/>
      <c r="H87" s="263"/>
      <c r="I87" s="263"/>
      <c r="J87" s="267"/>
      <c r="K87" s="268"/>
      <c r="L87" s="268"/>
      <c r="M87" s="268"/>
      <c r="P87" s="266"/>
      <c r="Q87" s="266"/>
      <c r="U87" s="266"/>
      <c r="Y87" s="264"/>
      <c r="Z87" s="263"/>
    </row>
    <row r="88" spans="1:26" s="265" customFormat="1" x14ac:dyDescent="0.25">
      <c r="A88" s="263"/>
      <c r="B88" s="263"/>
      <c r="C88" s="263"/>
      <c r="D88" s="263"/>
      <c r="E88" s="263"/>
      <c r="F88" s="263"/>
      <c r="G88" s="263"/>
      <c r="H88" s="263"/>
      <c r="I88" s="263"/>
      <c r="J88" s="267"/>
      <c r="K88" s="268"/>
      <c r="L88" s="268"/>
      <c r="M88" s="268"/>
      <c r="P88" s="266"/>
      <c r="Q88" s="266"/>
      <c r="U88" s="266"/>
      <c r="Y88" s="264"/>
      <c r="Z88" s="263"/>
    </row>
    <row r="89" spans="1:26" s="265" customFormat="1" x14ac:dyDescent="0.25">
      <c r="A89" s="263"/>
      <c r="B89" s="263"/>
      <c r="C89" s="263"/>
      <c r="D89" s="263"/>
      <c r="E89" s="263"/>
      <c r="F89" s="263"/>
      <c r="G89" s="263"/>
      <c r="H89" s="263"/>
      <c r="I89" s="263"/>
      <c r="J89" s="267"/>
      <c r="K89" s="268"/>
      <c r="L89" s="268"/>
      <c r="M89" s="268"/>
      <c r="P89" s="266"/>
      <c r="Q89" s="266"/>
      <c r="U89" s="266"/>
      <c r="Y89" s="264"/>
      <c r="Z89" s="263"/>
    </row>
    <row r="90" spans="1:26" s="265" customFormat="1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267"/>
      <c r="K90" s="268"/>
      <c r="L90" s="268"/>
      <c r="M90" s="268"/>
      <c r="P90" s="266"/>
      <c r="Q90" s="266"/>
      <c r="U90" s="266"/>
      <c r="Y90" s="264"/>
      <c r="Z90" s="263"/>
    </row>
    <row r="91" spans="1:26" s="265" customFormat="1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267"/>
      <c r="K91" s="268"/>
      <c r="L91" s="268"/>
      <c r="M91" s="268"/>
      <c r="P91" s="266"/>
      <c r="Q91" s="266"/>
      <c r="U91" s="266"/>
      <c r="Y91" s="264"/>
      <c r="Z91" s="263"/>
    </row>
    <row r="92" spans="1:26" s="265" customFormat="1" x14ac:dyDescent="0.25">
      <c r="A92" s="263"/>
      <c r="B92" s="263"/>
      <c r="C92" s="263"/>
      <c r="D92" s="263"/>
      <c r="E92" s="263"/>
      <c r="F92" s="263"/>
      <c r="G92" s="263"/>
      <c r="H92" s="263"/>
      <c r="I92" s="263"/>
      <c r="J92" s="267"/>
      <c r="K92" s="268"/>
      <c r="L92" s="268"/>
      <c r="M92" s="268"/>
      <c r="P92" s="266"/>
      <c r="Q92" s="266"/>
      <c r="U92" s="266"/>
      <c r="Y92" s="264"/>
      <c r="Z92" s="263"/>
    </row>
    <row r="93" spans="1:26" s="265" customFormat="1" x14ac:dyDescent="0.25">
      <c r="A93" s="263"/>
      <c r="B93" s="263"/>
      <c r="C93" s="263"/>
      <c r="D93" s="263"/>
      <c r="E93" s="263"/>
      <c r="F93" s="263"/>
      <c r="G93" s="263"/>
      <c r="H93" s="263"/>
      <c r="I93" s="263"/>
      <c r="J93" s="267"/>
      <c r="K93" s="268"/>
      <c r="L93" s="268"/>
      <c r="M93" s="268"/>
      <c r="P93" s="266"/>
      <c r="Q93" s="266"/>
      <c r="U93" s="266"/>
      <c r="Y93" s="264"/>
      <c r="Z93" s="263"/>
    </row>
    <row r="94" spans="1:26" s="265" customFormat="1" x14ac:dyDescent="0.25">
      <c r="A94" s="263"/>
      <c r="B94" s="263"/>
      <c r="C94" s="263"/>
      <c r="D94" s="263"/>
      <c r="E94" s="263"/>
      <c r="F94" s="263"/>
      <c r="G94" s="263"/>
      <c r="H94" s="263"/>
      <c r="I94" s="263"/>
      <c r="J94" s="267"/>
      <c r="K94" s="268"/>
      <c r="L94" s="268"/>
      <c r="M94" s="268"/>
      <c r="P94" s="266"/>
      <c r="Q94" s="266"/>
      <c r="U94" s="266"/>
      <c r="Y94" s="264"/>
      <c r="Z94" s="263"/>
    </row>
    <row r="95" spans="1:26" s="265" customFormat="1" x14ac:dyDescent="0.25">
      <c r="A95" s="263"/>
      <c r="B95" s="263"/>
      <c r="C95" s="263"/>
      <c r="D95" s="263"/>
      <c r="E95" s="263"/>
      <c r="F95" s="263"/>
      <c r="G95" s="263"/>
      <c r="H95" s="263"/>
      <c r="I95" s="263"/>
      <c r="J95" s="267"/>
      <c r="K95" s="268"/>
      <c r="L95" s="268"/>
      <c r="M95" s="268"/>
      <c r="P95" s="266"/>
      <c r="Q95" s="266"/>
      <c r="U95" s="266"/>
      <c r="Y95" s="264"/>
      <c r="Z95" s="263"/>
    </row>
    <row r="96" spans="1:26" s="265" customFormat="1" x14ac:dyDescent="0.25">
      <c r="A96" s="263"/>
      <c r="B96" s="263"/>
      <c r="C96" s="263"/>
      <c r="D96" s="263"/>
      <c r="E96" s="263"/>
      <c r="F96" s="263"/>
      <c r="G96" s="263"/>
      <c r="H96" s="263"/>
      <c r="I96" s="263"/>
      <c r="J96" s="267"/>
      <c r="K96" s="268"/>
      <c r="L96" s="268"/>
      <c r="M96" s="268"/>
      <c r="P96" s="266"/>
      <c r="Q96" s="266"/>
      <c r="U96" s="266"/>
      <c r="Y96" s="264"/>
      <c r="Z96" s="263"/>
    </row>
    <row r="97" spans="1:26" s="265" customFormat="1" x14ac:dyDescent="0.25">
      <c r="A97" s="263"/>
      <c r="B97" s="263"/>
      <c r="C97" s="263"/>
      <c r="D97" s="263"/>
      <c r="E97" s="263"/>
      <c r="F97" s="263"/>
      <c r="G97" s="263"/>
      <c r="H97" s="263"/>
      <c r="I97" s="263"/>
      <c r="J97" s="267"/>
      <c r="K97" s="268"/>
      <c r="L97" s="268"/>
      <c r="M97" s="268"/>
      <c r="P97" s="266"/>
      <c r="Q97" s="266"/>
      <c r="U97" s="266"/>
      <c r="Y97" s="264"/>
      <c r="Z97" s="263"/>
    </row>
    <row r="98" spans="1:26" s="265" customFormat="1" x14ac:dyDescent="0.25">
      <c r="A98" s="263"/>
      <c r="B98" s="263"/>
      <c r="C98" s="263"/>
      <c r="D98" s="263"/>
      <c r="E98" s="263"/>
      <c r="F98" s="263"/>
      <c r="G98" s="263"/>
      <c r="H98" s="263"/>
      <c r="I98" s="263"/>
      <c r="J98" s="267"/>
      <c r="K98" s="268"/>
      <c r="L98" s="268"/>
      <c r="M98" s="268"/>
      <c r="P98" s="266"/>
      <c r="Q98" s="266"/>
      <c r="U98" s="266"/>
      <c r="Y98" s="264"/>
      <c r="Z98" s="263"/>
    </row>
    <row r="99" spans="1:26" s="265" customFormat="1" x14ac:dyDescent="0.25">
      <c r="A99" s="263"/>
      <c r="B99" s="263"/>
      <c r="C99" s="263"/>
      <c r="D99" s="263"/>
      <c r="E99" s="263"/>
      <c r="F99" s="263"/>
      <c r="G99" s="263"/>
      <c r="H99" s="263"/>
      <c r="I99" s="263"/>
      <c r="J99" s="267"/>
      <c r="K99" s="268"/>
      <c r="L99" s="268"/>
      <c r="M99" s="268"/>
      <c r="P99" s="266"/>
      <c r="Q99" s="266"/>
      <c r="U99" s="266"/>
      <c r="Y99" s="264"/>
      <c r="Z99" s="263"/>
    </row>
    <row r="100" spans="1:26" s="265" customFormat="1" x14ac:dyDescent="0.25">
      <c r="A100" s="263"/>
      <c r="B100" s="263"/>
      <c r="C100" s="263"/>
      <c r="D100" s="263"/>
      <c r="E100" s="263"/>
      <c r="F100" s="263"/>
      <c r="G100" s="263"/>
      <c r="H100" s="263"/>
      <c r="I100" s="263"/>
      <c r="J100" s="267"/>
      <c r="K100" s="268"/>
      <c r="L100" s="268"/>
      <c r="M100" s="268"/>
      <c r="P100" s="266"/>
      <c r="Q100" s="266"/>
      <c r="U100" s="266"/>
      <c r="Y100" s="264"/>
      <c r="Z100" s="263"/>
    </row>
    <row r="101" spans="1:26" s="265" customFormat="1" x14ac:dyDescent="0.25">
      <c r="A101" s="263"/>
      <c r="B101" s="263"/>
      <c r="C101" s="263"/>
      <c r="D101" s="263"/>
      <c r="E101" s="263"/>
      <c r="F101" s="263"/>
      <c r="G101" s="263"/>
      <c r="H101" s="263"/>
      <c r="I101" s="263"/>
      <c r="J101" s="267"/>
      <c r="K101" s="268"/>
      <c r="L101" s="268"/>
      <c r="M101" s="268"/>
      <c r="P101" s="266"/>
      <c r="Q101" s="266"/>
      <c r="U101" s="266"/>
      <c r="Y101" s="264"/>
      <c r="Z101" s="263"/>
    </row>
    <row r="102" spans="1:26" s="265" customFormat="1" x14ac:dyDescent="0.25">
      <c r="A102" s="263"/>
      <c r="B102" s="263"/>
      <c r="C102" s="263"/>
      <c r="D102" s="263"/>
      <c r="E102" s="263"/>
      <c r="F102" s="263"/>
      <c r="G102" s="263"/>
      <c r="H102" s="263"/>
      <c r="I102" s="263"/>
      <c r="J102" s="267"/>
      <c r="K102" s="268"/>
      <c r="L102" s="268"/>
      <c r="M102" s="268"/>
      <c r="P102" s="266"/>
      <c r="Q102" s="266"/>
      <c r="U102" s="266"/>
      <c r="Y102" s="264"/>
      <c r="Z102" s="263"/>
    </row>
    <row r="103" spans="1:26" s="265" customFormat="1" x14ac:dyDescent="0.25">
      <c r="A103" s="263"/>
      <c r="B103" s="263"/>
      <c r="C103" s="263"/>
      <c r="D103" s="263"/>
      <c r="E103" s="263"/>
      <c r="F103" s="263"/>
      <c r="G103" s="263"/>
      <c r="H103" s="263"/>
      <c r="I103" s="263"/>
      <c r="J103" s="267"/>
      <c r="K103" s="268"/>
      <c r="L103" s="268"/>
      <c r="M103" s="268"/>
      <c r="P103" s="266"/>
      <c r="Q103" s="266"/>
      <c r="U103" s="266"/>
      <c r="Y103" s="264"/>
      <c r="Z103" s="263"/>
    </row>
    <row r="104" spans="1:26" s="265" customFormat="1" x14ac:dyDescent="0.25">
      <c r="A104" s="263"/>
      <c r="B104" s="263"/>
      <c r="C104" s="263"/>
      <c r="D104" s="263"/>
      <c r="E104" s="263"/>
      <c r="F104" s="263"/>
      <c r="G104" s="263"/>
      <c r="H104" s="263"/>
      <c r="I104" s="263"/>
      <c r="J104" s="267"/>
      <c r="K104" s="268"/>
      <c r="L104" s="268"/>
      <c r="M104" s="268"/>
      <c r="P104" s="266"/>
      <c r="Q104" s="266"/>
      <c r="U104" s="266"/>
      <c r="Y104" s="264"/>
      <c r="Z104" s="263"/>
    </row>
    <row r="105" spans="1:26" s="265" customFormat="1" x14ac:dyDescent="0.25">
      <c r="A105" s="263"/>
      <c r="B105" s="263"/>
      <c r="C105" s="263"/>
      <c r="D105" s="263"/>
      <c r="E105" s="263"/>
      <c r="F105" s="263"/>
      <c r="G105" s="263"/>
      <c r="H105" s="263"/>
      <c r="I105" s="263"/>
      <c r="J105" s="267"/>
      <c r="K105" s="268"/>
      <c r="L105" s="268"/>
      <c r="M105" s="268"/>
      <c r="P105" s="266"/>
      <c r="Q105" s="266"/>
      <c r="U105" s="266"/>
      <c r="Y105" s="264"/>
      <c r="Z105" s="263"/>
    </row>
    <row r="106" spans="1:26" s="265" customFormat="1" x14ac:dyDescent="0.25">
      <c r="A106" s="263"/>
      <c r="B106" s="263"/>
      <c r="C106" s="263"/>
      <c r="D106" s="263"/>
      <c r="E106" s="263"/>
      <c r="F106" s="263"/>
      <c r="G106" s="263"/>
      <c r="H106" s="263"/>
      <c r="I106" s="263"/>
      <c r="J106" s="267"/>
      <c r="K106" s="268"/>
      <c r="L106" s="268"/>
      <c r="M106" s="268"/>
      <c r="P106" s="266"/>
      <c r="Q106" s="266"/>
      <c r="U106" s="266"/>
      <c r="Y106" s="264"/>
      <c r="Z106" s="263"/>
    </row>
    <row r="107" spans="1:26" s="265" customFormat="1" x14ac:dyDescent="0.25">
      <c r="A107" s="263"/>
      <c r="B107" s="263"/>
      <c r="C107" s="263"/>
      <c r="D107" s="263"/>
      <c r="E107" s="263"/>
      <c r="F107" s="263"/>
      <c r="G107" s="263"/>
      <c r="H107" s="263"/>
      <c r="I107" s="263"/>
      <c r="J107" s="267"/>
      <c r="K107" s="268"/>
      <c r="L107" s="268"/>
      <c r="M107" s="268"/>
      <c r="P107" s="266"/>
      <c r="Q107" s="266"/>
      <c r="U107" s="266"/>
      <c r="Y107" s="264"/>
      <c r="Z107" s="263"/>
    </row>
    <row r="108" spans="1:26" s="265" customFormat="1" x14ac:dyDescent="0.25">
      <c r="A108" s="263"/>
      <c r="B108" s="263"/>
      <c r="C108" s="263"/>
      <c r="D108" s="263"/>
      <c r="E108" s="263"/>
      <c r="F108" s="263"/>
      <c r="G108" s="263"/>
      <c r="H108" s="263"/>
      <c r="I108" s="263"/>
      <c r="J108" s="267"/>
      <c r="K108" s="268"/>
      <c r="L108" s="268"/>
      <c r="M108" s="268"/>
      <c r="P108" s="266"/>
      <c r="Q108" s="266"/>
      <c r="U108" s="266"/>
      <c r="Y108" s="264"/>
      <c r="Z108" s="263"/>
    </row>
    <row r="109" spans="1:26" s="265" customFormat="1" x14ac:dyDescent="0.25">
      <c r="A109" s="263"/>
      <c r="B109" s="263"/>
      <c r="C109" s="263"/>
      <c r="D109" s="263"/>
      <c r="E109" s="263"/>
      <c r="F109" s="263"/>
      <c r="G109" s="263"/>
      <c r="H109" s="263"/>
      <c r="I109" s="263"/>
      <c r="J109" s="267"/>
      <c r="K109" s="268"/>
      <c r="L109" s="268"/>
      <c r="M109" s="268"/>
      <c r="P109" s="266"/>
      <c r="Q109" s="266"/>
      <c r="U109" s="266"/>
      <c r="Y109" s="264"/>
      <c r="Z109" s="263"/>
    </row>
    <row r="110" spans="1:26" s="265" customFormat="1" x14ac:dyDescent="0.25">
      <c r="A110" s="263"/>
      <c r="B110" s="263"/>
      <c r="C110" s="263"/>
      <c r="D110" s="263"/>
      <c r="E110" s="263"/>
      <c r="F110" s="263"/>
      <c r="G110" s="263"/>
      <c r="H110" s="263"/>
      <c r="I110" s="263"/>
      <c r="J110" s="267"/>
      <c r="K110" s="268"/>
      <c r="L110" s="268"/>
      <c r="M110" s="268"/>
      <c r="P110" s="266"/>
      <c r="Q110" s="266"/>
      <c r="U110" s="266"/>
      <c r="Y110" s="264"/>
      <c r="Z110" s="263"/>
    </row>
    <row r="111" spans="1:26" s="265" customFormat="1" x14ac:dyDescent="0.25">
      <c r="A111" s="263"/>
      <c r="B111" s="263"/>
      <c r="C111" s="263"/>
      <c r="D111" s="263"/>
      <c r="E111" s="263"/>
      <c r="F111" s="263"/>
      <c r="G111" s="263"/>
      <c r="H111" s="263"/>
      <c r="I111" s="263"/>
      <c r="J111" s="267"/>
      <c r="K111" s="268"/>
      <c r="L111" s="268"/>
      <c r="M111" s="268"/>
      <c r="P111" s="266"/>
      <c r="Q111" s="266"/>
      <c r="U111" s="266"/>
      <c r="Y111" s="264"/>
      <c r="Z111" s="263"/>
    </row>
    <row r="112" spans="1:26" s="265" customFormat="1" x14ac:dyDescent="0.25">
      <c r="A112" s="263"/>
      <c r="B112" s="263"/>
      <c r="C112" s="263"/>
      <c r="D112" s="263"/>
      <c r="E112" s="263"/>
      <c r="F112" s="263"/>
      <c r="G112" s="263"/>
      <c r="H112" s="263"/>
      <c r="I112" s="263"/>
      <c r="J112" s="267"/>
      <c r="K112" s="268"/>
      <c r="L112" s="268"/>
      <c r="M112" s="268"/>
      <c r="P112" s="266"/>
      <c r="Q112" s="266"/>
      <c r="U112" s="266"/>
      <c r="Y112" s="264"/>
      <c r="Z112" s="263"/>
    </row>
    <row r="113" spans="1:26" s="265" customFormat="1" x14ac:dyDescent="0.25">
      <c r="A113" s="263"/>
      <c r="B113" s="263"/>
      <c r="C113" s="263"/>
      <c r="D113" s="263"/>
      <c r="E113" s="263"/>
      <c r="F113" s="263"/>
      <c r="G113" s="263"/>
      <c r="H113" s="263"/>
      <c r="I113" s="263"/>
      <c r="J113" s="267"/>
      <c r="K113" s="268"/>
      <c r="L113" s="268"/>
      <c r="M113" s="268"/>
      <c r="P113" s="266"/>
      <c r="Q113" s="266"/>
      <c r="U113" s="266"/>
      <c r="Y113" s="264"/>
      <c r="Z113" s="263"/>
    </row>
    <row r="114" spans="1:26" s="265" customFormat="1" x14ac:dyDescent="0.25">
      <c r="A114" s="263"/>
      <c r="B114" s="263"/>
      <c r="C114" s="263"/>
      <c r="D114" s="263"/>
      <c r="E114" s="263"/>
      <c r="F114" s="263"/>
      <c r="G114" s="263"/>
      <c r="H114" s="263"/>
      <c r="I114" s="263"/>
      <c r="J114" s="267"/>
      <c r="K114" s="268"/>
      <c r="L114" s="268"/>
      <c r="M114" s="268"/>
      <c r="P114" s="266"/>
      <c r="Q114" s="266"/>
      <c r="U114" s="266"/>
      <c r="Y114" s="264"/>
      <c r="Z114" s="263"/>
    </row>
  </sheetData>
  <mergeCells count="23"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P6:P7"/>
    <mergeCell ref="Q6:Q7"/>
    <mergeCell ref="U6:U7"/>
    <mergeCell ref="X6:X7"/>
    <mergeCell ref="I6:I7"/>
    <mergeCell ref="J6:J7"/>
    <mergeCell ref="K6:K7"/>
    <mergeCell ref="L6:L7"/>
    <mergeCell ref="M6:M7"/>
    <mergeCell ref="Y6:Y7"/>
    <mergeCell ref="R6:T6"/>
    <mergeCell ref="V6:W6"/>
    <mergeCell ref="N6:N7"/>
    <mergeCell ref="O6:O7"/>
  </mergeCells>
  <pageMargins left="0.70866141732283472" right="0.70866141732283472" top="0.78740157480314965" bottom="0.78740157480314965" header="0.31496062992125984" footer="0.31496062992125984"/>
  <pageSetup paperSize="9" scale="43" firstPageNumber="112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  <rowBreaks count="1" manualBreakCount="1">
    <brk id="21" max="2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95"/>
  <sheetViews>
    <sheetView showGridLines="0" tabSelected="1" view="pageBreakPreview" zoomScale="80" zoomScaleNormal="70" zoomScaleSheetLayoutView="80" workbookViewId="0">
      <selection activeCell="A11" sqref="A11:H11"/>
    </sheetView>
  </sheetViews>
  <sheetFormatPr defaultColWidth="9.140625" defaultRowHeight="15" outlineLevelCol="1" x14ac:dyDescent="0.25"/>
  <cols>
    <col min="1" max="1" width="4.7109375" style="155" customWidth="1"/>
    <col min="2" max="2" width="5.7109375" style="155" hidden="1" customWidth="1"/>
    <col min="3" max="3" width="7.7109375" style="155" hidden="1" customWidth="1" outlineLevel="1"/>
    <col min="4" max="4" width="6.42578125" style="155" hidden="1" customWidth="1" outlineLevel="1"/>
    <col min="5" max="5" width="7.7109375" style="155" customWidth="1" outlineLevel="1"/>
    <col min="6" max="6" width="15.5703125" style="155" hidden="1" customWidth="1" outlineLevel="1"/>
    <col min="7" max="7" width="37.85546875" style="155" customWidth="1" collapsed="1"/>
    <col min="8" max="8" width="38.85546875" style="155" customWidth="1"/>
    <col min="9" max="9" width="7.140625" style="155" customWidth="1"/>
    <col min="10" max="10" width="14.7109375" style="151" customWidth="1"/>
    <col min="11" max="11" width="14.85546875" style="153" customWidth="1"/>
    <col min="12" max="12" width="11.85546875" style="153" customWidth="1"/>
    <col min="13" max="13" width="12.140625" style="153" customWidth="1"/>
    <col min="14" max="14" width="13.28515625" style="153" customWidth="1"/>
    <col min="15" max="15" width="14.7109375" style="153" customWidth="1"/>
    <col min="16" max="16" width="14.85546875" style="153" customWidth="1"/>
    <col min="17" max="17" width="16.7109375" style="153" customWidth="1"/>
    <col min="18" max="19" width="17.140625" style="153" customWidth="1"/>
    <col min="20" max="20" width="14.85546875" style="153" customWidth="1"/>
    <col min="21" max="21" width="14" style="153" customWidth="1"/>
    <col min="22" max="22" width="14.140625" style="153" customWidth="1"/>
    <col min="23" max="23" width="14.42578125" style="153" customWidth="1"/>
    <col min="24" max="24" width="17.7109375" style="176" customWidth="1"/>
    <col min="25" max="16384" width="9.140625" style="155"/>
  </cols>
  <sheetData>
    <row r="1" spans="1:25" ht="18" x14ac:dyDescent="0.25">
      <c r="A1" s="59" t="s">
        <v>167</v>
      </c>
      <c r="B1" s="60"/>
      <c r="C1" s="60"/>
      <c r="D1" s="60"/>
      <c r="E1" s="60"/>
      <c r="F1" s="61"/>
      <c r="G1" s="62"/>
      <c r="H1" s="63"/>
      <c r="I1" s="60"/>
      <c r="K1" s="152"/>
      <c r="N1" s="64"/>
      <c r="O1" s="64"/>
      <c r="Q1" s="64"/>
      <c r="R1" s="64"/>
      <c r="S1" s="64"/>
      <c r="T1" s="31"/>
      <c r="U1" s="154"/>
      <c r="V1" s="155"/>
      <c r="W1" s="155"/>
      <c r="X1" s="155"/>
    </row>
    <row r="2" spans="1:25" ht="15.75" x14ac:dyDescent="0.25">
      <c r="A2" s="368" t="s">
        <v>46</v>
      </c>
      <c r="B2" s="65"/>
      <c r="C2" s="65"/>
      <c r="D2" s="382"/>
      <c r="E2" s="382"/>
      <c r="F2" s="66"/>
      <c r="G2" s="74" t="s">
        <v>170</v>
      </c>
      <c r="H2" s="67" t="s">
        <v>274</v>
      </c>
      <c r="I2" s="69"/>
      <c r="K2" s="152"/>
      <c r="N2" s="30"/>
      <c r="O2" s="30"/>
      <c r="Q2" s="30"/>
      <c r="R2" s="30"/>
      <c r="S2" s="30"/>
      <c r="T2" s="29"/>
      <c r="U2" s="154"/>
      <c r="V2" s="155"/>
      <c r="W2" s="155"/>
      <c r="X2" s="155"/>
    </row>
    <row r="3" spans="1:25" ht="15.75" x14ac:dyDescent="0.25">
      <c r="A3" s="368"/>
      <c r="B3" s="65"/>
      <c r="C3" s="65"/>
      <c r="D3" s="382"/>
      <c r="E3" s="382"/>
      <c r="F3" s="66"/>
      <c r="G3" s="70" t="s">
        <v>16</v>
      </c>
      <c r="H3" s="68"/>
      <c r="I3" s="69"/>
      <c r="K3" s="152"/>
      <c r="N3" s="30"/>
      <c r="O3" s="30"/>
      <c r="Q3" s="30"/>
      <c r="R3" s="30"/>
      <c r="S3" s="30"/>
      <c r="T3" s="29"/>
      <c r="U3" s="154"/>
      <c r="V3" s="155"/>
      <c r="W3" s="155"/>
      <c r="X3" s="155"/>
    </row>
    <row r="4" spans="1:25" ht="17.4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156"/>
      <c r="N4" s="157"/>
      <c r="O4" s="156"/>
      <c r="P4" s="156"/>
      <c r="Q4" s="156"/>
      <c r="R4" s="156"/>
      <c r="S4" s="156"/>
      <c r="T4" s="156"/>
      <c r="U4" s="156"/>
      <c r="V4" s="156"/>
      <c r="W4" s="158" t="s">
        <v>23</v>
      </c>
      <c r="X4" s="158" t="s">
        <v>23</v>
      </c>
      <c r="Y4" s="154"/>
    </row>
    <row r="5" spans="1:25" ht="25.5" customHeight="1" x14ac:dyDescent="0.25">
      <c r="A5" s="420" t="s">
        <v>339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59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280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60" customFormat="1" ht="25.5" customHeight="1" x14ac:dyDescent="0.3">
      <c r="A8" s="344" t="s">
        <v>162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SUM(K9:K10)</f>
        <v>2900</v>
      </c>
      <c r="L8" s="25">
        <f>SUM(L9:L10)</f>
        <v>0</v>
      </c>
      <c r="M8" s="25">
        <f>SUM(M9:M10)</f>
        <v>0</v>
      </c>
      <c r="N8" s="25"/>
      <c r="O8" s="25">
        <f t="shared" ref="O8:W8" si="0">SUM(O9:O10)</f>
        <v>0</v>
      </c>
      <c r="P8" s="26">
        <f t="shared" si="0"/>
        <v>2900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2900</v>
      </c>
      <c r="U8" s="26">
        <f t="shared" si="0"/>
        <v>2900</v>
      </c>
      <c r="V8" s="26">
        <f t="shared" si="0"/>
        <v>0</v>
      </c>
      <c r="W8" s="25">
        <f t="shared" si="0"/>
        <v>0</v>
      </c>
      <c r="X8" s="24"/>
    </row>
    <row r="9" spans="1:25" s="168" customFormat="1" ht="55.5" customHeight="1" x14ac:dyDescent="0.25">
      <c r="A9" s="161">
        <v>1</v>
      </c>
      <c r="B9" s="55" t="s">
        <v>20</v>
      </c>
      <c r="C9" s="161">
        <v>3636</v>
      </c>
      <c r="D9" s="161">
        <v>5166</v>
      </c>
      <c r="E9" s="161">
        <v>51</v>
      </c>
      <c r="F9" s="162">
        <v>20000000000</v>
      </c>
      <c r="G9" s="163" t="s">
        <v>163</v>
      </c>
      <c r="H9" s="399" t="s">
        <v>323</v>
      </c>
      <c r="I9" s="345"/>
      <c r="J9" s="345" t="s">
        <v>164</v>
      </c>
      <c r="K9" s="320">
        <v>2800</v>
      </c>
      <c r="L9" s="320">
        <v>0</v>
      </c>
      <c r="M9" s="320">
        <v>0</v>
      </c>
      <c r="N9" s="386">
        <v>2020</v>
      </c>
      <c r="O9" s="164">
        <v>0</v>
      </c>
      <c r="P9" s="165">
        <f>Q9+T9</f>
        <v>2800</v>
      </c>
      <c r="Q9" s="164">
        <f>SUM(R9:S9)</f>
        <v>0</v>
      </c>
      <c r="R9" s="164">
        <v>0</v>
      </c>
      <c r="S9" s="164">
        <v>0</v>
      </c>
      <c r="T9" s="322">
        <f>SUM(U9:V9)</f>
        <v>2800</v>
      </c>
      <c r="U9" s="166">
        <v>2800</v>
      </c>
      <c r="V9" s="166">
        <v>0</v>
      </c>
      <c r="W9" s="166">
        <f t="shared" ref="W9:W10" si="1">K9-O9-P9</f>
        <v>0</v>
      </c>
      <c r="X9" s="167"/>
    </row>
    <row r="10" spans="1:25" s="168" customFormat="1" ht="38.25" customHeight="1" x14ac:dyDescent="0.25">
      <c r="A10" s="161">
        <v>2</v>
      </c>
      <c r="B10" s="161" t="s">
        <v>18</v>
      </c>
      <c r="C10" s="55">
        <v>3636</v>
      </c>
      <c r="D10" s="55">
        <v>5166</v>
      </c>
      <c r="E10" s="55">
        <v>51</v>
      </c>
      <c r="F10" s="169">
        <v>20000000000</v>
      </c>
      <c r="G10" s="170" t="s">
        <v>165</v>
      </c>
      <c r="H10" s="399" t="s">
        <v>324</v>
      </c>
      <c r="I10" s="32"/>
      <c r="J10" s="32" t="s">
        <v>164</v>
      </c>
      <c r="K10" s="320">
        <v>100</v>
      </c>
      <c r="L10" s="320">
        <v>0</v>
      </c>
      <c r="M10" s="320">
        <v>0</v>
      </c>
      <c r="N10" s="386">
        <v>2020</v>
      </c>
      <c r="O10" s="164">
        <v>0</v>
      </c>
      <c r="P10" s="165">
        <f t="shared" ref="P10" si="2">Q10+T10</f>
        <v>100</v>
      </c>
      <c r="Q10" s="164">
        <f t="shared" ref="Q10" si="3">SUM(R10:S10)</f>
        <v>0</v>
      </c>
      <c r="R10" s="164">
        <v>0</v>
      </c>
      <c r="S10" s="164">
        <v>0</v>
      </c>
      <c r="T10" s="322">
        <f t="shared" ref="T10" si="4">SUM(U10:V10)</f>
        <v>100</v>
      </c>
      <c r="U10" s="166">
        <v>100</v>
      </c>
      <c r="V10" s="166">
        <v>0</v>
      </c>
      <c r="W10" s="166">
        <f t="shared" si="1"/>
        <v>0</v>
      </c>
      <c r="X10" s="167"/>
    </row>
    <row r="11" spans="1:25" ht="35.450000000000003" customHeight="1" x14ac:dyDescent="0.25">
      <c r="A11" s="425" t="s">
        <v>166</v>
      </c>
      <c r="B11" s="426"/>
      <c r="C11" s="426"/>
      <c r="D11" s="426"/>
      <c r="E11" s="426"/>
      <c r="F11" s="426"/>
      <c r="G11" s="426"/>
      <c r="H11" s="427"/>
      <c r="I11" s="346"/>
      <c r="J11" s="346"/>
      <c r="K11" s="23">
        <f>K8</f>
        <v>2900</v>
      </c>
      <c r="L11" s="23">
        <f>L8</f>
        <v>0</v>
      </c>
      <c r="M11" s="23">
        <f>M8</f>
        <v>0</v>
      </c>
      <c r="N11" s="23"/>
      <c r="O11" s="23">
        <f t="shared" ref="O11:W11" si="5">O8</f>
        <v>0</v>
      </c>
      <c r="P11" s="23">
        <f t="shared" si="5"/>
        <v>2900</v>
      </c>
      <c r="Q11" s="23">
        <f t="shared" si="5"/>
        <v>0</v>
      </c>
      <c r="R11" s="23">
        <f t="shared" si="5"/>
        <v>0</v>
      </c>
      <c r="S11" s="23">
        <f t="shared" si="5"/>
        <v>0</v>
      </c>
      <c r="T11" s="23">
        <f t="shared" si="5"/>
        <v>2900</v>
      </c>
      <c r="U11" s="23">
        <f t="shared" si="5"/>
        <v>2900</v>
      </c>
      <c r="V11" s="23">
        <f t="shared" si="5"/>
        <v>0</v>
      </c>
      <c r="W11" s="23">
        <f t="shared" si="5"/>
        <v>0</v>
      </c>
      <c r="X11" s="21"/>
    </row>
    <row r="12" spans="1:25" s="153" customFormat="1" x14ac:dyDescent="0.25">
      <c r="A12" s="151"/>
      <c r="B12" s="151"/>
      <c r="C12" s="151"/>
      <c r="D12" s="151"/>
      <c r="E12" s="151"/>
      <c r="F12" s="151"/>
      <c r="G12" s="171"/>
      <c r="H12" s="151"/>
      <c r="I12" s="172"/>
      <c r="J12" s="173"/>
      <c r="K12" s="174"/>
      <c r="L12" s="174"/>
      <c r="M12" s="174"/>
      <c r="N12" s="175"/>
      <c r="O12" s="175"/>
      <c r="X12" s="176"/>
      <c r="Y12" s="155"/>
    </row>
    <row r="13" spans="1:25" s="153" customFormat="1" x14ac:dyDescent="0.25">
      <c r="A13" s="151"/>
      <c r="B13" s="151"/>
      <c r="C13" s="151"/>
      <c r="D13" s="151"/>
      <c r="E13" s="151"/>
      <c r="F13" s="151"/>
      <c r="G13" s="151"/>
      <c r="H13" s="151"/>
      <c r="I13" s="177"/>
      <c r="J13" s="178"/>
      <c r="K13" s="179"/>
      <c r="L13" s="179"/>
      <c r="M13" s="179"/>
      <c r="X13" s="176"/>
      <c r="Y13" s="155"/>
    </row>
    <row r="14" spans="1:25" s="153" customFormat="1" ht="18" x14ac:dyDescent="0.25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X14" s="176"/>
      <c r="Y14" s="155"/>
    </row>
    <row r="15" spans="1:25" s="186" customFormat="1" x14ac:dyDescent="0.2">
      <c r="A15" s="181"/>
      <c r="B15" s="182"/>
      <c r="C15" s="181"/>
      <c r="D15" s="182"/>
      <c r="E15" s="182"/>
      <c r="F15" s="182"/>
      <c r="G15" s="182"/>
      <c r="H15" s="182"/>
      <c r="I15" s="183"/>
      <c r="J15" s="184"/>
      <c r="K15" s="185"/>
      <c r="L15" s="185"/>
      <c r="M15" s="185"/>
      <c r="X15" s="187"/>
      <c r="Y15" s="188"/>
    </row>
    <row r="16" spans="1:25" s="153" customFormat="1" x14ac:dyDescent="0.25">
      <c r="A16" s="151"/>
      <c r="B16" s="151"/>
      <c r="C16" s="151"/>
      <c r="D16" s="151"/>
      <c r="E16" s="151"/>
      <c r="F16" s="151"/>
      <c r="G16" s="151"/>
      <c r="H16" s="151"/>
      <c r="I16" s="155"/>
      <c r="J16" s="178"/>
      <c r="K16" s="179"/>
      <c r="L16" s="179"/>
      <c r="M16" s="179"/>
      <c r="X16" s="176"/>
      <c r="Y16" s="155"/>
    </row>
    <row r="17" spans="1:25" s="153" customFormat="1" x14ac:dyDescent="0.25">
      <c r="A17" s="151"/>
      <c r="B17" s="151"/>
      <c r="C17" s="151"/>
      <c r="D17" s="151"/>
      <c r="E17" s="151"/>
      <c r="F17" s="151"/>
      <c r="G17" s="151"/>
      <c r="H17" s="151"/>
      <c r="I17" s="155"/>
      <c r="J17" s="178"/>
      <c r="K17" s="179"/>
      <c r="L17" s="179"/>
      <c r="M17" s="179"/>
      <c r="X17" s="176"/>
      <c r="Y17" s="155"/>
    </row>
    <row r="18" spans="1:25" s="153" customFormat="1" x14ac:dyDescent="0.25">
      <c r="A18" s="151"/>
      <c r="B18" s="151"/>
      <c r="C18" s="151"/>
      <c r="D18" s="151"/>
      <c r="E18" s="151"/>
      <c r="F18" s="151"/>
      <c r="G18" s="151"/>
      <c r="H18" s="151"/>
      <c r="I18" s="155"/>
      <c r="J18" s="178"/>
      <c r="K18" s="179"/>
      <c r="L18" s="179"/>
      <c r="M18" s="179"/>
      <c r="X18" s="176"/>
      <c r="Y18" s="155"/>
    </row>
    <row r="19" spans="1:25" s="153" customFormat="1" x14ac:dyDescent="0.25">
      <c r="A19" s="151"/>
      <c r="B19" s="151"/>
      <c r="C19" s="151"/>
      <c r="D19" s="151"/>
      <c r="E19" s="151"/>
      <c r="F19" s="151"/>
      <c r="G19" s="151"/>
      <c r="H19" s="151"/>
      <c r="I19" s="155"/>
      <c r="J19" s="178"/>
      <c r="K19" s="179"/>
      <c r="L19" s="179"/>
      <c r="M19" s="179"/>
      <c r="X19" s="176"/>
      <c r="Y19" s="155"/>
    </row>
    <row r="20" spans="1:25" s="153" customFormat="1" x14ac:dyDescent="0.25">
      <c r="A20" s="151"/>
      <c r="B20" s="151"/>
      <c r="C20" s="151"/>
      <c r="D20" s="151"/>
      <c r="E20" s="151"/>
      <c r="F20" s="151"/>
      <c r="G20" s="151"/>
      <c r="H20" s="151"/>
      <c r="I20" s="155"/>
      <c r="J20" s="178"/>
      <c r="K20" s="179"/>
      <c r="L20" s="179"/>
      <c r="M20" s="179"/>
      <c r="X20" s="176"/>
      <c r="Y20" s="155"/>
    </row>
    <row r="21" spans="1:25" s="153" customFormat="1" x14ac:dyDescent="0.25">
      <c r="A21" s="151"/>
      <c r="B21" s="151"/>
      <c r="C21" s="151"/>
      <c r="D21" s="151"/>
      <c r="E21" s="151"/>
      <c r="F21" s="151"/>
      <c r="G21" s="151"/>
      <c r="H21" s="151"/>
      <c r="I21" s="155"/>
      <c r="J21" s="178"/>
      <c r="K21" s="179"/>
      <c r="L21" s="179"/>
      <c r="M21" s="179"/>
      <c r="X21" s="176"/>
      <c r="Y21" s="155"/>
    </row>
    <row r="22" spans="1:25" s="153" customFormat="1" x14ac:dyDescent="0.25">
      <c r="A22" s="151"/>
      <c r="B22" s="151"/>
      <c r="C22" s="151"/>
      <c r="D22" s="151"/>
      <c r="E22" s="151"/>
      <c r="F22" s="151"/>
      <c r="G22" s="151"/>
      <c r="H22" s="151"/>
      <c r="I22" s="155"/>
      <c r="J22" s="178"/>
      <c r="K22" s="179"/>
      <c r="L22" s="179"/>
      <c r="M22" s="179"/>
      <c r="X22" s="176"/>
      <c r="Y22" s="155"/>
    </row>
    <row r="23" spans="1:25" s="153" customFormat="1" x14ac:dyDescent="0.25">
      <c r="A23" s="151"/>
      <c r="B23" s="151"/>
      <c r="C23" s="151"/>
      <c r="D23" s="151"/>
      <c r="E23" s="151"/>
      <c r="F23" s="151"/>
      <c r="G23" s="151"/>
      <c r="H23" s="151"/>
      <c r="I23" s="155"/>
      <c r="J23" s="178"/>
      <c r="K23" s="179"/>
      <c r="L23" s="179"/>
      <c r="M23" s="179"/>
      <c r="X23" s="176"/>
      <c r="Y23" s="155"/>
    </row>
    <row r="24" spans="1:25" s="153" customFormat="1" x14ac:dyDescent="0.25">
      <c r="A24" s="151"/>
      <c r="B24" s="151"/>
      <c r="C24" s="151"/>
      <c r="D24" s="151"/>
      <c r="E24" s="151"/>
      <c r="F24" s="151"/>
      <c r="G24" s="151"/>
      <c r="H24" s="151"/>
      <c r="I24" s="155"/>
      <c r="J24" s="178"/>
      <c r="K24" s="179"/>
      <c r="L24" s="179"/>
      <c r="M24" s="179"/>
      <c r="X24" s="176"/>
      <c r="Y24" s="155"/>
    </row>
    <row r="25" spans="1:25" s="153" customFormat="1" x14ac:dyDescent="0.25">
      <c r="A25" s="151"/>
      <c r="B25" s="151"/>
      <c r="C25" s="151"/>
      <c r="D25" s="151"/>
      <c r="E25" s="151"/>
      <c r="F25" s="151"/>
      <c r="G25" s="151"/>
      <c r="H25" s="151"/>
      <c r="I25" s="155"/>
      <c r="J25" s="178"/>
      <c r="K25" s="179"/>
      <c r="L25" s="179"/>
      <c r="M25" s="179"/>
      <c r="X25" s="176"/>
      <c r="Y25" s="155"/>
    </row>
    <row r="26" spans="1:25" s="153" customFormat="1" x14ac:dyDescent="0.25">
      <c r="A26" s="151"/>
      <c r="B26" s="151"/>
      <c r="C26" s="151"/>
      <c r="D26" s="151"/>
      <c r="E26" s="151"/>
      <c r="F26" s="151"/>
      <c r="G26" s="151"/>
      <c r="H26" s="151"/>
      <c r="I26" s="155"/>
      <c r="J26" s="178"/>
      <c r="K26" s="179"/>
      <c r="L26" s="179"/>
      <c r="M26" s="179"/>
      <c r="X26" s="176"/>
      <c r="Y26" s="155"/>
    </row>
    <row r="27" spans="1:25" s="153" customFormat="1" x14ac:dyDescent="0.25">
      <c r="A27" s="151"/>
      <c r="B27" s="151"/>
      <c r="C27" s="151"/>
      <c r="D27" s="151"/>
      <c r="E27" s="151"/>
      <c r="F27" s="151"/>
      <c r="G27" s="151"/>
      <c r="H27" s="151"/>
      <c r="I27" s="155"/>
      <c r="J27" s="178"/>
      <c r="K27" s="179"/>
      <c r="L27" s="179"/>
      <c r="M27" s="179"/>
      <c r="X27" s="176"/>
      <c r="Y27" s="155"/>
    </row>
    <row r="28" spans="1:25" s="153" customFormat="1" x14ac:dyDescent="0.25">
      <c r="A28" s="151"/>
      <c r="B28" s="151"/>
      <c r="C28" s="151"/>
      <c r="D28" s="151"/>
      <c r="E28" s="151"/>
      <c r="F28" s="151"/>
      <c r="G28" s="151"/>
      <c r="H28" s="151"/>
      <c r="I28" s="155"/>
      <c r="J28" s="178"/>
      <c r="K28" s="179"/>
      <c r="L28" s="179"/>
      <c r="M28" s="179"/>
      <c r="X28" s="176"/>
      <c r="Y28" s="155"/>
    </row>
    <row r="29" spans="1:25" s="153" customFormat="1" x14ac:dyDescent="0.25">
      <c r="A29" s="151"/>
      <c r="B29" s="151"/>
      <c r="C29" s="151"/>
      <c r="D29" s="151"/>
      <c r="E29" s="151"/>
      <c r="F29" s="151"/>
      <c r="G29" s="151"/>
      <c r="H29" s="151"/>
      <c r="I29" s="155"/>
      <c r="J29" s="178"/>
      <c r="K29" s="179"/>
      <c r="L29" s="179"/>
      <c r="M29" s="179"/>
      <c r="X29" s="176"/>
      <c r="Y29" s="155"/>
    </row>
    <row r="30" spans="1:25" s="153" customFormat="1" x14ac:dyDescent="0.25">
      <c r="A30" s="151"/>
      <c r="B30" s="151"/>
      <c r="C30" s="151"/>
      <c r="D30" s="151"/>
      <c r="E30" s="151"/>
      <c r="F30" s="151"/>
      <c r="G30" s="151"/>
      <c r="H30" s="151"/>
      <c r="I30" s="155"/>
      <c r="J30" s="178"/>
      <c r="K30" s="179"/>
      <c r="L30" s="179"/>
      <c r="M30" s="179"/>
      <c r="X30" s="176"/>
      <c r="Y30" s="155"/>
    </row>
    <row r="31" spans="1:25" s="153" customFormat="1" x14ac:dyDescent="0.25">
      <c r="A31" s="151"/>
      <c r="B31" s="151"/>
      <c r="C31" s="151"/>
      <c r="D31" s="151"/>
      <c r="E31" s="151"/>
      <c r="F31" s="151"/>
      <c r="G31" s="151"/>
      <c r="H31" s="151"/>
      <c r="I31" s="155"/>
      <c r="J31" s="178"/>
      <c r="K31" s="179"/>
      <c r="L31" s="179"/>
      <c r="M31" s="179"/>
      <c r="X31" s="176"/>
      <c r="Y31" s="155"/>
    </row>
    <row r="32" spans="1:25" s="153" customFormat="1" x14ac:dyDescent="0.25">
      <c r="A32" s="151"/>
      <c r="B32" s="151"/>
      <c r="C32" s="151"/>
      <c r="D32" s="151"/>
      <c r="E32" s="151"/>
      <c r="F32" s="151"/>
      <c r="G32" s="151"/>
      <c r="H32" s="151"/>
      <c r="I32" s="155"/>
      <c r="J32" s="178"/>
      <c r="K32" s="179"/>
      <c r="L32" s="179"/>
      <c r="M32" s="179"/>
      <c r="X32" s="176"/>
      <c r="Y32" s="155"/>
    </row>
    <row r="33" spans="1:25" s="153" customFormat="1" x14ac:dyDescent="0.25">
      <c r="A33" s="151"/>
      <c r="B33" s="151"/>
      <c r="C33" s="151"/>
      <c r="D33" s="151"/>
      <c r="E33" s="151"/>
      <c r="F33" s="151"/>
      <c r="G33" s="151"/>
      <c r="H33" s="151"/>
      <c r="I33" s="155"/>
      <c r="J33" s="151"/>
      <c r="K33" s="179"/>
      <c r="L33" s="179"/>
      <c r="M33" s="179"/>
      <c r="X33" s="176"/>
      <c r="Y33" s="155"/>
    </row>
    <row r="34" spans="1:25" s="153" customFormat="1" x14ac:dyDescent="0.25">
      <c r="A34" s="151"/>
      <c r="B34" s="151"/>
      <c r="C34" s="151"/>
      <c r="D34" s="151"/>
      <c r="E34" s="151"/>
      <c r="F34" s="151"/>
      <c r="G34" s="151"/>
      <c r="H34" s="151"/>
      <c r="I34" s="155"/>
      <c r="J34" s="151"/>
      <c r="K34" s="179"/>
      <c r="L34" s="179"/>
      <c r="M34" s="179"/>
      <c r="X34" s="176"/>
      <c r="Y34" s="155"/>
    </row>
    <row r="35" spans="1:25" s="153" customFormat="1" x14ac:dyDescent="0.25">
      <c r="A35" s="151"/>
      <c r="B35" s="151"/>
      <c r="C35" s="151"/>
      <c r="D35" s="151"/>
      <c r="E35" s="151"/>
      <c r="F35" s="151"/>
      <c r="G35" s="151"/>
      <c r="H35" s="151"/>
      <c r="I35" s="155"/>
      <c r="J35" s="151"/>
      <c r="K35" s="179"/>
      <c r="L35" s="179"/>
      <c r="M35" s="179"/>
      <c r="X35" s="176"/>
      <c r="Y35" s="155"/>
    </row>
    <row r="36" spans="1:25" s="153" customFormat="1" x14ac:dyDescent="0.25">
      <c r="A36" s="151"/>
      <c r="B36" s="151"/>
      <c r="C36" s="151"/>
      <c r="D36" s="151"/>
      <c r="E36" s="151"/>
      <c r="F36" s="151"/>
      <c r="G36" s="151"/>
      <c r="H36" s="151"/>
      <c r="I36" s="155"/>
      <c r="J36" s="151"/>
      <c r="K36" s="179"/>
      <c r="L36" s="179"/>
      <c r="M36" s="179"/>
      <c r="X36" s="176"/>
      <c r="Y36" s="155"/>
    </row>
    <row r="37" spans="1:25" s="153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5"/>
      <c r="J37" s="151"/>
      <c r="K37" s="179"/>
      <c r="L37" s="179"/>
      <c r="M37" s="179"/>
      <c r="X37" s="176"/>
      <c r="Y37" s="155"/>
    </row>
    <row r="38" spans="1:25" s="153" customFormat="1" x14ac:dyDescent="0.25">
      <c r="A38" s="151"/>
      <c r="B38" s="151"/>
      <c r="C38" s="151"/>
      <c r="D38" s="151"/>
      <c r="E38" s="151"/>
      <c r="F38" s="151"/>
      <c r="G38" s="151"/>
      <c r="H38" s="151"/>
      <c r="I38" s="155"/>
      <c r="J38" s="151"/>
      <c r="K38" s="179"/>
      <c r="L38" s="179"/>
      <c r="M38" s="179"/>
      <c r="X38" s="176"/>
      <c r="Y38" s="155"/>
    </row>
    <row r="39" spans="1:25" s="153" customFormat="1" x14ac:dyDescent="0.25">
      <c r="A39" s="151"/>
      <c r="B39" s="151"/>
      <c r="C39" s="151"/>
      <c r="D39" s="151"/>
      <c r="E39" s="151"/>
      <c r="F39" s="151"/>
      <c r="G39" s="151"/>
      <c r="H39" s="151"/>
      <c r="I39" s="155"/>
      <c r="J39" s="151"/>
      <c r="K39" s="179"/>
      <c r="L39" s="179"/>
      <c r="M39" s="179"/>
      <c r="X39" s="176"/>
      <c r="Y39" s="155"/>
    </row>
    <row r="40" spans="1:25" s="153" customFormat="1" x14ac:dyDescent="0.25">
      <c r="A40" s="151"/>
      <c r="B40" s="151"/>
      <c r="C40" s="151"/>
      <c r="D40" s="151"/>
      <c r="E40" s="151"/>
      <c r="F40" s="151"/>
      <c r="G40" s="151"/>
      <c r="H40" s="151"/>
      <c r="I40" s="155"/>
      <c r="J40" s="151"/>
      <c r="K40" s="179"/>
      <c r="L40" s="179"/>
      <c r="M40" s="179"/>
      <c r="X40" s="176"/>
      <c r="Y40" s="155"/>
    </row>
    <row r="41" spans="1:25" s="153" customFormat="1" x14ac:dyDescent="0.25">
      <c r="A41" s="151"/>
      <c r="B41" s="151"/>
      <c r="C41" s="151"/>
      <c r="D41" s="151"/>
      <c r="E41" s="151"/>
      <c r="F41" s="151"/>
      <c r="G41" s="151"/>
      <c r="H41" s="151"/>
      <c r="I41" s="155"/>
      <c r="J41" s="151"/>
      <c r="K41" s="179"/>
      <c r="L41" s="179"/>
      <c r="M41" s="179"/>
      <c r="X41" s="176"/>
      <c r="Y41" s="155"/>
    </row>
    <row r="42" spans="1:25" s="153" customFormat="1" x14ac:dyDescent="0.25">
      <c r="A42" s="151"/>
      <c r="B42" s="151"/>
      <c r="C42" s="151"/>
      <c r="D42" s="151"/>
      <c r="E42" s="151"/>
      <c r="F42" s="151"/>
      <c r="G42" s="151"/>
      <c r="H42" s="151"/>
      <c r="I42" s="155"/>
      <c r="J42" s="151"/>
      <c r="K42" s="179"/>
      <c r="L42" s="179"/>
      <c r="M42" s="179"/>
      <c r="X42" s="176"/>
      <c r="Y42" s="155"/>
    </row>
    <row r="43" spans="1:25" s="153" customFormat="1" x14ac:dyDescent="0.25">
      <c r="A43" s="151"/>
      <c r="B43" s="151"/>
      <c r="C43" s="151"/>
      <c r="D43" s="151"/>
      <c r="E43" s="151"/>
      <c r="F43" s="151"/>
      <c r="G43" s="151"/>
      <c r="H43" s="151"/>
      <c r="I43" s="155"/>
      <c r="J43" s="151"/>
      <c r="K43" s="179"/>
      <c r="L43" s="179"/>
      <c r="M43" s="179"/>
      <c r="X43" s="176"/>
      <c r="Y43" s="155"/>
    </row>
    <row r="44" spans="1:25" s="153" customFormat="1" x14ac:dyDescent="0.25">
      <c r="A44" s="155"/>
      <c r="B44" s="155"/>
      <c r="C44" s="155"/>
      <c r="D44" s="155"/>
      <c r="E44" s="155"/>
      <c r="F44" s="155"/>
      <c r="G44" s="155"/>
      <c r="H44" s="155"/>
      <c r="I44" s="155"/>
      <c r="J44" s="151"/>
      <c r="K44" s="179"/>
      <c r="L44" s="179"/>
      <c r="M44" s="179"/>
      <c r="X44" s="176"/>
      <c r="Y44" s="155"/>
    </row>
    <row r="45" spans="1:25" s="153" customFormat="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1"/>
      <c r="K45" s="179"/>
      <c r="L45" s="179"/>
      <c r="M45" s="179"/>
      <c r="X45" s="176"/>
      <c r="Y45" s="155"/>
    </row>
    <row r="46" spans="1:25" s="153" customFormat="1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1"/>
      <c r="K46" s="179"/>
      <c r="L46" s="179"/>
      <c r="M46" s="179"/>
      <c r="X46" s="176"/>
      <c r="Y46" s="155"/>
    </row>
    <row r="47" spans="1:25" s="153" customFormat="1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1"/>
      <c r="K47" s="179"/>
      <c r="L47" s="179"/>
      <c r="M47" s="179"/>
      <c r="X47" s="176"/>
      <c r="Y47" s="155"/>
    </row>
    <row r="48" spans="1:25" s="153" customForma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1"/>
      <c r="K48" s="179"/>
      <c r="L48" s="179"/>
      <c r="M48" s="179"/>
      <c r="X48" s="176"/>
      <c r="Y48" s="155"/>
    </row>
    <row r="49" spans="1:25" s="153" customForma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1"/>
      <c r="K49" s="179"/>
      <c r="L49" s="179"/>
      <c r="M49" s="179"/>
      <c r="X49" s="176"/>
      <c r="Y49" s="155"/>
    </row>
    <row r="50" spans="1:25" s="153" customForma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1"/>
      <c r="K50" s="179"/>
      <c r="L50" s="179"/>
      <c r="M50" s="179"/>
      <c r="X50" s="176"/>
      <c r="Y50" s="155"/>
    </row>
    <row r="51" spans="1:25" s="153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1"/>
      <c r="K51" s="179"/>
      <c r="L51" s="179"/>
      <c r="M51" s="179"/>
      <c r="X51" s="176"/>
      <c r="Y51" s="155"/>
    </row>
    <row r="52" spans="1:25" s="153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1"/>
      <c r="K52" s="179"/>
      <c r="L52" s="179"/>
      <c r="M52" s="179"/>
      <c r="X52" s="176"/>
      <c r="Y52" s="155"/>
    </row>
    <row r="53" spans="1:25" s="153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1"/>
      <c r="K53" s="179"/>
      <c r="L53" s="179"/>
      <c r="M53" s="179"/>
      <c r="X53" s="176"/>
      <c r="Y53" s="155"/>
    </row>
    <row r="54" spans="1:25" s="153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1"/>
      <c r="K54" s="179"/>
      <c r="L54" s="179"/>
      <c r="M54" s="179"/>
      <c r="X54" s="176"/>
      <c r="Y54" s="155"/>
    </row>
    <row r="55" spans="1:25" s="153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1"/>
      <c r="K55" s="179"/>
      <c r="L55" s="179"/>
      <c r="M55" s="179"/>
      <c r="X55" s="176"/>
      <c r="Y55" s="155"/>
    </row>
    <row r="56" spans="1:25" s="153" customForma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1"/>
      <c r="K56" s="179"/>
      <c r="L56" s="179"/>
      <c r="M56" s="179"/>
      <c r="X56" s="176"/>
      <c r="Y56" s="155"/>
    </row>
    <row r="57" spans="1:25" s="153" customForma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1"/>
      <c r="K57" s="179"/>
      <c r="L57" s="179"/>
      <c r="M57" s="179"/>
      <c r="X57" s="176"/>
      <c r="Y57" s="155"/>
    </row>
    <row r="58" spans="1:25" s="153" customForma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1"/>
      <c r="K58" s="179"/>
      <c r="L58" s="179"/>
      <c r="M58" s="179"/>
      <c r="X58" s="176"/>
      <c r="Y58" s="155"/>
    </row>
    <row r="59" spans="1:25" s="153" customForma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1"/>
      <c r="K59" s="179"/>
      <c r="L59" s="179"/>
      <c r="M59" s="179"/>
      <c r="X59" s="176"/>
      <c r="Y59" s="155"/>
    </row>
    <row r="60" spans="1:25" s="153" customForma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1"/>
      <c r="K60" s="179"/>
      <c r="L60" s="179"/>
      <c r="M60" s="179"/>
      <c r="X60" s="176"/>
      <c r="Y60" s="155"/>
    </row>
    <row r="61" spans="1:25" s="153" customForma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1"/>
      <c r="K61" s="179"/>
      <c r="L61" s="179"/>
      <c r="M61" s="179"/>
      <c r="X61" s="176"/>
      <c r="Y61" s="155"/>
    </row>
    <row r="62" spans="1:25" s="153" customForma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1"/>
      <c r="K62" s="179"/>
      <c r="L62" s="179"/>
      <c r="M62" s="179"/>
      <c r="X62" s="176"/>
      <c r="Y62" s="155"/>
    </row>
    <row r="63" spans="1:25" s="153" customForma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1"/>
      <c r="K63" s="179"/>
      <c r="L63" s="179"/>
      <c r="M63" s="179"/>
      <c r="X63" s="176"/>
      <c r="Y63" s="155"/>
    </row>
    <row r="64" spans="1:25" s="153" customForma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1"/>
      <c r="K64" s="179"/>
      <c r="L64" s="179"/>
      <c r="M64" s="179"/>
      <c r="X64" s="176"/>
      <c r="Y64" s="155"/>
    </row>
    <row r="65" spans="1:25" s="153" customForma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1"/>
      <c r="K65" s="179"/>
      <c r="L65" s="179"/>
      <c r="M65" s="179"/>
      <c r="X65" s="176"/>
      <c r="Y65" s="155"/>
    </row>
    <row r="66" spans="1:25" s="153" customForma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1"/>
      <c r="K66" s="179"/>
      <c r="L66" s="179"/>
      <c r="M66" s="179"/>
      <c r="X66" s="176"/>
      <c r="Y66" s="155"/>
    </row>
    <row r="67" spans="1:25" s="153" customForma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1"/>
      <c r="K67" s="179"/>
      <c r="L67" s="179"/>
      <c r="M67" s="179"/>
      <c r="X67" s="176"/>
      <c r="Y67" s="155"/>
    </row>
    <row r="68" spans="1:25" s="153" customForma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1"/>
      <c r="K68" s="179"/>
      <c r="L68" s="179"/>
      <c r="M68" s="179"/>
      <c r="X68" s="176"/>
      <c r="Y68" s="155"/>
    </row>
    <row r="69" spans="1:25" s="153" customForma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1"/>
      <c r="K69" s="179"/>
      <c r="L69" s="179"/>
      <c r="M69" s="179"/>
      <c r="X69" s="176"/>
      <c r="Y69" s="155"/>
    </row>
    <row r="70" spans="1:25" s="153" customFormat="1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1"/>
      <c r="K70" s="179"/>
      <c r="L70" s="179"/>
      <c r="M70" s="179"/>
      <c r="X70" s="176"/>
      <c r="Y70" s="155"/>
    </row>
    <row r="71" spans="1:25" s="153" customFormat="1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1"/>
      <c r="K71" s="179"/>
      <c r="L71" s="179"/>
      <c r="M71" s="179"/>
      <c r="X71" s="176"/>
      <c r="Y71" s="155"/>
    </row>
    <row r="72" spans="1:25" s="153" customFormat="1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1"/>
      <c r="K72" s="179"/>
      <c r="L72" s="179"/>
      <c r="M72" s="179"/>
      <c r="X72" s="176"/>
      <c r="Y72" s="155"/>
    </row>
    <row r="73" spans="1:25" s="153" customFormat="1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1"/>
      <c r="K73" s="179"/>
      <c r="L73" s="179"/>
      <c r="M73" s="179"/>
      <c r="X73" s="176"/>
      <c r="Y73" s="155"/>
    </row>
    <row r="74" spans="1:25" s="153" customForma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1"/>
      <c r="K74" s="179"/>
      <c r="L74" s="179"/>
      <c r="M74" s="179"/>
      <c r="X74" s="176"/>
      <c r="Y74" s="155"/>
    </row>
    <row r="75" spans="1:25" s="153" customFormat="1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1"/>
      <c r="K75" s="179"/>
      <c r="L75" s="179"/>
      <c r="M75" s="179"/>
      <c r="X75" s="176"/>
      <c r="Y75" s="155"/>
    </row>
    <row r="76" spans="1:25" s="153" customFormat="1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1"/>
      <c r="K76" s="179"/>
      <c r="L76" s="179"/>
      <c r="M76" s="179"/>
      <c r="X76" s="176"/>
      <c r="Y76" s="155"/>
    </row>
    <row r="77" spans="1:25" s="153" customFormat="1" x14ac:dyDescent="0.25">
      <c r="A77" s="155"/>
      <c r="B77" s="155"/>
      <c r="C77" s="155"/>
      <c r="D77" s="155"/>
      <c r="E77" s="155"/>
      <c r="F77" s="155"/>
      <c r="G77" s="155"/>
      <c r="H77" s="155"/>
      <c r="I77" s="155"/>
      <c r="J77" s="151"/>
      <c r="K77" s="179"/>
      <c r="L77" s="179"/>
      <c r="M77" s="179"/>
      <c r="X77" s="176"/>
      <c r="Y77" s="155"/>
    </row>
    <row r="78" spans="1:25" s="153" customFormat="1" x14ac:dyDescent="0.25">
      <c r="A78" s="155"/>
      <c r="B78" s="155"/>
      <c r="C78" s="155"/>
      <c r="D78" s="155"/>
      <c r="E78" s="155"/>
      <c r="F78" s="155"/>
      <c r="G78" s="155"/>
      <c r="H78" s="155"/>
      <c r="I78" s="155"/>
      <c r="J78" s="151"/>
      <c r="K78" s="179"/>
      <c r="L78" s="179"/>
      <c r="M78" s="179"/>
      <c r="X78" s="176"/>
      <c r="Y78" s="155"/>
    </row>
    <row r="79" spans="1:25" s="153" customFormat="1" x14ac:dyDescent="0.25">
      <c r="A79" s="155"/>
      <c r="B79" s="155"/>
      <c r="C79" s="155"/>
      <c r="D79" s="155"/>
      <c r="E79" s="155"/>
      <c r="F79" s="155"/>
      <c r="G79" s="155"/>
      <c r="H79" s="155"/>
      <c r="I79" s="155"/>
      <c r="J79" s="151"/>
      <c r="K79" s="179"/>
      <c r="L79" s="179"/>
      <c r="M79" s="179"/>
      <c r="X79" s="176"/>
      <c r="Y79" s="155"/>
    </row>
    <row r="80" spans="1:25" s="153" customFormat="1" x14ac:dyDescent="0.25">
      <c r="A80" s="155"/>
      <c r="B80" s="155"/>
      <c r="C80" s="155"/>
      <c r="D80" s="155"/>
      <c r="E80" s="155"/>
      <c r="F80" s="155"/>
      <c r="G80" s="155"/>
      <c r="H80" s="155"/>
      <c r="I80" s="155"/>
      <c r="J80" s="151"/>
      <c r="K80" s="179"/>
      <c r="L80" s="179"/>
      <c r="M80" s="179"/>
      <c r="X80" s="176"/>
      <c r="Y80" s="155"/>
    </row>
    <row r="81" spans="1:25" s="153" customForma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1"/>
      <c r="K81" s="179"/>
      <c r="L81" s="179"/>
      <c r="M81" s="179"/>
      <c r="X81" s="176"/>
      <c r="Y81" s="155"/>
    </row>
    <row r="82" spans="1:25" s="153" customFormat="1" x14ac:dyDescent="0.25">
      <c r="A82" s="155"/>
      <c r="B82" s="155"/>
      <c r="C82" s="155"/>
      <c r="D82" s="155"/>
      <c r="E82" s="155"/>
      <c r="F82" s="155"/>
      <c r="G82" s="155"/>
      <c r="H82" s="155"/>
      <c r="I82" s="155"/>
      <c r="J82" s="151"/>
      <c r="K82" s="179"/>
      <c r="L82" s="179"/>
      <c r="M82" s="179"/>
      <c r="X82" s="176"/>
      <c r="Y82" s="155"/>
    </row>
    <row r="83" spans="1:25" s="153" customFormat="1" x14ac:dyDescent="0.25">
      <c r="A83" s="155"/>
      <c r="B83" s="155"/>
      <c r="C83" s="155"/>
      <c r="D83" s="155"/>
      <c r="E83" s="155"/>
      <c r="F83" s="155"/>
      <c r="G83" s="155"/>
      <c r="H83" s="155"/>
      <c r="I83" s="155"/>
      <c r="J83" s="151"/>
      <c r="K83" s="179"/>
      <c r="L83" s="179"/>
      <c r="M83" s="179"/>
      <c r="X83" s="176"/>
      <c r="Y83" s="155"/>
    </row>
    <row r="84" spans="1:25" s="153" customFormat="1" x14ac:dyDescent="0.25">
      <c r="A84" s="155"/>
      <c r="B84" s="155"/>
      <c r="C84" s="155"/>
      <c r="D84" s="155"/>
      <c r="E84" s="155"/>
      <c r="F84" s="155"/>
      <c r="G84" s="155"/>
      <c r="H84" s="155"/>
      <c r="I84" s="155"/>
      <c r="J84" s="151"/>
      <c r="K84" s="179"/>
      <c r="L84" s="179"/>
      <c r="M84" s="179"/>
      <c r="X84" s="176"/>
      <c r="Y84" s="155"/>
    </row>
    <row r="85" spans="1:25" s="153" customFormat="1" x14ac:dyDescent="0.25">
      <c r="A85" s="155"/>
      <c r="B85" s="155"/>
      <c r="C85" s="155"/>
      <c r="D85" s="155"/>
      <c r="E85" s="155"/>
      <c r="F85" s="155"/>
      <c r="G85" s="155"/>
      <c r="H85" s="155"/>
      <c r="I85" s="155"/>
      <c r="J85" s="151"/>
      <c r="K85" s="179"/>
      <c r="L85" s="179"/>
      <c r="M85" s="179"/>
      <c r="X85" s="176"/>
      <c r="Y85" s="155"/>
    </row>
    <row r="86" spans="1:25" s="153" customFormat="1" x14ac:dyDescent="0.25">
      <c r="A86" s="155"/>
      <c r="B86" s="155"/>
      <c r="C86" s="155"/>
      <c r="D86" s="155"/>
      <c r="E86" s="155"/>
      <c r="F86" s="155"/>
      <c r="G86" s="155"/>
      <c r="H86" s="155"/>
      <c r="I86" s="155"/>
      <c r="J86" s="151"/>
      <c r="K86" s="179"/>
      <c r="L86" s="179"/>
      <c r="M86" s="179"/>
      <c r="X86" s="176"/>
      <c r="Y86" s="155"/>
    </row>
    <row r="87" spans="1:25" s="153" customFormat="1" x14ac:dyDescent="0.25">
      <c r="A87" s="155"/>
      <c r="B87" s="155"/>
      <c r="C87" s="155"/>
      <c r="D87" s="155"/>
      <c r="E87" s="155"/>
      <c r="F87" s="155"/>
      <c r="G87" s="155"/>
      <c r="H87" s="155"/>
      <c r="I87" s="155"/>
      <c r="J87" s="151"/>
      <c r="K87" s="179"/>
      <c r="L87" s="179"/>
      <c r="M87" s="179"/>
      <c r="X87" s="176"/>
      <c r="Y87" s="155"/>
    </row>
    <row r="88" spans="1:25" s="153" customFormat="1" x14ac:dyDescent="0.25">
      <c r="A88" s="155"/>
      <c r="B88" s="155"/>
      <c r="C88" s="155"/>
      <c r="D88" s="155"/>
      <c r="E88" s="155"/>
      <c r="F88" s="155"/>
      <c r="G88" s="155"/>
      <c r="H88" s="155"/>
      <c r="I88" s="155"/>
      <c r="J88" s="151"/>
      <c r="K88" s="179"/>
      <c r="L88" s="179"/>
      <c r="M88" s="179"/>
      <c r="X88" s="176"/>
      <c r="Y88" s="155"/>
    </row>
    <row r="89" spans="1:25" s="153" customFormat="1" x14ac:dyDescent="0.25">
      <c r="A89" s="155"/>
      <c r="B89" s="155"/>
      <c r="C89" s="155"/>
      <c r="D89" s="155"/>
      <c r="E89" s="155"/>
      <c r="F89" s="155"/>
      <c r="G89" s="155"/>
      <c r="H89" s="155"/>
      <c r="I89" s="155"/>
      <c r="J89" s="151"/>
      <c r="K89" s="179"/>
      <c r="L89" s="179"/>
      <c r="M89" s="179"/>
      <c r="X89" s="176"/>
      <c r="Y89" s="155"/>
    </row>
    <row r="90" spans="1:25" s="153" customFormat="1" x14ac:dyDescent="0.25">
      <c r="A90" s="155"/>
      <c r="B90" s="155"/>
      <c r="C90" s="155"/>
      <c r="D90" s="155"/>
      <c r="E90" s="155"/>
      <c r="F90" s="155"/>
      <c r="G90" s="155"/>
      <c r="H90" s="155"/>
      <c r="I90" s="155"/>
      <c r="J90" s="151"/>
      <c r="K90" s="179"/>
      <c r="L90" s="179"/>
      <c r="M90" s="179"/>
      <c r="X90" s="176"/>
      <c r="Y90" s="155"/>
    </row>
    <row r="91" spans="1:25" s="153" customFormat="1" x14ac:dyDescent="0.25">
      <c r="A91" s="155"/>
      <c r="B91" s="155"/>
      <c r="C91" s="155"/>
      <c r="D91" s="155"/>
      <c r="E91" s="155"/>
      <c r="F91" s="155"/>
      <c r="G91" s="155"/>
      <c r="H91" s="155"/>
      <c r="I91" s="155"/>
      <c r="J91" s="151"/>
      <c r="K91" s="179"/>
      <c r="L91" s="179"/>
      <c r="M91" s="179"/>
      <c r="X91" s="176"/>
      <c r="Y91" s="155"/>
    </row>
    <row r="92" spans="1:25" s="153" customFormat="1" x14ac:dyDescent="0.25">
      <c r="A92" s="155"/>
      <c r="B92" s="155"/>
      <c r="C92" s="155"/>
      <c r="D92" s="155"/>
      <c r="E92" s="155"/>
      <c r="F92" s="155"/>
      <c r="G92" s="155"/>
      <c r="H92" s="155"/>
      <c r="I92" s="155"/>
      <c r="J92" s="151"/>
      <c r="K92" s="179"/>
      <c r="L92" s="179"/>
      <c r="M92" s="179"/>
      <c r="X92" s="176"/>
      <c r="Y92" s="155"/>
    </row>
    <row r="93" spans="1:25" s="153" customFormat="1" x14ac:dyDescent="0.25">
      <c r="A93" s="155"/>
      <c r="B93" s="155"/>
      <c r="C93" s="155"/>
      <c r="D93" s="155"/>
      <c r="E93" s="155"/>
      <c r="F93" s="155"/>
      <c r="G93" s="155"/>
      <c r="H93" s="155"/>
      <c r="I93" s="155"/>
      <c r="J93" s="151"/>
      <c r="K93" s="179"/>
      <c r="L93" s="179"/>
      <c r="M93" s="179"/>
      <c r="X93" s="176"/>
      <c r="Y93" s="155"/>
    </row>
    <row r="94" spans="1:25" s="153" customFormat="1" x14ac:dyDescent="0.25">
      <c r="A94" s="155"/>
      <c r="B94" s="155"/>
      <c r="C94" s="155"/>
      <c r="D94" s="155"/>
      <c r="E94" s="155"/>
      <c r="F94" s="155"/>
      <c r="G94" s="155"/>
      <c r="H94" s="155"/>
      <c r="I94" s="155"/>
      <c r="J94" s="151"/>
      <c r="K94" s="179"/>
      <c r="L94" s="179"/>
      <c r="M94" s="179"/>
      <c r="X94" s="176"/>
      <c r="Y94" s="155"/>
    </row>
    <row r="95" spans="1:25" s="153" customFormat="1" x14ac:dyDescent="0.25">
      <c r="A95" s="155"/>
      <c r="B95" s="155"/>
      <c r="C95" s="155"/>
      <c r="D95" s="155"/>
      <c r="E95" s="155"/>
      <c r="F95" s="155"/>
      <c r="G95" s="155"/>
      <c r="H95" s="155"/>
      <c r="I95" s="155"/>
      <c r="J95" s="151"/>
      <c r="K95" s="179"/>
      <c r="L95" s="179"/>
      <c r="M95" s="179"/>
      <c r="X95" s="176"/>
      <c r="Y95" s="155"/>
    </row>
  </sheetData>
  <mergeCells count="24">
    <mergeCell ref="A11:H11"/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44" firstPageNumber="133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94"/>
  <sheetViews>
    <sheetView showGridLines="0" view="pageBreakPreview" zoomScale="80" zoomScaleNormal="70" zoomScaleSheetLayoutView="80" workbookViewId="0">
      <selection activeCell="A6" sqref="A6:A7"/>
    </sheetView>
  </sheetViews>
  <sheetFormatPr defaultColWidth="9.140625" defaultRowHeight="15" outlineLevelCol="1" x14ac:dyDescent="0.25"/>
  <cols>
    <col min="1" max="1" width="4.7109375" style="155" customWidth="1"/>
    <col min="2" max="2" width="5.7109375" style="155" hidden="1" customWidth="1"/>
    <col min="3" max="3" width="7.7109375" style="155" hidden="1" customWidth="1" outlineLevel="1"/>
    <col min="4" max="4" width="6.42578125" style="155" hidden="1" customWidth="1" outlineLevel="1"/>
    <col min="5" max="5" width="7.7109375" style="155" customWidth="1" outlineLevel="1"/>
    <col min="6" max="6" width="16.42578125" style="155" hidden="1" customWidth="1" outlineLevel="1"/>
    <col min="7" max="7" width="37.85546875" style="155" customWidth="1" collapsed="1"/>
    <col min="8" max="8" width="38.85546875" style="155" customWidth="1"/>
    <col min="9" max="9" width="7.140625" style="155" customWidth="1"/>
    <col min="10" max="10" width="12.140625" style="151" customWidth="1"/>
    <col min="11" max="12" width="14.85546875" style="153" customWidth="1"/>
    <col min="13" max="13" width="13.5703125" style="153" customWidth="1"/>
    <col min="14" max="14" width="16.5703125" style="153" customWidth="1"/>
    <col min="15" max="15" width="14.7109375" style="153" customWidth="1"/>
    <col min="16" max="16" width="15.85546875" style="153" customWidth="1"/>
    <col min="17" max="17" width="16.7109375" style="153" customWidth="1"/>
    <col min="18" max="18" width="17.140625" style="153" customWidth="1"/>
    <col min="19" max="19" width="16.7109375" style="153" customWidth="1"/>
    <col min="20" max="22" width="14.85546875" style="153" customWidth="1"/>
    <col min="23" max="23" width="14.42578125" style="153" customWidth="1"/>
    <col min="24" max="24" width="17.7109375" style="176" customWidth="1"/>
    <col min="25" max="16384" width="9.140625" style="155"/>
  </cols>
  <sheetData>
    <row r="1" spans="1:25" ht="18" x14ac:dyDescent="0.25">
      <c r="A1" s="59" t="s">
        <v>167</v>
      </c>
      <c r="B1" s="60"/>
      <c r="C1" s="60"/>
      <c r="D1" s="60"/>
      <c r="E1" s="60"/>
      <c r="F1" s="61"/>
      <c r="G1" s="62"/>
      <c r="H1" s="63"/>
      <c r="I1" s="60"/>
      <c r="K1" s="152"/>
      <c r="N1" s="64"/>
      <c r="O1" s="64"/>
      <c r="Q1" s="64"/>
      <c r="R1" s="64"/>
      <c r="S1" s="64"/>
      <c r="T1" s="31"/>
      <c r="U1" s="154"/>
      <c r="V1" s="155"/>
      <c r="W1" s="155"/>
      <c r="X1" s="155"/>
    </row>
    <row r="2" spans="1:25" ht="15.75" x14ac:dyDescent="0.25">
      <c r="A2" s="368" t="s">
        <v>194</v>
      </c>
      <c r="B2" s="65"/>
      <c r="C2" s="65"/>
      <c r="E2" s="367"/>
      <c r="F2" s="66"/>
      <c r="G2" s="74"/>
      <c r="H2" s="67" t="s">
        <v>195</v>
      </c>
      <c r="I2" s="69"/>
      <c r="K2" s="152"/>
      <c r="N2" s="30"/>
      <c r="O2" s="30"/>
      <c r="Q2" s="30"/>
      <c r="R2" s="30"/>
      <c r="S2" s="30"/>
      <c r="T2" s="29"/>
      <c r="U2" s="154"/>
      <c r="V2" s="155"/>
      <c r="W2" s="155"/>
      <c r="X2" s="155"/>
    </row>
    <row r="3" spans="1:25" ht="15.75" x14ac:dyDescent="0.25">
      <c r="A3" s="57"/>
      <c r="B3" s="65"/>
      <c r="C3" s="65"/>
      <c r="E3" s="70" t="s">
        <v>16</v>
      </c>
      <c r="F3" s="66"/>
      <c r="H3" s="68"/>
      <c r="I3" s="69"/>
      <c r="K3" s="152"/>
      <c r="N3" s="30"/>
      <c r="O3" s="30"/>
      <c r="Q3" s="30"/>
      <c r="R3" s="30"/>
      <c r="S3" s="30"/>
      <c r="T3" s="29"/>
      <c r="U3" s="154"/>
      <c r="V3" s="155"/>
      <c r="W3" s="155"/>
      <c r="X3" s="155"/>
    </row>
    <row r="4" spans="1:25" ht="17.4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156"/>
      <c r="N4" s="157"/>
      <c r="O4" s="156"/>
      <c r="P4" s="156"/>
      <c r="Q4" s="156"/>
      <c r="R4" s="156"/>
      <c r="S4" s="156"/>
      <c r="T4" s="156"/>
      <c r="U4" s="156"/>
      <c r="V4" s="156"/>
      <c r="W4" s="158" t="s">
        <v>23</v>
      </c>
      <c r="Y4" s="154"/>
    </row>
    <row r="5" spans="1:25" ht="25.5" customHeight="1" x14ac:dyDescent="0.25">
      <c r="A5" s="420" t="s">
        <v>326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59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280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60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SUM(K9:K9)</f>
        <v>5300</v>
      </c>
      <c r="L8" s="25">
        <f>SUM(L9:L9)</f>
        <v>4770</v>
      </c>
      <c r="M8" s="25">
        <f>SUM(M9:M9)</f>
        <v>530</v>
      </c>
      <c r="N8" s="25"/>
      <c r="O8" s="25">
        <f t="shared" ref="O8:W8" si="0">SUM(O9:O9)</f>
        <v>219</v>
      </c>
      <c r="P8" s="26">
        <f t="shared" si="0"/>
        <v>720</v>
      </c>
      <c r="Q8" s="26">
        <f t="shared" si="0"/>
        <v>648</v>
      </c>
      <c r="R8" s="26">
        <f t="shared" si="0"/>
        <v>0</v>
      </c>
      <c r="S8" s="26">
        <f t="shared" si="0"/>
        <v>648</v>
      </c>
      <c r="T8" s="26">
        <f t="shared" si="0"/>
        <v>72</v>
      </c>
      <c r="U8" s="26">
        <f t="shared" si="0"/>
        <v>72</v>
      </c>
      <c r="V8" s="26">
        <f t="shared" si="0"/>
        <v>0</v>
      </c>
      <c r="W8" s="25">
        <f t="shared" si="0"/>
        <v>4361</v>
      </c>
      <c r="X8" s="24"/>
    </row>
    <row r="9" spans="1:25" s="168" customFormat="1" ht="82.5" customHeight="1" x14ac:dyDescent="0.25">
      <c r="A9" s="161">
        <v>1</v>
      </c>
      <c r="B9" s="55" t="s">
        <v>20</v>
      </c>
      <c r="C9" s="161">
        <v>3123</v>
      </c>
      <c r="D9" s="161">
        <v>6121</v>
      </c>
      <c r="E9" s="161">
        <v>61</v>
      </c>
      <c r="F9" s="189">
        <v>60001101355</v>
      </c>
      <c r="G9" s="163" t="s">
        <v>169</v>
      </c>
      <c r="H9" s="399" t="s">
        <v>302</v>
      </c>
      <c r="I9" s="345"/>
      <c r="J9" s="345" t="s">
        <v>0</v>
      </c>
      <c r="K9" s="320">
        <v>5300</v>
      </c>
      <c r="L9" s="320">
        <f>0.9*K9</f>
        <v>4770</v>
      </c>
      <c r="M9" s="320">
        <f>+K9-L9</f>
        <v>530</v>
      </c>
      <c r="N9" s="386" t="s">
        <v>67</v>
      </c>
      <c r="O9" s="164">
        <v>219</v>
      </c>
      <c r="P9" s="165">
        <f>Q9+T9</f>
        <v>720</v>
      </c>
      <c r="Q9" s="164">
        <f>SUM(R9:S9)</f>
        <v>648</v>
      </c>
      <c r="R9" s="164">
        <v>0</v>
      </c>
      <c r="S9" s="164">
        <f>0.9*720</f>
        <v>648</v>
      </c>
      <c r="T9" s="322">
        <f>SUM(U9:V9)</f>
        <v>72</v>
      </c>
      <c r="U9" s="166">
        <f>0.1*720</f>
        <v>72</v>
      </c>
      <c r="V9" s="166">
        <v>0</v>
      </c>
      <c r="W9" s="166">
        <f>K9-O9-P9</f>
        <v>4361</v>
      </c>
      <c r="X9" s="167"/>
    </row>
    <row r="10" spans="1:25" ht="35.450000000000003" customHeight="1" x14ac:dyDescent="0.25">
      <c r="A10" s="346" t="s">
        <v>168</v>
      </c>
      <c r="B10" s="346"/>
      <c r="C10" s="346"/>
      <c r="D10" s="346"/>
      <c r="E10" s="346"/>
      <c r="F10" s="346"/>
      <c r="G10" s="346"/>
      <c r="H10" s="346"/>
      <c r="I10" s="346"/>
      <c r="J10" s="346"/>
      <c r="K10" s="23">
        <f>K8</f>
        <v>5300</v>
      </c>
      <c r="L10" s="23">
        <f>L8</f>
        <v>4770</v>
      </c>
      <c r="M10" s="23">
        <f>M8</f>
        <v>530</v>
      </c>
      <c r="N10" s="23"/>
      <c r="O10" s="23">
        <f t="shared" ref="O10:W10" si="1">O8</f>
        <v>219</v>
      </c>
      <c r="P10" s="23">
        <f t="shared" si="1"/>
        <v>720</v>
      </c>
      <c r="Q10" s="23">
        <f t="shared" si="1"/>
        <v>648</v>
      </c>
      <c r="R10" s="23">
        <f t="shared" si="1"/>
        <v>0</v>
      </c>
      <c r="S10" s="23">
        <f t="shared" si="1"/>
        <v>648</v>
      </c>
      <c r="T10" s="23">
        <f t="shared" si="1"/>
        <v>72</v>
      </c>
      <c r="U10" s="23">
        <f t="shared" si="1"/>
        <v>72</v>
      </c>
      <c r="V10" s="23">
        <f t="shared" si="1"/>
        <v>0</v>
      </c>
      <c r="W10" s="23">
        <f t="shared" si="1"/>
        <v>4361</v>
      </c>
      <c r="X10" s="21"/>
    </row>
    <row r="11" spans="1:25" s="153" customFormat="1" x14ac:dyDescent="0.25">
      <c r="A11" s="151"/>
      <c r="B11" s="151"/>
      <c r="C11" s="151"/>
      <c r="D11" s="151"/>
      <c r="E11" s="151"/>
      <c r="F11" s="151"/>
      <c r="G11" s="171"/>
      <c r="H11" s="151"/>
      <c r="I11" s="172"/>
      <c r="J11" s="173"/>
      <c r="K11" s="174"/>
      <c r="L11" s="174"/>
      <c r="M11" s="174"/>
      <c r="N11" s="175"/>
      <c r="O11" s="175"/>
      <c r="X11" s="176"/>
      <c r="Y11" s="155"/>
    </row>
    <row r="12" spans="1:25" s="153" customFormat="1" x14ac:dyDescent="0.25">
      <c r="A12" s="151"/>
      <c r="B12" s="151"/>
      <c r="C12" s="151"/>
      <c r="D12" s="151"/>
      <c r="E12" s="151"/>
      <c r="F12" s="151"/>
      <c r="G12" s="151"/>
      <c r="H12" s="151"/>
      <c r="I12" s="177"/>
      <c r="J12" s="178"/>
      <c r="K12" s="179"/>
      <c r="L12" s="179"/>
      <c r="M12" s="179"/>
      <c r="X12" s="176"/>
      <c r="Y12" s="155"/>
    </row>
    <row r="13" spans="1:25" s="153" customFormat="1" ht="18" x14ac:dyDescent="0.25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X13" s="176"/>
      <c r="Y13" s="155"/>
    </row>
    <row r="14" spans="1:25" s="186" customFormat="1" x14ac:dyDescent="0.2">
      <c r="A14" s="181"/>
      <c r="B14" s="182"/>
      <c r="C14" s="181"/>
      <c r="D14" s="182"/>
      <c r="E14" s="182"/>
      <c r="F14" s="182"/>
      <c r="G14" s="182"/>
      <c r="H14" s="182"/>
      <c r="I14" s="183"/>
      <c r="J14" s="184"/>
      <c r="K14" s="185"/>
      <c r="L14" s="185"/>
      <c r="M14" s="185"/>
      <c r="X14" s="187"/>
      <c r="Y14" s="188"/>
    </row>
    <row r="15" spans="1:25" s="153" customFormat="1" x14ac:dyDescent="0.25">
      <c r="A15" s="151"/>
      <c r="B15" s="151"/>
      <c r="C15" s="151"/>
      <c r="D15" s="151"/>
      <c r="E15" s="151"/>
      <c r="F15" s="151"/>
      <c r="G15" s="151"/>
      <c r="H15" s="151"/>
      <c r="I15" s="155"/>
      <c r="J15" s="178"/>
      <c r="K15" s="179"/>
      <c r="L15" s="179"/>
      <c r="M15" s="179"/>
      <c r="X15" s="176"/>
      <c r="Y15" s="155"/>
    </row>
    <row r="16" spans="1:25" s="153" customFormat="1" x14ac:dyDescent="0.25">
      <c r="A16" s="151"/>
      <c r="B16" s="151"/>
      <c r="C16" s="151"/>
      <c r="D16" s="151"/>
      <c r="E16" s="151"/>
      <c r="F16" s="151"/>
      <c r="G16" s="151"/>
      <c r="H16" s="151"/>
      <c r="I16" s="155"/>
      <c r="J16" s="178"/>
      <c r="K16" s="179"/>
      <c r="L16" s="179"/>
      <c r="M16" s="179"/>
      <c r="X16" s="176"/>
      <c r="Y16" s="155"/>
    </row>
    <row r="17" spans="1:25" s="153" customFormat="1" x14ac:dyDescent="0.25">
      <c r="A17" s="151"/>
      <c r="B17" s="151"/>
      <c r="C17" s="151"/>
      <c r="D17" s="151"/>
      <c r="E17" s="151"/>
      <c r="F17" s="151"/>
      <c r="G17" s="151"/>
      <c r="H17" s="151"/>
      <c r="I17" s="155"/>
      <c r="J17" s="178"/>
      <c r="K17" s="179"/>
      <c r="L17" s="179"/>
      <c r="M17" s="179"/>
      <c r="X17" s="176"/>
      <c r="Y17" s="155"/>
    </row>
    <row r="18" spans="1:25" s="153" customFormat="1" x14ac:dyDescent="0.25">
      <c r="A18" s="151"/>
      <c r="B18" s="151"/>
      <c r="C18" s="151"/>
      <c r="D18" s="151"/>
      <c r="E18" s="151"/>
      <c r="F18" s="151"/>
      <c r="G18" s="151"/>
      <c r="H18" s="151"/>
      <c r="I18" s="155"/>
      <c r="J18" s="178"/>
      <c r="K18" s="179"/>
      <c r="L18" s="179"/>
      <c r="M18" s="179"/>
      <c r="X18" s="176"/>
      <c r="Y18" s="155"/>
    </row>
    <row r="19" spans="1:25" s="153" customFormat="1" x14ac:dyDescent="0.25">
      <c r="A19" s="151"/>
      <c r="B19" s="151"/>
      <c r="C19" s="151"/>
      <c r="D19" s="151"/>
      <c r="E19" s="151"/>
      <c r="F19" s="151"/>
      <c r="G19" s="151"/>
      <c r="H19" s="151"/>
      <c r="I19" s="155"/>
      <c r="J19" s="178"/>
      <c r="K19" s="179"/>
      <c r="L19" s="179"/>
      <c r="M19" s="179"/>
      <c r="X19" s="176"/>
      <c r="Y19" s="155"/>
    </row>
    <row r="20" spans="1:25" s="153" customFormat="1" x14ac:dyDescent="0.25">
      <c r="A20" s="151"/>
      <c r="B20" s="151"/>
      <c r="C20" s="151"/>
      <c r="D20" s="151"/>
      <c r="E20" s="151"/>
      <c r="F20" s="151"/>
      <c r="G20" s="151"/>
      <c r="H20" s="151"/>
      <c r="I20" s="155"/>
      <c r="J20" s="178"/>
      <c r="K20" s="179"/>
      <c r="L20" s="179"/>
      <c r="M20" s="179"/>
      <c r="X20" s="176"/>
      <c r="Y20" s="155"/>
    </row>
    <row r="21" spans="1:25" s="153" customFormat="1" x14ac:dyDescent="0.25">
      <c r="A21" s="151"/>
      <c r="B21" s="151"/>
      <c r="C21" s="151"/>
      <c r="D21" s="151"/>
      <c r="E21" s="151"/>
      <c r="F21" s="151"/>
      <c r="G21" s="151"/>
      <c r="H21" s="151"/>
      <c r="I21" s="155"/>
      <c r="J21" s="178"/>
      <c r="K21" s="179"/>
      <c r="L21" s="179"/>
      <c r="M21" s="179"/>
      <c r="X21" s="176"/>
      <c r="Y21" s="155"/>
    </row>
    <row r="22" spans="1:25" s="153" customFormat="1" x14ac:dyDescent="0.25">
      <c r="A22" s="151"/>
      <c r="B22" s="151"/>
      <c r="C22" s="151"/>
      <c r="D22" s="151"/>
      <c r="E22" s="151"/>
      <c r="F22" s="151"/>
      <c r="G22" s="151"/>
      <c r="H22" s="151"/>
      <c r="I22" s="155"/>
      <c r="J22" s="178"/>
      <c r="K22" s="179"/>
      <c r="L22" s="179"/>
      <c r="M22" s="179"/>
      <c r="X22" s="176"/>
      <c r="Y22" s="155"/>
    </row>
    <row r="23" spans="1:25" s="153" customFormat="1" x14ac:dyDescent="0.25">
      <c r="A23" s="151"/>
      <c r="B23" s="151"/>
      <c r="C23" s="151"/>
      <c r="D23" s="151"/>
      <c r="E23" s="151"/>
      <c r="F23" s="151"/>
      <c r="G23" s="151"/>
      <c r="H23" s="151"/>
      <c r="I23" s="155"/>
      <c r="J23" s="178"/>
      <c r="K23" s="179"/>
      <c r="L23" s="179"/>
      <c r="M23" s="179"/>
      <c r="X23" s="176"/>
      <c r="Y23" s="155"/>
    </row>
    <row r="24" spans="1:25" s="153" customFormat="1" x14ac:dyDescent="0.25">
      <c r="A24" s="151"/>
      <c r="B24" s="151"/>
      <c r="C24" s="151"/>
      <c r="D24" s="151"/>
      <c r="E24" s="151"/>
      <c r="F24" s="151"/>
      <c r="G24" s="151"/>
      <c r="H24" s="151"/>
      <c r="I24" s="155"/>
      <c r="J24" s="178"/>
      <c r="K24" s="179"/>
      <c r="L24" s="179"/>
      <c r="M24" s="179"/>
      <c r="X24" s="176"/>
      <c r="Y24" s="155"/>
    </row>
    <row r="25" spans="1:25" s="153" customFormat="1" x14ac:dyDescent="0.25">
      <c r="A25" s="151"/>
      <c r="B25" s="151"/>
      <c r="C25" s="151"/>
      <c r="D25" s="151"/>
      <c r="E25" s="151"/>
      <c r="F25" s="151"/>
      <c r="G25" s="151"/>
      <c r="H25" s="151"/>
      <c r="I25" s="155"/>
      <c r="J25" s="178"/>
      <c r="K25" s="179"/>
      <c r="L25" s="179"/>
      <c r="M25" s="179"/>
      <c r="X25" s="176"/>
      <c r="Y25" s="155"/>
    </row>
    <row r="26" spans="1:25" s="153" customFormat="1" x14ac:dyDescent="0.25">
      <c r="A26" s="151"/>
      <c r="B26" s="151"/>
      <c r="C26" s="151"/>
      <c r="D26" s="151"/>
      <c r="E26" s="151"/>
      <c r="F26" s="151"/>
      <c r="G26" s="151"/>
      <c r="H26" s="151"/>
      <c r="I26" s="155"/>
      <c r="J26" s="178"/>
      <c r="K26" s="179"/>
      <c r="L26" s="179"/>
      <c r="M26" s="179"/>
      <c r="X26" s="176"/>
      <c r="Y26" s="155"/>
    </row>
    <row r="27" spans="1:25" s="153" customFormat="1" x14ac:dyDescent="0.25">
      <c r="A27" s="151"/>
      <c r="B27" s="151"/>
      <c r="C27" s="151"/>
      <c r="D27" s="151"/>
      <c r="E27" s="151"/>
      <c r="F27" s="151"/>
      <c r="G27" s="151"/>
      <c r="H27" s="151"/>
      <c r="I27" s="155"/>
      <c r="J27" s="178"/>
      <c r="K27" s="179"/>
      <c r="L27" s="179"/>
      <c r="M27" s="179"/>
      <c r="X27" s="176"/>
      <c r="Y27" s="155"/>
    </row>
    <row r="28" spans="1:25" s="153" customFormat="1" x14ac:dyDescent="0.25">
      <c r="A28" s="151"/>
      <c r="B28" s="151"/>
      <c r="C28" s="151"/>
      <c r="D28" s="151"/>
      <c r="E28" s="151"/>
      <c r="F28" s="151"/>
      <c r="G28" s="151"/>
      <c r="H28" s="151"/>
      <c r="I28" s="155"/>
      <c r="J28" s="178"/>
      <c r="K28" s="179"/>
      <c r="L28" s="179"/>
      <c r="M28" s="179"/>
      <c r="X28" s="176"/>
      <c r="Y28" s="155"/>
    </row>
    <row r="29" spans="1:25" s="153" customFormat="1" x14ac:dyDescent="0.25">
      <c r="A29" s="151"/>
      <c r="B29" s="151"/>
      <c r="C29" s="151"/>
      <c r="D29" s="151"/>
      <c r="E29" s="151"/>
      <c r="F29" s="151"/>
      <c r="G29" s="151"/>
      <c r="H29" s="151"/>
      <c r="I29" s="155"/>
      <c r="J29" s="178"/>
      <c r="K29" s="179"/>
      <c r="L29" s="179"/>
      <c r="M29" s="179"/>
      <c r="X29" s="176"/>
      <c r="Y29" s="155"/>
    </row>
    <row r="30" spans="1:25" s="153" customFormat="1" x14ac:dyDescent="0.25">
      <c r="A30" s="151"/>
      <c r="B30" s="151"/>
      <c r="C30" s="151"/>
      <c r="D30" s="151"/>
      <c r="E30" s="151"/>
      <c r="F30" s="151"/>
      <c r="G30" s="151"/>
      <c r="H30" s="151"/>
      <c r="I30" s="155"/>
      <c r="J30" s="178"/>
      <c r="K30" s="179"/>
      <c r="L30" s="179"/>
      <c r="M30" s="179"/>
      <c r="X30" s="176"/>
      <c r="Y30" s="155"/>
    </row>
    <row r="31" spans="1:25" s="153" customFormat="1" x14ac:dyDescent="0.25">
      <c r="A31" s="151"/>
      <c r="B31" s="151"/>
      <c r="C31" s="151"/>
      <c r="D31" s="151"/>
      <c r="E31" s="151"/>
      <c r="F31" s="151"/>
      <c r="G31" s="151"/>
      <c r="H31" s="151"/>
      <c r="I31" s="155"/>
      <c r="J31" s="178"/>
      <c r="K31" s="179"/>
      <c r="L31" s="179"/>
      <c r="M31" s="179"/>
      <c r="X31" s="176"/>
      <c r="Y31" s="155"/>
    </row>
    <row r="32" spans="1:25" s="153" customFormat="1" x14ac:dyDescent="0.25">
      <c r="A32" s="151"/>
      <c r="B32" s="151"/>
      <c r="C32" s="151"/>
      <c r="D32" s="151"/>
      <c r="E32" s="151"/>
      <c r="F32" s="151"/>
      <c r="G32" s="151"/>
      <c r="H32" s="151"/>
      <c r="I32" s="155"/>
      <c r="J32" s="151"/>
      <c r="K32" s="179"/>
      <c r="L32" s="179"/>
      <c r="M32" s="179"/>
      <c r="X32" s="176"/>
      <c r="Y32" s="155"/>
    </row>
    <row r="33" spans="1:25" s="153" customFormat="1" x14ac:dyDescent="0.25">
      <c r="A33" s="151"/>
      <c r="B33" s="151"/>
      <c r="C33" s="151"/>
      <c r="D33" s="151"/>
      <c r="E33" s="151"/>
      <c r="F33" s="151"/>
      <c r="G33" s="151"/>
      <c r="H33" s="151"/>
      <c r="I33" s="155"/>
      <c r="J33" s="151"/>
      <c r="K33" s="179"/>
      <c r="L33" s="179"/>
      <c r="M33" s="179"/>
      <c r="X33" s="176"/>
      <c r="Y33" s="155"/>
    </row>
    <row r="34" spans="1:25" s="153" customFormat="1" x14ac:dyDescent="0.25">
      <c r="A34" s="151"/>
      <c r="B34" s="151"/>
      <c r="C34" s="151"/>
      <c r="D34" s="151"/>
      <c r="E34" s="151"/>
      <c r="F34" s="151"/>
      <c r="G34" s="151"/>
      <c r="H34" s="151"/>
      <c r="I34" s="155"/>
      <c r="J34" s="151"/>
      <c r="K34" s="179"/>
      <c r="L34" s="179"/>
      <c r="M34" s="179"/>
      <c r="X34" s="176"/>
      <c r="Y34" s="155"/>
    </row>
    <row r="35" spans="1:25" s="153" customFormat="1" x14ac:dyDescent="0.25">
      <c r="A35" s="151"/>
      <c r="B35" s="151"/>
      <c r="C35" s="151"/>
      <c r="D35" s="151"/>
      <c r="E35" s="151"/>
      <c r="F35" s="151"/>
      <c r="G35" s="151"/>
      <c r="H35" s="151"/>
      <c r="I35" s="155"/>
      <c r="J35" s="151"/>
      <c r="K35" s="179"/>
      <c r="L35" s="179"/>
      <c r="M35" s="179"/>
      <c r="X35" s="176"/>
      <c r="Y35" s="155"/>
    </row>
    <row r="36" spans="1:25" s="153" customFormat="1" x14ac:dyDescent="0.25">
      <c r="A36" s="151"/>
      <c r="B36" s="151"/>
      <c r="C36" s="151"/>
      <c r="D36" s="151"/>
      <c r="E36" s="151"/>
      <c r="F36" s="151"/>
      <c r="G36" s="151"/>
      <c r="H36" s="151"/>
      <c r="I36" s="155"/>
      <c r="J36" s="151"/>
      <c r="K36" s="179"/>
      <c r="L36" s="179"/>
      <c r="M36" s="179"/>
      <c r="X36" s="176"/>
      <c r="Y36" s="155"/>
    </row>
    <row r="37" spans="1:25" s="153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5"/>
      <c r="J37" s="151"/>
      <c r="K37" s="179"/>
      <c r="L37" s="179"/>
      <c r="M37" s="179"/>
      <c r="X37" s="176"/>
      <c r="Y37" s="155"/>
    </row>
    <row r="38" spans="1:25" s="153" customFormat="1" x14ac:dyDescent="0.25">
      <c r="A38" s="151"/>
      <c r="B38" s="151"/>
      <c r="C38" s="151"/>
      <c r="D38" s="151"/>
      <c r="E38" s="151"/>
      <c r="F38" s="151"/>
      <c r="G38" s="151"/>
      <c r="H38" s="151"/>
      <c r="I38" s="155"/>
      <c r="J38" s="151"/>
      <c r="K38" s="179"/>
      <c r="L38" s="179"/>
      <c r="M38" s="179"/>
      <c r="X38" s="176"/>
      <c r="Y38" s="155"/>
    </row>
    <row r="39" spans="1:25" s="153" customFormat="1" x14ac:dyDescent="0.25">
      <c r="A39" s="151"/>
      <c r="B39" s="151"/>
      <c r="C39" s="151"/>
      <c r="D39" s="151"/>
      <c r="E39" s="151"/>
      <c r="F39" s="151"/>
      <c r="G39" s="151"/>
      <c r="H39" s="151"/>
      <c r="I39" s="155"/>
      <c r="J39" s="151"/>
      <c r="K39" s="179"/>
      <c r="L39" s="179"/>
      <c r="M39" s="179"/>
      <c r="X39" s="176"/>
      <c r="Y39" s="155"/>
    </row>
    <row r="40" spans="1:25" s="153" customFormat="1" x14ac:dyDescent="0.25">
      <c r="A40" s="151"/>
      <c r="B40" s="151"/>
      <c r="C40" s="151"/>
      <c r="D40" s="151"/>
      <c r="E40" s="151"/>
      <c r="F40" s="151"/>
      <c r="G40" s="151"/>
      <c r="H40" s="151"/>
      <c r="I40" s="155"/>
      <c r="J40" s="151"/>
      <c r="K40" s="179"/>
      <c r="L40" s="179"/>
      <c r="M40" s="179"/>
      <c r="X40" s="176"/>
      <c r="Y40" s="155"/>
    </row>
    <row r="41" spans="1:25" s="153" customFormat="1" x14ac:dyDescent="0.25">
      <c r="A41" s="151"/>
      <c r="B41" s="151"/>
      <c r="C41" s="151"/>
      <c r="D41" s="151"/>
      <c r="E41" s="151"/>
      <c r="F41" s="151"/>
      <c r="G41" s="151"/>
      <c r="H41" s="151"/>
      <c r="I41" s="155"/>
      <c r="J41" s="151"/>
      <c r="K41" s="179"/>
      <c r="L41" s="179"/>
      <c r="M41" s="179"/>
      <c r="X41" s="176"/>
      <c r="Y41" s="155"/>
    </row>
    <row r="42" spans="1:25" s="153" customFormat="1" x14ac:dyDescent="0.25">
      <c r="A42" s="151"/>
      <c r="B42" s="151"/>
      <c r="C42" s="151"/>
      <c r="D42" s="151"/>
      <c r="E42" s="151"/>
      <c r="F42" s="151"/>
      <c r="G42" s="151"/>
      <c r="H42" s="151"/>
      <c r="I42" s="155"/>
      <c r="J42" s="151"/>
      <c r="K42" s="179"/>
      <c r="L42" s="179"/>
      <c r="M42" s="179"/>
      <c r="X42" s="176"/>
      <c r="Y42" s="155"/>
    </row>
    <row r="43" spans="1:25" s="153" customFormat="1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51"/>
      <c r="K43" s="179"/>
      <c r="L43" s="179"/>
      <c r="M43" s="179"/>
      <c r="X43" s="176"/>
      <c r="Y43" s="155"/>
    </row>
    <row r="44" spans="1:25" s="153" customFormat="1" x14ac:dyDescent="0.25">
      <c r="A44" s="155"/>
      <c r="B44" s="155"/>
      <c r="C44" s="155"/>
      <c r="D44" s="155"/>
      <c r="E44" s="155"/>
      <c r="F44" s="155"/>
      <c r="G44" s="155"/>
      <c r="H44" s="155"/>
      <c r="I44" s="155"/>
      <c r="J44" s="151"/>
      <c r="K44" s="179"/>
      <c r="L44" s="179"/>
      <c r="M44" s="179"/>
      <c r="X44" s="176"/>
      <c r="Y44" s="155"/>
    </row>
    <row r="45" spans="1:25" s="153" customFormat="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1"/>
      <c r="K45" s="179"/>
      <c r="L45" s="179"/>
      <c r="M45" s="179"/>
      <c r="X45" s="176"/>
      <c r="Y45" s="155"/>
    </row>
    <row r="46" spans="1:25" s="153" customFormat="1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1"/>
      <c r="K46" s="179"/>
      <c r="L46" s="179"/>
      <c r="M46" s="179"/>
      <c r="X46" s="176"/>
      <c r="Y46" s="155"/>
    </row>
    <row r="47" spans="1:25" s="153" customFormat="1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1"/>
      <c r="K47" s="179"/>
      <c r="L47" s="179"/>
      <c r="M47" s="179"/>
      <c r="X47" s="176"/>
      <c r="Y47" s="155"/>
    </row>
    <row r="48" spans="1:25" s="153" customForma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1"/>
      <c r="K48" s="179"/>
      <c r="L48" s="179"/>
      <c r="M48" s="179"/>
      <c r="X48" s="176"/>
      <c r="Y48" s="155"/>
    </row>
    <row r="49" spans="1:25" s="153" customForma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1"/>
      <c r="K49" s="179"/>
      <c r="L49" s="179"/>
      <c r="M49" s="179"/>
      <c r="X49" s="176"/>
      <c r="Y49" s="155"/>
    </row>
    <row r="50" spans="1:25" s="153" customForma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1"/>
      <c r="K50" s="179"/>
      <c r="L50" s="179"/>
      <c r="M50" s="179"/>
      <c r="X50" s="176"/>
      <c r="Y50" s="155"/>
    </row>
    <row r="51" spans="1:25" s="153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1"/>
      <c r="K51" s="179"/>
      <c r="L51" s="179"/>
      <c r="M51" s="179"/>
      <c r="X51" s="176"/>
      <c r="Y51" s="155"/>
    </row>
    <row r="52" spans="1:25" s="153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1"/>
      <c r="K52" s="179"/>
      <c r="L52" s="179"/>
      <c r="M52" s="179"/>
      <c r="X52" s="176"/>
      <c r="Y52" s="155"/>
    </row>
    <row r="53" spans="1:25" s="153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  <c r="J53" s="151"/>
      <c r="K53" s="179"/>
      <c r="L53" s="179"/>
      <c r="M53" s="179"/>
      <c r="X53" s="176"/>
      <c r="Y53" s="155"/>
    </row>
    <row r="54" spans="1:25" s="153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1"/>
      <c r="K54" s="179"/>
      <c r="L54" s="179"/>
      <c r="M54" s="179"/>
      <c r="X54" s="176"/>
      <c r="Y54" s="155"/>
    </row>
    <row r="55" spans="1:25" s="153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1"/>
      <c r="K55" s="179"/>
      <c r="L55" s="179"/>
      <c r="M55" s="179"/>
      <c r="X55" s="176"/>
      <c r="Y55" s="155"/>
    </row>
    <row r="56" spans="1:25" s="153" customForma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1"/>
      <c r="K56" s="179"/>
      <c r="L56" s="179"/>
      <c r="M56" s="179"/>
      <c r="X56" s="176"/>
      <c r="Y56" s="155"/>
    </row>
    <row r="57" spans="1:25" s="153" customForma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1"/>
      <c r="K57" s="179"/>
      <c r="L57" s="179"/>
      <c r="M57" s="179"/>
      <c r="X57" s="176"/>
      <c r="Y57" s="155"/>
    </row>
    <row r="58" spans="1:25" s="153" customForma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1"/>
      <c r="K58" s="179"/>
      <c r="L58" s="179"/>
      <c r="M58" s="179"/>
      <c r="X58" s="176"/>
      <c r="Y58" s="155"/>
    </row>
    <row r="59" spans="1:25" s="153" customForma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1"/>
      <c r="K59" s="179"/>
      <c r="L59" s="179"/>
      <c r="M59" s="179"/>
      <c r="X59" s="176"/>
      <c r="Y59" s="155"/>
    </row>
    <row r="60" spans="1:25" s="153" customForma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1"/>
      <c r="K60" s="179"/>
      <c r="L60" s="179"/>
      <c r="M60" s="179"/>
      <c r="X60" s="176"/>
      <c r="Y60" s="155"/>
    </row>
    <row r="61" spans="1:25" s="153" customForma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1"/>
      <c r="K61" s="179"/>
      <c r="L61" s="179"/>
      <c r="M61" s="179"/>
      <c r="X61" s="176"/>
      <c r="Y61" s="155"/>
    </row>
    <row r="62" spans="1:25" s="153" customForma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1"/>
      <c r="K62" s="179"/>
      <c r="L62" s="179"/>
      <c r="M62" s="179"/>
      <c r="X62" s="176"/>
      <c r="Y62" s="155"/>
    </row>
    <row r="63" spans="1:25" s="153" customForma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1"/>
      <c r="K63" s="179"/>
      <c r="L63" s="179"/>
      <c r="M63" s="179"/>
      <c r="X63" s="176"/>
      <c r="Y63" s="155"/>
    </row>
    <row r="64" spans="1:25" s="153" customForma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1"/>
      <c r="K64" s="179"/>
      <c r="L64" s="179"/>
      <c r="M64" s="179"/>
      <c r="X64" s="176"/>
      <c r="Y64" s="155"/>
    </row>
    <row r="65" spans="1:25" s="153" customForma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1"/>
      <c r="K65" s="179"/>
      <c r="L65" s="179"/>
      <c r="M65" s="179"/>
      <c r="X65" s="176"/>
      <c r="Y65" s="155"/>
    </row>
    <row r="66" spans="1:25" s="153" customForma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1"/>
      <c r="K66" s="179"/>
      <c r="L66" s="179"/>
      <c r="M66" s="179"/>
      <c r="X66" s="176"/>
      <c r="Y66" s="155"/>
    </row>
    <row r="67" spans="1:25" s="153" customForma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1"/>
      <c r="K67" s="179"/>
      <c r="L67" s="179"/>
      <c r="M67" s="179"/>
      <c r="X67" s="176"/>
      <c r="Y67" s="155"/>
    </row>
    <row r="68" spans="1:25" s="153" customForma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1"/>
      <c r="K68" s="179"/>
      <c r="L68" s="179"/>
      <c r="M68" s="179"/>
      <c r="X68" s="176"/>
      <c r="Y68" s="155"/>
    </row>
    <row r="69" spans="1:25" s="153" customForma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1"/>
      <c r="K69" s="179"/>
      <c r="L69" s="179"/>
      <c r="M69" s="179"/>
      <c r="X69" s="176"/>
      <c r="Y69" s="155"/>
    </row>
    <row r="70" spans="1:25" s="153" customFormat="1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1"/>
      <c r="K70" s="179"/>
      <c r="L70" s="179"/>
      <c r="M70" s="179"/>
      <c r="X70" s="176"/>
      <c r="Y70" s="155"/>
    </row>
    <row r="71" spans="1:25" s="153" customFormat="1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1"/>
      <c r="K71" s="179"/>
      <c r="L71" s="179"/>
      <c r="M71" s="179"/>
      <c r="X71" s="176"/>
      <c r="Y71" s="155"/>
    </row>
    <row r="72" spans="1:25" s="153" customFormat="1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1"/>
      <c r="K72" s="179"/>
      <c r="L72" s="179"/>
      <c r="M72" s="179"/>
      <c r="X72" s="176"/>
      <c r="Y72" s="155"/>
    </row>
    <row r="73" spans="1:25" s="153" customFormat="1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1"/>
      <c r="K73" s="179"/>
      <c r="L73" s="179"/>
      <c r="M73" s="179"/>
      <c r="X73" s="176"/>
      <c r="Y73" s="155"/>
    </row>
    <row r="74" spans="1:25" s="153" customForma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1"/>
      <c r="K74" s="179"/>
      <c r="L74" s="179"/>
      <c r="M74" s="179"/>
      <c r="X74" s="176"/>
      <c r="Y74" s="155"/>
    </row>
    <row r="75" spans="1:25" s="153" customFormat="1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1"/>
      <c r="K75" s="179"/>
      <c r="L75" s="179"/>
      <c r="M75" s="179"/>
      <c r="X75" s="176"/>
      <c r="Y75" s="155"/>
    </row>
    <row r="76" spans="1:25" s="153" customFormat="1" x14ac:dyDescent="0.25">
      <c r="A76" s="155"/>
      <c r="B76" s="155"/>
      <c r="C76" s="155"/>
      <c r="D76" s="155"/>
      <c r="E76" s="155"/>
      <c r="F76" s="155"/>
      <c r="G76" s="155"/>
      <c r="H76" s="155"/>
      <c r="I76" s="155"/>
      <c r="J76" s="151"/>
      <c r="K76" s="179"/>
      <c r="L76" s="179"/>
      <c r="M76" s="179"/>
      <c r="X76" s="176"/>
      <c r="Y76" s="155"/>
    </row>
    <row r="77" spans="1:25" s="153" customFormat="1" x14ac:dyDescent="0.25">
      <c r="A77" s="155"/>
      <c r="B77" s="155"/>
      <c r="C77" s="155"/>
      <c r="D77" s="155"/>
      <c r="E77" s="155"/>
      <c r="F77" s="155"/>
      <c r="G77" s="155"/>
      <c r="H77" s="155"/>
      <c r="I77" s="155"/>
      <c r="J77" s="151"/>
      <c r="K77" s="179"/>
      <c r="L77" s="179"/>
      <c r="M77" s="179"/>
      <c r="X77" s="176"/>
      <c r="Y77" s="155"/>
    </row>
    <row r="78" spans="1:25" s="153" customFormat="1" x14ac:dyDescent="0.25">
      <c r="A78" s="155"/>
      <c r="B78" s="155"/>
      <c r="C78" s="155"/>
      <c r="D78" s="155"/>
      <c r="E78" s="155"/>
      <c r="F78" s="155"/>
      <c r="G78" s="155"/>
      <c r="H78" s="155"/>
      <c r="I78" s="155"/>
      <c r="J78" s="151"/>
      <c r="K78" s="179"/>
      <c r="L78" s="179"/>
      <c r="M78" s="179"/>
      <c r="X78" s="176"/>
      <c r="Y78" s="155"/>
    </row>
    <row r="79" spans="1:25" s="153" customFormat="1" x14ac:dyDescent="0.25">
      <c r="A79" s="155"/>
      <c r="B79" s="155"/>
      <c r="C79" s="155"/>
      <c r="D79" s="155"/>
      <c r="E79" s="155"/>
      <c r="F79" s="155"/>
      <c r="G79" s="155"/>
      <c r="H79" s="155"/>
      <c r="I79" s="155"/>
      <c r="J79" s="151"/>
      <c r="K79" s="179"/>
      <c r="L79" s="179"/>
      <c r="M79" s="179"/>
      <c r="X79" s="176"/>
      <c r="Y79" s="155"/>
    </row>
    <row r="80" spans="1:25" s="153" customFormat="1" x14ac:dyDescent="0.25">
      <c r="A80" s="155"/>
      <c r="B80" s="155"/>
      <c r="C80" s="155"/>
      <c r="D80" s="155"/>
      <c r="E80" s="155"/>
      <c r="F80" s="155"/>
      <c r="G80" s="155"/>
      <c r="H80" s="155"/>
      <c r="I80" s="155"/>
      <c r="J80" s="151"/>
      <c r="K80" s="179"/>
      <c r="L80" s="179"/>
      <c r="M80" s="179"/>
      <c r="X80" s="176"/>
      <c r="Y80" s="155"/>
    </row>
    <row r="81" spans="1:25" s="153" customForma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1"/>
      <c r="K81" s="179"/>
      <c r="L81" s="179"/>
      <c r="M81" s="179"/>
      <c r="X81" s="176"/>
      <c r="Y81" s="155"/>
    </row>
    <row r="82" spans="1:25" s="153" customFormat="1" x14ac:dyDescent="0.25">
      <c r="A82" s="155"/>
      <c r="B82" s="155"/>
      <c r="C82" s="155"/>
      <c r="D82" s="155"/>
      <c r="E82" s="155"/>
      <c r="F82" s="155"/>
      <c r="G82" s="155"/>
      <c r="H82" s="155"/>
      <c r="I82" s="155"/>
      <c r="J82" s="151"/>
      <c r="K82" s="179"/>
      <c r="L82" s="179"/>
      <c r="M82" s="179"/>
      <c r="X82" s="176"/>
      <c r="Y82" s="155"/>
    </row>
    <row r="83" spans="1:25" s="153" customFormat="1" x14ac:dyDescent="0.25">
      <c r="A83" s="155"/>
      <c r="B83" s="155"/>
      <c r="C83" s="155"/>
      <c r="D83" s="155"/>
      <c r="E83" s="155"/>
      <c r="F83" s="155"/>
      <c r="G83" s="155"/>
      <c r="H83" s="155"/>
      <c r="I83" s="155"/>
      <c r="J83" s="151"/>
      <c r="K83" s="179"/>
      <c r="L83" s="179"/>
      <c r="M83" s="179"/>
      <c r="X83" s="176"/>
      <c r="Y83" s="155"/>
    </row>
    <row r="84" spans="1:25" s="153" customFormat="1" x14ac:dyDescent="0.25">
      <c r="A84" s="155"/>
      <c r="B84" s="155"/>
      <c r="C84" s="155"/>
      <c r="D84" s="155"/>
      <c r="E84" s="155"/>
      <c r="F84" s="155"/>
      <c r="G84" s="155"/>
      <c r="H84" s="155"/>
      <c r="I84" s="155"/>
      <c r="J84" s="151"/>
      <c r="K84" s="179"/>
      <c r="L84" s="179"/>
      <c r="M84" s="179"/>
      <c r="X84" s="176"/>
      <c r="Y84" s="155"/>
    </row>
    <row r="85" spans="1:25" s="153" customFormat="1" x14ac:dyDescent="0.25">
      <c r="A85" s="155"/>
      <c r="B85" s="155"/>
      <c r="C85" s="155"/>
      <c r="D85" s="155"/>
      <c r="E85" s="155"/>
      <c r="F85" s="155"/>
      <c r="G85" s="155"/>
      <c r="H85" s="155"/>
      <c r="I85" s="155"/>
      <c r="J85" s="151"/>
      <c r="K85" s="179"/>
      <c r="L85" s="179"/>
      <c r="M85" s="179"/>
      <c r="X85" s="176"/>
      <c r="Y85" s="155"/>
    </row>
    <row r="86" spans="1:25" s="153" customFormat="1" x14ac:dyDescent="0.25">
      <c r="A86" s="155"/>
      <c r="B86" s="155"/>
      <c r="C86" s="155"/>
      <c r="D86" s="155"/>
      <c r="E86" s="155"/>
      <c r="F86" s="155"/>
      <c r="G86" s="155"/>
      <c r="H86" s="155"/>
      <c r="I86" s="155"/>
      <c r="J86" s="151"/>
      <c r="K86" s="179"/>
      <c r="L86" s="179"/>
      <c r="M86" s="179"/>
      <c r="X86" s="176"/>
      <c r="Y86" s="155"/>
    </row>
    <row r="87" spans="1:25" s="153" customFormat="1" x14ac:dyDescent="0.25">
      <c r="A87" s="155"/>
      <c r="B87" s="155"/>
      <c r="C87" s="155"/>
      <c r="D87" s="155"/>
      <c r="E87" s="155"/>
      <c r="F87" s="155"/>
      <c r="G87" s="155"/>
      <c r="H87" s="155"/>
      <c r="I87" s="155"/>
      <c r="J87" s="151"/>
      <c r="K87" s="179"/>
      <c r="L87" s="179"/>
      <c r="M87" s="179"/>
      <c r="X87" s="176"/>
      <c r="Y87" s="155"/>
    </row>
    <row r="88" spans="1:25" s="153" customFormat="1" x14ac:dyDescent="0.25">
      <c r="A88" s="155"/>
      <c r="B88" s="155"/>
      <c r="C88" s="155"/>
      <c r="D88" s="155"/>
      <c r="E88" s="155"/>
      <c r="F88" s="155"/>
      <c r="G88" s="155"/>
      <c r="H88" s="155"/>
      <c r="I88" s="155"/>
      <c r="J88" s="151"/>
      <c r="K88" s="179"/>
      <c r="L88" s="179"/>
      <c r="M88" s="179"/>
      <c r="X88" s="176"/>
      <c r="Y88" s="155"/>
    </row>
    <row r="89" spans="1:25" s="153" customFormat="1" x14ac:dyDescent="0.25">
      <c r="A89" s="155"/>
      <c r="B89" s="155"/>
      <c r="C89" s="155"/>
      <c r="D89" s="155"/>
      <c r="E89" s="155"/>
      <c r="F89" s="155"/>
      <c r="G89" s="155"/>
      <c r="H89" s="155"/>
      <c r="I89" s="155"/>
      <c r="J89" s="151"/>
      <c r="K89" s="179"/>
      <c r="L89" s="179"/>
      <c r="M89" s="179"/>
      <c r="X89" s="176"/>
      <c r="Y89" s="155"/>
    </row>
    <row r="90" spans="1:25" s="153" customFormat="1" x14ac:dyDescent="0.25">
      <c r="A90" s="155"/>
      <c r="B90" s="155"/>
      <c r="C90" s="155"/>
      <c r="D90" s="155"/>
      <c r="E90" s="155"/>
      <c r="F90" s="155"/>
      <c r="G90" s="155"/>
      <c r="H90" s="155"/>
      <c r="I90" s="155"/>
      <c r="J90" s="151"/>
      <c r="K90" s="179"/>
      <c r="L90" s="179"/>
      <c r="M90" s="179"/>
      <c r="X90" s="176"/>
      <c r="Y90" s="155"/>
    </row>
    <row r="91" spans="1:25" s="153" customFormat="1" x14ac:dyDescent="0.25">
      <c r="A91" s="155"/>
      <c r="B91" s="155"/>
      <c r="C91" s="155"/>
      <c r="D91" s="155"/>
      <c r="E91" s="155"/>
      <c r="F91" s="155"/>
      <c r="G91" s="155"/>
      <c r="H91" s="155"/>
      <c r="I91" s="155"/>
      <c r="J91" s="151"/>
      <c r="K91" s="179"/>
      <c r="L91" s="179"/>
      <c r="M91" s="179"/>
      <c r="X91" s="176"/>
      <c r="Y91" s="155"/>
    </row>
    <row r="92" spans="1:25" s="153" customFormat="1" x14ac:dyDescent="0.25">
      <c r="A92" s="155"/>
      <c r="B92" s="155"/>
      <c r="C92" s="155"/>
      <c r="D92" s="155"/>
      <c r="E92" s="155"/>
      <c r="F92" s="155"/>
      <c r="G92" s="155"/>
      <c r="H92" s="155"/>
      <c r="I92" s="155"/>
      <c r="J92" s="151"/>
      <c r="K92" s="179"/>
      <c r="L92" s="179"/>
      <c r="M92" s="179"/>
      <c r="X92" s="176"/>
      <c r="Y92" s="155"/>
    </row>
    <row r="93" spans="1:25" s="153" customFormat="1" x14ac:dyDescent="0.25">
      <c r="A93" s="155"/>
      <c r="B93" s="155"/>
      <c r="C93" s="155"/>
      <c r="D93" s="155"/>
      <c r="E93" s="155"/>
      <c r="F93" s="155"/>
      <c r="G93" s="155"/>
      <c r="H93" s="155"/>
      <c r="I93" s="155"/>
      <c r="J93" s="151"/>
      <c r="K93" s="179"/>
      <c r="L93" s="179"/>
      <c r="M93" s="179"/>
      <c r="X93" s="176"/>
      <c r="Y93" s="155"/>
    </row>
    <row r="94" spans="1:25" s="153" customFormat="1" x14ac:dyDescent="0.25">
      <c r="A94" s="155"/>
      <c r="B94" s="155"/>
      <c r="C94" s="155"/>
      <c r="D94" s="155"/>
      <c r="E94" s="155"/>
      <c r="F94" s="155"/>
      <c r="G94" s="155"/>
      <c r="H94" s="155"/>
      <c r="I94" s="155"/>
      <c r="J94" s="151"/>
      <c r="K94" s="179"/>
      <c r="L94" s="179"/>
      <c r="M94" s="179"/>
      <c r="X94" s="176"/>
      <c r="Y94" s="155"/>
    </row>
  </sheetData>
  <mergeCells count="23">
    <mergeCell ref="X6:X7"/>
    <mergeCell ref="P6:P7"/>
    <mergeCell ref="Q6:Q7"/>
    <mergeCell ref="R6:S6"/>
    <mergeCell ref="T6:T7"/>
    <mergeCell ref="U6:V6"/>
    <mergeCell ref="W6:W7"/>
    <mergeCell ref="N6:N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70866141732283472" right="0.70866141732283472" top="0.78740157480314965" bottom="0.78740157480314965" header="0.31496062992125984" footer="0.31496062992125984"/>
  <pageSetup paperSize="9" scale="43" firstPageNumber="114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100"/>
  <sheetViews>
    <sheetView showGridLines="0" view="pageBreakPreview" zoomScale="80" zoomScaleNormal="70" zoomScaleSheetLayoutView="80" workbookViewId="0">
      <selection activeCell="A16" sqref="A16:H16"/>
    </sheetView>
  </sheetViews>
  <sheetFormatPr defaultColWidth="9.140625" defaultRowHeight="15" outlineLevelCol="1" x14ac:dyDescent="0.25"/>
  <cols>
    <col min="1" max="1" width="4.7109375" style="221" customWidth="1"/>
    <col min="2" max="2" width="5.7109375" style="221" hidden="1" customWidth="1"/>
    <col min="3" max="3" width="6.28515625" style="221" hidden="1" customWidth="1" outlineLevel="1"/>
    <col min="4" max="4" width="6.42578125" style="221" hidden="1" customWidth="1" outlineLevel="1"/>
    <col min="5" max="5" width="7.7109375" style="221" customWidth="1" outlineLevel="1"/>
    <col min="6" max="6" width="8" style="221" hidden="1" customWidth="1" outlineLevel="1"/>
    <col min="7" max="7" width="47.42578125" style="221" customWidth="1" collapsed="1"/>
    <col min="8" max="8" width="28.140625" style="221" customWidth="1"/>
    <col min="9" max="9" width="6.42578125" style="221" customWidth="1"/>
    <col min="10" max="10" width="12.85546875" style="217" customWidth="1"/>
    <col min="11" max="12" width="14.85546875" style="219" customWidth="1"/>
    <col min="13" max="13" width="13.5703125" style="219" customWidth="1"/>
    <col min="14" max="14" width="13.7109375" style="219" customWidth="1"/>
    <col min="15" max="15" width="14.7109375" style="219" customWidth="1"/>
    <col min="16" max="16" width="14.85546875" style="219" customWidth="1"/>
    <col min="17" max="17" width="16.7109375" style="219" customWidth="1"/>
    <col min="18" max="18" width="17.140625" style="219" customWidth="1"/>
    <col min="19" max="19" width="16.7109375" style="219" customWidth="1"/>
    <col min="20" max="22" width="14.85546875" style="219" customWidth="1"/>
    <col min="23" max="23" width="14.42578125" style="219" customWidth="1"/>
    <col min="24" max="24" width="17.7109375" style="242" customWidth="1"/>
    <col min="25" max="16384" width="9.140625" style="221"/>
  </cols>
  <sheetData>
    <row r="1" spans="1:25" ht="18" x14ac:dyDescent="0.25">
      <c r="A1" s="59" t="s">
        <v>51</v>
      </c>
      <c r="B1" s="60"/>
      <c r="C1" s="60"/>
      <c r="D1" s="60"/>
      <c r="E1" s="60"/>
      <c r="F1" s="61"/>
      <c r="G1" s="62"/>
      <c r="H1" s="63"/>
      <c r="I1" s="60"/>
      <c r="K1" s="218"/>
      <c r="N1" s="64"/>
      <c r="O1" s="64"/>
      <c r="Q1" s="64"/>
      <c r="R1" s="64"/>
      <c r="S1" s="64"/>
      <c r="T1" s="31"/>
      <c r="U1" s="220"/>
      <c r="V1" s="221"/>
      <c r="W1" s="221"/>
      <c r="X1" s="221"/>
    </row>
    <row r="2" spans="1:25" ht="15.75" x14ac:dyDescent="0.25">
      <c r="A2" s="75" t="s">
        <v>46</v>
      </c>
      <c r="B2" s="65"/>
      <c r="D2" s="65"/>
      <c r="E2" s="65"/>
      <c r="F2" s="66"/>
      <c r="G2" s="74" t="s">
        <v>47</v>
      </c>
      <c r="H2" s="67" t="s">
        <v>142</v>
      </c>
      <c r="I2" s="69">
        <v>19</v>
      </c>
      <c r="K2" s="218"/>
      <c r="N2" s="30"/>
      <c r="O2" s="30"/>
      <c r="Q2" s="30"/>
      <c r="R2" s="30"/>
      <c r="S2" s="30"/>
      <c r="T2" s="29"/>
      <c r="U2" s="220"/>
      <c r="V2" s="221"/>
      <c r="W2" s="221"/>
      <c r="X2" s="221"/>
    </row>
    <row r="3" spans="1:25" ht="15.75" x14ac:dyDescent="0.25">
      <c r="A3" s="57"/>
      <c r="B3" s="65"/>
      <c r="D3" s="65"/>
      <c r="E3" s="65"/>
      <c r="F3" s="66"/>
      <c r="G3" s="70" t="s">
        <v>16</v>
      </c>
      <c r="H3" s="68"/>
      <c r="I3" s="69"/>
      <c r="K3" s="218"/>
      <c r="N3" s="30"/>
      <c r="O3" s="30"/>
      <c r="Q3" s="30"/>
      <c r="R3" s="30"/>
      <c r="S3" s="30"/>
      <c r="T3" s="29"/>
      <c r="U3" s="220"/>
      <c r="V3" s="221"/>
      <c r="W3" s="221"/>
      <c r="X3" s="221"/>
    </row>
    <row r="4" spans="1:25" ht="17.2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222"/>
      <c r="N4" s="223"/>
      <c r="O4" s="222"/>
      <c r="P4" s="222"/>
      <c r="Q4" s="222"/>
      <c r="R4" s="222"/>
      <c r="S4" s="222"/>
      <c r="T4" s="222"/>
      <c r="U4" s="222"/>
      <c r="V4" s="222"/>
      <c r="W4" s="224" t="s">
        <v>23</v>
      </c>
      <c r="Y4" s="220"/>
    </row>
    <row r="5" spans="1:25" ht="25.5" customHeight="1" x14ac:dyDescent="0.25">
      <c r="A5" s="420" t="s">
        <v>327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225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226" customFormat="1" ht="25.5" customHeight="1" x14ac:dyDescent="0.3">
      <c r="A8" s="344" t="s">
        <v>237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SUM(K9:K12)</f>
        <v>7154</v>
      </c>
      <c r="L8" s="25">
        <f>SUM(L9:L12)</f>
        <v>6437</v>
      </c>
      <c r="M8" s="25">
        <f>SUM(M9:M12)</f>
        <v>717</v>
      </c>
      <c r="N8" s="25"/>
      <c r="O8" s="25">
        <f t="shared" ref="O8:W8" si="0">SUM(O9:O12)</f>
        <v>0</v>
      </c>
      <c r="P8" s="26">
        <f t="shared" si="0"/>
        <v>7154</v>
      </c>
      <c r="Q8" s="26">
        <f t="shared" si="0"/>
        <v>6437</v>
      </c>
      <c r="R8" s="26">
        <f t="shared" si="0"/>
        <v>6437</v>
      </c>
      <c r="S8" s="26">
        <f t="shared" si="0"/>
        <v>0</v>
      </c>
      <c r="T8" s="26">
        <f t="shared" si="0"/>
        <v>717</v>
      </c>
      <c r="U8" s="26">
        <f t="shared" si="0"/>
        <v>717</v>
      </c>
      <c r="V8" s="26">
        <f t="shared" si="0"/>
        <v>0</v>
      </c>
      <c r="W8" s="25">
        <f t="shared" si="0"/>
        <v>0</v>
      </c>
      <c r="X8" s="24"/>
    </row>
    <row r="9" spans="1:25" s="234" customFormat="1" ht="52.5" customHeight="1" x14ac:dyDescent="0.25">
      <c r="A9" s="227">
        <v>1</v>
      </c>
      <c r="B9" s="55" t="s">
        <v>19</v>
      </c>
      <c r="C9" s="227">
        <v>3127</v>
      </c>
      <c r="D9" s="227">
        <v>6351</v>
      </c>
      <c r="E9" s="227">
        <v>63</v>
      </c>
      <c r="F9" s="228">
        <v>1123</v>
      </c>
      <c r="G9" s="229" t="s">
        <v>238</v>
      </c>
      <c r="H9" s="364" t="s">
        <v>303</v>
      </c>
      <c r="I9" s="259"/>
      <c r="J9" s="259" t="s">
        <v>0</v>
      </c>
      <c r="K9" s="347">
        <f>SUM(L9:M9)</f>
        <v>1850</v>
      </c>
      <c r="L9" s="347">
        <v>1665</v>
      </c>
      <c r="M9" s="347">
        <v>185</v>
      </c>
      <c r="N9" s="387">
        <v>2020</v>
      </c>
      <c r="O9" s="230">
        <v>0</v>
      </c>
      <c r="P9" s="231">
        <f>Q9+T9</f>
        <v>1850</v>
      </c>
      <c r="Q9" s="230">
        <f>SUM(R9:S9)</f>
        <v>1665</v>
      </c>
      <c r="R9" s="323">
        <v>1665</v>
      </c>
      <c r="S9" s="230">
        <v>0</v>
      </c>
      <c r="T9" s="324">
        <f t="shared" ref="T9:T11" si="1">SUM(U9:V9)</f>
        <v>185</v>
      </c>
      <c r="U9" s="232">
        <v>185</v>
      </c>
      <c r="V9" s="232">
        <v>0</v>
      </c>
      <c r="W9" s="232">
        <f>K9-O9-P9</f>
        <v>0</v>
      </c>
      <c r="X9" s="233"/>
    </row>
    <row r="10" spans="1:25" s="234" customFormat="1" ht="52.5" customHeight="1" x14ac:dyDescent="0.25">
      <c r="A10" s="227">
        <v>2</v>
      </c>
      <c r="B10" s="227" t="s">
        <v>18</v>
      </c>
      <c r="C10" s="55">
        <v>3127</v>
      </c>
      <c r="D10" s="55">
        <v>6351</v>
      </c>
      <c r="E10" s="55">
        <v>63</v>
      </c>
      <c r="F10" s="235">
        <v>1132</v>
      </c>
      <c r="G10" s="229" t="s">
        <v>239</v>
      </c>
      <c r="H10" s="364" t="s">
        <v>303</v>
      </c>
      <c r="I10" s="32"/>
      <c r="J10" s="259" t="s">
        <v>0</v>
      </c>
      <c r="K10" s="347">
        <f>SUM(L10:M10)</f>
        <v>1600</v>
      </c>
      <c r="L10" s="347">
        <v>1440</v>
      </c>
      <c r="M10" s="347">
        <v>160</v>
      </c>
      <c r="N10" s="387">
        <v>2020</v>
      </c>
      <c r="O10" s="230">
        <v>0</v>
      </c>
      <c r="P10" s="231">
        <f t="shared" ref="P10:P15" si="2">Q10+T10</f>
        <v>1600</v>
      </c>
      <c r="Q10" s="230">
        <f t="shared" ref="Q10:Q12" si="3">SUM(R10:S10)</f>
        <v>1440</v>
      </c>
      <c r="R10" s="323">
        <v>1440</v>
      </c>
      <c r="S10" s="230">
        <v>0</v>
      </c>
      <c r="T10" s="324">
        <f t="shared" si="1"/>
        <v>160</v>
      </c>
      <c r="U10" s="232">
        <v>160</v>
      </c>
      <c r="V10" s="232">
        <v>0</v>
      </c>
      <c r="W10" s="232">
        <f>K10-O10-P10</f>
        <v>0</v>
      </c>
      <c r="X10" s="233"/>
    </row>
    <row r="11" spans="1:25" s="234" customFormat="1" ht="49.5" customHeight="1" x14ac:dyDescent="0.25">
      <c r="A11" s="227">
        <v>3</v>
      </c>
      <c r="B11" s="227" t="s">
        <v>133</v>
      </c>
      <c r="C11" s="227">
        <v>3127</v>
      </c>
      <c r="D11" s="227">
        <v>6351</v>
      </c>
      <c r="E11" s="227">
        <v>63</v>
      </c>
      <c r="F11" s="228">
        <v>1226</v>
      </c>
      <c r="G11" s="229" t="s">
        <v>240</v>
      </c>
      <c r="H11" s="364" t="s">
        <v>303</v>
      </c>
      <c r="I11" s="259"/>
      <c r="J11" s="259" t="s">
        <v>0</v>
      </c>
      <c r="K11" s="347">
        <f t="shared" ref="K11:K15" si="4">SUM(L11:M11)</f>
        <v>1852</v>
      </c>
      <c r="L11" s="347">
        <v>1666</v>
      </c>
      <c r="M11" s="347">
        <v>186</v>
      </c>
      <c r="N11" s="387">
        <v>2020</v>
      </c>
      <c r="O11" s="230">
        <v>0</v>
      </c>
      <c r="P11" s="231">
        <f t="shared" si="2"/>
        <v>1852</v>
      </c>
      <c r="Q11" s="230">
        <f t="shared" si="3"/>
        <v>1666</v>
      </c>
      <c r="R11" s="323">
        <v>1666</v>
      </c>
      <c r="S11" s="230">
        <v>0</v>
      </c>
      <c r="T11" s="324">
        <f t="shared" si="1"/>
        <v>186</v>
      </c>
      <c r="U11" s="232">
        <v>186</v>
      </c>
      <c r="V11" s="232">
        <v>0</v>
      </c>
      <c r="W11" s="232">
        <f t="shared" ref="W11:W15" si="5">K11-O11-P11</f>
        <v>0</v>
      </c>
      <c r="X11" s="233"/>
    </row>
    <row r="12" spans="1:25" s="234" customFormat="1" ht="46.5" customHeight="1" x14ac:dyDescent="0.25">
      <c r="A12" s="227">
        <v>4</v>
      </c>
      <c r="B12" s="227" t="s">
        <v>18</v>
      </c>
      <c r="C12" s="227">
        <v>3127</v>
      </c>
      <c r="D12" s="227">
        <v>6351</v>
      </c>
      <c r="E12" s="227">
        <v>63</v>
      </c>
      <c r="F12" s="228">
        <v>1134</v>
      </c>
      <c r="G12" s="229" t="s">
        <v>241</v>
      </c>
      <c r="H12" s="364" t="s">
        <v>303</v>
      </c>
      <c r="I12" s="259"/>
      <c r="J12" s="259" t="s">
        <v>0</v>
      </c>
      <c r="K12" s="347">
        <f t="shared" ref="K12" si="6">SUM(L12:M12)</f>
        <v>1852</v>
      </c>
      <c r="L12" s="347">
        <v>1666</v>
      </c>
      <c r="M12" s="347">
        <v>186</v>
      </c>
      <c r="N12" s="387">
        <v>2020</v>
      </c>
      <c r="O12" s="230">
        <v>0</v>
      </c>
      <c r="P12" s="231">
        <f t="shared" si="2"/>
        <v>1852</v>
      </c>
      <c r="Q12" s="230">
        <f t="shared" si="3"/>
        <v>1666</v>
      </c>
      <c r="R12" s="323">
        <v>1666</v>
      </c>
      <c r="S12" s="230">
        <v>0</v>
      </c>
      <c r="T12" s="324">
        <f t="shared" ref="T12" si="7">SUM(U12:V12)</f>
        <v>186</v>
      </c>
      <c r="U12" s="232">
        <v>186</v>
      </c>
      <c r="V12" s="232">
        <v>0</v>
      </c>
      <c r="W12" s="232">
        <f t="shared" si="5"/>
        <v>0</v>
      </c>
      <c r="X12" s="233"/>
    </row>
    <row r="13" spans="1:25" s="226" customFormat="1" ht="25.5" customHeight="1" x14ac:dyDescent="0.3">
      <c r="A13" s="349" t="s">
        <v>242</v>
      </c>
      <c r="B13" s="349"/>
      <c r="C13" s="349"/>
      <c r="D13" s="349"/>
      <c r="E13" s="349"/>
      <c r="F13" s="349"/>
      <c r="G13" s="349"/>
      <c r="H13" s="365"/>
      <c r="I13" s="349"/>
      <c r="J13" s="349"/>
      <c r="K13" s="25">
        <f>SUM(K14:K15)</f>
        <v>7566</v>
      </c>
      <c r="L13" s="25">
        <f>SUM(L14:L15)</f>
        <v>6809</v>
      </c>
      <c r="M13" s="25">
        <f>SUM(M14:M15)</f>
        <v>757</v>
      </c>
      <c r="N13" s="388"/>
      <c r="O13" s="25">
        <f t="shared" ref="O13:W13" si="8">SUM(O14:O15)</f>
        <v>5013</v>
      </c>
      <c r="P13" s="26">
        <f t="shared" si="8"/>
        <v>1625</v>
      </c>
      <c r="Q13" s="26">
        <f t="shared" si="8"/>
        <v>1462</v>
      </c>
      <c r="R13" s="26">
        <f t="shared" si="8"/>
        <v>0</v>
      </c>
      <c r="S13" s="26">
        <f t="shared" si="8"/>
        <v>1462</v>
      </c>
      <c r="T13" s="26">
        <f t="shared" si="8"/>
        <v>163</v>
      </c>
      <c r="U13" s="26">
        <f t="shared" si="8"/>
        <v>163</v>
      </c>
      <c r="V13" s="26">
        <f t="shared" si="8"/>
        <v>0</v>
      </c>
      <c r="W13" s="25">
        <f t="shared" si="8"/>
        <v>928</v>
      </c>
      <c r="X13" s="33"/>
    </row>
    <row r="14" spans="1:25" s="234" customFormat="1" ht="85.5" customHeight="1" x14ac:dyDescent="0.25">
      <c r="A14" s="227">
        <v>1</v>
      </c>
      <c r="B14" s="227" t="s">
        <v>133</v>
      </c>
      <c r="C14" s="55">
        <v>3122</v>
      </c>
      <c r="D14" s="55">
        <v>6351</v>
      </c>
      <c r="E14" s="55">
        <v>63</v>
      </c>
      <c r="F14" s="235">
        <v>1175</v>
      </c>
      <c r="G14" s="229" t="s">
        <v>243</v>
      </c>
      <c r="H14" s="364" t="s">
        <v>304</v>
      </c>
      <c r="I14" s="32"/>
      <c r="J14" s="352" t="s">
        <v>0</v>
      </c>
      <c r="K14" s="347">
        <f t="shared" si="4"/>
        <v>1546</v>
      </c>
      <c r="L14" s="347">
        <v>1391</v>
      </c>
      <c r="M14" s="347">
        <v>155</v>
      </c>
      <c r="N14" s="387" t="s">
        <v>244</v>
      </c>
      <c r="O14" s="230">
        <v>1546</v>
      </c>
      <c r="P14" s="231">
        <f t="shared" ref="P14" si="9">Q14+T14</f>
        <v>0</v>
      </c>
      <c r="Q14" s="230">
        <f t="shared" ref="Q14" si="10">SUM(R14:S14)</f>
        <v>0</v>
      </c>
      <c r="R14" s="323">
        <v>0</v>
      </c>
      <c r="S14" s="230">
        <v>0</v>
      </c>
      <c r="T14" s="324">
        <f t="shared" ref="T14:T15" si="11">SUM(U14:V14)</f>
        <v>0</v>
      </c>
      <c r="U14" s="232">
        <v>0</v>
      </c>
      <c r="V14" s="232">
        <v>0</v>
      </c>
      <c r="W14" s="232">
        <f t="shared" ref="W14" si="12">K14-O14-P14</f>
        <v>0</v>
      </c>
      <c r="X14" s="233"/>
    </row>
    <row r="15" spans="1:25" s="234" customFormat="1" ht="93.75" customHeight="1" x14ac:dyDescent="0.25">
      <c r="A15" s="227">
        <v>2</v>
      </c>
      <c r="B15" s="227" t="s">
        <v>133</v>
      </c>
      <c r="C15" s="55">
        <v>3122</v>
      </c>
      <c r="D15" s="55">
        <v>5331</v>
      </c>
      <c r="E15" s="55">
        <v>53</v>
      </c>
      <c r="F15" s="235">
        <v>1175</v>
      </c>
      <c r="G15" s="229" t="s">
        <v>243</v>
      </c>
      <c r="H15" s="364" t="s">
        <v>304</v>
      </c>
      <c r="I15" s="32"/>
      <c r="J15" s="352" t="s">
        <v>0</v>
      </c>
      <c r="K15" s="347">
        <f t="shared" si="4"/>
        <v>6020</v>
      </c>
      <c r="L15" s="347">
        <v>5418</v>
      </c>
      <c r="M15" s="347">
        <v>602</v>
      </c>
      <c r="N15" s="387" t="s">
        <v>244</v>
      </c>
      <c r="O15" s="230">
        <v>3467</v>
      </c>
      <c r="P15" s="231">
        <f t="shared" si="2"/>
        <v>1625</v>
      </c>
      <c r="Q15" s="230">
        <f>SUM(R15:S15)</f>
        <v>1462</v>
      </c>
      <c r="R15" s="323">
        <v>0</v>
      </c>
      <c r="S15" s="230">
        <v>1462</v>
      </c>
      <c r="T15" s="324">
        <f t="shared" si="11"/>
        <v>163</v>
      </c>
      <c r="U15" s="232">
        <v>163</v>
      </c>
      <c r="V15" s="232">
        <v>0</v>
      </c>
      <c r="W15" s="232">
        <f t="shared" si="5"/>
        <v>928</v>
      </c>
      <c r="X15" s="236" t="s">
        <v>245</v>
      </c>
    </row>
    <row r="16" spans="1:25" ht="35.25" customHeight="1" x14ac:dyDescent="0.25">
      <c r="A16" s="425" t="s">
        <v>49</v>
      </c>
      <c r="B16" s="426"/>
      <c r="C16" s="426"/>
      <c r="D16" s="426"/>
      <c r="E16" s="426"/>
      <c r="F16" s="426"/>
      <c r="G16" s="426"/>
      <c r="H16" s="427"/>
      <c r="I16" s="346"/>
      <c r="J16" s="346"/>
      <c r="K16" s="23">
        <f>K8+K13</f>
        <v>14720</v>
      </c>
      <c r="L16" s="23">
        <f>L8+L13</f>
        <v>13246</v>
      </c>
      <c r="M16" s="23">
        <f>M8+M13</f>
        <v>1474</v>
      </c>
      <c r="N16" s="23"/>
      <c r="O16" s="23">
        <f t="shared" ref="O16:W16" si="13">O8+O13</f>
        <v>5013</v>
      </c>
      <c r="P16" s="23">
        <f t="shared" si="13"/>
        <v>8779</v>
      </c>
      <c r="Q16" s="23">
        <f t="shared" si="13"/>
        <v>7899</v>
      </c>
      <c r="R16" s="23">
        <f t="shared" si="13"/>
        <v>6437</v>
      </c>
      <c r="S16" s="23">
        <f t="shared" si="13"/>
        <v>1462</v>
      </c>
      <c r="T16" s="23">
        <f t="shared" si="13"/>
        <v>880</v>
      </c>
      <c r="U16" s="23">
        <f t="shared" si="13"/>
        <v>880</v>
      </c>
      <c r="V16" s="23">
        <f t="shared" si="13"/>
        <v>0</v>
      </c>
      <c r="W16" s="22">
        <f t="shared" si="13"/>
        <v>928</v>
      </c>
      <c r="X16" s="21"/>
    </row>
    <row r="17" spans="1:25" s="219" customFormat="1" x14ac:dyDescent="0.25">
      <c r="A17" s="217"/>
      <c r="B17" s="217"/>
      <c r="C17" s="217"/>
      <c r="D17" s="217"/>
      <c r="E17" s="217"/>
      <c r="F17" s="237"/>
      <c r="G17" s="237"/>
      <c r="H17" s="217"/>
      <c r="I17" s="238"/>
      <c r="J17" s="239"/>
      <c r="K17" s="240"/>
      <c r="L17" s="240"/>
      <c r="M17" s="240"/>
      <c r="N17" s="241"/>
      <c r="O17" s="241"/>
      <c r="X17" s="242"/>
      <c r="Y17" s="221"/>
    </row>
    <row r="18" spans="1:25" s="219" customFormat="1" x14ac:dyDescent="0.25">
      <c r="A18" s="217"/>
      <c r="B18" s="217"/>
      <c r="C18" s="217"/>
      <c r="D18" s="217"/>
      <c r="E18" s="217"/>
      <c r="F18" s="237"/>
      <c r="G18" s="237"/>
      <c r="H18" s="217"/>
      <c r="I18" s="243"/>
      <c r="J18" s="244"/>
      <c r="K18" s="245"/>
      <c r="L18" s="245"/>
      <c r="M18" s="245"/>
      <c r="X18" s="242"/>
      <c r="Y18" s="221"/>
    </row>
    <row r="19" spans="1:25" s="219" customFormat="1" ht="18" x14ac:dyDescent="0.25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X19" s="242"/>
      <c r="Y19" s="221"/>
    </row>
    <row r="20" spans="1:25" s="252" customFormat="1" x14ac:dyDescent="0.2">
      <c r="A20" s="247"/>
      <c r="B20" s="248"/>
      <c r="C20" s="247"/>
      <c r="D20" s="248"/>
      <c r="E20" s="248"/>
      <c r="F20" s="248"/>
      <c r="G20" s="248"/>
      <c r="H20" s="248"/>
      <c r="I20" s="249"/>
      <c r="J20" s="250"/>
      <c r="K20" s="251"/>
      <c r="L20" s="251"/>
      <c r="M20" s="251"/>
      <c r="X20" s="253"/>
      <c r="Y20" s="254"/>
    </row>
    <row r="21" spans="1:25" s="219" customFormat="1" x14ac:dyDescent="0.25">
      <c r="A21" s="217"/>
      <c r="B21" s="217"/>
      <c r="C21" s="217"/>
      <c r="D21" s="217"/>
      <c r="E21" s="217"/>
      <c r="F21" s="217"/>
      <c r="G21" s="217"/>
      <c r="H21" s="217"/>
      <c r="I21" s="221"/>
      <c r="J21" s="244"/>
      <c r="K21" s="245"/>
      <c r="L21" s="245"/>
      <c r="M21" s="245"/>
      <c r="X21" s="242"/>
      <c r="Y21" s="221"/>
    </row>
    <row r="22" spans="1:25" s="219" customFormat="1" x14ac:dyDescent="0.25">
      <c r="A22" s="217"/>
      <c r="B22" s="217"/>
      <c r="C22" s="217"/>
      <c r="D22" s="217"/>
      <c r="E22" s="217"/>
      <c r="F22" s="217"/>
      <c r="G22" s="217"/>
      <c r="H22" s="217"/>
      <c r="I22" s="221"/>
      <c r="J22" s="244"/>
      <c r="K22" s="245"/>
      <c r="L22" s="245"/>
      <c r="M22" s="245"/>
      <c r="X22" s="242"/>
      <c r="Y22" s="221"/>
    </row>
    <row r="23" spans="1:25" s="219" customFormat="1" x14ac:dyDescent="0.25">
      <c r="A23" s="217"/>
      <c r="B23" s="217"/>
      <c r="C23" s="217"/>
      <c r="D23" s="217"/>
      <c r="E23" s="217"/>
      <c r="F23" s="217"/>
      <c r="G23" s="217"/>
      <c r="H23" s="217"/>
      <c r="I23" s="221"/>
      <c r="J23" s="244"/>
      <c r="K23" s="245"/>
      <c r="L23" s="245"/>
      <c r="M23" s="245"/>
      <c r="X23" s="242"/>
      <c r="Y23" s="221"/>
    </row>
    <row r="24" spans="1:25" s="219" customFormat="1" x14ac:dyDescent="0.25">
      <c r="A24" s="217"/>
      <c r="B24" s="217"/>
      <c r="C24" s="217"/>
      <c r="D24" s="217"/>
      <c r="E24" s="217"/>
      <c r="F24" s="217"/>
      <c r="G24" s="217"/>
      <c r="H24" s="217"/>
      <c r="I24" s="221"/>
      <c r="J24" s="244"/>
      <c r="K24" s="245"/>
      <c r="L24" s="245"/>
      <c r="M24" s="245"/>
      <c r="X24" s="242"/>
      <c r="Y24" s="221"/>
    </row>
    <row r="25" spans="1:25" s="219" customFormat="1" x14ac:dyDescent="0.25">
      <c r="A25" s="217"/>
      <c r="B25" s="217"/>
      <c r="C25" s="217"/>
      <c r="D25" s="217"/>
      <c r="E25" s="217"/>
      <c r="F25" s="217"/>
      <c r="G25" s="217"/>
      <c r="H25" s="217"/>
      <c r="I25" s="221"/>
      <c r="J25" s="244"/>
      <c r="K25" s="245"/>
      <c r="L25" s="245"/>
      <c r="M25" s="245"/>
      <c r="X25" s="242"/>
      <c r="Y25" s="221"/>
    </row>
    <row r="26" spans="1:25" s="219" customFormat="1" x14ac:dyDescent="0.25">
      <c r="A26" s="217"/>
      <c r="B26" s="217"/>
      <c r="C26" s="217"/>
      <c r="D26" s="217"/>
      <c r="E26" s="217"/>
      <c r="F26" s="217"/>
      <c r="G26" s="217"/>
      <c r="H26" s="217"/>
      <c r="I26" s="221"/>
      <c r="J26" s="244"/>
      <c r="K26" s="245"/>
      <c r="L26" s="245"/>
      <c r="M26" s="245"/>
      <c r="X26" s="242"/>
      <c r="Y26" s="221"/>
    </row>
    <row r="27" spans="1:25" s="219" customFormat="1" x14ac:dyDescent="0.25">
      <c r="A27" s="217"/>
      <c r="B27" s="217"/>
      <c r="C27" s="217"/>
      <c r="D27" s="217"/>
      <c r="E27" s="217"/>
      <c r="F27" s="217"/>
      <c r="G27" s="217"/>
      <c r="H27" s="217"/>
      <c r="I27" s="221"/>
      <c r="J27" s="244"/>
      <c r="K27" s="245"/>
      <c r="L27" s="245"/>
      <c r="M27" s="245"/>
      <c r="X27" s="242"/>
      <c r="Y27" s="221"/>
    </row>
    <row r="28" spans="1:25" s="219" customFormat="1" x14ac:dyDescent="0.25">
      <c r="A28" s="217"/>
      <c r="B28" s="217"/>
      <c r="C28" s="217"/>
      <c r="D28" s="217"/>
      <c r="E28" s="217"/>
      <c r="F28" s="217"/>
      <c r="G28" s="217"/>
      <c r="H28" s="217"/>
      <c r="I28" s="221"/>
      <c r="J28" s="244"/>
      <c r="K28" s="245"/>
      <c r="L28" s="245"/>
      <c r="M28" s="245"/>
      <c r="X28" s="242"/>
      <c r="Y28" s="221"/>
    </row>
    <row r="29" spans="1:25" s="219" customFormat="1" x14ac:dyDescent="0.25">
      <c r="A29" s="217"/>
      <c r="B29" s="217"/>
      <c r="C29" s="217"/>
      <c r="D29" s="217"/>
      <c r="E29" s="217"/>
      <c r="F29" s="217"/>
      <c r="G29" s="217"/>
      <c r="H29" s="217"/>
      <c r="I29" s="221"/>
      <c r="J29" s="244"/>
      <c r="K29" s="245"/>
      <c r="L29" s="245"/>
      <c r="M29" s="245"/>
      <c r="X29" s="242"/>
      <c r="Y29" s="221"/>
    </row>
    <row r="30" spans="1:25" s="219" customFormat="1" x14ac:dyDescent="0.25">
      <c r="A30" s="217"/>
      <c r="B30" s="217"/>
      <c r="C30" s="217"/>
      <c r="D30" s="217"/>
      <c r="E30" s="217"/>
      <c r="F30" s="217"/>
      <c r="G30" s="217"/>
      <c r="H30" s="217"/>
      <c r="I30" s="221"/>
      <c r="J30" s="244"/>
      <c r="K30" s="245"/>
      <c r="L30" s="245"/>
      <c r="M30" s="245"/>
      <c r="X30" s="242"/>
      <c r="Y30" s="221"/>
    </row>
    <row r="31" spans="1:25" s="219" customFormat="1" x14ac:dyDescent="0.25">
      <c r="A31" s="217"/>
      <c r="B31" s="217"/>
      <c r="C31" s="217"/>
      <c r="D31" s="217"/>
      <c r="E31" s="217"/>
      <c r="F31" s="217"/>
      <c r="G31" s="217"/>
      <c r="H31" s="217"/>
      <c r="I31" s="221"/>
      <c r="J31" s="244"/>
      <c r="K31" s="245"/>
      <c r="L31" s="245"/>
      <c r="M31" s="245"/>
      <c r="X31" s="242"/>
      <c r="Y31" s="221"/>
    </row>
    <row r="32" spans="1:25" s="219" customFormat="1" x14ac:dyDescent="0.25">
      <c r="A32" s="217"/>
      <c r="B32" s="217"/>
      <c r="C32" s="217"/>
      <c r="D32" s="217"/>
      <c r="E32" s="217"/>
      <c r="F32" s="217"/>
      <c r="G32" s="217"/>
      <c r="H32" s="217"/>
      <c r="I32" s="221"/>
      <c r="J32" s="244"/>
      <c r="K32" s="245"/>
      <c r="L32" s="245"/>
      <c r="M32" s="245"/>
      <c r="X32" s="242"/>
      <c r="Y32" s="221"/>
    </row>
    <row r="33" spans="1:25" s="219" customFormat="1" x14ac:dyDescent="0.25">
      <c r="A33" s="217"/>
      <c r="B33" s="217"/>
      <c r="C33" s="217"/>
      <c r="D33" s="217"/>
      <c r="E33" s="217"/>
      <c r="F33" s="217"/>
      <c r="G33" s="217"/>
      <c r="H33" s="217"/>
      <c r="I33" s="221"/>
      <c r="J33" s="244"/>
      <c r="K33" s="245"/>
      <c r="L33" s="245"/>
      <c r="M33" s="245"/>
      <c r="X33" s="242"/>
      <c r="Y33" s="221"/>
    </row>
    <row r="34" spans="1:25" s="219" customFormat="1" x14ac:dyDescent="0.25">
      <c r="A34" s="217"/>
      <c r="B34" s="217"/>
      <c r="C34" s="217"/>
      <c r="D34" s="217"/>
      <c r="E34" s="217"/>
      <c r="F34" s="217"/>
      <c r="G34" s="217"/>
      <c r="H34" s="217"/>
      <c r="I34" s="221"/>
      <c r="J34" s="244"/>
      <c r="K34" s="245"/>
      <c r="L34" s="245"/>
      <c r="M34" s="245"/>
      <c r="X34" s="242"/>
      <c r="Y34" s="221"/>
    </row>
    <row r="35" spans="1:25" s="219" customFormat="1" x14ac:dyDescent="0.25">
      <c r="A35" s="217"/>
      <c r="B35" s="217"/>
      <c r="C35" s="217"/>
      <c r="D35" s="217"/>
      <c r="E35" s="217"/>
      <c r="F35" s="217"/>
      <c r="G35" s="217"/>
      <c r="H35" s="217"/>
      <c r="I35" s="221"/>
      <c r="J35" s="244"/>
      <c r="K35" s="245"/>
      <c r="L35" s="245"/>
      <c r="M35" s="245"/>
      <c r="X35" s="242"/>
      <c r="Y35" s="221"/>
    </row>
    <row r="36" spans="1:25" s="219" customFormat="1" x14ac:dyDescent="0.25">
      <c r="A36" s="217"/>
      <c r="B36" s="217"/>
      <c r="C36" s="217"/>
      <c r="D36" s="217"/>
      <c r="E36" s="217"/>
      <c r="F36" s="217"/>
      <c r="G36" s="217"/>
      <c r="H36" s="217"/>
      <c r="I36" s="221"/>
      <c r="J36" s="244"/>
      <c r="K36" s="245"/>
      <c r="L36" s="245"/>
      <c r="M36" s="245"/>
      <c r="X36" s="242"/>
      <c r="Y36" s="221"/>
    </row>
    <row r="37" spans="1:25" s="219" customFormat="1" x14ac:dyDescent="0.25">
      <c r="A37" s="217"/>
      <c r="B37" s="217"/>
      <c r="C37" s="217"/>
      <c r="D37" s="217"/>
      <c r="E37" s="217"/>
      <c r="F37" s="217"/>
      <c r="G37" s="217"/>
      <c r="H37" s="217"/>
      <c r="I37" s="221"/>
      <c r="J37" s="244"/>
      <c r="K37" s="245"/>
      <c r="L37" s="245"/>
      <c r="M37" s="245"/>
      <c r="X37" s="242"/>
      <c r="Y37" s="221"/>
    </row>
    <row r="38" spans="1:25" s="219" customFormat="1" x14ac:dyDescent="0.25">
      <c r="A38" s="217"/>
      <c r="B38" s="217"/>
      <c r="C38" s="217"/>
      <c r="D38" s="217"/>
      <c r="E38" s="217"/>
      <c r="F38" s="217"/>
      <c r="G38" s="217"/>
      <c r="H38" s="217"/>
      <c r="I38" s="221"/>
      <c r="J38" s="217"/>
      <c r="K38" s="245"/>
      <c r="L38" s="245"/>
      <c r="M38" s="245"/>
      <c r="X38" s="242"/>
      <c r="Y38" s="221"/>
    </row>
    <row r="39" spans="1:25" s="219" customFormat="1" x14ac:dyDescent="0.25">
      <c r="A39" s="217"/>
      <c r="B39" s="217"/>
      <c r="C39" s="217"/>
      <c r="D39" s="217"/>
      <c r="E39" s="217"/>
      <c r="F39" s="217"/>
      <c r="G39" s="217"/>
      <c r="H39" s="217"/>
      <c r="I39" s="221"/>
      <c r="J39" s="217"/>
      <c r="K39" s="245"/>
      <c r="L39" s="245"/>
      <c r="M39" s="245"/>
      <c r="X39" s="242"/>
      <c r="Y39" s="221"/>
    </row>
    <row r="40" spans="1:25" s="219" customFormat="1" x14ac:dyDescent="0.25">
      <c r="A40" s="217"/>
      <c r="B40" s="217"/>
      <c r="C40" s="217"/>
      <c r="D40" s="217"/>
      <c r="E40" s="217"/>
      <c r="F40" s="217"/>
      <c r="G40" s="217"/>
      <c r="H40" s="217"/>
      <c r="I40" s="221"/>
      <c r="J40" s="217"/>
      <c r="K40" s="245"/>
      <c r="L40" s="245"/>
      <c r="M40" s="245"/>
      <c r="X40" s="242"/>
      <c r="Y40" s="221"/>
    </row>
    <row r="41" spans="1:25" s="219" customFormat="1" x14ac:dyDescent="0.25">
      <c r="A41" s="217"/>
      <c r="B41" s="217"/>
      <c r="C41" s="217"/>
      <c r="D41" s="217"/>
      <c r="E41" s="217"/>
      <c r="F41" s="217"/>
      <c r="G41" s="217"/>
      <c r="H41" s="217"/>
      <c r="I41" s="221"/>
      <c r="J41" s="217"/>
      <c r="K41" s="245"/>
      <c r="L41" s="245"/>
      <c r="M41" s="245"/>
      <c r="X41" s="242"/>
      <c r="Y41" s="221"/>
    </row>
    <row r="42" spans="1:25" s="219" customFormat="1" x14ac:dyDescent="0.25">
      <c r="A42" s="217"/>
      <c r="B42" s="217"/>
      <c r="C42" s="217"/>
      <c r="D42" s="217"/>
      <c r="E42" s="217"/>
      <c r="F42" s="217"/>
      <c r="G42" s="217"/>
      <c r="H42" s="217"/>
      <c r="I42" s="221"/>
      <c r="J42" s="217"/>
      <c r="K42" s="245"/>
      <c r="L42" s="245"/>
      <c r="M42" s="245"/>
      <c r="X42" s="242"/>
      <c r="Y42" s="221"/>
    </row>
    <row r="43" spans="1:25" s="219" customFormat="1" x14ac:dyDescent="0.25">
      <c r="A43" s="217"/>
      <c r="B43" s="217"/>
      <c r="C43" s="217"/>
      <c r="D43" s="217"/>
      <c r="E43" s="217"/>
      <c r="F43" s="217"/>
      <c r="G43" s="217"/>
      <c r="H43" s="217"/>
      <c r="I43" s="221"/>
      <c r="J43" s="217"/>
      <c r="K43" s="245"/>
      <c r="L43" s="245"/>
      <c r="M43" s="245"/>
      <c r="X43" s="242"/>
      <c r="Y43" s="221"/>
    </row>
    <row r="44" spans="1:25" s="219" customFormat="1" x14ac:dyDescent="0.25">
      <c r="A44" s="217"/>
      <c r="B44" s="217"/>
      <c r="C44" s="217"/>
      <c r="D44" s="217"/>
      <c r="E44" s="217"/>
      <c r="F44" s="217"/>
      <c r="G44" s="217"/>
      <c r="H44" s="217"/>
      <c r="I44" s="221"/>
      <c r="J44" s="217"/>
      <c r="K44" s="245"/>
      <c r="L44" s="245"/>
      <c r="M44" s="245"/>
      <c r="X44" s="242"/>
      <c r="Y44" s="221"/>
    </row>
    <row r="45" spans="1:25" s="219" customFormat="1" x14ac:dyDescent="0.25">
      <c r="A45" s="217"/>
      <c r="B45" s="217"/>
      <c r="C45" s="217"/>
      <c r="D45" s="217"/>
      <c r="E45" s="217"/>
      <c r="F45" s="217"/>
      <c r="G45" s="217"/>
      <c r="H45" s="217"/>
      <c r="I45" s="221"/>
      <c r="J45" s="217"/>
      <c r="K45" s="245"/>
      <c r="L45" s="245"/>
      <c r="M45" s="245"/>
      <c r="X45" s="242"/>
      <c r="Y45" s="221"/>
    </row>
    <row r="46" spans="1:25" s="219" customFormat="1" x14ac:dyDescent="0.25">
      <c r="A46" s="217"/>
      <c r="B46" s="217"/>
      <c r="C46" s="217"/>
      <c r="D46" s="217"/>
      <c r="E46" s="217"/>
      <c r="F46" s="217"/>
      <c r="G46" s="217"/>
      <c r="H46" s="217"/>
      <c r="I46" s="221"/>
      <c r="J46" s="217"/>
      <c r="K46" s="245"/>
      <c r="L46" s="245"/>
      <c r="M46" s="245"/>
      <c r="X46" s="242"/>
      <c r="Y46" s="221"/>
    </row>
    <row r="47" spans="1:25" s="219" customFormat="1" x14ac:dyDescent="0.25">
      <c r="A47" s="217"/>
      <c r="B47" s="217"/>
      <c r="C47" s="217"/>
      <c r="D47" s="217"/>
      <c r="E47" s="217"/>
      <c r="F47" s="217"/>
      <c r="G47" s="217"/>
      <c r="H47" s="217"/>
      <c r="I47" s="221"/>
      <c r="J47" s="217"/>
      <c r="K47" s="245"/>
      <c r="L47" s="245"/>
      <c r="M47" s="245"/>
      <c r="X47" s="242"/>
      <c r="Y47" s="221"/>
    </row>
    <row r="48" spans="1:25" s="219" customFormat="1" x14ac:dyDescent="0.25">
      <c r="A48" s="217"/>
      <c r="B48" s="217"/>
      <c r="C48" s="217"/>
      <c r="D48" s="217"/>
      <c r="E48" s="217"/>
      <c r="F48" s="217"/>
      <c r="G48" s="217"/>
      <c r="H48" s="217"/>
      <c r="I48" s="221"/>
      <c r="J48" s="217"/>
      <c r="K48" s="245"/>
      <c r="L48" s="245"/>
      <c r="M48" s="245"/>
      <c r="X48" s="242"/>
      <c r="Y48" s="221"/>
    </row>
    <row r="49" spans="1:25" s="219" customFormat="1" x14ac:dyDescent="0.25">
      <c r="A49" s="221"/>
      <c r="B49" s="221"/>
      <c r="C49" s="221"/>
      <c r="D49" s="221"/>
      <c r="E49" s="221"/>
      <c r="F49" s="221"/>
      <c r="G49" s="221"/>
      <c r="H49" s="221"/>
      <c r="I49" s="221"/>
      <c r="J49" s="217"/>
      <c r="K49" s="245"/>
      <c r="L49" s="245"/>
      <c r="M49" s="245"/>
      <c r="X49" s="242"/>
      <c r="Y49" s="221"/>
    </row>
    <row r="50" spans="1:25" s="219" customFormat="1" x14ac:dyDescent="0.25">
      <c r="A50" s="221"/>
      <c r="B50" s="221"/>
      <c r="C50" s="221"/>
      <c r="D50" s="221"/>
      <c r="E50" s="221"/>
      <c r="F50" s="221"/>
      <c r="G50" s="221"/>
      <c r="H50" s="221"/>
      <c r="I50" s="221"/>
      <c r="J50" s="217"/>
      <c r="K50" s="245"/>
      <c r="L50" s="245"/>
      <c r="M50" s="245"/>
      <c r="X50" s="242"/>
      <c r="Y50" s="221"/>
    </row>
    <row r="51" spans="1:25" s="219" customFormat="1" x14ac:dyDescent="0.25">
      <c r="A51" s="221"/>
      <c r="B51" s="221"/>
      <c r="C51" s="221"/>
      <c r="D51" s="221"/>
      <c r="E51" s="221"/>
      <c r="F51" s="221"/>
      <c r="G51" s="221"/>
      <c r="H51" s="221"/>
      <c r="I51" s="221"/>
      <c r="J51" s="217"/>
      <c r="K51" s="245"/>
      <c r="L51" s="245"/>
      <c r="M51" s="245"/>
      <c r="X51" s="242"/>
      <c r="Y51" s="221"/>
    </row>
    <row r="52" spans="1:25" s="219" customFormat="1" x14ac:dyDescent="0.25">
      <c r="A52" s="221"/>
      <c r="B52" s="221"/>
      <c r="C52" s="221"/>
      <c r="D52" s="221"/>
      <c r="E52" s="221"/>
      <c r="F52" s="221"/>
      <c r="G52" s="221"/>
      <c r="H52" s="221"/>
      <c r="I52" s="221"/>
      <c r="J52" s="217"/>
      <c r="K52" s="245"/>
      <c r="L52" s="245"/>
      <c r="M52" s="245"/>
      <c r="X52" s="242"/>
      <c r="Y52" s="221"/>
    </row>
    <row r="53" spans="1:25" s="219" customFormat="1" x14ac:dyDescent="0.25">
      <c r="A53" s="221"/>
      <c r="B53" s="221"/>
      <c r="C53" s="221"/>
      <c r="D53" s="221"/>
      <c r="E53" s="221"/>
      <c r="F53" s="221"/>
      <c r="G53" s="221"/>
      <c r="H53" s="221"/>
      <c r="I53" s="221"/>
      <c r="J53" s="217"/>
      <c r="K53" s="245"/>
      <c r="L53" s="245"/>
      <c r="M53" s="245"/>
      <c r="X53" s="242"/>
      <c r="Y53" s="221"/>
    </row>
    <row r="54" spans="1:25" s="219" customFormat="1" x14ac:dyDescent="0.25">
      <c r="A54" s="221"/>
      <c r="B54" s="221"/>
      <c r="C54" s="221"/>
      <c r="D54" s="221"/>
      <c r="E54" s="221"/>
      <c r="F54" s="221"/>
      <c r="G54" s="221"/>
      <c r="H54" s="221"/>
      <c r="I54" s="221"/>
      <c r="J54" s="217"/>
      <c r="K54" s="245"/>
      <c r="L54" s="245"/>
      <c r="M54" s="245"/>
      <c r="X54" s="242"/>
      <c r="Y54" s="221"/>
    </row>
    <row r="55" spans="1:25" s="219" customFormat="1" x14ac:dyDescent="0.25">
      <c r="A55" s="221"/>
      <c r="B55" s="221"/>
      <c r="C55" s="221"/>
      <c r="D55" s="221"/>
      <c r="E55" s="221"/>
      <c r="F55" s="221"/>
      <c r="G55" s="221"/>
      <c r="H55" s="221"/>
      <c r="I55" s="221"/>
      <c r="J55" s="217"/>
      <c r="K55" s="245"/>
      <c r="L55" s="245"/>
      <c r="M55" s="245"/>
      <c r="X55" s="242"/>
      <c r="Y55" s="221"/>
    </row>
    <row r="56" spans="1:25" s="219" customForma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17"/>
      <c r="K56" s="245"/>
      <c r="L56" s="245"/>
      <c r="M56" s="245"/>
      <c r="X56" s="242"/>
      <c r="Y56" s="221"/>
    </row>
    <row r="57" spans="1:25" s="219" customFormat="1" x14ac:dyDescent="0.25">
      <c r="A57" s="221"/>
      <c r="B57" s="221"/>
      <c r="C57" s="221"/>
      <c r="D57" s="221"/>
      <c r="E57" s="221"/>
      <c r="F57" s="221"/>
      <c r="G57" s="221"/>
      <c r="H57" s="221"/>
      <c r="I57" s="221"/>
      <c r="J57" s="217"/>
      <c r="K57" s="245"/>
      <c r="L57" s="245"/>
      <c r="M57" s="245"/>
      <c r="X57" s="242"/>
      <c r="Y57" s="221"/>
    </row>
    <row r="58" spans="1:25" s="219" customFormat="1" x14ac:dyDescent="0.25">
      <c r="A58" s="221"/>
      <c r="B58" s="221"/>
      <c r="C58" s="221"/>
      <c r="D58" s="221"/>
      <c r="E58" s="221"/>
      <c r="F58" s="221"/>
      <c r="G58" s="221"/>
      <c r="H58" s="221"/>
      <c r="I58" s="221"/>
      <c r="J58" s="217"/>
      <c r="K58" s="245"/>
      <c r="L58" s="245"/>
      <c r="M58" s="245"/>
      <c r="X58" s="242"/>
      <c r="Y58" s="221"/>
    </row>
    <row r="59" spans="1:25" s="219" customFormat="1" x14ac:dyDescent="0.25">
      <c r="A59" s="221"/>
      <c r="B59" s="221"/>
      <c r="C59" s="221"/>
      <c r="D59" s="221"/>
      <c r="E59" s="221"/>
      <c r="F59" s="221"/>
      <c r="G59" s="221"/>
      <c r="H59" s="221"/>
      <c r="I59" s="221"/>
      <c r="J59" s="217"/>
      <c r="K59" s="245"/>
      <c r="L59" s="245"/>
      <c r="M59" s="245"/>
      <c r="X59" s="242"/>
      <c r="Y59" s="221"/>
    </row>
    <row r="60" spans="1:25" s="219" customFormat="1" x14ac:dyDescent="0.25">
      <c r="A60" s="221"/>
      <c r="B60" s="221"/>
      <c r="C60" s="221"/>
      <c r="D60" s="221"/>
      <c r="E60" s="221"/>
      <c r="F60" s="221"/>
      <c r="G60" s="221"/>
      <c r="H60" s="221"/>
      <c r="I60" s="221"/>
      <c r="J60" s="217"/>
      <c r="K60" s="245"/>
      <c r="L60" s="245"/>
      <c r="M60" s="245"/>
      <c r="X60" s="242"/>
      <c r="Y60" s="221"/>
    </row>
    <row r="61" spans="1:25" s="219" customFormat="1" x14ac:dyDescent="0.25">
      <c r="A61" s="221"/>
      <c r="B61" s="221"/>
      <c r="C61" s="221"/>
      <c r="D61" s="221"/>
      <c r="E61" s="221"/>
      <c r="F61" s="221"/>
      <c r="G61" s="221"/>
      <c r="H61" s="221"/>
      <c r="I61" s="221"/>
      <c r="J61" s="217"/>
      <c r="K61" s="245"/>
      <c r="L61" s="245"/>
      <c r="M61" s="245"/>
      <c r="X61" s="242"/>
      <c r="Y61" s="221"/>
    </row>
    <row r="62" spans="1:25" s="219" customFormat="1" x14ac:dyDescent="0.25">
      <c r="A62" s="221"/>
      <c r="B62" s="221"/>
      <c r="C62" s="221"/>
      <c r="D62" s="221"/>
      <c r="E62" s="221"/>
      <c r="F62" s="221"/>
      <c r="G62" s="221"/>
      <c r="H62" s="221"/>
      <c r="I62" s="221"/>
      <c r="J62" s="217"/>
      <c r="K62" s="245"/>
      <c r="L62" s="245"/>
      <c r="M62" s="245"/>
      <c r="X62" s="242"/>
      <c r="Y62" s="221"/>
    </row>
    <row r="63" spans="1:25" s="219" customFormat="1" x14ac:dyDescent="0.25">
      <c r="A63" s="221"/>
      <c r="B63" s="221"/>
      <c r="C63" s="221"/>
      <c r="D63" s="221"/>
      <c r="E63" s="221"/>
      <c r="F63" s="221"/>
      <c r="G63" s="221"/>
      <c r="H63" s="221"/>
      <c r="I63" s="221"/>
      <c r="J63" s="217"/>
      <c r="K63" s="245"/>
      <c r="L63" s="245"/>
      <c r="M63" s="245"/>
      <c r="X63" s="242"/>
      <c r="Y63" s="221"/>
    </row>
    <row r="64" spans="1:25" s="219" customFormat="1" x14ac:dyDescent="0.25">
      <c r="A64" s="221"/>
      <c r="B64" s="221"/>
      <c r="C64" s="221"/>
      <c r="D64" s="221"/>
      <c r="E64" s="221"/>
      <c r="F64" s="221"/>
      <c r="G64" s="221"/>
      <c r="H64" s="221"/>
      <c r="I64" s="221"/>
      <c r="J64" s="217"/>
      <c r="K64" s="245"/>
      <c r="L64" s="245"/>
      <c r="M64" s="245"/>
      <c r="X64" s="242"/>
      <c r="Y64" s="221"/>
    </row>
    <row r="65" spans="1:25" s="219" customFormat="1" x14ac:dyDescent="0.25">
      <c r="A65" s="221"/>
      <c r="B65" s="221"/>
      <c r="C65" s="221"/>
      <c r="D65" s="221"/>
      <c r="E65" s="221"/>
      <c r="F65" s="221"/>
      <c r="G65" s="221"/>
      <c r="H65" s="221"/>
      <c r="I65" s="221"/>
      <c r="J65" s="217"/>
      <c r="K65" s="245"/>
      <c r="L65" s="245"/>
      <c r="M65" s="245"/>
      <c r="X65" s="242"/>
      <c r="Y65" s="221"/>
    </row>
    <row r="66" spans="1:25" s="219" customFormat="1" x14ac:dyDescent="0.25">
      <c r="A66" s="221"/>
      <c r="B66" s="221"/>
      <c r="C66" s="221"/>
      <c r="D66" s="221"/>
      <c r="E66" s="221"/>
      <c r="F66" s="221"/>
      <c r="G66" s="221"/>
      <c r="H66" s="221"/>
      <c r="I66" s="221"/>
      <c r="J66" s="217"/>
      <c r="K66" s="245"/>
      <c r="L66" s="245"/>
      <c r="M66" s="245"/>
      <c r="X66" s="242"/>
      <c r="Y66" s="221"/>
    </row>
    <row r="67" spans="1:25" s="219" customFormat="1" x14ac:dyDescent="0.25">
      <c r="A67" s="221"/>
      <c r="B67" s="221"/>
      <c r="C67" s="221"/>
      <c r="D67" s="221"/>
      <c r="E67" s="221"/>
      <c r="F67" s="221"/>
      <c r="G67" s="221"/>
      <c r="H67" s="221"/>
      <c r="I67" s="221"/>
      <c r="J67" s="217"/>
      <c r="K67" s="245"/>
      <c r="L67" s="245"/>
      <c r="M67" s="245"/>
      <c r="X67" s="242"/>
      <c r="Y67" s="221"/>
    </row>
    <row r="68" spans="1:25" s="219" customFormat="1" x14ac:dyDescent="0.25">
      <c r="A68" s="221"/>
      <c r="B68" s="221"/>
      <c r="C68" s="221"/>
      <c r="D68" s="221"/>
      <c r="E68" s="221"/>
      <c r="F68" s="221"/>
      <c r="G68" s="221"/>
      <c r="H68" s="221"/>
      <c r="I68" s="221"/>
      <c r="J68" s="217"/>
      <c r="K68" s="245"/>
      <c r="L68" s="245"/>
      <c r="M68" s="245"/>
      <c r="X68" s="242"/>
      <c r="Y68" s="221"/>
    </row>
    <row r="69" spans="1:25" s="219" customFormat="1" x14ac:dyDescent="0.25">
      <c r="A69" s="221"/>
      <c r="B69" s="221"/>
      <c r="C69" s="221"/>
      <c r="D69" s="221"/>
      <c r="E69" s="221"/>
      <c r="F69" s="221"/>
      <c r="G69" s="221"/>
      <c r="H69" s="221"/>
      <c r="I69" s="221"/>
      <c r="J69" s="217"/>
      <c r="K69" s="245"/>
      <c r="L69" s="245"/>
      <c r="M69" s="245"/>
      <c r="X69" s="242"/>
      <c r="Y69" s="221"/>
    </row>
    <row r="70" spans="1:25" s="219" customFormat="1" x14ac:dyDescent="0.25">
      <c r="A70" s="221"/>
      <c r="B70" s="221"/>
      <c r="C70" s="221"/>
      <c r="D70" s="221"/>
      <c r="E70" s="221"/>
      <c r="F70" s="221"/>
      <c r="G70" s="221"/>
      <c r="H70" s="221"/>
      <c r="I70" s="221"/>
      <c r="J70" s="217"/>
      <c r="K70" s="245"/>
      <c r="L70" s="245"/>
      <c r="M70" s="245"/>
      <c r="X70" s="242"/>
      <c r="Y70" s="221"/>
    </row>
    <row r="71" spans="1:25" s="219" customFormat="1" x14ac:dyDescent="0.25">
      <c r="A71" s="221"/>
      <c r="B71" s="221"/>
      <c r="C71" s="221"/>
      <c r="D71" s="221"/>
      <c r="E71" s="221"/>
      <c r="F71" s="221"/>
      <c r="G71" s="221"/>
      <c r="H71" s="221"/>
      <c r="I71" s="221"/>
      <c r="J71" s="217"/>
      <c r="K71" s="245"/>
      <c r="L71" s="245"/>
      <c r="M71" s="245"/>
      <c r="X71" s="242"/>
      <c r="Y71" s="221"/>
    </row>
    <row r="72" spans="1:25" s="219" customFormat="1" x14ac:dyDescent="0.25">
      <c r="A72" s="221"/>
      <c r="B72" s="221"/>
      <c r="C72" s="221"/>
      <c r="D72" s="221"/>
      <c r="E72" s="221"/>
      <c r="F72" s="221"/>
      <c r="G72" s="221"/>
      <c r="H72" s="221"/>
      <c r="I72" s="221"/>
      <c r="J72" s="217"/>
      <c r="K72" s="245"/>
      <c r="L72" s="245"/>
      <c r="M72" s="245"/>
      <c r="X72" s="242"/>
      <c r="Y72" s="221"/>
    </row>
    <row r="73" spans="1:25" s="219" customFormat="1" x14ac:dyDescent="0.25">
      <c r="A73" s="221"/>
      <c r="B73" s="221"/>
      <c r="C73" s="221"/>
      <c r="D73" s="221"/>
      <c r="E73" s="221"/>
      <c r="F73" s="221"/>
      <c r="G73" s="221"/>
      <c r="H73" s="221"/>
      <c r="I73" s="221"/>
      <c r="J73" s="217"/>
      <c r="K73" s="245"/>
      <c r="L73" s="245"/>
      <c r="M73" s="245"/>
      <c r="X73" s="242"/>
      <c r="Y73" s="221"/>
    </row>
    <row r="74" spans="1:25" s="219" customFormat="1" x14ac:dyDescent="0.25">
      <c r="A74" s="221"/>
      <c r="B74" s="221"/>
      <c r="C74" s="221"/>
      <c r="D74" s="221"/>
      <c r="E74" s="221"/>
      <c r="F74" s="221"/>
      <c r="G74" s="221"/>
      <c r="H74" s="221"/>
      <c r="I74" s="221"/>
      <c r="J74" s="217"/>
      <c r="K74" s="245"/>
      <c r="L74" s="245"/>
      <c r="M74" s="245"/>
      <c r="X74" s="242"/>
      <c r="Y74" s="221"/>
    </row>
    <row r="75" spans="1:25" s="219" customFormat="1" x14ac:dyDescent="0.25">
      <c r="A75" s="221"/>
      <c r="B75" s="221"/>
      <c r="C75" s="221"/>
      <c r="D75" s="221"/>
      <c r="E75" s="221"/>
      <c r="F75" s="221"/>
      <c r="G75" s="221"/>
      <c r="H75" s="221"/>
      <c r="I75" s="221"/>
      <c r="J75" s="217"/>
      <c r="K75" s="245"/>
      <c r="L75" s="245"/>
      <c r="M75" s="245"/>
      <c r="X75" s="242"/>
      <c r="Y75" s="221"/>
    </row>
    <row r="76" spans="1:25" s="219" customForma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17"/>
      <c r="K76" s="245"/>
      <c r="L76" s="245"/>
      <c r="M76" s="245"/>
      <c r="X76" s="242"/>
      <c r="Y76" s="221"/>
    </row>
    <row r="77" spans="1:25" s="219" customFormat="1" x14ac:dyDescent="0.25">
      <c r="A77" s="221"/>
      <c r="B77" s="221"/>
      <c r="C77" s="221"/>
      <c r="D77" s="221"/>
      <c r="E77" s="221"/>
      <c r="F77" s="221"/>
      <c r="G77" s="221"/>
      <c r="H77" s="221"/>
      <c r="I77" s="221"/>
      <c r="J77" s="217"/>
      <c r="K77" s="245"/>
      <c r="L77" s="245"/>
      <c r="M77" s="245"/>
      <c r="X77" s="242"/>
      <c r="Y77" s="221"/>
    </row>
    <row r="78" spans="1:25" s="219" customFormat="1" x14ac:dyDescent="0.25">
      <c r="A78" s="221"/>
      <c r="B78" s="221"/>
      <c r="C78" s="221"/>
      <c r="D78" s="221"/>
      <c r="E78" s="221"/>
      <c r="F78" s="221"/>
      <c r="G78" s="221"/>
      <c r="H78" s="221"/>
      <c r="I78" s="221"/>
      <c r="J78" s="217"/>
      <c r="K78" s="245"/>
      <c r="L78" s="245"/>
      <c r="M78" s="245"/>
      <c r="X78" s="242"/>
      <c r="Y78" s="221"/>
    </row>
    <row r="79" spans="1:25" s="219" customFormat="1" x14ac:dyDescent="0.25">
      <c r="A79" s="221"/>
      <c r="B79" s="221"/>
      <c r="C79" s="221"/>
      <c r="D79" s="221"/>
      <c r="E79" s="221"/>
      <c r="F79" s="221"/>
      <c r="G79" s="221"/>
      <c r="H79" s="221"/>
      <c r="I79" s="221"/>
      <c r="J79" s="217"/>
      <c r="K79" s="245"/>
      <c r="L79" s="245"/>
      <c r="M79" s="245"/>
      <c r="X79" s="242"/>
      <c r="Y79" s="221"/>
    </row>
    <row r="80" spans="1:25" s="219" customFormat="1" x14ac:dyDescent="0.25">
      <c r="A80" s="221"/>
      <c r="B80" s="221"/>
      <c r="C80" s="221"/>
      <c r="D80" s="221"/>
      <c r="E80" s="221"/>
      <c r="F80" s="221"/>
      <c r="G80" s="221"/>
      <c r="H80" s="221"/>
      <c r="I80" s="221"/>
      <c r="J80" s="217"/>
      <c r="K80" s="245"/>
      <c r="L80" s="245"/>
      <c r="M80" s="245"/>
      <c r="X80" s="242"/>
      <c r="Y80" s="221"/>
    </row>
    <row r="81" spans="1:25" s="219" customFormat="1" x14ac:dyDescent="0.25">
      <c r="A81" s="221"/>
      <c r="B81" s="221"/>
      <c r="C81" s="221"/>
      <c r="D81" s="221"/>
      <c r="E81" s="221"/>
      <c r="F81" s="221"/>
      <c r="G81" s="221"/>
      <c r="H81" s="221"/>
      <c r="I81" s="221"/>
      <c r="J81" s="217"/>
      <c r="K81" s="245"/>
      <c r="L81" s="245"/>
      <c r="M81" s="245"/>
      <c r="X81" s="242"/>
      <c r="Y81" s="221"/>
    </row>
    <row r="82" spans="1:25" s="219" customFormat="1" x14ac:dyDescent="0.25">
      <c r="A82" s="221"/>
      <c r="B82" s="221"/>
      <c r="C82" s="221"/>
      <c r="D82" s="221"/>
      <c r="E82" s="221"/>
      <c r="F82" s="221"/>
      <c r="G82" s="221"/>
      <c r="H82" s="221"/>
      <c r="I82" s="221"/>
      <c r="J82" s="217"/>
      <c r="K82" s="245"/>
      <c r="L82" s="245"/>
      <c r="M82" s="245"/>
      <c r="X82" s="242"/>
      <c r="Y82" s="221"/>
    </row>
    <row r="83" spans="1:25" s="219" customFormat="1" x14ac:dyDescent="0.25">
      <c r="A83" s="221"/>
      <c r="B83" s="221"/>
      <c r="C83" s="221"/>
      <c r="D83" s="221"/>
      <c r="E83" s="221"/>
      <c r="F83" s="221"/>
      <c r="G83" s="221"/>
      <c r="H83" s="221"/>
      <c r="I83" s="221"/>
      <c r="J83" s="217"/>
      <c r="K83" s="245"/>
      <c r="L83" s="245"/>
      <c r="M83" s="245"/>
      <c r="X83" s="242"/>
      <c r="Y83" s="221"/>
    </row>
    <row r="84" spans="1:25" s="219" customFormat="1" x14ac:dyDescent="0.25">
      <c r="A84" s="221"/>
      <c r="B84" s="221"/>
      <c r="C84" s="221"/>
      <c r="D84" s="221"/>
      <c r="E84" s="221"/>
      <c r="F84" s="221"/>
      <c r="G84" s="221"/>
      <c r="H84" s="221"/>
      <c r="I84" s="221"/>
      <c r="J84" s="217"/>
      <c r="K84" s="245"/>
      <c r="L84" s="245"/>
      <c r="M84" s="245"/>
      <c r="X84" s="242"/>
      <c r="Y84" s="221"/>
    </row>
    <row r="85" spans="1:25" s="219" customFormat="1" x14ac:dyDescent="0.25">
      <c r="A85" s="221"/>
      <c r="B85" s="221"/>
      <c r="C85" s="221"/>
      <c r="D85" s="221"/>
      <c r="E85" s="221"/>
      <c r="F85" s="221"/>
      <c r="G85" s="221"/>
      <c r="H85" s="221"/>
      <c r="I85" s="221"/>
      <c r="J85" s="217"/>
      <c r="K85" s="245"/>
      <c r="L85" s="245"/>
      <c r="M85" s="245"/>
      <c r="X85" s="242"/>
      <c r="Y85" s="221"/>
    </row>
    <row r="86" spans="1:25" s="219" customFormat="1" x14ac:dyDescent="0.25">
      <c r="A86" s="221"/>
      <c r="B86" s="221"/>
      <c r="C86" s="221"/>
      <c r="D86" s="221"/>
      <c r="E86" s="221"/>
      <c r="F86" s="221"/>
      <c r="G86" s="221"/>
      <c r="H86" s="221"/>
      <c r="I86" s="221"/>
      <c r="J86" s="217"/>
      <c r="K86" s="245"/>
      <c r="L86" s="245"/>
      <c r="M86" s="245"/>
      <c r="X86" s="242"/>
      <c r="Y86" s="221"/>
    </row>
    <row r="87" spans="1:25" s="219" customFormat="1" x14ac:dyDescent="0.25">
      <c r="A87" s="221"/>
      <c r="B87" s="221"/>
      <c r="C87" s="221"/>
      <c r="D87" s="221"/>
      <c r="E87" s="221"/>
      <c r="F87" s="221"/>
      <c r="G87" s="221"/>
      <c r="H87" s="221"/>
      <c r="I87" s="221"/>
      <c r="J87" s="217"/>
      <c r="K87" s="245"/>
      <c r="L87" s="245"/>
      <c r="M87" s="245"/>
      <c r="X87" s="242"/>
      <c r="Y87" s="221"/>
    </row>
    <row r="88" spans="1:25" s="219" customFormat="1" x14ac:dyDescent="0.25">
      <c r="A88" s="221"/>
      <c r="B88" s="221"/>
      <c r="C88" s="221"/>
      <c r="D88" s="221"/>
      <c r="E88" s="221"/>
      <c r="F88" s="221"/>
      <c r="G88" s="221"/>
      <c r="H88" s="221"/>
      <c r="I88" s="221"/>
      <c r="J88" s="217"/>
      <c r="K88" s="245"/>
      <c r="L88" s="245"/>
      <c r="M88" s="245"/>
      <c r="X88" s="242"/>
      <c r="Y88" s="221"/>
    </row>
    <row r="89" spans="1:25" s="219" customFormat="1" x14ac:dyDescent="0.25">
      <c r="A89" s="221"/>
      <c r="B89" s="221"/>
      <c r="C89" s="221"/>
      <c r="D89" s="221"/>
      <c r="E89" s="221"/>
      <c r="F89" s="221"/>
      <c r="G89" s="221"/>
      <c r="H89" s="221"/>
      <c r="I89" s="221"/>
      <c r="J89" s="217"/>
      <c r="K89" s="245"/>
      <c r="L89" s="245"/>
      <c r="M89" s="245"/>
      <c r="X89" s="242"/>
      <c r="Y89" s="221"/>
    </row>
    <row r="90" spans="1:25" s="219" customFormat="1" x14ac:dyDescent="0.25">
      <c r="A90" s="221"/>
      <c r="B90" s="221"/>
      <c r="C90" s="221"/>
      <c r="D90" s="221"/>
      <c r="E90" s="221"/>
      <c r="F90" s="221"/>
      <c r="G90" s="221"/>
      <c r="H90" s="221"/>
      <c r="I90" s="221"/>
      <c r="J90" s="217"/>
      <c r="K90" s="245"/>
      <c r="L90" s="245"/>
      <c r="M90" s="245"/>
      <c r="X90" s="242"/>
      <c r="Y90" s="221"/>
    </row>
    <row r="91" spans="1:25" s="219" customFormat="1" x14ac:dyDescent="0.25">
      <c r="A91" s="221"/>
      <c r="B91" s="221"/>
      <c r="C91" s="221"/>
      <c r="D91" s="221"/>
      <c r="E91" s="221"/>
      <c r="F91" s="221"/>
      <c r="G91" s="221"/>
      <c r="H91" s="221"/>
      <c r="I91" s="221"/>
      <c r="J91" s="217"/>
      <c r="K91" s="245"/>
      <c r="L91" s="245"/>
      <c r="M91" s="245"/>
      <c r="X91" s="242"/>
      <c r="Y91" s="221"/>
    </row>
    <row r="92" spans="1:25" s="219" customFormat="1" x14ac:dyDescent="0.25">
      <c r="A92" s="221"/>
      <c r="B92" s="221"/>
      <c r="C92" s="221"/>
      <c r="D92" s="221"/>
      <c r="E92" s="221"/>
      <c r="F92" s="221"/>
      <c r="G92" s="221"/>
      <c r="H92" s="221"/>
      <c r="I92" s="221"/>
      <c r="J92" s="217"/>
      <c r="K92" s="245"/>
      <c r="L92" s="245"/>
      <c r="M92" s="245"/>
      <c r="X92" s="242"/>
      <c r="Y92" s="221"/>
    </row>
    <row r="93" spans="1:25" s="219" customFormat="1" x14ac:dyDescent="0.25">
      <c r="A93" s="221"/>
      <c r="B93" s="221"/>
      <c r="C93" s="221"/>
      <c r="D93" s="221"/>
      <c r="E93" s="221"/>
      <c r="F93" s="221"/>
      <c r="G93" s="221"/>
      <c r="H93" s="221"/>
      <c r="I93" s="221"/>
      <c r="J93" s="217"/>
      <c r="K93" s="245"/>
      <c r="L93" s="245"/>
      <c r="M93" s="245"/>
      <c r="X93" s="242"/>
      <c r="Y93" s="221"/>
    </row>
    <row r="94" spans="1:25" s="219" customFormat="1" x14ac:dyDescent="0.25">
      <c r="A94" s="221"/>
      <c r="B94" s="221"/>
      <c r="C94" s="221"/>
      <c r="D94" s="221"/>
      <c r="E94" s="221"/>
      <c r="F94" s="221"/>
      <c r="G94" s="221"/>
      <c r="H94" s="221"/>
      <c r="I94" s="221"/>
      <c r="J94" s="217"/>
      <c r="K94" s="245"/>
      <c r="L94" s="245"/>
      <c r="M94" s="245"/>
      <c r="X94" s="242"/>
      <c r="Y94" s="221"/>
    </row>
    <row r="95" spans="1:25" s="219" customFormat="1" x14ac:dyDescent="0.25">
      <c r="A95" s="221"/>
      <c r="B95" s="221"/>
      <c r="C95" s="221"/>
      <c r="D95" s="221"/>
      <c r="E95" s="221"/>
      <c r="F95" s="221"/>
      <c r="G95" s="221"/>
      <c r="H95" s="221"/>
      <c r="I95" s="221"/>
      <c r="J95" s="217"/>
      <c r="K95" s="245"/>
      <c r="L95" s="245"/>
      <c r="M95" s="245"/>
      <c r="X95" s="242"/>
      <c r="Y95" s="221"/>
    </row>
    <row r="96" spans="1:25" s="219" customFormat="1" x14ac:dyDescent="0.25">
      <c r="A96" s="221"/>
      <c r="B96" s="221"/>
      <c r="C96" s="221"/>
      <c r="D96" s="221"/>
      <c r="E96" s="221"/>
      <c r="F96" s="221"/>
      <c r="G96" s="221"/>
      <c r="H96" s="221"/>
      <c r="I96" s="221"/>
      <c r="J96" s="217"/>
      <c r="K96" s="245"/>
      <c r="L96" s="245"/>
      <c r="M96" s="245"/>
      <c r="X96" s="242"/>
      <c r="Y96" s="221"/>
    </row>
    <row r="97" spans="1:25" s="219" customFormat="1" x14ac:dyDescent="0.25">
      <c r="A97" s="221"/>
      <c r="B97" s="221"/>
      <c r="C97" s="221"/>
      <c r="D97" s="221"/>
      <c r="E97" s="221"/>
      <c r="F97" s="221"/>
      <c r="G97" s="221"/>
      <c r="H97" s="221"/>
      <c r="I97" s="221"/>
      <c r="J97" s="217"/>
      <c r="K97" s="245"/>
      <c r="L97" s="245"/>
      <c r="M97" s="245"/>
      <c r="X97" s="242"/>
      <c r="Y97" s="221"/>
    </row>
    <row r="98" spans="1:25" s="219" customFormat="1" x14ac:dyDescent="0.25">
      <c r="A98" s="221"/>
      <c r="B98" s="221"/>
      <c r="C98" s="221"/>
      <c r="D98" s="221"/>
      <c r="E98" s="221"/>
      <c r="F98" s="221"/>
      <c r="G98" s="221"/>
      <c r="H98" s="221"/>
      <c r="I98" s="221"/>
      <c r="J98" s="217"/>
      <c r="K98" s="245"/>
      <c r="L98" s="245"/>
      <c r="M98" s="245"/>
      <c r="X98" s="242"/>
      <c r="Y98" s="221"/>
    </row>
    <row r="99" spans="1:25" s="219" customFormat="1" x14ac:dyDescent="0.25">
      <c r="A99" s="221"/>
      <c r="B99" s="221"/>
      <c r="C99" s="221"/>
      <c r="D99" s="221"/>
      <c r="E99" s="221"/>
      <c r="F99" s="221"/>
      <c r="G99" s="221"/>
      <c r="H99" s="221"/>
      <c r="I99" s="221"/>
      <c r="J99" s="217"/>
      <c r="K99" s="245"/>
      <c r="L99" s="245"/>
      <c r="M99" s="245"/>
      <c r="X99" s="242"/>
      <c r="Y99" s="221"/>
    </row>
    <row r="100" spans="1:25" s="219" customFormat="1" x14ac:dyDescent="0.25">
      <c r="A100" s="221"/>
      <c r="B100" s="221"/>
      <c r="C100" s="221"/>
      <c r="D100" s="221"/>
      <c r="E100" s="221"/>
      <c r="F100" s="221"/>
      <c r="G100" s="221"/>
      <c r="H100" s="221"/>
      <c r="I100" s="221"/>
      <c r="J100" s="217"/>
      <c r="K100" s="245"/>
      <c r="L100" s="245"/>
      <c r="M100" s="245"/>
      <c r="X100" s="242"/>
      <c r="Y100" s="221"/>
    </row>
  </sheetData>
  <mergeCells count="24">
    <mergeCell ref="A16:H16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4" firstPageNumber="115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9"/>
  <sheetViews>
    <sheetView showGridLines="0" view="pageBreakPreview" topLeftCell="A16" zoomScale="80" zoomScaleNormal="70" zoomScaleSheetLayoutView="80" workbookViewId="0">
      <selection activeCell="A5" sqref="A5:X5"/>
    </sheetView>
  </sheetViews>
  <sheetFormatPr defaultColWidth="9.140625" defaultRowHeight="15" outlineLevelCol="1" x14ac:dyDescent="0.25"/>
  <cols>
    <col min="1" max="1" width="4.7109375" style="107" customWidth="1"/>
    <col min="2" max="2" width="5.7109375" style="107" hidden="1" customWidth="1"/>
    <col min="3" max="3" width="7.7109375" style="107" hidden="1" customWidth="1" outlineLevel="1"/>
    <col min="4" max="4" width="6.42578125" style="107" hidden="1" customWidth="1" outlineLevel="1"/>
    <col min="5" max="5" width="7.7109375" style="107" customWidth="1" outlineLevel="1"/>
    <col min="6" max="6" width="15.5703125" style="107" hidden="1" customWidth="1" outlineLevel="1"/>
    <col min="7" max="7" width="37.85546875" style="107" customWidth="1" collapsed="1"/>
    <col min="8" max="8" width="38.85546875" style="107" customWidth="1"/>
    <col min="9" max="9" width="7.140625" style="107" customWidth="1"/>
    <col min="10" max="10" width="12" style="103" customWidth="1"/>
    <col min="11" max="12" width="14.85546875" style="105" customWidth="1"/>
    <col min="13" max="13" width="13.5703125" style="105" customWidth="1"/>
    <col min="14" max="14" width="12.85546875" style="105" customWidth="1"/>
    <col min="15" max="15" width="14.7109375" style="105" customWidth="1"/>
    <col min="16" max="16" width="14.85546875" style="105" customWidth="1"/>
    <col min="17" max="17" width="16.7109375" style="105" customWidth="1"/>
    <col min="18" max="18" width="16" style="105" hidden="1" customWidth="1"/>
    <col min="19" max="19" width="17.140625" style="105" customWidth="1"/>
    <col min="20" max="20" width="17.7109375" style="105" customWidth="1"/>
    <col min="21" max="21" width="14.85546875" style="105" customWidth="1"/>
    <col min="22" max="22" width="12.7109375" style="105" customWidth="1"/>
    <col min="23" max="23" width="14" style="105" customWidth="1"/>
    <col min="24" max="24" width="14.42578125" style="105" customWidth="1"/>
    <col min="25" max="25" width="17.7109375" style="130" customWidth="1"/>
    <col min="26" max="16384" width="9.140625" style="107"/>
  </cols>
  <sheetData>
    <row r="1" spans="1:26" ht="18" x14ac:dyDescent="0.25">
      <c r="A1" s="59" t="s">
        <v>73</v>
      </c>
      <c r="B1" s="60"/>
      <c r="C1" s="60"/>
      <c r="D1" s="60"/>
      <c r="E1" s="60"/>
      <c r="F1" s="61"/>
      <c r="G1" s="62"/>
      <c r="H1" s="63"/>
      <c r="I1" s="60"/>
      <c r="K1" s="104"/>
      <c r="N1" s="64"/>
      <c r="O1" s="64"/>
      <c r="Q1" s="64"/>
      <c r="R1" s="64"/>
      <c r="S1" s="64"/>
      <c r="T1" s="64"/>
      <c r="U1" s="31"/>
      <c r="V1" s="106"/>
      <c r="W1" s="107"/>
      <c r="X1" s="107"/>
      <c r="Y1" s="107"/>
    </row>
    <row r="2" spans="1:26" ht="15.75" x14ac:dyDescent="0.25">
      <c r="A2" s="75" t="s">
        <v>46</v>
      </c>
      <c r="B2" s="65"/>
      <c r="C2" s="65"/>
      <c r="F2" s="66"/>
      <c r="G2" s="74" t="s">
        <v>17</v>
      </c>
      <c r="H2" s="67" t="s">
        <v>50</v>
      </c>
      <c r="I2" s="69"/>
      <c r="K2" s="104"/>
      <c r="N2" s="30"/>
      <c r="O2" s="30"/>
      <c r="Q2" s="30"/>
      <c r="R2" s="30"/>
      <c r="S2" s="30"/>
      <c r="T2" s="30"/>
      <c r="U2" s="29"/>
      <c r="V2" s="106"/>
      <c r="W2" s="107"/>
      <c r="X2" s="107"/>
      <c r="Y2" s="107"/>
    </row>
    <row r="3" spans="1:26" ht="15.75" x14ac:dyDescent="0.25">
      <c r="A3" s="57"/>
      <c r="B3" s="65"/>
      <c r="C3" s="65"/>
      <c r="F3" s="66"/>
      <c r="G3" s="70" t="s">
        <v>16</v>
      </c>
      <c r="H3" s="68"/>
      <c r="I3" s="69"/>
      <c r="K3" s="104"/>
      <c r="N3" s="30"/>
      <c r="O3" s="30"/>
      <c r="Q3" s="30"/>
      <c r="R3" s="30"/>
      <c r="S3" s="30"/>
      <c r="T3" s="30"/>
      <c r="U3" s="29"/>
      <c r="V3" s="106"/>
      <c r="W3" s="107"/>
      <c r="X3" s="107"/>
      <c r="Y3" s="107"/>
    </row>
    <row r="4" spans="1:26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8"/>
      <c r="N4" s="109"/>
      <c r="O4" s="108"/>
      <c r="P4" s="108"/>
      <c r="Q4" s="108"/>
      <c r="R4" s="108"/>
      <c r="S4" s="108"/>
      <c r="T4" s="108"/>
      <c r="U4" s="108"/>
      <c r="V4" s="108"/>
      <c r="W4" s="108"/>
      <c r="X4" s="110" t="s">
        <v>23</v>
      </c>
      <c r="Z4" s="106"/>
    </row>
    <row r="5" spans="1:26" ht="25.5" customHeight="1" x14ac:dyDescent="0.25">
      <c r="A5" s="420" t="s">
        <v>329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111"/>
    </row>
    <row r="6" spans="1:26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18"/>
      <c r="U6" s="423" t="s">
        <v>78</v>
      </c>
      <c r="V6" s="418" t="s">
        <v>77</v>
      </c>
      <c r="W6" s="418"/>
      <c r="X6" s="419" t="s">
        <v>79</v>
      </c>
      <c r="Y6" s="417" t="s">
        <v>2</v>
      </c>
    </row>
    <row r="7" spans="1:26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328</v>
      </c>
      <c r="T7" s="73" t="s">
        <v>81</v>
      </c>
      <c r="U7" s="423"/>
      <c r="V7" s="73" t="s">
        <v>82</v>
      </c>
      <c r="W7" s="73" t="s">
        <v>83</v>
      </c>
      <c r="X7" s="419"/>
      <c r="Y7" s="417"/>
    </row>
    <row r="8" spans="1:26" s="112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SUM(K9:K19)</f>
        <v>226747</v>
      </c>
      <c r="L8" s="25">
        <f>SUM(L9:L19)</f>
        <v>146355</v>
      </c>
      <c r="M8" s="25">
        <f>SUM(M9:M19)</f>
        <v>80392</v>
      </c>
      <c r="N8" s="25"/>
      <c r="O8" s="25">
        <f t="shared" ref="O8:X8" si="0">SUM(O9:O19)</f>
        <v>51311</v>
      </c>
      <c r="P8" s="26">
        <f t="shared" si="0"/>
        <v>134800</v>
      </c>
      <c r="Q8" s="26">
        <f t="shared" si="0"/>
        <v>81020</v>
      </c>
      <c r="R8" s="26">
        <f t="shared" si="0"/>
        <v>0</v>
      </c>
      <c r="S8" s="26">
        <f t="shared" si="0"/>
        <v>76521</v>
      </c>
      <c r="T8" s="26">
        <f t="shared" si="0"/>
        <v>4499</v>
      </c>
      <c r="U8" s="26">
        <f t="shared" si="0"/>
        <v>53780</v>
      </c>
      <c r="V8" s="26">
        <f t="shared" si="0"/>
        <v>8079</v>
      </c>
      <c r="W8" s="26">
        <f t="shared" si="0"/>
        <v>45701</v>
      </c>
      <c r="X8" s="25">
        <f t="shared" si="0"/>
        <v>40636</v>
      </c>
      <c r="Y8" s="24"/>
    </row>
    <row r="9" spans="1:26" s="121" customFormat="1" ht="63" x14ac:dyDescent="0.25">
      <c r="A9" s="113">
        <v>1</v>
      </c>
      <c r="B9" s="55" t="s">
        <v>20</v>
      </c>
      <c r="C9" s="113">
        <v>4357</v>
      </c>
      <c r="D9" s="113">
        <v>6121</v>
      </c>
      <c r="E9" s="113">
        <v>61</v>
      </c>
      <c r="F9" s="114">
        <v>60002101137</v>
      </c>
      <c r="G9" s="115" t="s">
        <v>105</v>
      </c>
      <c r="H9" s="363" t="s">
        <v>106</v>
      </c>
      <c r="I9" s="348" t="s">
        <v>107</v>
      </c>
      <c r="J9" s="348" t="s">
        <v>0</v>
      </c>
      <c r="K9" s="320">
        <v>24301</v>
      </c>
      <c r="L9" s="320">
        <v>12413</v>
      </c>
      <c r="M9" s="320">
        <f>K9-L9</f>
        <v>11888</v>
      </c>
      <c r="N9" s="389">
        <v>2020</v>
      </c>
      <c r="O9" s="117">
        <v>1317</v>
      </c>
      <c r="P9" s="118">
        <f>Q9+U9</f>
        <v>22984</v>
      </c>
      <c r="Q9" s="117">
        <f>SUM(R9:T9)</f>
        <v>12413</v>
      </c>
      <c r="R9" s="117"/>
      <c r="S9" s="117">
        <v>11723</v>
      </c>
      <c r="T9" s="117">
        <v>690</v>
      </c>
      <c r="U9" s="325">
        <f>SUM(V9:W9)</f>
        <v>10571</v>
      </c>
      <c r="V9" s="119">
        <v>1380</v>
      </c>
      <c r="W9" s="119">
        <v>9191</v>
      </c>
      <c r="X9" s="119">
        <f t="shared" ref="X9:X24" si="1">K9-O9-P9</f>
        <v>0</v>
      </c>
      <c r="Y9" s="120"/>
    </row>
    <row r="10" spans="1:26" s="121" customFormat="1" ht="76.5" x14ac:dyDescent="0.25">
      <c r="A10" s="113">
        <v>2</v>
      </c>
      <c r="B10" s="113" t="s">
        <v>19</v>
      </c>
      <c r="C10" s="113">
        <v>4357</v>
      </c>
      <c r="D10" s="113">
        <v>6121</v>
      </c>
      <c r="E10" s="113">
        <v>61</v>
      </c>
      <c r="F10" s="114">
        <v>60002101247</v>
      </c>
      <c r="G10" s="123" t="s">
        <v>109</v>
      </c>
      <c r="H10" s="363" t="s">
        <v>110</v>
      </c>
      <c r="I10" s="348"/>
      <c r="J10" s="348" t="s">
        <v>0</v>
      </c>
      <c r="K10" s="320">
        <f>47187-1880</f>
        <v>45307</v>
      </c>
      <c r="L10" s="320">
        <v>28073</v>
      </c>
      <c r="M10" s="320">
        <f>K10-L10</f>
        <v>17234</v>
      </c>
      <c r="N10" s="389" t="s">
        <v>111</v>
      </c>
      <c r="O10" s="117">
        <v>9122</v>
      </c>
      <c r="P10" s="118">
        <f>Q10+U10</f>
        <v>36185</v>
      </c>
      <c r="Q10" s="117">
        <f>SUM(R10:T10)</f>
        <v>16136</v>
      </c>
      <c r="R10" s="117"/>
      <c r="S10" s="117">
        <v>15240</v>
      </c>
      <c r="T10" s="117">
        <v>896</v>
      </c>
      <c r="U10" s="325">
        <f>SUM(V10:W10)</f>
        <v>20049</v>
      </c>
      <c r="V10" s="119">
        <v>1328</v>
      </c>
      <c r="W10" s="119">
        <v>18721</v>
      </c>
      <c r="X10" s="119">
        <f>K10-O10-P10</f>
        <v>0</v>
      </c>
      <c r="Y10" s="120"/>
    </row>
    <row r="11" spans="1:26" s="121" customFormat="1" ht="78.75" x14ac:dyDescent="0.25">
      <c r="A11" s="113">
        <v>3</v>
      </c>
      <c r="B11" s="113" t="s">
        <v>19</v>
      </c>
      <c r="C11" s="55">
        <v>4357</v>
      </c>
      <c r="D11" s="55">
        <v>6121</v>
      </c>
      <c r="E11" s="55">
        <v>61</v>
      </c>
      <c r="F11" s="122">
        <v>60002101178</v>
      </c>
      <c r="G11" s="123" t="s">
        <v>108</v>
      </c>
      <c r="H11" s="399" t="s">
        <v>305</v>
      </c>
      <c r="I11" s="32"/>
      <c r="J11" s="124" t="s">
        <v>0</v>
      </c>
      <c r="K11" s="320">
        <v>12032</v>
      </c>
      <c r="L11" s="320">
        <v>8066</v>
      </c>
      <c r="M11" s="320">
        <f>K11-L11</f>
        <v>3966</v>
      </c>
      <c r="N11" s="389" t="s">
        <v>67</v>
      </c>
      <c r="O11" s="117">
        <v>7893</v>
      </c>
      <c r="P11" s="118">
        <f t="shared" ref="P11:P24" si="2">Q11+U11</f>
        <v>4139</v>
      </c>
      <c r="Q11" s="117">
        <f t="shared" ref="Q11:Q15" si="3">SUM(R11:T11)</f>
        <v>2821</v>
      </c>
      <c r="R11" s="117"/>
      <c r="S11" s="117">
        <v>2664</v>
      </c>
      <c r="T11" s="117">
        <v>157</v>
      </c>
      <c r="U11" s="325">
        <f t="shared" ref="U11:U15" si="4">SUM(V11:W11)</f>
        <v>1318</v>
      </c>
      <c r="V11" s="119">
        <v>273</v>
      </c>
      <c r="W11" s="119">
        <v>1045</v>
      </c>
      <c r="X11" s="119">
        <f t="shared" si="1"/>
        <v>0</v>
      </c>
      <c r="Y11" s="120"/>
    </row>
    <row r="12" spans="1:26" s="121" customFormat="1" ht="78.75" x14ac:dyDescent="0.25">
      <c r="A12" s="113">
        <v>4</v>
      </c>
      <c r="B12" s="113" t="s">
        <v>19</v>
      </c>
      <c r="C12" s="113">
        <v>4357</v>
      </c>
      <c r="D12" s="113">
        <v>6121</v>
      </c>
      <c r="E12" s="113">
        <v>61</v>
      </c>
      <c r="F12" s="114">
        <v>60002101338</v>
      </c>
      <c r="G12" s="123" t="s">
        <v>112</v>
      </c>
      <c r="H12" s="399" t="s">
        <v>305</v>
      </c>
      <c r="I12" s="348"/>
      <c r="J12" s="348" t="s">
        <v>0</v>
      </c>
      <c r="K12" s="320">
        <v>13845</v>
      </c>
      <c r="L12" s="320">
        <v>10002</v>
      </c>
      <c r="M12" s="320">
        <f t="shared" ref="M12:M15" si="5">K12-L12</f>
        <v>3843</v>
      </c>
      <c r="N12" s="389" t="s">
        <v>113</v>
      </c>
      <c r="O12" s="117">
        <v>8159</v>
      </c>
      <c r="P12" s="118">
        <f t="shared" si="2"/>
        <v>5686</v>
      </c>
      <c r="Q12" s="117">
        <f t="shared" si="3"/>
        <v>3582</v>
      </c>
      <c r="R12" s="117"/>
      <c r="S12" s="117">
        <v>3382</v>
      </c>
      <c r="T12" s="117">
        <v>200</v>
      </c>
      <c r="U12" s="325">
        <f t="shared" si="4"/>
        <v>2104</v>
      </c>
      <c r="V12" s="119">
        <v>350</v>
      </c>
      <c r="W12" s="119">
        <v>1754</v>
      </c>
      <c r="X12" s="119">
        <f t="shared" si="1"/>
        <v>0</v>
      </c>
      <c r="Y12" s="120"/>
    </row>
    <row r="13" spans="1:26" s="121" customFormat="1" ht="63" x14ac:dyDescent="0.25">
      <c r="A13" s="113">
        <v>5</v>
      </c>
      <c r="B13" s="113" t="s">
        <v>19</v>
      </c>
      <c r="C13" s="55">
        <v>4357</v>
      </c>
      <c r="D13" s="55">
        <v>6121</v>
      </c>
      <c r="E13" s="55">
        <v>61</v>
      </c>
      <c r="F13" s="122">
        <v>60002101339</v>
      </c>
      <c r="G13" s="123" t="s">
        <v>114</v>
      </c>
      <c r="H13" s="399" t="s">
        <v>305</v>
      </c>
      <c r="I13" s="32"/>
      <c r="J13" s="32" t="s">
        <v>0</v>
      </c>
      <c r="K13" s="320">
        <v>13728</v>
      </c>
      <c r="L13" s="320">
        <v>9980</v>
      </c>
      <c r="M13" s="320">
        <f t="shared" si="5"/>
        <v>3748</v>
      </c>
      <c r="N13" s="389" t="s">
        <v>113</v>
      </c>
      <c r="O13" s="117">
        <v>8487</v>
      </c>
      <c r="P13" s="118">
        <f t="shared" si="2"/>
        <v>5241</v>
      </c>
      <c r="Q13" s="117">
        <f t="shared" si="3"/>
        <v>3358</v>
      </c>
      <c r="R13" s="117"/>
      <c r="S13" s="117">
        <v>3171</v>
      </c>
      <c r="T13" s="117">
        <v>187</v>
      </c>
      <c r="U13" s="325">
        <f t="shared" si="4"/>
        <v>1883</v>
      </c>
      <c r="V13" s="119">
        <v>422</v>
      </c>
      <c r="W13" s="119">
        <v>1461</v>
      </c>
      <c r="X13" s="119">
        <f t="shared" si="1"/>
        <v>0</v>
      </c>
      <c r="Y13" s="120"/>
    </row>
    <row r="14" spans="1:26" s="121" customFormat="1" ht="63" x14ac:dyDescent="0.25">
      <c r="A14" s="113">
        <v>6</v>
      </c>
      <c r="B14" s="113" t="s">
        <v>19</v>
      </c>
      <c r="C14" s="113">
        <v>4357</v>
      </c>
      <c r="D14" s="113">
        <v>6121</v>
      </c>
      <c r="E14" s="113">
        <v>61</v>
      </c>
      <c r="F14" s="114">
        <v>60002101340</v>
      </c>
      <c r="G14" s="123" t="s">
        <v>115</v>
      </c>
      <c r="H14" s="399" t="s">
        <v>305</v>
      </c>
      <c r="I14" s="348"/>
      <c r="J14" s="348" t="s">
        <v>0</v>
      </c>
      <c r="K14" s="320">
        <v>13712</v>
      </c>
      <c r="L14" s="320">
        <v>10182</v>
      </c>
      <c r="M14" s="320">
        <f t="shared" si="5"/>
        <v>3530</v>
      </c>
      <c r="N14" s="389" t="s">
        <v>113</v>
      </c>
      <c r="O14" s="117">
        <v>8810</v>
      </c>
      <c r="P14" s="118">
        <f t="shared" si="2"/>
        <v>4902</v>
      </c>
      <c r="Q14" s="117">
        <f t="shared" si="3"/>
        <v>3257</v>
      </c>
      <c r="R14" s="117"/>
      <c r="S14" s="117">
        <f>2662+414</f>
        <v>3076</v>
      </c>
      <c r="T14" s="117">
        <f>157+24</f>
        <v>181</v>
      </c>
      <c r="U14" s="325">
        <f t="shared" si="4"/>
        <v>1645</v>
      </c>
      <c r="V14" s="119">
        <f>314+47</f>
        <v>361</v>
      </c>
      <c r="W14" s="119">
        <f>1070+214</f>
        <v>1284</v>
      </c>
      <c r="X14" s="119">
        <f t="shared" si="1"/>
        <v>0</v>
      </c>
      <c r="Y14" s="120"/>
    </row>
    <row r="15" spans="1:26" s="121" customFormat="1" ht="63" x14ac:dyDescent="0.25">
      <c r="A15" s="113">
        <v>7</v>
      </c>
      <c r="B15" s="113" t="s">
        <v>19</v>
      </c>
      <c r="C15" s="55">
        <v>4357</v>
      </c>
      <c r="D15" s="55">
        <v>6121</v>
      </c>
      <c r="E15" s="55">
        <v>61</v>
      </c>
      <c r="F15" s="122">
        <v>60002101341</v>
      </c>
      <c r="G15" s="123" t="s">
        <v>116</v>
      </c>
      <c r="H15" s="399" t="s">
        <v>306</v>
      </c>
      <c r="I15" s="32"/>
      <c r="J15" s="32" t="s">
        <v>0</v>
      </c>
      <c r="K15" s="320">
        <v>1463</v>
      </c>
      <c r="L15" s="320">
        <v>808</v>
      </c>
      <c r="M15" s="320">
        <f t="shared" si="5"/>
        <v>655</v>
      </c>
      <c r="N15" s="389">
        <v>2020</v>
      </c>
      <c r="O15" s="117">
        <v>228</v>
      </c>
      <c r="P15" s="118">
        <f t="shared" si="2"/>
        <v>1235</v>
      </c>
      <c r="Q15" s="117">
        <f t="shared" si="3"/>
        <v>808</v>
      </c>
      <c r="R15" s="117"/>
      <c r="S15" s="117">
        <v>767</v>
      </c>
      <c r="T15" s="117">
        <v>41</v>
      </c>
      <c r="U15" s="325">
        <f t="shared" si="4"/>
        <v>427</v>
      </c>
      <c r="V15" s="119">
        <v>82</v>
      </c>
      <c r="W15" s="119">
        <v>345</v>
      </c>
      <c r="X15" s="119">
        <f t="shared" si="1"/>
        <v>0</v>
      </c>
      <c r="Y15" s="120"/>
    </row>
    <row r="16" spans="1:26" s="121" customFormat="1" ht="63" x14ac:dyDescent="0.25">
      <c r="A16" s="113">
        <v>8</v>
      </c>
      <c r="B16" s="113" t="s">
        <v>19</v>
      </c>
      <c r="C16" s="113">
        <v>4357</v>
      </c>
      <c r="D16" s="113">
        <v>6121</v>
      </c>
      <c r="E16" s="113">
        <v>61</v>
      </c>
      <c r="F16" s="114">
        <v>60002101342</v>
      </c>
      <c r="G16" s="123" t="s">
        <v>117</v>
      </c>
      <c r="H16" s="399" t="s">
        <v>307</v>
      </c>
      <c r="I16" s="348"/>
      <c r="J16" s="348" t="s">
        <v>0</v>
      </c>
      <c r="K16" s="320">
        <v>28730</v>
      </c>
      <c r="L16" s="320">
        <v>23340</v>
      </c>
      <c r="M16" s="320">
        <f>K16-L16</f>
        <v>5390</v>
      </c>
      <c r="N16" s="389">
        <v>2020</v>
      </c>
      <c r="O16" s="117">
        <v>397</v>
      </c>
      <c r="P16" s="118">
        <f>Q16+U16</f>
        <v>28333</v>
      </c>
      <c r="Q16" s="117">
        <f>SUM(R16:T16)</f>
        <v>23340</v>
      </c>
      <c r="R16" s="117"/>
      <c r="S16" s="117">
        <v>22043</v>
      </c>
      <c r="T16" s="117">
        <v>1297</v>
      </c>
      <c r="U16" s="325">
        <f>SUM(V16:W16)</f>
        <v>4993</v>
      </c>
      <c r="V16" s="119">
        <v>2593</v>
      </c>
      <c r="W16" s="119">
        <v>2400</v>
      </c>
      <c r="X16" s="119">
        <f>K16-O16-P16</f>
        <v>0</v>
      </c>
      <c r="Y16" s="120"/>
    </row>
    <row r="17" spans="1:26" s="121" customFormat="1" ht="78.75" x14ac:dyDescent="0.25">
      <c r="A17" s="113">
        <v>9</v>
      </c>
      <c r="B17" s="113" t="s">
        <v>19</v>
      </c>
      <c r="C17" s="55">
        <v>4357</v>
      </c>
      <c r="D17" s="55">
        <v>6121</v>
      </c>
      <c r="E17" s="55">
        <v>61</v>
      </c>
      <c r="F17" s="122">
        <v>60002101181</v>
      </c>
      <c r="G17" s="123" t="s">
        <v>118</v>
      </c>
      <c r="H17" s="399" t="s">
        <v>308</v>
      </c>
      <c r="I17" s="32"/>
      <c r="J17" s="394" t="s">
        <v>99</v>
      </c>
      <c r="K17" s="320">
        <v>28844</v>
      </c>
      <c r="L17" s="320">
        <v>17760</v>
      </c>
      <c r="M17" s="320">
        <f>K17-L17</f>
        <v>11084</v>
      </c>
      <c r="N17" s="389" t="s">
        <v>67</v>
      </c>
      <c r="O17" s="117">
        <v>5747</v>
      </c>
      <c r="P17" s="118">
        <f>Q17+U17</f>
        <v>8466</v>
      </c>
      <c r="Q17" s="117">
        <f>SUM(R17:T17)</f>
        <v>5821</v>
      </c>
      <c r="R17" s="117"/>
      <c r="S17" s="117">
        <v>5498</v>
      </c>
      <c r="T17" s="117">
        <v>323</v>
      </c>
      <c r="U17" s="325">
        <f>SUM(V17:W17)</f>
        <v>2645</v>
      </c>
      <c r="V17" s="119">
        <v>645</v>
      </c>
      <c r="W17" s="119">
        <v>2000</v>
      </c>
      <c r="X17" s="119">
        <f>K17-O17-P17</f>
        <v>14631</v>
      </c>
      <c r="Y17" s="120" t="s">
        <v>119</v>
      </c>
    </row>
    <row r="18" spans="1:26" s="121" customFormat="1" ht="53.25" customHeight="1" x14ac:dyDescent="0.25">
      <c r="A18" s="428">
        <v>10</v>
      </c>
      <c r="B18" s="113" t="s">
        <v>19</v>
      </c>
      <c r="C18" s="428">
        <v>4357</v>
      </c>
      <c r="D18" s="113">
        <v>6121</v>
      </c>
      <c r="E18" s="113">
        <v>61</v>
      </c>
      <c r="F18" s="433">
        <v>60002101343</v>
      </c>
      <c r="G18" s="429" t="s">
        <v>120</v>
      </c>
      <c r="H18" s="430" t="s">
        <v>309</v>
      </c>
      <c r="I18" s="432"/>
      <c r="J18" s="432" t="s">
        <v>99</v>
      </c>
      <c r="K18" s="434">
        <v>44785</v>
      </c>
      <c r="L18" s="434">
        <v>25731</v>
      </c>
      <c r="M18" s="434">
        <f>K18-L18</f>
        <v>19054</v>
      </c>
      <c r="N18" s="435" t="s">
        <v>67</v>
      </c>
      <c r="O18" s="436">
        <v>1151</v>
      </c>
      <c r="P18" s="439">
        <f>Q18+U18</f>
        <v>17629</v>
      </c>
      <c r="Q18" s="440">
        <f>SUM(R18:T19)</f>
        <v>9484</v>
      </c>
      <c r="R18" s="117"/>
      <c r="S18" s="117">
        <v>8957</v>
      </c>
      <c r="T18" s="117">
        <v>527</v>
      </c>
      <c r="U18" s="441">
        <f>SUM(V18:W19)</f>
        <v>8145</v>
      </c>
      <c r="V18" s="119">
        <v>645</v>
      </c>
      <c r="W18" s="119">
        <v>2500</v>
      </c>
      <c r="X18" s="442">
        <f>K18-O18-P18</f>
        <v>26005</v>
      </c>
      <c r="Y18" s="437" t="s">
        <v>119</v>
      </c>
    </row>
    <row r="19" spans="1:26" s="121" customFormat="1" ht="48.75" customHeight="1" x14ac:dyDescent="0.25">
      <c r="A19" s="428"/>
      <c r="B19" s="113"/>
      <c r="C19" s="428"/>
      <c r="D19" s="55">
        <v>6341</v>
      </c>
      <c r="E19" s="55">
        <v>63</v>
      </c>
      <c r="F19" s="433"/>
      <c r="G19" s="429"/>
      <c r="H19" s="431"/>
      <c r="I19" s="432"/>
      <c r="J19" s="432"/>
      <c r="K19" s="434"/>
      <c r="L19" s="434"/>
      <c r="M19" s="434"/>
      <c r="N19" s="435"/>
      <c r="O19" s="436"/>
      <c r="P19" s="439"/>
      <c r="Q19" s="440"/>
      <c r="R19" s="117"/>
      <c r="S19" s="117">
        <v>0</v>
      </c>
      <c r="T19" s="117">
        <v>0</v>
      </c>
      <c r="U19" s="441"/>
      <c r="V19" s="119">
        <v>0</v>
      </c>
      <c r="W19" s="119">
        <v>5000</v>
      </c>
      <c r="X19" s="442"/>
      <c r="Y19" s="438"/>
    </row>
    <row r="20" spans="1:26" s="112" customFormat="1" ht="25.5" hidden="1" customHeight="1" x14ac:dyDescent="0.3">
      <c r="A20" s="349" t="s">
        <v>40</v>
      </c>
      <c r="B20" s="349"/>
      <c r="C20" s="349"/>
      <c r="D20" s="349"/>
      <c r="E20" s="349"/>
      <c r="F20" s="349"/>
      <c r="G20" s="349"/>
      <c r="H20" s="349"/>
      <c r="I20" s="349"/>
      <c r="J20" s="349"/>
      <c r="K20" s="53">
        <f>SUM(K21:K24)</f>
        <v>0</v>
      </c>
      <c r="L20" s="53">
        <f t="shared" ref="L20:X20" si="6">SUM(L21:L24)</f>
        <v>0</v>
      </c>
      <c r="M20" s="53">
        <f t="shared" si="6"/>
        <v>0</v>
      </c>
      <c r="N20" s="53">
        <f t="shared" si="6"/>
        <v>0</v>
      </c>
      <c r="O20" s="53">
        <f t="shared" si="6"/>
        <v>0</v>
      </c>
      <c r="P20" s="53">
        <f t="shared" si="6"/>
        <v>0</v>
      </c>
      <c r="Q20" s="53">
        <f t="shared" si="6"/>
        <v>0</v>
      </c>
      <c r="R20" s="53">
        <f t="shared" si="6"/>
        <v>0</v>
      </c>
      <c r="S20" s="53">
        <f t="shared" si="6"/>
        <v>0</v>
      </c>
      <c r="T20" s="53">
        <f t="shared" si="6"/>
        <v>0</v>
      </c>
      <c r="U20" s="53">
        <f t="shared" si="6"/>
        <v>0</v>
      </c>
      <c r="V20" s="53">
        <f t="shared" si="6"/>
        <v>0</v>
      </c>
      <c r="W20" s="53">
        <f t="shared" si="6"/>
        <v>0</v>
      </c>
      <c r="X20" s="53">
        <f t="shared" si="6"/>
        <v>0</v>
      </c>
      <c r="Y20" s="33"/>
    </row>
    <row r="21" spans="1:26" s="121" customFormat="1" ht="15.75" hidden="1" x14ac:dyDescent="0.25">
      <c r="A21" s="113"/>
      <c r="B21" s="113"/>
      <c r="C21" s="55"/>
      <c r="D21" s="55"/>
      <c r="E21" s="55"/>
      <c r="F21" s="122"/>
      <c r="G21" s="123"/>
      <c r="H21" s="51"/>
      <c r="I21" s="32"/>
      <c r="J21" s="32"/>
      <c r="K21" s="320">
        <f>SUM(L21:M21)</f>
        <v>0</v>
      </c>
      <c r="L21" s="320"/>
      <c r="M21" s="320"/>
      <c r="N21" s="116"/>
      <c r="O21" s="117"/>
      <c r="P21" s="118">
        <f t="shared" si="2"/>
        <v>0</v>
      </c>
      <c r="Q21" s="117">
        <f t="shared" ref="Q21:Q24" si="7">SUM(R21:T21)</f>
        <v>0</v>
      </c>
      <c r="R21" s="117"/>
      <c r="S21" s="117"/>
      <c r="T21" s="117"/>
      <c r="U21" s="119">
        <f t="shared" ref="U21:U24" si="8">SUM(V21:W21)</f>
        <v>0</v>
      </c>
      <c r="V21" s="119"/>
      <c r="W21" s="119"/>
      <c r="X21" s="119">
        <f t="shared" si="1"/>
        <v>0</v>
      </c>
      <c r="Y21" s="120"/>
    </row>
    <row r="22" spans="1:26" s="121" customFormat="1" ht="15.75" hidden="1" x14ac:dyDescent="0.25">
      <c r="A22" s="113"/>
      <c r="B22" s="113"/>
      <c r="C22" s="113"/>
      <c r="D22" s="113"/>
      <c r="E22" s="113"/>
      <c r="F22" s="114"/>
      <c r="G22" s="123"/>
      <c r="H22" s="51"/>
      <c r="I22" s="348"/>
      <c r="J22" s="348"/>
      <c r="K22" s="320">
        <f t="shared" ref="K22" si="9">SUM(L22:M22)</f>
        <v>0</v>
      </c>
      <c r="L22" s="320"/>
      <c r="M22" s="320"/>
      <c r="N22" s="116"/>
      <c r="O22" s="117"/>
      <c r="P22" s="118">
        <f t="shared" si="2"/>
        <v>0</v>
      </c>
      <c r="Q22" s="117">
        <f t="shared" si="7"/>
        <v>0</v>
      </c>
      <c r="R22" s="117"/>
      <c r="S22" s="117"/>
      <c r="T22" s="117"/>
      <c r="U22" s="119">
        <f t="shared" si="8"/>
        <v>0</v>
      </c>
      <c r="V22" s="119"/>
      <c r="W22" s="119"/>
      <c r="X22" s="119">
        <f t="shared" si="1"/>
        <v>0</v>
      </c>
      <c r="Y22" s="120"/>
    </row>
    <row r="23" spans="1:26" s="121" customFormat="1" ht="15.75" hidden="1" x14ac:dyDescent="0.25">
      <c r="A23" s="113"/>
      <c r="B23" s="113"/>
      <c r="C23" s="55"/>
      <c r="D23" s="55"/>
      <c r="E23" s="55"/>
      <c r="F23" s="122"/>
      <c r="G23" s="123"/>
      <c r="H23" s="51"/>
      <c r="I23" s="32"/>
      <c r="J23" s="32"/>
      <c r="K23" s="320">
        <f>SUM(L23:M23)</f>
        <v>0</v>
      </c>
      <c r="L23" s="320"/>
      <c r="M23" s="320"/>
      <c r="N23" s="116"/>
      <c r="O23" s="117"/>
      <c r="P23" s="118">
        <f t="shared" si="2"/>
        <v>0</v>
      </c>
      <c r="Q23" s="117">
        <f t="shared" si="7"/>
        <v>0</v>
      </c>
      <c r="R23" s="117"/>
      <c r="S23" s="117"/>
      <c r="T23" s="117"/>
      <c r="U23" s="119">
        <f t="shared" si="8"/>
        <v>0</v>
      </c>
      <c r="V23" s="119"/>
      <c r="W23" s="119"/>
      <c r="X23" s="119">
        <f t="shared" si="1"/>
        <v>0</v>
      </c>
      <c r="Y23" s="120"/>
    </row>
    <row r="24" spans="1:26" s="121" customFormat="1" ht="15.75" hidden="1" x14ac:dyDescent="0.25">
      <c r="A24" s="113"/>
      <c r="B24" s="113"/>
      <c r="C24" s="113"/>
      <c r="D24" s="113"/>
      <c r="E24" s="113"/>
      <c r="F24" s="114"/>
      <c r="G24" s="123"/>
      <c r="H24" s="51"/>
      <c r="I24" s="348"/>
      <c r="J24" s="348"/>
      <c r="K24" s="320">
        <f t="shared" ref="K24" si="10">SUM(L24:M24)</f>
        <v>0</v>
      </c>
      <c r="L24" s="320"/>
      <c r="M24" s="320"/>
      <c r="N24" s="116"/>
      <c r="O24" s="117"/>
      <c r="P24" s="118">
        <f t="shared" si="2"/>
        <v>0</v>
      </c>
      <c r="Q24" s="117">
        <f t="shared" si="7"/>
        <v>0</v>
      </c>
      <c r="R24" s="117"/>
      <c r="S24" s="117"/>
      <c r="T24" s="117"/>
      <c r="U24" s="119">
        <f t="shared" si="8"/>
        <v>0</v>
      </c>
      <c r="V24" s="119"/>
      <c r="W24" s="119"/>
      <c r="X24" s="119">
        <f t="shared" si="1"/>
        <v>0</v>
      </c>
      <c r="Y24" s="120"/>
    </row>
    <row r="25" spans="1:26" ht="35.25" customHeight="1" x14ac:dyDescent="0.25">
      <c r="A25" s="346" t="s">
        <v>121</v>
      </c>
      <c r="B25" s="346"/>
      <c r="C25" s="346"/>
      <c r="D25" s="346"/>
      <c r="E25" s="346"/>
      <c r="F25" s="346"/>
      <c r="G25" s="346"/>
      <c r="H25" s="346"/>
      <c r="I25" s="346"/>
      <c r="J25" s="346"/>
      <c r="K25" s="23">
        <f>K8+K20</f>
        <v>226747</v>
      </c>
      <c r="L25" s="23">
        <f>L8+L20</f>
        <v>146355</v>
      </c>
      <c r="M25" s="23">
        <f>M8+M20</f>
        <v>80392</v>
      </c>
      <c r="N25" s="23"/>
      <c r="O25" s="23">
        <f t="shared" ref="O25:X25" si="11">O8+O20</f>
        <v>51311</v>
      </c>
      <c r="P25" s="23">
        <f t="shared" si="11"/>
        <v>134800</v>
      </c>
      <c r="Q25" s="23">
        <f t="shared" si="11"/>
        <v>81020</v>
      </c>
      <c r="R25" s="23">
        <f t="shared" si="11"/>
        <v>0</v>
      </c>
      <c r="S25" s="23">
        <f t="shared" si="11"/>
        <v>76521</v>
      </c>
      <c r="T25" s="23">
        <f t="shared" si="11"/>
        <v>4499</v>
      </c>
      <c r="U25" s="23">
        <f t="shared" si="11"/>
        <v>53780</v>
      </c>
      <c r="V25" s="23">
        <f t="shared" si="11"/>
        <v>8079</v>
      </c>
      <c r="W25" s="23">
        <f t="shared" si="11"/>
        <v>45701</v>
      </c>
      <c r="X25" s="22">
        <f t="shared" si="11"/>
        <v>40636</v>
      </c>
      <c r="Y25" s="21"/>
    </row>
    <row r="26" spans="1:26" s="105" customFormat="1" x14ac:dyDescent="0.25">
      <c r="A26" s="103"/>
      <c r="B26" s="103"/>
      <c r="C26" s="103"/>
      <c r="D26" s="103"/>
      <c r="E26" s="103"/>
      <c r="F26" s="103"/>
      <c r="G26" s="125"/>
      <c r="H26" s="103"/>
      <c r="I26" s="126"/>
      <c r="J26" s="127"/>
      <c r="K26" s="128"/>
      <c r="L26" s="128"/>
      <c r="M26" s="128"/>
      <c r="N26" s="129"/>
      <c r="O26" s="129"/>
      <c r="Y26" s="130"/>
      <c r="Z26" s="107"/>
    </row>
    <row r="27" spans="1:26" s="105" customFormat="1" x14ac:dyDescent="0.25">
      <c r="A27" s="103"/>
      <c r="B27" s="103"/>
      <c r="C27" s="103"/>
      <c r="D27" s="103"/>
      <c r="E27" s="103"/>
      <c r="F27" s="103"/>
      <c r="G27" s="103"/>
      <c r="H27" s="103"/>
      <c r="I27" s="131"/>
      <c r="J27" s="132"/>
      <c r="K27" s="133"/>
      <c r="L27" s="133"/>
      <c r="M27" s="133"/>
      <c r="Y27" s="130"/>
      <c r="Z27" s="107"/>
    </row>
    <row r="28" spans="1:26" s="105" customFormat="1" ht="18" x14ac:dyDescent="0.25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Y28" s="130"/>
      <c r="Z28" s="107"/>
    </row>
    <row r="29" spans="1:26" s="140" customFormat="1" x14ac:dyDescent="0.2">
      <c r="A29" s="135"/>
      <c r="B29" s="136"/>
      <c r="C29" s="135"/>
      <c r="D29" s="136"/>
      <c r="E29" s="136"/>
      <c r="F29" s="136"/>
      <c r="G29" s="136"/>
      <c r="H29" s="136"/>
      <c r="I29" s="137"/>
      <c r="J29" s="138"/>
      <c r="K29" s="139"/>
      <c r="L29" s="139"/>
      <c r="M29" s="139"/>
      <c r="Y29" s="141"/>
      <c r="Z29" s="142"/>
    </row>
    <row r="30" spans="1:26" s="105" customFormat="1" x14ac:dyDescent="0.25">
      <c r="A30" s="103"/>
      <c r="B30" s="103"/>
      <c r="C30" s="103"/>
      <c r="D30" s="103"/>
      <c r="E30" s="103"/>
      <c r="F30" s="103"/>
      <c r="G30" s="103"/>
      <c r="H30" s="103"/>
      <c r="I30" s="107"/>
      <c r="J30" s="132"/>
      <c r="K30" s="133"/>
      <c r="L30" s="133"/>
      <c r="M30" s="133"/>
      <c r="Y30" s="130"/>
      <c r="Z30" s="107"/>
    </row>
    <row r="31" spans="1:26" s="105" customFormat="1" x14ac:dyDescent="0.25">
      <c r="A31" s="103"/>
      <c r="B31" s="103"/>
      <c r="C31" s="103"/>
      <c r="D31" s="103"/>
      <c r="E31" s="103"/>
      <c r="F31" s="103"/>
      <c r="G31" s="103"/>
      <c r="H31" s="103"/>
      <c r="I31" s="107"/>
      <c r="J31" s="132"/>
      <c r="K31" s="133"/>
      <c r="L31" s="133"/>
      <c r="M31" s="133"/>
      <c r="Y31" s="130"/>
      <c r="Z31" s="107"/>
    </row>
    <row r="32" spans="1:26" s="105" customFormat="1" x14ac:dyDescent="0.25">
      <c r="A32" s="103"/>
      <c r="B32" s="103"/>
      <c r="C32" s="103"/>
      <c r="D32" s="103"/>
      <c r="E32" s="103"/>
      <c r="F32" s="103"/>
      <c r="G32" s="103"/>
      <c r="H32" s="103"/>
      <c r="I32" s="107"/>
      <c r="J32" s="132"/>
      <c r="K32" s="133"/>
      <c r="L32" s="133"/>
      <c r="M32" s="133"/>
      <c r="Y32" s="130"/>
      <c r="Z32" s="107"/>
    </row>
    <row r="33" spans="1:26" s="105" customFormat="1" x14ac:dyDescent="0.25">
      <c r="A33" s="103"/>
      <c r="B33" s="103"/>
      <c r="C33" s="103"/>
      <c r="D33" s="103"/>
      <c r="E33" s="103"/>
      <c r="F33" s="103"/>
      <c r="G33" s="103"/>
      <c r="H33" s="103"/>
      <c r="I33" s="107"/>
      <c r="J33" s="132"/>
      <c r="K33" s="133"/>
      <c r="L33" s="133"/>
      <c r="M33" s="133"/>
      <c r="Y33" s="130"/>
      <c r="Z33" s="107"/>
    </row>
    <row r="34" spans="1:26" s="105" customFormat="1" x14ac:dyDescent="0.25">
      <c r="A34" s="103"/>
      <c r="B34" s="103"/>
      <c r="C34" s="103"/>
      <c r="D34" s="103"/>
      <c r="E34" s="103"/>
      <c r="F34" s="103"/>
      <c r="G34" s="103"/>
      <c r="H34" s="103"/>
      <c r="I34" s="107"/>
      <c r="J34" s="132"/>
      <c r="K34" s="133"/>
      <c r="L34" s="133"/>
      <c r="M34" s="133"/>
      <c r="Y34" s="130"/>
      <c r="Z34" s="107"/>
    </row>
    <row r="35" spans="1:26" s="105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7"/>
      <c r="J35" s="132"/>
      <c r="K35" s="133"/>
      <c r="L35" s="133"/>
      <c r="M35" s="133"/>
      <c r="Y35" s="130"/>
      <c r="Z35" s="107"/>
    </row>
    <row r="36" spans="1:26" s="105" customFormat="1" x14ac:dyDescent="0.25">
      <c r="A36" s="103"/>
      <c r="B36" s="103"/>
      <c r="C36" s="103"/>
      <c r="D36" s="103"/>
      <c r="E36" s="103"/>
      <c r="F36" s="103"/>
      <c r="G36" s="103"/>
      <c r="H36" s="103"/>
      <c r="I36" s="107"/>
      <c r="J36" s="132"/>
      <c r="K36" s="133"/>
      <c r="L36" s="133"/>
      <c r="M36" s="133"/>
      <c r="Y36" s="130"/>
      <c r="Z36" s="107"/>
    </row>
    <row r="37" spans="1:26" s="105" customFormat="1" x14ac:dyDescent="0.25">
      <c r="A37" s="103"/>
      <c r="B37" s="103"/>
      <c r="C37" s="103"/>
      <c r="D37" s="103"/>
      <c r="E37" s="103"/>
      <c r="F37" s="103"/>
      <c r="G37" s="103"/>
      <c r="H37" s="103"/>
      <c r="I37" s="107"/>
      <c r="J37" s="132"/>
      <c r="K37" s="133"/>
      <c r="L37" s="133"/>
      <c r="M37" s="133"/>
      <c r="Y37" s="130"/>
      <c r="Z37" s="107"/>
    </row>
    <row r="38" spans="1:26" s="105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7"/>
      <c r="J38" s="132"/>
      <c r="K38" s="133"/>
      <c r="L38" s="133"/>
      <c r="M38" s="133"/>
      <c r="Y38" s="130"/>
      <c r="Z38" s="107"/>
    </row>
    <row r="39" spans="1:26" s="105" customFormat="1" x14ac:dyDescent="0.25">
      <c r="A39" s="103"/>
      <c r="B39" s="103"/>
      <c r="C39" s="103"/>
      <c r="D39" s="103"/>
      <c r="E39" s="103"/>
      <c r="F39" s="103"/>
      <c r="G39" s="103"/>
      <c r="H39" s="103"/>
      <c r="I39" s="107"/>
      <c r="J39" s="132"/>
      <c r="K39" s="133"/>
      <c r="L39" s="133"/>
      <c r="M39" s="133"/>
      <c r="Y39" s="130"/>
      <c r="Z39" s="107"/>
    </row>
    <row r="40" spans="1:26" s="105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7"/>
      <c r="J40" s="132"/>
      <c r="K40" s="133"/>
      <c r="L40" s="133"/>
      <c r="M40" s="133"/>
      <c r="Y40" s="130"/>
      <c r="Z40" s="107"/>
    </row>
    <row r="41" spans="1:26" s="105" customFormat="1" x14ac:dyDescent="0.25">
      <c r="A41" s="103"/>
      <c r="B41" s="103"/>
      <c r="C41" s="103"/>
      <c r="D41" s="103"/>
      <c r="E41" s="103"/>
      <c r="F41" s="103"/>
      <c r="G41" s="103"/>
      <c r="H41" s="103"/>
      <c r="I41" s="107"/>
      <c r="J41" s="132"/>
      <c r="K41" s="133"/>
      <c r="L41" s="133"/>
      <c r="M41" s="133"/>
      <c r="Y41" s="130"/>
      <c r="Z41" s="107"/>
    </row>
    <row r="42" spans="1:26" s="105" customFormat="1" x14ac:dyDescent="0.25">
      <c r="A42" s="103"/>
      <c r="B42" s="103"/>
      <c r="C42" s="103"/>
      <c r="D42" s="103"/>
      <c r="E42" s="103"/>
      <c r="F42" s="103"/>
      <c r="G42" s="103"/>
      <c r="H42" s="103"/>
      <c r="I42" s="107"/>
      <c r="J42" s="132"/>
      <c r="K42" s="133"/>
      <c r="L42" s="133"/>
      <c r="M42" s="133"/>
      <c r="Y42" s="130"/>
      <c r="Z42" s="107"/>
    </row>
    <row r="43" spans="1:26" s="105" customFormat="1" x14ac:dyDescent="0.25">
      <c r="A43" s="103"/>
      <c r="B43" s="103"/>
      <c r="C43" s="103"/>
      <c r="D43" s="103"/>
      <c r="E43" s="103"/>
      <c r="F43" s="103"/>
      <c r="G43" s="103"/>
      <c r="H43" s="103"/>
      <c r="I43" s="107"/>
      <c r="J43" s="132"/>
      <c r="K43" s="133"/>
      <c r="L43" s="133"/>
      <c r="M43" s="133"/>
      <c r="Y43" s="130"/>
      <c r="Z43" s="107"/>
    </row>
    <row r="44" spans="1:26" s="105" customFormat="1" x14ac:dyDescent="0.25">
      <c r="A44" s="103"/>
      <c r="B44" s="103"/>
      <c r="C44" s="103"/>
      <c r="D44" s="103"/>
      <c r="E44" s="103"/>
      <c r="F44" s="103"/>
      <c r="G44" s="103"/>
      <c r="H44" s="103"/>
      <c r="I44" s="107"/>
      <c r="J44" s="132"/>
      <c r="K44" s="133"/>
      <c r="L44" s="133"/>
      <c r="M44" s="133"/>
      <c r="Y44" s="130"/>
      <c r="Z44" s="107"/>
    </row>
    <row r="45" spans="1:26" s="105" customFormat="1" x14ac:dyDescent="0.25">
      <c r="A45" s="103"/>
      <c r="B45" s="103"/>
      <c r="C45" s="103"/>
      <c r="D45" s="103"/>
      <c r="E45" s="103"/>
      <c r="F45" s="103"/>
      <c r="G45" s="103"/>
      <c r="H45" s="103"/>
      <c r="I45" s="107"/>
      <c r="J45" s="132"/>
      <c r="K45" s="133"/>
      <c r="L45" s="133"/>
      <c r="M45" s="133"/>
      <c r="Y45" s="130"/>
      <c r="Z45" s="107"/>
    </row>
    <row r="46" spans="1:26" s="105" customFormat="1" x14ac:dyDescent="0.25">
      <c r="A46" s="103"/>
      <c r="B46" s="103"/>
      <c r="C46" s="103"/>
      <c r="D46" s="103"/>
      <c r="E46" s="103"/>
      <c r="F46" s="103"/>
      <c r="G46" s="103"/>
      <c r="H46" s="103"/>
      <c r="I46" s="107"/>
      <c r="J46" s="132"/>
      <c r="K46" s="133"/>
      <c r="L46" s="133"/>
      <c r="M46" s="133"/>
      <c r="Y46" s="130"/>
      <c r="Z46" s="107"/>
    </row>
    <row r="47" spans="1:26" s="105" customFormat="1" x14ac:dyDescent="0.25">
      <c r="A47" s="103"/>
      <c r="B47" s="103"/>
      <c r="C47" s="103"/>
      <c r="D47" s="103"/>
      <c r="E47" s="103"/>
      <c r="F47" s="103"/>
      <c r="G47" s="103"/>
      <c r="H47" s="103"/>
      <c r="I47" s="107"/>
      <c r="J47" s="103"/>
      <c r="K47" s="133"/>
      <c r="L47" s="133"/>
      <c r="M47" s="133"/>
      <c r="Y47" s="130"/>
      <c r="Z47" s="107"/>
    </row>
    <row r="48" spans="1:26" s="105" customFormat="1" x14ac:dyDescent="0.25">
      <c r="A48" s="103"/>
      <c r="B48" s="103"/>
      <c r="C48" s="103"/>
      <c r="D48" s="103"/>
      <c r="E48" s="103"/>
      <c r="F48" s="103"/>
      <c r="G48" s="103"/>
      <c r="H48" s="103"/>
      <c r="I48" s="107"/>
      <c r="J48" s="103"/>
      <c r="K48" s="133"/>
      <c r="L48" s="133"/>
      <c r="M48" s="133"/>
      <c r="Y48" s="130"/>
      <c r="Z48" s="107"/>
    </row>
    <row r="49" spans="1:26" s="105" customFormat="1" x14ac:dyDescent="0.25">
      <c r="A49" s="103"/>
      <c r="B49" s="103"/>
      <c r="C49" s="103"/>
      <c r="D49" s="103"/>
      <c r="E49" s="103"/>
      <c r="F49" s="103"/>
      <c r="G49" s="103"/>
      <c r="H49" s="103"/>
      <c r="I49" s="107"/>
      <c r="J49" s="103"/>
      <c r="K49" s="133"/>
      <c r="L49" s="133"/>
      <c r="M49" s="133"/>
      <c r="Y49" s="130"/>
      <c r="Z49" s="107"/>
    </row>
    <row r="50" spans="1:26" s="105" customFormat="1" x14ac:dyDescent="0.25">
      <c r="A50" s="103"/>
      <c r="B50" s="103"/>
      <c r="C50" s="103"/>
      <c r="D50" s="103"/>
      <c r="E50" s="103"/>
      <c r="F50" s="103"/>
      <c r="G50" s="103"/>
      <c r="H50" s="103"/>
      <c r="I50" s="107"/>
      <c r="J50" s="103"/>
      <c r="K50" s="133"/>
      <c r="L50" s="133"/>
      <c r="M50" s="133"/>
      <c r="Y50" s="130"/>
      <c r="Z50" s="107"/>
    </row>
    <row r="51" spans="1:26" s="105" customFormat="1" x14ac:dyDescent="0.25">
      <c r="A51" s="103"/>
      <c r="B51" s="103"/>
      <c r="C51" s="103"/>
      <c r="D51" s="103"/>
      <c r="E51" s="103"/>
      <c r="F51" s="103"/>
      <c r="G51" s="103"/>
      <c r="H51" s="103"/>
      <c r="I51" s="107"/>
      <c r="J51" s="103"/>
      <c r="K51" s="133"/>
      <c r="L51" s="133"/>
      <c r="M51" s="133"/>
      <c r="Y51" s="130"/>
      <c r="Z51" s="107"/>
    </row>
    <row r="52" spans="1:26" s="105" customFormat="1" x14ac:dyDescent="0.25">
      <c r="A52" s="103"/>
      <c r="B52" s="103"/>
      <c r="C52" s="103"/>
      <c r="D52" s="103"/>
      <c r="E52" s="103"/>
      <c r="F52" s="103"/>
      <c r="G52" s="103"/>
      <c r="H52" s="103"/>
      <c r="I52" s="107"/>
      <c r="J52" s="103"/>
      <c r="K52" s="133"/>
      <c r="L52" s="133"/>
      <c r="M52" s="133"/>
      <c r="Y52" s="130"/>
      <c r="Z52" s="107"/>
    </row>
    <row r="53" spans="1:26" s="105" customFormat="1" x14ac:dyDescent="0.25">
      <c r="A53" s="103"/>
      <c r="B53" s="103"/>
      <c r="C53" s="103"/>
      <c r="D53" s="103"/>
      <c r="E53" s="103"/>
      <c r="F53" s="103"/>
      <c r="G53" s="103"/>
      <c r="H53" s="103"/>
      <c r="I53" s="107"/>
      <c r="J53" s="103"/>
      <c r="K53" s="133"/>
      <c r="L53" s="133"/>
      <c r="M53" s="133"/>
      <c r="Y53" s="130"/>
      <c r="Z53" s="107"/>
    </row>
    <row r="54" spans="1:26" s="105" customFormat="1" x14ac:dyDescent="0.25">
      <c r="A54" s="103"/>
      <c r="B54" s="103"/>
      <c r="C54" s="103"/>
      <c r="D54" s="103"/>
      <c r="E54" s="103"/>
      <c r="F54" s="103"/>
      <c r="G54" s="103"/>
      <c r="H54" s="103"/>
      <c r="I54" s="107"/>
      <c r="J54" s="103"/>
      <c r="K54" s="133"/>
      <c r="L54" s="133"/>
      <c r="M54" s="133"/>
      <c r="Y54" s="130"/>
      <c r="Z54" s="107"/>
    </row>
    <row r="55" spans="1:26" s="105" customFormat="1" x14ac:dyDescent="0.25">
      <c r="A55" s="103"/>
      <c r="B55" s="103"/>
      <c r="C55" s="103"/>
      <c r="D55" s="103"/>
      <c r="E55" s="103"/>
      <c r="F55" s="103"/>
      <c r="G55" s="103"/>
      <c r="H55" s="103"/>
      <c r="I55" s="107"/>
      <c r="J55" s="103"/>
      <c r="K55" s="133"/>
      <c r="L55" s="133"/>
      <c r="M55" s="133"/>
      <c r="Y55" s="130"/>
      <c r="Z55" s="107"/>
    </row>
    <row r="56" spans="1:26" s="105" customFormat="1" x14ac:dyDescent="0.25">
      <c r="A56" s="103"/>
      <c r="B56" s="103"/>
      <c r="C56" s="103"/>
      <c r="D56" s="103"/>
      <c r="E56" s="103"/>
      <c r="F56" s="103"/>
      <c r="G56" s="103"/>
      <c r="H56" s="103"/>
      <c r="I56" s="107"/>
      <c r="J56" s="103"/>
      <c r="K56" s="133"/>
      <c r="L56" s="133"/>
      <c r="M56" s="133"/>
      <c r="Y56" s="130"/>
      <c r="Z56" s="107"/>
    </row>
    <row r="57" spans="1:26" s="105" customFormat="1" x14ac:dyDescent="0.25">
      <c r="A57" s="103"/>
      <c r="B57" s="103"/>
      <c r="C57" s="103"/>
      <c r="D57" s="103"/>
      <c r="E57" s="103"/>
      <c r="F57" s="103"/>
      <c r="G57" s="103"/>
      <c r="H57" s="103"/>
      <c r="I57" s="107"/>
      <c r="J57" s="103"/>
      <c r="K57" s="133"/>
      <c r="L57" s="133"/>
      <c r="M57" s="133"/>
      <c r="Y57" s="130"/>
      <c r="Z57" s="107"/>
    </row>
    <row r="58" spans="1:26" s="105" customForma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3"/>
      <c r="K58" s="133"/>
      <c r="L58" s="133"/>
      <c r="M58" s="133"/>
      <c r="Y58" s="130"/>
      <c r="Z58" s="107"/>
    </row>
    <row r="59" spans="1:26" s="105" customForma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3"/>
      <c r="K59" s="133"/>
      <c r="L59" s="133"/>
      <c r="M59" s="133"/>
      <c r="Y59" s="130"/>
      <c r="Z59" s="107"/>
    </row>
    <row r="60" spans="1:26" s="105" customForma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3"/>
      <c r="K60" s="133"/>
      <c r="L60" s="133"/>
      <c r="M60" s="133"/>
      <c r="Y60" s="130"/>
      <c r="Z60" s="107"/>
    </row>
    <row r="61" spans="1:26" s="105" customForma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3"/>
      <c r="K61" s="133"/>
      <c r="L61" s="133"/>
      <c r="M61" s="133"/>
      <c r="Y61" s="130"/>
      <c r="Z61" s="107"/>
    </row>
    <row r="62" spans="1:26" s="105" customForma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3"/>
      <c r="K62" s="133"/>
      <c r="L62" s="133"/>
      <c r="M62" s="133"/>
      <c r="Y62" s="130"/>
      <c r="Z62" s="107"/>
    </row>
    <row r="63" spans="1:26" s="105" customForma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3"/>
      <c r="K63" s="133"/>
      <c r="L63" s="133"/>
      <c r="M63" s="133"/>
      <c r="Y63" s="130"/>
      <c r="Z63" s="107"/>
    </row>
    <row r="64" spans="1:26" s="105" customForma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3"/>
      <c r="K64" s="133"/>
      <c r="L64" s="133"/>
      <c r="M64" s="133"/>
      <c r="Y64" s="130"/>
      <c r="Z64" s="107"/>
    </row>
    <row r="65" spans="1:26" s="105" customForma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3"/>
      <c r="K65" s="133"/>
      <c r="L65" s="133"/>
      <c r="M65" s="133"/>
      <c r="Y65" s="130"/>
      <c r="Z65" s="107"/>
    </row>
    <row r="66" spans="1:26" s="105" customForma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3"/>
      <c r="K66" s="133"/>
      <c r="L66" s="133"/>
      <c r="M66" s="133"/>
      <c r="Y66" s="130"/>
      <c r="Z66" s="107"/>
    </row>
    <row r="67" spans="1:26" s="105" customForma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3"/>
      <c r="K67" s="133"/>
      <c r="L67" s="133"/>
      <c r="M67" s="133"/>
      <c r="Y67" s="130"/>
      <c r="Z67" s="107"/>
    </row>
    <row r="68" spans="1:26" s="105" customForma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3"/>
      <c r="K68" s="133"/>
      <c r="L68" s="133"/>
      <c r="M68" s="133"/>
      <c r="Y68" s="130"/>
      <c r="Z68" s="107"/>
    </row>
    <row r="69" spans="1:26" s="105" customForma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3"/>
      <c r="K69" s="133"/>
      <c r="L69" s="133"/>
      <c r="M69" s="133"/>
      <c r="Y69" s="130"/>
      <c r="Z69" s="107"/>
    </row>
    <row r="70" spans="1:26" s="105" customForma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3"/>
      <c r="K70" s="133"/>
      <c r="L70" s="133"/>
      <c r="M70" s="133"/>
      <c r="Y70" s="130"/>
      <c r="Z70" s="107"/>
    </row>
    <row r="71" spans="1:26" s="105" customForma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3"/>
      <c r="K71" s="133"/>
      <c r="L71" s="133"/>
      <c r="M71" s="133"/>
      <c r="Y71" s="130"/>
      <c r="Z71" s="107"/>
    </row>
    <row r="72" spans="1:26" s="105" customForma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3"/>
      <c r="K72" s="133"/>
      <c r="L72" s="133"/>
      <c r="M72" s="133"/>
      <c r="Y72" s="130"/>
      <c r="Z72" s="107"/>
    </row>
    <row r="73" spans="1:26" s="105" customForma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3"/>
      <c r="K73" s="133"/>
      <c r="L73" s="133"/>
      <c r="M73" s="133"/>
      <c r="Y73" s="130"/>
      <c r="Z73" s="107"/>
    </row>
    <row r="74" spans="1:26" s="105" customForma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3"/>
      <c r="K74" s="133"/>
      <c r="L74" s="133"/>
      <c r="M74" s="133"/>
      <c r="Y74" s="130"/>
      <c r="Z74" s="107"/>
    </row>
    <row r="75" spans="1:26" s="105" customForma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3"/>
      <c r="K75" s="133"/>
      <c r="L75" s="133"/>
      <c r="M75" s="133"/>
      <c r="Y75" s="130"/>
      <c r="Z75" s="107"/>
    </row>
    <row r="76" spans="1:26" s="105" customForma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3"/>
      <c r="K76" s="133"/>
      <c r="L76" s="133"/>
      <c r="M76" s="133"/>
      <c r="Y76" s="130"/>
      <c r="Z76" s="107"/>
    </row>
    <row r="77" spans="1:26" s="105" customForma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3"/>
      <c r="K77" s="133"/>
      <c r="L77" s="133"/>
      <c r="M77" s="133"/>
      <c r="Y77" s="130"/>
      <c r="Z77" s="107"/>
    </row>
    <row r="78" spans="1:26" s="105" customForma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3"/>
      <c r="K78" s="133"/>
      <c r="L78" s="133"/>
      <c r="M78" s="133"/>
      <c r="Y78" s="130"/>
      <c r="Z78" s="107"/>
    </row>
    <row r="79" spans="1:26" s="105" customForma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3"/>
      <c r="K79" s="133"/>
      <c r="L79" s="133"/>
      <c r="M79" s="133"/>
      <c r="Y79" s="130"/>
      <c r="Z79" s="107"/>
    </row>
    <row r="80" spans="1:26" s="105" customForma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3"/>
      <c r="K80" s="133"/>
      <c r="L80" s="133"/>
      <c r="M80" s="133"/>
      <c r="Y80" s="130"/>
      <c r="Z80" s="107"/>
    </row>
    <row r="81" spans="1:26" s="105" customForma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3"/>
      <c r="K81" s="133"/>
      <c r="L81" s="133"/>
      <c r="M81" s="133"/>
      <c r="Y81" s="130"/>
      <c r="Z81" s="107"/>
    </row>
    <row r="82" spans="1:26" s="105" customForma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3"/>
      <c r="K82" s="133"/>
      <c r="L82" s="133"/>
      <c r="M82" s="133"/>
      <c r="Y82" s="130"/>
      <c r="Z82" s="107"/>
    </row>
    <row r="83" spans="1:26" s="105" customForma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3"/>
      <c r="K83" s="133"/>
      <c r="L83" s="133"/>
      <c r="M83" s="133"/>
      <c r="Y83" s="130"/>
      <c r="Z83" s="107"/>
    </row>
    <row r="84" spans="1:26" s="105" customForma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3"/>
      <c r="K84" s="133"/>
      <c r="L84" s="133"/>
      <c r="M84" s="133"/>
      <c r="Y84" s="130"/>
      <c r="Z84" s="107"/>
    </row>
    <row r="85" spans="1:26" s="105" customForma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3"/>
      <c r="K85" s="133"/>
      <c r="L85" s="133"/>
      <c r="M85" s="133"/>
      <c r="Y85" s="130"/>
      <c r="Z85" s="107"/>
    </row>
    <row r="86" spans="1:26" s="105" customForma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3"/>
      <c r="K86" s="133"/>
      <c r="L86" s="133"/>
      <c r="M86" s="133"/>
      <c r="Y86" s="130"/>
      <c r="Z86" s="107"/>
    </row>
    <row r="87" spans="1:26" s="105" customForma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3"/>
      <c r="K87" s="133"/>
      <c r="L87" s="133"/>
      <c r="M87" s="133"/>
      <c r="Y87" s="130"/>
      <c r="Z87" s="107"/>
    </row>
    <row r="88" spans="1:26" s="105" customForma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3"/>
      <c r="K88" s="133"/>
      <c r="L88" s="133"/>
      <c r="M88" s="133"/>
      <c r="Y88" s="130"/>
      <c r="Z88" s="107"/>
    </row>
    <row r="89" spans="1:26" s="105" customForma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3"/>
      <c r="K89" s="133"/>
      <c r="L89" s="133"/>
      <c r="M89" s="133"/>
      <c r="Y89" s="130"/>
      <c r="Z89" s="107"/>
    </row>
    <row r="90" spans="1:26" s="105" customForma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3"/>
      <c r="K90" s="133"/>
      <c r="L90" s="133"/>
      <c r="M90" s="133"/>
      <c r="Y90" s="130"/>
      <c r="Z90" s="107"/>
    </row>
    <row r="91" spans="1:26" s="105" customForma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3"/>
      <c r="K91" s="133"/>
      <c r="L91" s="133"/>
      <c r="M91" s="133"/>
      <c r="Y91" s="130"/>
      <c r="Z91" s="107"/>
    </row>
    <row r="92" spans="1:26" s="105" customForma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3"/>
      <c r="K92" s="133"/>
      <c r="L92" s="133"/>
      <c r="M92" s="133"/>
      <c r="Y92" s="130"/>
      <c r="Z92" s="107"/>
    </row>
    <row r="93" spans="1:26" s="105" customForma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3"/>
      <c r="K93" s="133"/>
      <c r="L93" s="133"/>
      <c r="M93" s="133"/>
      <c r="Y93" s="130"/>
      <c r="Z93" s="107"/>
    </row>
    <row r="94" spans="1:26" s="105" customForma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3"/>
      <c r="K94" s="133"/>
      <c r="L94" s="133"/>
      <c r="M94" s="133"/>
      <c r="Y94" s="130"/>
      <c r="Z94" s="107"/>
    </row>
    <row r="95" spans="1:26" s="105" customForma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3"/>
      <c r="K95" s="133"/>
      <c r="L95" s="133"/>
      <c r="M95" s="133"/>
      <c r="Y95" s="130"/>
      <c r="Z95" s="107"/>
    </row>
    <row r="96" spans="1:26" s="105" customForma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3"/>
      <c r="K96" s="133"/>
      <c r="L96" s="133"/>
      <c r="M96" s="133"/>
      <c r="Y96" s="130"/>
      <c r="Z96" s="107"/>
    </row>
    <row r="97" spans="1:26" s="105" customForma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3"/>
      <c r="K97" s="133"/>
      <c r="L97" s="133"/>
      <c r="M97" s="133"/>
      <c r="Y97" s="130"/>
      <c r="Z97" s="107"/>
    </row>
    <row r="98" spans="1:26" s="105" customForma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3"/>
      <c r="K98" s="133"/>
      <c r="L98" s="133"/>
      <c r="M98" s="133"/>
      <c r="Y98" s="130"/>
      <c r="Z98" s="107"/>
    </row>
    <row r="99" spans="1:26" s="105" customForma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3"/>
      <c r="K99" s="133"/>
      <c r="L99" s="133"/>
      <c r="M99" s="133"/>
      <c r="Y99" s="130"/>
      <c r="Z99" s="107"/>
    </row>
    <row r="100" spans="1:26" s="105" customForma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3"/>
      <c r="K100" s="133"/>
      <c r="L100" s="133"/>
      <c r="M100" s="133"/>
      <c r="Y100" s="130"/>
      <c r="Z100" s="107"/>
    </row>
    <row r="101" spans="1:26" s="105" customForma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3"/>
      <c r="K101" s="133"/>
      <c r="L101" s="133"/>
      <c r="M101" s="133"/>
      <c r="Y101" s="130"/>
      <c r="Z101" s="107"/>
    </row>
    <row r="102" spans="1:26" s="105" customForma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3"/>
      <c r="K102" s="133"/>
      <c r="L102" s="133"/>
      <c r="M102" s="133"/>
      <c r="Y102" s="130"/>
      <c r="Z102" s="107"/>
    </row>
    <row r="103" spans="1:26" s="105" customForma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3"/>
      <c r="K103" s="133"/>
      <c r="L103" s="133"/>
      <c r="M103" s="133"/>
      <c r="Y103" s="130"/>
      <c r="Z103" s="107"/>
    </row>
    <row r="104" spans="1:26" s="105" customForma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3"/>
      <c r="K104" s="133"/>
      <c r="L104" s="133"/>
      <c r="M104" s="133"/>
      <c r="Y104" s="130"/>
      <c r="Z104" s="107"/>
    </row>
    <row r="105" spans="1:26" s="105" customForma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3"/>
      <c r="K105" s="133"/>
      <c r="L105" s="133"/>
      <c r="M105" s="133"/>
      <c r="Y105" s="130"/>
      <c r="Z105" s="107"/>
    </row>
    <row r="106" spans="1:26" s="105" customFormat="1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3"/>
      <c r="K106" s="133"/>
      <c r="L106" s="133"/>
      <c r="M106" s="133"/>
      <c r="Y106" s="130"/>
      <c r="Z106" s="107"/>
    </row>
    <row r="107" spans="1:26" s="105" customFormat="1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3"/>
      <c r="K107" s="133"/>
      <c r="L107" s="133"/>
      <c r="M107" s="133"/>
      <c r="Y107" s="130"/>
      <c r="Z107" s="107"/>
    </row>
    <row r="108" spans="1:26" s="105" customFormat="1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3"/>
      <c r="K108" s="133"/>
      <c r="L108" s="133"/>
      <c r="M108" s="133"/>
      <c r="Y108" s="130"/>
      <c r="Z108" s="107"/>
    </row>
    <row r="109" spans="1:26" s="105" customForma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3"/>
      <c r="K109" s="133"/>
      <c r="L109" s="133"/>
      <c r="M109" s="133"/>
      <c r="Y109" s="130"/>
      <c r="Z109" s="107"/>
    </row>
  </sheetData>
  <mergeCells count="40">
    <mergeCell ref="Y18:Y19"/>
    <mergeCell ref="P18:P19"/>
    <mergeCell ref="Q18:Q19"/>
    <mergeCell ref="U18:U19"/>
    <mergeCell ref="X18:X19"/>
    <mergeCell ref="K18:K19"/>
    <mergeCell ref="L18:L19"/>
    <mergeCell ref="M18:M19"/>
    <mergeCell ref="N18:N19"/>
    <mergeCell ref="O18:O19"/>
    <mergeCell ref="A18:A19"/>
    <mergeCell ref="G18:G19"/>
    <mergeCell ref="H18:H19"/>
    <mergeCell ref="I18:I19"/>
    <mergeCell ref="J18:J19"/>
    <mergeCell ref="C18:C19"/>
    <mergeCell ref="F18:F19"/>
    <mergeCell ref="O6:O7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P6:P7"/>
    <mergeCell ref="Q6:Q7"/>
    <mergeCell ref="R6:T6"/>
    <mergeCell ref="U6:U7"/>
    <mergeCell ref="V6:W6"/>
    <mergeCell ref="X6:X7"/>
  </mergeCells>
  <pageMargins left="0.70866141732283472" right="0.70866141732283472" top="0.78740157480314965" bottom="0.78740157480314965" header="0.31496062992125984" footer="0.31496062992125984"/>
  <pageSetup paperSize="9" scale="44" firstPageNumber="116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22"/>
  <sheetViews>
    <sheetView showGridLines="0" view="pageBreakPreview" topLeftCell="A10" zoomScale="80" zoomScaleNormal="80" zoomScaleSheetLayoutView="80" workbookViewId="0">
      <selection activeCell="A18" sqref="A18:H18"/>
    </sheetView>
  </sheetViews>
  <sheetFormatPr defaultColWidth="9.140625" defaultRowHeight="15" x14ac:dyDescent="0.25"/>
  <cols>
    <col min="1" max="1" width="4.7109375" style="237" customWidth="1"/>
    <col min="2" max="2" width="5.7109375" style="237" hidden="1" customWidth="1"/>
    <col min="3" max="3" width="7.7109375" style="237" hidden="1" customWidth="1"/>
    <col min="4" max="4" width="8.140625" style="237" hidden="1" customWidth="1"/>
    <col min="5" max="5" width="7.7109375" style="237" customWidth="1"/>
    <col min="6" max="6" width="9.140625" style="237" hidden="1" customWidth="1"/>
    <col min="7" max="7" width="52" style="237" customWidth="1"/>
    <col min="8" max="8" width="30" style="237" customWidth="1"/>
    <col min="9" max="9" width="6.42578125" style="237" customWidth="1"/>
    <col min="10" max="10" width="12.42578125" style="237" customWidth="1"/>
    <col min="11" max="11" width="13.7109375" style="237" customWidth="1"/>
    <col min="12" max="12" width="12.7109375" style="237" customWidth="1"/>
    <col min="13" max="13" width="12.140625" style="237" customWidth="1"/>
    <col min="14" max="14" width="13.7109375" style="237" customWidth="1"/>
    <col min="15" max="15" width="14.7109375" style="237" customWidth="1"/>
    <col min="16" max="16" width="14.85546875" style="237" customWidth="1"/>
    <col min="17" max="17" width="16.7109375" style="237" customWidth="1"/>
    <col min="18" max="18" width="17.28515625" style="237" customWidth="1"/>
    <col min="19" max="19" width="17.140625" style="237" customWidth="1"/>
    <col min="20" max="20" width="13.28515625" style="237" customWidth="1"/>
    <col min="21" max="21" width="11.7109375" style="237" customWidth="1"/>
    <col min="22" max="23" width="14.42578125" style="237" customWidth="1"/>
    <col min="24" max="24" width="36" style="237" customWidth="1"/>
    <col min="25" max="16384" width="9.140625" style="237"/>
  </cols>
  <sheetData>
    <row r="1" spans="1:27" s="221" customFormat="1" ht="18" x14ac:dyDescent="0.25">
      <c r="A1" s="59" t="s">
        <v>51</v>
      </c>
      <c r="B1" s="60"/>
      <c r="C1" s="60"/>
      <c r="D1" s="60"/>
      <c r="E1" s="60"/>
      <c r="F1" s="61"/>
      <c r="G1" s="62"/>
      <c r="H1" s="63"/>
      <c r="I1" s="60"/>
      <c r="J1" s="217"/>
      <c r="K1" s="218"/>
      <c r="L1" s="219"/>
      <c r="M1" s="219"/>
      <c r="N1" s="64"/>
      <c r="O1" s="64"/>
      <c r="P1" s="219"/>
      <c r="Q1" s="64"/>
      <c r="R1" s="64"/>
      <c r="S1" s="64"/>
      <c r="T1" s="31"/>
      <c r="U1" s="220"/>
    </row>
    <row r="2" spans="1:27" s="221" customFormat="1" ht="15.75" x14ac:dyDescent="0.25">
      <c r="A2" s="75" t="s">
        <v>46</v>
      </c>
      <c r="B2" s="65"/>
      <c r="D2" s="65"/>
      <c r="E2" s="65"/>
      <c r="F2" s="66"/>
      <c r="G2" s="74" t="s">
        <v>47</v>
      </c>
      <c r="H2" s="67" t="s">
        <v>142</v>
      </c>
      <c r="I2" s="69">
        <v>19</v>
      </c>
      <c r="J2" s="217"/>
      <c r="K2" s="218"/>
      <c r="L2" s="219"/>
      <c r="M2" s="219"/>
      <c r="N2" s="30"/>
      <c r="O2" s="30"/>
      <c r="P2" s="219"/>
      <c r="Q2" s="30"/>
      <c r="R2" s="30"/>
      <c r="S2" s="30"/>
      <c r="T2" s="29"/>
      <c r="U2" s="220"/>
    </row>
    <row r="3" spans="1:27" s="221" customFormat="1" ht="15.75" x14ac:dyDescent="0.25">
      <c r="A3" s="57"/>
      <c r="B3" s="65"/>
      <c r="D3" s="65"/>
      <c r="E3" s="65"/>
      <c r="F3" s="66"/>
      <c r="G3" s="70" t="s">
        <v>16</v>
      </c>
      <c r="H3" s="68"/>
      <c r="I3" s="69"/>
      <c r="J3" s="217"/>
      <c r="K3" s="218"/>
      <c r="L3" s="219"/>
      <c r="M3" s="219"/>
      <c r="N3" s="30"/>
      <c r="O3" s="30"/>
      <c r="P3" s="219"/>
      <c r="Q3" s="30"/>
      <c r="R3" s="30"/>
      <c r="S3" s="30"/>
      <c r="T3" s="29"/>
      <c r="U3" s="220"/>
    </row>
    <row r="4" spans="1:27" s="221" customFormat="1" ht="17.2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222"/>
      <c r="N4" s="223"/>
      <c r="O4" s="222"/>
      <c r="P4" s="222"/>
      <c r="Q4" s="222"/>
      <c r="R4" s="222"/>
      <c r="S4" s="222"/>
      <c r="T4" s="222"/>
      <c r="U4" s="222"/>
      <c r="V4" s="222"/>
      <c r="W4" s="224" t="s">
        <v>23</v>
      </c>
      <c r="Y4" s="220"/>
    </row>
    <row r="5" spans="1:27" s="221" customFormat="1" ht="25.5" customHeight="1" x14ac:dyDescent="0.25">
      <c r="A5" s="420" t="s">
        <v>330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225"/>
    </row>
    <row r="6" spans="1:27" s="221" customFormat="1" ht="25.5" customHeight="1" x14ac:dyDescent="0.25">
      <c r="A6" s="421"/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7" s="221" customFormat="1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7" s="226" customFormat="1" ht="25.5" customHeight="1" x14ac:dyDescent="0.3">
      <c r="A8" s="344" t="s">
        <v>246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SUM(K9:K10)</f>
        <v>2748</v>
      </c>
      <c r="L8" s="25">
        <f>SUM(L9:L10)</f>
        <v>2611</v>
      </c>
      <c r="M8" s="25">
        <f>SUM(M9:M10)</f>
        <v>137</v>
      </c>
      <c r="N8" s="25"/>
      <c r="O8" s="25">
        <f t="shared" ref="O8:W8" si="0">SUM(O9:O10)</f>
        <v>2587</v>
      </c>
      <c r="P8" s="26">
        <f t="shared" si="0"/>
        <v>7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7</v>
      </c>
      <c r="U8" s="26">
        <f t="shared" si="0"/>
        <v>7</v>
      </c>
      <c r="V8" s="26">
        <f t="shared" si="0"/>
        <v>0</v>
      </c>
      <c r="W8" s="25">
        <f t="shared" si="0"/>
        <v>154</v>
      </c>
      <c r="X8" s="24"/>
    </row>
    <row r="9" spans="1:27" s="234" customFormat="1" ht="47.25" x14ac:dyDescent="0.25">
      <c r="A9" s="227">
        <v>1</v>
      </c>
      <c r="B9" s="55" t="s">
        <v>19</v>
      </c>
      <c r="C9" s="227">
        <v>4350</v>
      </c>
      <c r="D9" s="227">
        <v>5331</v>
      </c>
      <c r="E9" s="227">
        <v>53</v>
      </c>
      <c r="F9" s="228">
        <v>1637</v>
      </c>
      <c r="G9" s="229" t="s">
        <v>247</v>
      </c>
      <c r="H9" s="399" t="s">
        <v>310</v>
      </c>
      <c r="I9" s="259"/>
      <c r="J9" s="259" t="s">
        <v>0</v>
      </c>
      <c r="K9" s="347">
        <f>SUM(L9:M9)</f>
        <v>1122</v>
      </c>
      <c r="L9" s="347">
        <v>1066</v>
      </c>
      <c r="M9" s="347">
        <v>56</v>
      </c>
      <c r="N9" s="387" t="s">
        <v>226</v>
      </c>
      <c r="O9" s="230">
        <v>990</v>
      </c>
      <c r="P9" s="231">
        <f>Q9+T9</f>
        <v>7</v>
      </c>
      <c r="Q9" s="230">
        <f>SUM(R9:S9)</f>
        <v>0</v>
      </c>
      <c r="R9" s="230">
        <v>0</v>
      </c>
      <c r="S9" s="230">
        <v>0</v>
      </c>
      <c r="T9" s="324">
        <f t="shared" ref="T9:T10" si="1">SUM(U9:V9)</f>
        <v>7</v>
      </c>
      <c r="U9" s="232">
        <v>7</v>
      </c>
      <c r="V9" s="232">
        <v>0</v>
      </c>
      <c r="W9" s="232">
        <f t="shared" ref="W9:W10" si="2">K9-O9-P9</f>
        <v>125</v>
      </c>
      <c r="X9" s="255" t="s">
        <v>248</v>
      </c>
    </row>
    <row r="10" spans="1:27" s="234" customFormat="1" ht="47.25" x14ac:dyDescent="0.25">
      <c r="A10" s="227">
        <v>2</v>
      </c>
      <c r="B10" s="227" t="s">
        <v>19</v>
      </c>
      <c r="C10" s="55">
        <v>4357</v>
      </c>
      <c r="D10" s="55">
        <v>5331</v>
      </c>
      <c r="E10" s="55">
        <v>53</v>
      </c>
      <c r="F10" s="235">
        <v>1641</v>
      </c>
      <c r="G10" s="229" t="s">
        <v>249</v>
      </c>
      <c r="H10" s="399" t="s">
        <v>310</v>
      </c>
      <c r="I10" s="32"/>
      <c r="J10" s="259" t="s">
        <v>0</v>
      </c>
      <c r="K10" s="347">
        <f>SUM(L10:M10)</f>
        <v>1626</v>
      </c>
      <c r="L10" s="347">
        <v>1545</v>
      </c>
      <c r="M10" s="347">
        <v>81</v>
      </c>
      <c r="N10" s="387" t="s">
        <v>226</v>
      </c>
      <c r="O10" s="230">
        <v>1597</v>
      </c>
      <c r="P10" s="231">
        <f t="shared" ref="P10:P17" si="3">Q10+T10</f>
        <v>0</v>
      </c>
      <c r="Q10" s="230">
        <f>SUM(R10:S10)</f>
        <v>0</v>
      </c>
      <c r="R10" s="230">
        <v>0</v>
      </c>
      <c r="S10" s="230">
        <v>0</v>
      </c>
      <c r="T10" s="324">
        <f t="shared" si="1"/>
        <v>0</v>
      </c>
      <c r="U10" s="232">
        <v>0</v>
      </c>
      <c r="V10" s="232">
        <v>0</v>
      </c>
      <c r="W10" s="232">
        <f t="shared" si="2"/>
        <v>29</v>
      </c>
      <c r="X10" s="255" t="s">
        <v>248</v>
      </c>
    </row>
    <row r="11" spans="1:27" s="226" customFormat="1" ht="25.5" customHeight="1" x14ac:dyDescent="0.3">
      <c r="A11" s="349" t="s">
        <v>250</v>
      </c>
      <c r="B11" s="349"/>
      <c r="C11" s="349"/>
      <c r="D11" s="349"/>
      <c r="E11" s="349"/>
      <c r="F11" s="349"/>
      <c r="G11" s="349"/>
      <c r="H11" s="365"/>
      <c r="I11" s="349"/>
      <c r="J11" s="349"/>
      <c r="K11" s="25">
        <f>SUM(K12:K17)</f>
        <v>9115</v>
      </c>
      <c r="L11" s="25">
        <f>SUM(L12:L17)</f>
        <v>8658</v>
      </c>
      <c r="M11" s="25">
        <f>SUM(M12:M17)</f>
        <v>457</v>
      </c>
      <c r="N11" s="388"/>
      <c r="O11" s="25">
        <f t="shared" ref="O11:W11" si="4">SUM(O12:O17)</f>
        <v>0</v>
      </c>
      <c r="P11" s="26">
        <f t="shared" si="4"/>
        <v>168</v>
      </c>
      <c r="Q11" s="26">
        <f t="shared" si="4"/>
        <v>0</v>
      </c>
      <c r="R11" s="26">
        <f t="shared" si="4"/>
        <v>0</v>
      </c>
      <c r="S11" s="26">
        <f t="shared" si="4"/>
        <v>0</v>
      </c>
      <c r="T11" s="26">
        <f t="shared" si="4"/>
        <v>168</v>
      </c>
      <c r="U11" s="26">
        <f t="shared" si="4"/>
        <v>168</v>
      </c>
      <c r="V11" s="26">
        <f t="shared" si="4"/>
        <v>0</v>
      </c>
      <c r="W11" s="25">
        <f t="shared" si="4"/>
        <v>8947</v>
      </c>
      <c r="X11" s="256"/>
    </row>
    <row r="12" spans="1:27" s="234" customFormat="1" ht="76.5" x14ac:dyDescent="0.25">
      <c r="A12" s="227">
        <v>1</v>
      </c>
      <c r="B12" s="227" t="s">
        <v>20</v>
      </c>
      <c r="C12" s="55">
        <v>4350</v>
      </c>
      <c r="D12" s="55">
        <v>5331</v>
      </c>
      <c r="E12" s="55">
        <v>53</v>
      </c>
      <c r="F12" s="235">
        <v>1647</v>
      </c>
      <c r="G12" s="229" t="s">
        <v>251</v>
      </c>
      <c r="H12" s="399" t="s">
        <v>310</v>
      </c>
      <c r="I12" s="32"/>
      <c r="J12" s="352" t="s">
        <v>252</v>
      </c>
      <c r="K12" s="347">
        <f t="shared" ref="K12:K17" si="5">SUM(L12:M12)</f>
        <v>1500</v>
      </c>
      <c r="L12" s="347">
        <v>1425</v>
      </c>
      <c r="M12" s="347">
        <v>75</v>
      </c>
      <c r="N12" s="387" t="s">
        <v>228</v>
      </c>
      <c r="O12" s="230">
        <v>0</v>
      </c>
      <c r="P12" s="231">
        <f t="shared" ref="P12:P16" si="6">Q12+T12</f>
        <v>19</v>
      </c>
      <c r="Q12" s="230">
        <f>SUM(R12:S12)</f>
        <v>0</v>
      </c>
      <c r="R12" s="230">
        <v>0</v>
      </c>
      <c r="S12" s="230">
        <v>0</v>
      </c>
      <c r="T12" s="324">
        <f t="shared" ref="T12:T17" si="7">SUM(U12:V12)</f>
        <v>19</v>
      </c>
      <c r="U12" s="232">
        <v>19</v>
      </c>
      <c r="V12" s="232">
        <v>0</v>
      </c>
      <c r="W12" s="232">
        <f t="shared" ref="W12:W16" si="8">K12-O12-P12</f>
        <v>1481</v>
      </c>
      <c r="X12" s="255" t="s">
        <v>253</v>
      </c>
      <c r="Z12" s="257"/>
      <c r="AA12" s="257"/>
    </row>
    <row r="13" spans="1:27" s="234" customFormat="1" ht="76.5" x14ac:dyDescent="0.25">
      <c r="A13" s="227">
        <v>2</v>
      </c>
      <c r="B13" s="227" t="s">
        <v>19</v>
      </c>
      <c r="C13" s="55">
        <v>4357</v>
      </c>
      <c r="D13" s="55">
        <v>5331</v>
      </c>
      <c r="E13" s="55">
        <v>53</v>
      </c>
      <c r="F13" s="235">
        <v>1641</v>
      </c>
      <c r="G13" s="229" t="s">
        <v>254</v>
      </c>
      <c r="H13" s="399" t="s">
        <v>310</v>
      </c>
      <c r="I13" s="32"/>
      <c r="J13" s="352" t="s">
        <v>252</v>
      </c>
      <c r="K13" s="347">
        <f t="shared" si="5"/>
        <v>1950</v>
      </c>
      <c r="L13" s="347">
        <v>1852</v>
      </c>
      <c r="M13" s="347">
        <v>98</v>
      </c>
      <c r="N13" s="387" t="s">
        <v>228</v>
      </c>
      <c r="O13" s="230">
        <v>0</v>
      </c>
      <c r="P13" s="231">
        <f t="shared" si="6"/>
        <v>25</v>
      </c>
      <c r="Q13" s="230">
        <f t="shared" ref="Q13:Q17" si="9">SUM(R13:S13)</f>
        <v>0</v>
      </c>
      <c r="R13" s="230">
        <v>0</v>
      </c>
      <c r="S13" s="230">
        <v>0</v>
      </c>
      <c r="T13" s="324">
        <f t="shared" si="7"/>
        <v>25</v>
      </c>
      <c r="U13" s="232">
        <v>25</v>
      </c>
      <c r="V13" s="232">
        <v>0</v>
      </c>
      <c r="W13" s="232">
        <f t="shared" si="8"/>
        <v>1925</v>
      </c>
      <c r="X13" s="255" t="s">
        <v>255</v>
      </c>
      <c r="Z13" s="257"/>
      <c r="AA13" s="257"/>
    </row>
    <row r="14" spans="1:27" s="234" customFormat="1" ht="76.5" x14ac:dyDescent="0.25">
      <c r="A14" s="227">
        <v>3</v>
      </c>
      <c r="B14" s="227" t="s">
        <v>19</v>
      </c>
      <c r="C14" s="55">
        <v>4357</v>
      </c>
      <c r="D14" s="55">
        <v>5331</v>
      </c>
      <c r="E14" s="55">
        <v>53</v>
      </c>
      <c r="F14" s="235">
        <v>1641</v>
      </c>
      <c r="G14" s="229" t="s">
        <v>256</v>
      </c>
      <c r="H14" s="399" t="s">
        <v>310</v>
      </c>
      <c r="I14" s="32"/>
      <c r="J14" s="352" t="s">
        <v>252</v>
      </c>
      <c r="K14" s="347">
        <f t="shared" si="5"/>
        <v>1750</v>
      </c>
      <c r="L14" s="347">
        <v>1662</v>
      </c>
      <c r="M14" s="347">
        <v>88</v>
      </c>
      <c r="N14" s="387" t="s">
        <v>224</v>
      </c>
      <c r="O14" s="230">
        <v>0</v>
      </c>
      <c r="P14" s="231">
        <f t="shared" si="6"/>
        <v>44</v>
      </c>
      <c r="Q14" s="230">
        <f t="shared" si="9"/>
        <v>0</v>
      </c>
      <c r="R14" s="230">
        <v>0</v>
      </c>
      <c r="S14" s="230">
        <v>0</v>
      </c>
      <c r="T14" s="324">
        <f t="shared" si="7"/>
        <v>44</v>
      </c>
      <c r="U14" s="232">
        <v>44</v>
      </c>
      <c r="V14" s="232">
        <v>0</v>
      </c>
      <c r="W14" s="232">
        <f t="shared" si="8"/>
        <v>1706</v>
      </c>
      <c r="X14" s="255" t="s">
        <v>257</v>
      </c>
      <c r="Z14" s="257"/>
      <c r="AA14" s="257"/>
    </row>
    <row r="15" spans="1:27" s="234" customFormat="1" ht="76.5" x14ac:dyDescent="0.25">
      <c r="A15" s="227">
        <v>4</v>
      </c>
      <c r="B15" s="227" t="s">
        <v>19</v>
      </c>
      <c r="C15" s="55">
        <v>4357</v>
      </c>
      <c r="D15" s="55">
        <v>5331</v>
      </c>
      <c r="E15" s="55">
        <v>53</v>
      </c>
      <c r="F15" s="235">
        <v>1641</v>
      </c>
      <c r="G15" s="229" t="s">
        <v>258</v>
      </c>
      <c r="H15" s="399" t="s">
        <v>310</v>
      </c>
      <c r="I15" s="32"/>
      <c r="J15" s="352" t="s">
        <v>252</v>
      </c>
      <c r="K15" s="347">
        <f t="shared" si="5"/>
        <v>1820</v>
      </c>
      <c r="L15" s="347">
        <v>1729</v>
      </c>
      <c r="M15" s="347">
        <v>91</v>
      </c>
      <c r="N15" s="387" t="s">
        <v>228</v>
      </c>
      <c r="O15" s="230">
        <v>0</v>
      </c>
      <c r="P15" s="231">
        <f t="shared" si="6"/>
        <v>38</v>
      </c>
      <c r="Q15" s="230">
        <f t="shared" si="9"/>
        <v>0</v>
      </c>
      <c r="R15" s="230">
        <v>0</v>
      </c>
      <c r="S15" s="230">
        <v>0</v>
      </c>
      <c r="T15" s="324">
        <f t="shared" si="7"/>
        <v>38</v>
      </c>
      <c r="U15" s="232">
        <v>38</v>
      </c>
      <c r="V15" s="232">
        <v>0</v>
      </c>
      <c r="W15" s="232">
        <f t="shared" si="8"/>
        <v>1782</v>
      </c>
      <c r="X15" s="255" t="s">
        <v>259</v>
      </c>
      <c r="Z15" s="257"/>
      <c r="AA15" s="257"/>
    </row>
    <row r="16" spans="1:27" s="234" customFormat="1" ht="47.25" x14ac:dyDescent="0.25">
      <c r="A16" s="227">
        <v>5</v>
      </c>
      <c r="B16" s="227" t="s">
        <v>22</v>
      </c>
      <c r="C16" s="55">
        <v>4350</v>
      </c>
      <c r="D16" s="55">
        <v>6351</v>
      </c>
      <c r="E16" s="55">
        <v>63</v>
      </c>
      <c r="F16" s="235">
        <v>1652</v>
      </c>
      <c r="G16" s="229" t="s">
        <v>260</v>
      </c>
      <c r="H16" s="399" t="s">
        <v>310</v>
      </c>
      <c r="I16" s="32"/>
      <c r="J16" s="352" t="s">
        <v>252</v>
      </c>
      <c r="K16" s="347">
        <f t="shared" si="5"/>
        <v>691</v>
      </c>
      <c r="L16" s="347">
        <v>656</v>
      </c>
      <c r="M16" s="347">
        <v>35</v>
      </c>
      <c r="N16" s="387" t="s">
        <v>228</v>
      </c>
      <c r="O16" s="230">
        <v>0</v>
      </c>
      <c r="P16" s="231">
        <f t="shared" si="6"/>
        <v>35</v>
      </c>
      <c r="Q16" s="230">
        <f t="shared" si="9"/>
        <v>0</v>
      </c>
      <c r="R16" s="230">
        <v>0</v>
      </c>
      <c r="S16" s="230">
        <v>0</v>
      </c>
      <c r="T16" s="324">
        <f t="shared" si="7"/>
        <v>35</v>
      </c>
      <c r="U16" s="232">
        <v>35</v>
      </c>
      <c r="V16" s="232">
        <v>0</v>
      </c>
      <c r="W16" s="232">
        <f t="shared" si="8"/>
        <v>656</v>
      </c>
      <c r="X16" s="255" t="s">
        <v>261</v>
      </c>
      <c r="Z16" s="257"/>
      <c r="AA16" s="257"/>
    </row>
    <row r="17" spans="1:27" s="234" customFormat="1" ht="76.5" x14ac:dyDescent="0.25">
      <c r="A17" s="227">
        <v>6</v>
      </c>
      <c r="B17" s="227" t="s">
        <v>22</v>
      </c>
      <c r="C17" s="55">
        <v>4350</v>
      </c>
      <c r="D17" s="55">
        <v>5331</v>
      </c>
      <c r="E17" s="55">
        <v>53</v>
      </c>
      <c r="F17" s="235">
        <v>1652</v>
      </c>
      <c r="G17" s="229" t="s">
        <v>260</v>
      </c>
      <c r="H17" s="399" t="s">
        <v>310</v>
      </c>
      <c r="I17" s="32"/>
      <c r="J17" s="352" t="s">
        <v>252</v>
      </c>
      <c r="K17" s="347">
        <f t="shared" si="5"/>
        <v>1404</v>
      </c>
      <c r="L17" s="347">
        <v>1334</v>
      </c>
      <c r="M17" s="347">
        <v>70</v>
      </c>
      <c r="N17" s="387" t="s">
        <v>228</v>
      </c>
      <c r="O17" s="230">
        <v>0</v>
      </c>
      <c r="P17" s="231">
        <f t="shared" si="3"/>
        <v>7</v>
      </c>
      <c r="Q17" s="230">
        <f t="shared" si="9"/>
        <v>0</v>
      </c>
      <c r="R17" s="230">
        <v>0</v>
      </c>
      <c r="S17" s="230">
        <v>0</v>
      </c>
      <c r="T17" s="324">
        <f t="shared" si="7"/>
        <v>7</v>
      </c>
      <c r="U17" s="232">
        <v>7</v>
      </c>
      <c r="V17" s="232">
        <v>0</v>
      </c>
      <c r="W17" s="232">
        <f>K17-O17-P17</f>
        <v>1397</v>
      </c>
      <c r="X17" s="255" t="s">
        <v>262</v>
      </c>
      <c r="Z17" s="257"/>
      <c r="AA17" s="257"/>
    </row>
    <row r="18" spans="1:27" s="221" customFormat="1" ht="35.25" customHeight="1" x14ac:dyDescent="0.25">
      <c r="A18" s="425" t="s">
        <v>48</v>
      </c>
      <c r="B18" s="426"/>
      <c r="C18" s="426"/>
      <c r="D18" s="426"/>
      <c r="E18" s="426"/>
      <c r="F18" s="426"/>
      <c r="G18" s="426"/>
      <c r="H18" s="427"/>
      <c r="I18" s="346"/>
      <c r="J18" s="346"/>
      <c r="K18" s="23">
        <f>K8+K11</f>
        <v>11863</v>
      </c>
      <c r="L18" s="23">
        <f>L8+L11</f>
        <v>11269</v>
      </c>
      <c r="M18" s="23">
        <f>M8+M11</f>
        <v>594</v>
      </c>
      <c r="N18" s="23"/>
      <c r="O18" s="23">
        <f t="shared" ref="O18:W18" si="10">O8+O11</f>
        <v>2587</v>
      </c>
      <c r="P18" s="23">
        <f t="shared" si="10"/>
        <v>175</v>
      </c>
      <c r="Q18" s="23">
        <f t="shared" si="10"/>
        <v>0</v>
      </c>
      <c r="R18" s="23">
        <f t="shared" si="10"/>
        <v>0</v>
      </c>
      <c r="S18" s="23">
        <f t="shared" si="10"/>
        <v>0</v>
      </c>
      <c r="T18" s="23">
        <f t="shared" si="10"/>
        <v>175</v>
      </c>
      <c r="U18" s="23">
        <f t="shared" si="10"/>
        <v>175</v>
      </c>
      <c r="V18" s="23">
        <f t="shared" si="10"/>
        <v>0</v>
      </c>
      <c r="W18" s="22">
        <f t="shared" si="10"/>
        <v>9101</v>
      </c>
      <c r="X18" s="21"/>
    </row>
    <row r="22" spans="1:27" x14ac:dyDescent="0.25">
      <c r="L22" s="258"/>
      <c r="M22" s="258"/>
    </row>
  </sheetData>
  <mergeCells count="24">
    <mergeCell ref="A18:H18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4" firstPageNumber="117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9"/>
  <sheetViews>
    <sheetView showGridLines="0" view="pageBreakPreview" topLeftCell="A13" zoomScale="80" zoomScaleNormal="70" zoomScaleSheetLayoutView="80" workbookViewId="0">
      <selection activeCell="S8" sqref="S8"/>
    </sheetView>
  </sheetViews>
  <sheetFormatPr defaultColWidth="9.140625" defaultRowHeight="15" outlineLevelCol="1" x14ac:dyDescent="0.25"/>
  <cols>
    <col min="1" max="1" width="4.7109375" style="107" customWidth="1"/>
    <col min="2" max="2" width="5.7109375" style="107" hidden="1" customWidth="1"/>
    <col min="3" max="3" width="7.7109375" style="107" hidden="1" customWidth="1" outlineLevel="1"/>
    <col min="4" max="4" width="6.42578125" style="107" hidden="1" customWidth="1" outlineLevel="1"/>
    <col min="5" max="5" width="7.7109375" style="107" customWidth="1" outlineLevel="1"/>
    <col min="6" max="6" width="15.5703125" style="107" hidden="1" customWidth="1" outlineLevel="1"/>
    <col min="7" max="7" width="43.140625" style="107" customWidth="1" collapsed="1"/>
    <col min="8" max="8" width="64.28515625" style="107" customWidth="1"/>
    <col min="9" max="9" width="7.140625" style="107" customWidth="1"/>
    <col min="10" max="10" width="12" style="103" customWidth="1"/>
    <col min="11" max="11" width="17.28515625" style="105" customWidth="1"/>
    <col min="12" max="12" width="17" style="105" customWidth="1"/>
    <col min="13" max="13" width="14.42578125" style="105" customWidth="1"/>
    <col min="14" max="14" width="11.5703125" style="105" customWidth="1"/>
    <col min="15" max="15" width="14" style="105" customWidth="1"/>
    <col min="16" max="16" width="14.85546875" style="105" customWidth="1"/>
    <col min="17" max="17" width="16.7109375" style="105" customWidth="1"/>
    <col min="18" max="18" width="16" style="105" hidden="1" customWidth="1"/>
    <col min="19" max="19" width="16.5703125" style="105" customWidth="1"/>
    <col min="20" max="20" width="17" style="105" customWidth="1"/>
    <col min="21" max="21" width="14.28515625" style="105" customWidth="1"/>
    <col min="22" max="22" width="12.85546875" style="105" customWidth="1"/>
    <col min="23" max="23" width="14.85546875" style="105" customWidth="1"/>
    <col min="24" max="24" width="13.85546875" style="105" customWidth="1"/>
    <col min="25" max="25" width="17.7109375" style="130" customWidth="1"/>
    <col min="26" max="16384" width="9.140625" style="107"/>
  </cols>
  <sheetData>
    <row r="1" spans="1:26" ht="18" x14ac:dyDescent="0.25">
      <c r="A1" s="59" t="s">
        <v>73</v>
      </c>
      <c r="B1" s="60"/>
      <c r="C1" s="60"/>
      <c r="D1" s="60"/>
      <c r="E1" s="60"/>
      <c r="F1" s="61"/>
      <c r="G1" s="62"/>
      <c r="H1" s="63"/>
      <c r="I1" s="60"/>
      <c r="K1" s="104"/>
      <c r="N1" s="64"/>
      <c r="O1" s="64"/>
      <c r="Q1" s="64"/>
      <c r="R1" s="64"/>
      <c r="S1" s="64"/>
      <c r="T1" s="64"/>
      <c r="U1" s="31"/>
      <c r="V1" s="106"/>
      <c r="W1" s="107"/>
      <c r="X1" s="107"/>
      <c r="Y1" s="107"/>
    </row>
    <row r="2" spans="1:26" ht="15.75" x14ac:dyDescent="0.25">
      <c r="A2" s="75" t="s">
        <v>46</v>
      </c>
      <c r="B2" s="65"/>
      <c r="C2" s="65"/>
      <c r="F2" s="66"/>
      <c r="G2" s="74" t="s">
        <v>17</v>
      </c>
      <c r="H2" s="67" t="s">
        <v>122</v>
      </c>
      <c r="I2" s="69"/>
      <c r="K2" s="104"/>
      <c r="N2" s="30"/>
      <c r="O2" s="30"/>
      <c r="Q2" s="30"/>
      <c r="R2" s="30"/>
      <c r="S2" s="30"/>
      <c r="T2" s="30"/>
      <c r="U2" s="29"/>
      <c r="V2" s="106"/>
      <c r="W2" s="107"/>
      <c r="X2" s="107"/>
      <c r="Y2" s="107"/>
    </row>
    <row r="3" spans="1:26" ht="15.75" x14ac:dyDescent="0.25">
      <c r="A3" s="57"/>
      <c r="B3" s="65"/>
      <c r="C3" s="65"/>
      <c r="F3" s="66"/>
      <c r="G3" s="70" t="s">
        <v>16</v>
      </c>
      <c r="H3" s="68"/>
      <c r="I3" s="69"/>
      <c r="K3" s="104"/>
      <c r="N3" s="30"/>
      <c r="O3" s="30"/>
      <c r="Q3" s="30"/>
      <c r="R3" s="30"/>
      <c r="S3" s="30"/>
      <c r="T3" s="30"/>
      <c r="U3" s="29"/>
      <c r="V3" s="106"/>
      <c r="W3" s="107"/>
      <c r="X3" s="107"/>
      <c r="Y3" s="107"/>
    </row>
    <row r="4" spans="1:26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8"/>
      <c r="N4" s="109"/>
      <c r="O4" s="108"/>
      <c r="P4" s="108"/>
      <c r="Q4" s="108"/>
      <c r="R4" s="108"/>
      <c r="S4" s="108"/>
      <c r="T4" s="108"/>
      <c r="U4" s="108"/>
      <c r="V4" s="108"/>
      <c r="W4" s="108"/>
      <c r="X4" s="110" t="s">
        <v>23</v>
      </c>
      <c r="Z4" s="106"/>
    </row>
    <row r="5" spans="1:26" ht="25.5" customHeight="1" x14ac:dyDescent="0.25">
      <c r="A5" s="420" t="s">
        <v>331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111"/>
    </row>
    <row r="6" spans="1:26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18"/>
      <c r="U6" s="423" t="s">
        <v>78</v>
      </c>
      <c r="V6" s="418" t="s">
        <v>77</v>
      </c>
      <c r="W6" s="418"/>
      <c r="X6" s="419" t="s">
        <v>79</v>
      </c>
      <c r="Y6" s="417" t="s">
        <v>2</v>
      </c>
    </row>
    <row r="7" spans="1:26" ht="66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328</v>
      </c>
      <c r="T7" s="73" t="s">
        <v>81</v>
      </c>
      <c r="U7" s="423"/>
      <c r="V7" s="73" t="s">
        <v>82</v>
      </c>
      <c r="W7" s="73" t="s">
        <v>83</v>
      </c>
      <c r="X7" s="419"/>
      <c r="Y7" s="417"/>
    </row>
    <row r="8" spans="1:26" s="112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SUM(K9:K16)</f>
        <v>1448924</v>
      </c>
      <c r="L8" s="25">
        <f>SUM(L9:L16)</f>
        <v>1045766</v>
      </c>
      <c r="M8" s="25">
        <f>SUM(M9:M16)</f>
        <v>403158</v>
      </c>
      <c r="N8" s="25"/>
      <c r="O8" s="25">
        <f t="shared" ref="O8:X8" si="0">SUM(O9:O16)</f>
        <v>320453</v>
      </c>
      <c r="P8" s="26">
        <f t="shared" si="0"/>
        <v>478303</v>
      </c>
      <c r="Q8" s="26">
        <f t="shared" si="0"/>
        <v>322501</v>
      </c>
      <c r="R8" s="26">
        <f t="shared" si="0"/>
        <v>0</v>
      </c>
      <c r="S8" s="26">
        <f t="shared" si="0"/>
        <v>304729</v>
      </c>
      <c r="T8" s="26">
        <f t="shared" si="0"/>
        <v>17772</v>
      </c>
      <c r="U8" s="26">
        <f t="shared" si="0"/>
        <v>155802</v>
      </c>
      <c r="V8" s="26">
        <f t="shared" si="0"/>
        <v>42407</v>
      </c>
      <c r="W8" s="26">
        <f t="shared" si="0"/>
        <v>113395</v>
      </c>
      <c r="X8" s="25">
        <f t="shared" si="0"/>
        <v>650168</v>
      </c>
      <c r="Y8" s="24"/>
    </row>
    <row r="9" spans="1:26" s="121" customFormat="1" ht="101.25" customHeight="1" x14ac:dyDescent="0.25">
      <c r="A9" s="113">
        <v>1</v>
      </c>
      <c r="B9" s="55" t="s">
        <v>22</v>
      </c>
      <c r="C9" s="113">
        <v>2212</v>
      </c>
      <c r="D9" s="113">
        <v>6121</v>
      </c>
      <c r="E9" s="113">
        <v>61</v>
      </c>
      <c r="F9" s="114">
        <v>60004100040</v>
      </c>
      <c r="G9" s="115" t="s">
        <v>123</v>
      </c>
      <c r="H9" s="363" t="s">
        <v>124</v>
      </c>
      <c r="I9" s="348" t="s">
        <v>107</v>
      </c>
      <c r="J9" s="348" t="s">
        <v>0</v>
      </c>
      <c r="K9" s="320">
        <v>405078</v>
      </c>
      <c r="L9" s="320">
        <v>269183</v>
      </c>
      <c r="M9" s="320">
        <f t="shared" ref="M9:M16" si="1">K9-L9</f>
        <v>135895</v>
      </c>
      <c r="N9" s="389" t="s">
        <v>111</v>
      </c>
      <c r="O9" s="117">
        <v>44938</v>
      </c>
      <c r="P9" s="118">
        <f>Q9+U9</f>
        <v>156669</v>
      </c>
      <c r="Q9" s="117">
        <f t="shared" ref="Q9:Q16" si="2">SUM(R9:T9)</f>
        <v>113752</v>
      </c>
      <c r="R9" s="117"/>
      <c r="S9" s="117">
        <v>107432</v>
      </c>
      <c r="T9" s="117">
        <v>6320</v>
      </c>
      <c r="U9" s="325">
        <f>SUM(V9:W9)</f>
        <v>42917</v>
      </c>
      <c r="V9" s="119">
        <v>12639</v>
      </c>
      <c r="W9" s="119">
        <v>30278</v>
      </c>
      <c r="X9" s="119">
        <f t="shared" ref="X9:X16" si="3">K9-O9-P9</f>
        <v>203471</v>
      </c>
      <c r="Y9" s="120"/>
    </row>
    <row r="10" spans="1:26" s="121" customFormat="1" ht="82.5" customHeight="1" x14ac:dyDescent="0.25">
      <c r="A10" s="113">
        <v>2</v>
      </c>
      <c r="B10" s="113" t="s">
        <v>19</v>
      </c>
      <c r="C10" s="113">
        <v>2212</v>
      </c>
      <c r="D10" s="113">
        <v>6121</v>
      </c>
      <c r="E10" s="113">
        <v>61</v>
      </c>
      <c r="F10" s="114">
        <v>60004100914</v>
      </c>
      <c r="G10" s="123" t="s">
        <v>286</v>
      </c>
      <c r="H10" s="363" t="s">
        <v>288</v>
      </c>
      <c r="I10" s="348" t="s">
        <v>125</v>
      </c>
      <c r="J10" s="348" t="s">
        <v>126</v>
      </c>
      <c r="K10" s="320">
        <v>96831</v>
      </c>
      <c r="L10" s="320">
        <v>48464</v>
      </c>
      <c r="M10" s="320">
        <f t="shared" si="1"/>
        <v>48367</v>
      </c>
      <c r="N10" s="389" t="s">
        <v>67</v>
      </c>
      <c r="O10" s="117">
        <v>5744</v>
      </c>
      <c r="P10" s="118">
        <f t="shared" ref="P10:P16" si="4">Q10+U10</f>
        <v>48725</v>
      </c>
      <c r="Q10" s="117">
        <f t="shared" si="2"/>
        <v>24232</v>
      </c>
      <c r="R10" s="117"/>
      <c r="S10" s="117">
        <v>23020</v>
      </c>
      <c r="T10" s="117">
        <v>1212</v>
      </c>
      <c r="U10" s="325">
        <f t="shared" ref="U10:U16" si="5">SUM(V10:W10)</f>
        <v>24493</v>
      </c>
      <c r="V10" s="119">
        <v>2693</v>
      </c>
      <c r="W10" s="119">
        <f>22000-200</f>
        <v>21800</v>
      </c>
      <c r="X10" s="119">
        <f t="shared" si="3"/>
        <v>42362</v>
      </c>
      <c r="Y10" s="120"/>
    </row>
    <row r="11" spans="1:26" s="121" customFormat="1" ht="109.5" customHeight="1" x14ac:dyDescent="0.25">
      <c r="A11" s="113">
        <v>3</v>
      </c>
      <c r="B11" s="113"/>
      <c r="C11" s="113">
        <v>2212</v>
      </c>
      <c r="D11" s="113">
        <v>6121</v>
      </c>
      <c r="E11" s="113">
        <v>61</v>
      </c>
      <c r="F11" s="114">
        <v>60004101449</v>
      </c>
      <c r="G11" s="123" t="s">
        <v>287</v>
      </c>
      <c r="H11" s="363" t="s">
        <v>289</v>
      </c>
      <c r="I11" s="348"/>
      <c r="J11" s="348" t="s">
        <v>0</v>
      </c>
      <c r="K11" s="320">
        <v>152500</v>
      </c>
      <c r="L11" s="320">
        <v>119000</v>
      </c>
      <c r="M11" s="320">
        <f t="shared" si="1"/>
        <v>33500</v>
      </c>
      <c r="N11" s="389" t="s">
        <v>295</v>
      </c>
      <c r="O11" s="117">
        <v>0</v>
      </c>
      <c r="P11" s="118">
        <f t="shared" si="4"/>
        <v>200</v>
      </c>
      <c r="Q11" s="117">
        <f t="shared" si="2"/>
        <v>0</v>
      </c>
      <c r="R11" s="117"/>
      <c r="S11" s="117">
        <v>0</v>
      </c>
      <c r="T11" s="117">
        <v>0</v>
      </c>
      <c r="U11" s="325">
        <f t="shared" si="5"/>
        <v>200</v>
      </c>
      <c r="V11" s="119">
        <v>200</v>
      </c>
      <c r="W11" s="119">
        <v>0</v>
      </c>
      <c r="X11" s="119">
        <f t="shared" si="3"/>
        <v>152300</v>
      </c>
      <c r="Y11" s="120"/>
    </row>
    <row r="12" spans="1:26" s="121" customFormat="1" ht="159.75" customHeight="1" x14ac:dyDescent="0.25">
      <c r="A12" s="113">
        <v>4</v>
      </c>
      <c r="B12" s="113" t="s">
        <v>22</v>
      </c>
      <c r="C12" s="55">
        <v>2212</v>
      </c>
      <c r="D12" s="55">
        <v>6121</v>
      </c>
      <c r="E12" s="55">
        <v>61</v>
      </c>
      <c r="F12" s="122">
        <v>60004100917</v>
      </c>
      <c r="G12" s="123" t="s">
        <v>127</v>
      </c>
      <c r="H12" s="363" t="s">
        <v>128</v>
      </c>
      <c r="I12" s="32"/>
      <c r="J12" s="32" t="s">
        <v>129</v>
      </c>
      <c r="K12" s="320">
        <v>142727</v>
      </c>
      <c r="L12" s="320">
        <v>100132</v>
      </c>
      <c r="M12" s="320">
        <f t="shared" si="1"/>
        <v>42595</v>
      </c>
      <c r="N12" s="389" t="s">
        <v>67</v>
      </c>
      <c r="O12" s="117">
        <v>4519</v>
      </c>
      <c r="P12" s="118">
        <f t="shared" si="4"/>
        <v>67330</v>
      </c>
      <c r="Q12" s="117">
        <f t="shared" si="2"/>
        <v>50267</v>
      </c>
      <c r="R12" s="117"/>
      <c r="S12" s="117">
        <v>47485</v>
      </c>
      <c r="T12" s="117">
        <v>2782</v>
      </c>
      <c r="U12" s="325">
        <f t="shared" si="5"/>
        <v>17063</v>
      </c>
      <c r="V12" s="119">
        <v>5563</v>
      </c>
      <c r="W12" s="119">
        <v>11500</v>
      </c>
      <c r="X12" s="119">
        <f t="shared" si="3"/>
        <v>70878</v>
      </c>
      <c r="Y12" s="120"/>
    </row>
    <row r="13" spans="1:26" s="121" customFormat="1" ht="156" customHeight="1" x14ac:dyDescent="0.25">
      <c r="A13" s="113">
        <v>5</v>
      </c>
      <c r="B13" s="113" t="s">
        <v>19</v>
      </c>
      <c r="C13" s="113">
        <v>2212</v>
      </c>
      <c r="D13" s="113">
        <v>6121</v>
      </c>
      <c r="E13" s="113">
        <v>61</v>
      </c>
      <c r="F13" s="114">
        <v>60004100918</v>
      </c>
      <c r="G13" s="123" t="s">
        <v>130</v>
      </c>
      <c r="H13" s="363" t="s">
        <v>131</v>
      </c>
      <c r="I13" s="348"/>
      <c r="J13" s="348" t="s">
        <v>129</v>
      </c>
      <c r="K13" s="320">
        <v>179135</v>
      </c>
      <c r="L13" s="320">
        <v>159300</v>
      </c>
      <c r="M13" s="320">
        <f t="shared" si="1"/>
        <v>19835</v>
      </c>
      <c r="N13" s="389" t="s">
        <v>295</v>
      </c>
      <c r="O13" s="117">
        <v>450</v>
      </c>
      <c r="P13" s="118">
        <f t="shared" si="4"/>
        <v>3000</v>
      </c>
      <c r="Q13" s="117">
        <f>SUM(R13:T13)</f>
        <v>0</v>
      </c>
      <c r="R13" s="117"/>
      <c r="S13" s="117">
        <v>0</v>
      </c>
      <c r="T13" s="117">
        <v>0</v>
      </c>
      <c r="U13" s="325">
        <f t="shared" si="5"/>
        <v>3000</v>
      </c>
      <c r="V13" s="119">
        <v>0</v>
      </c>
      <c r="W13" s="119">
        <v>3000</v>
      </c>
      <c r="X13" s="119">
        <f t="shared" si="3"/>
        <v>175685</v>
      </c>
      <c r="Y13" s="120"/>
    </row>
    <row r="14" spans="1:26" s="121" customFormat="1" ht="29.25" customHeight="1" x14ac:dyDescent="0.25">
      <c r="A14" s="113">
        <v>6</v>
      </c>
      <c r="B14" s="113" t="s">
        <v>19</v>
      </c>
      <c r="C14" s="55">
        <v>2212</v>
      </c>
      <c r="D14" s="55">
        <v>6121</v>
      </c>
      <c r="E14" s="55">
        <v>61</v>
      </c>
      <c r="F14" s="122">
        <v>60004100919</v>
      </c>
      <c r="G14" s="123" t="s">
        <v>132</v>
      </c>
      <c r="H14" s="399" t="s">
        <v>311</v>
      </c>
      <c r="I14" s="32"/>
      <c r="J14" s="348" t="s">
        <v>0</v>
      </c>
      <c r="K14" s="320">
        <v>234357</v>
      </c>
      <c r="L14" s="320">
        <v>196324</v>
      </c>
      <c r="M14" s="320">
        <f t="shared" si="1"/>
        <v>38033</v>
      </c>
      <c r="N14" s="389" t="s">
        <v>113</v>
      </c>
      <c r="O14" s="117">
        <v>186357</v>
      </c>
      <c r="P14" s="118">
        <f t="shared" si="4"/>
        <v>48000</v>
      </c>
      <c r="Q14" s="117">
        <f t="shared" si="2"/>
        <v>36000</v>
      </c>
      <c r="R14" s="117"/>
      <c r="S14" s="117">
        <v>34000</v>
      </c>
      <c r="T14" s="117">
        <v>2000</v>
      </c>
      <c r="U14" s="325">
        <f>SUM(V14:W14)</f>
        <v>12000</v>
      </c>
      <c r="V14" s="119">
        <v>4000</v>
      </c>
      <c r="W14" s="119">
        <v>8000</v>
      </c>
      <c r="X14" s="119">
        <f t="shared" si="3"/>
        <v>0</v>
      </c>
      <c r="Y14" s="120"/>
    </row>
    <row r="15" spans="1:26" s="121" customFormat="1" ht="51" x14ac:dyDescent="0.25">
      <c r="A15" s="113">
        <v>7</v>
      </c>
      <c r="B15" s="113" t="s">
        <v>133</v>
      </c>
      <c r="C15" s="55">
        <v>2212</v>
      </c>
      <c r="D15" s="55">
        <v>6121</v>
      </c>
      <c r="E15" s="55">
        <v>61</v>
      </c>
      <c r="F15" s="122">
        <v>60004100930</v>
      </c>
      <c r="G15" s="123" t="s">
        <v>134</v>
      </c>
      <c r="H15" s="363" t="s">
        <v>135</v>
      </c>
      <c r="I15" s="32" t="s">
        <v>107</v>
      </c>
      <c r="J15" s="32" t="s">
        <v>136</v>
      </c>
      <c r="K15" s="320">
        <v>138540</v>
      </c>
      <c r="L15" s="320">
        <v>96363</v>
      </c>
      <c r="M15" s="320">
        <f t="shared" si="1"/>
        <v>42177</v>
      </c>
      <c r="N15" s="389" t="s">
        <v>113</v>
      </c>
      <c r="O15" s="117">
        <v>48445</v>
      </c>
      <c r="P15" s="118">
        <f t="shared" si="4"/>
        <v>90095</v>
      </c>
      <c r="Q15" s="117">
        <f t="shared" si="2"/>
        <v>60300</v>
      </c>
      <c r="R15" s="117"/>
      <c r="S15" s="117">
        <v>56950</v>
      </c>
      <c r="T15" s="117">
        <v>3350</v>
      </c>
      <c r="U15" s="325">
        <f t="shared" si="5"/>
        <v>29795</v>
      </c>
      <c r="V15" s="119">
        <v>13095</v>
      </c>
      <c r="W15" s="119">
        <v>16700</v>
      </c>
      <c r="X15" s="119">
        <f t="shared" si="3"/>
        <v>0</v>
      </c>
      <c r="Y15" s="120"/>
    </row>
    <row r="16" spans="1:26" s="121" customFormat="1" ht="120.75" customHeight="1" x14ac:dyDescent="0.25">
      <c r="A16" s="113">
        <v>8</v>
      </c>
      <c r="B16" s="113" t="s">
        <v>19</v>
      </c>
      <c r="C16" s="113">
        <v>2212</v>
      </c>
      <c r="D16" s="113">
        <v>6121</v>
      </c>
      <c r="E16" s="113">
        <v>61</v>
      </c>
      <c r="F16" s="114">
        <v>60004100956</v>
      </c>
      <c r="G16" s="123" t="s">
        <v>137</v>
      </c>
      <c r="H16" s="363" t="s">
        <v>138</v>
      </c>
      <c r="I16" s="348" t="s">
        <v>107</v>
      </c>
      <c r="J16" s="348" t="s">
        <v>0</v>
      </c>
      <c r="K16" s="320">
        <v>99756</v>
      </c>
      <c r="L16" s="320">
        <v>57000</v>
      </c>
      <c r="M16" s="320">
        <f t="shared" si="1"/>
        <v>42756</v>
      </c>
      <c r="N16" s="389" t="s">
        <v>113</v>
      </c>
      <c r="O16" s="117">
        <v>30000</v>
      </c>
      <c r="P16" s="118">
        <f t="shared" si="4"/>
        <v>64284</v>
      </c>
      <c r="Q16" s="117">
        <f t="shared" si="2"/>
        <v>37950</v>
      </c>
      <c r="R16" s="117"/>
      <c r="S16" s="117">
        <v>35842</v>
      </c>
      <c r="T16" s="117">
        <v>2108</v>
      </c>
      <c r="U16" s="325">
        <f t="shared" si="5"/>
        <v>26334</v>
      </c>
      <c r="V16" s="119">
        <v>4217</v>
      </c>
      <c r="W16" s="119">
        <v>22117</v>
      </c>
      <c r="X16" s="119">
        <f t="shared" si="3"/>
        <v>5472</v>
      </c>
      <c r="Y16" s="120"/>
    </row>
    <row r="17" spans="1:26" s="112" customFormat="1" ht="25.5" hidden="1" customHeight="1" x14ac:dyDescent="0.3">
      <c r="A17" s="349" t="s">
        <v>40</v>
      </c>
      <c r="B17" s="349"/>
      <c r="C17" s="349"/>
      <c r="D17" s="349"/>
      <c r="E17" s="349"/>
      <c r="F17" s="349"/>
      <c r="G17" s="349"/>
      <c r="H17" s="349"/>
      <c r="I17" s="349"/>
      <c r="J17" s="349"/>
      <c r="K17" s="53">
        <f>SUM(K18:K24)</f>
        <v>0</v>
      </c>
      <c r="L17" s="53">
        <f t="shared" ref="L17:X17" si="6">SUM(L18:L24)</f>
        <v>0</v>
      </c>
      <c r="M17" s="53">
        <f t="shared" si="6"/>
        <v>0</v>
      </c>
      <c r="N17" s="53">
        <f t="shared" si="6"/>
        <v>0</v>
      </c>
      <c r="O17" s="53">
        <f t="shared" si="6"/>
        <v>0</v>
      </c>
      <c r="P17" s="53">
        <f t="shared" si="6"/>
        <v>0</v>
      </c>
      <c r="Q17" s="53">
        <f t="shared" si="6"/>
        <v>0</v>
      </c>
      <c r="R17" s="53">
        <f t="shared" si="6"/>
        <v>0</v>
      </c>
      <c r="S17" s="53">
        <f t="shared" si="6"/>
        <v>0</v>
      </c>
      <c r="T17" s="53">
        <f t="shared" si="6"/>
        <v>0</v>
      </c>
      <c r="U17" s="53">
        <f t="shared" si="6"/>
        <v>0</v>
      </c>
      <c r="V17" s="53">
        <f t="shared" si="6"/>
        <v>0</v>
      </c>
      <c r="W17" s="53">
        <f t="shared" si="6"/>
        <v>0</v>
      </c>
      <c r="X17" s="53">
        <f t="shared" si="6"/>
        <v>0</v>
      </c>
      <c r="Y17" s="33"/>
    </row>
    <row r="18" spans="1:26" s="121" customFormat="1" ht="15.75" hidden="1" x14ac:dyDescent="0.25">
      <c r="A18" s="113">
        <v>1</v>
      </c>
      <c r="B18" s="113"/>
      <c r="C18" s="55"/>
      <c r="D18" s="55"/>
      <c r="E18" s="55"/>
      <c r="F18" s="122"/>
      <c r="G18" s="123"/>
      <c r="H18" s="51"/>
      <c r="I18" s="32"/>
      <c r="J18" s="348"/>
      <c r="K18" s="320"/>
      <c r="L18" s="320"/>
      <c r="M18" s="320"/>
      <c r="N18" s="116"/>
      <c r="O18" s="117"/>
      <c r="P18" s="118"/>
      <c r="Q18" s="117"/>
      <c r="R18" s="117"/>
      <c r="S18" s="117"/>
      <c r="T18" s="117"/>
      <c r="U18" s="119"/>
      <c r="V18" s="119"/>
      <c r="W18" s="119"/>
      <c r="X18" s="119"/>
      <c r="Y18" s="120"/>
    </row>
    <row r="19" spans="1:26" s="121" customFormat="1" ht="15.75" hidden="1" x14ac:dyDescent="0.25">
      <c r="A19" s="113"/>
      <c r="B19" s="113"/>
      <c r="C19" s="55"/>
      <c r="D19" s="55"/>
      <c r="E19" s="55"/>
      <c r="F19" s="122"/>
      <c r="G19" s="123"/>
      <c r="H19" s="51"/>
      <c r="I19" s="32"/>
      <c r="J19" s="32"/>
      <c r="K19" s="320"/>
      <c r="L19" s="320"/>
      <c r="M19" s="320"/>
      <c r="N19" s="116"/>
      <c r="O19" s="117"/>
      <c r="P19" s="118"/>
      <c r="Q19" s="117"/>
      <c r="R19" s="117"/>
      <c r="S19" s="117"/>
      <c r="T19" s="117"/>
      <c r="U19" s="119"/>
      <c r="V19" s="119"/>
      <c r="W19" s="119"/>
      <c r="X19" s="119"/>
      <c r="Y19" s="120"/>
    </row>
    <row r="20" spans="1:26" s="121" customFormat="1" ht="15.75" hidden="1" x14ac:dyDescent="0.25">
      <c r="A20" s="113"/>
      <c r="B20" s="113"/>
      <c r="C20" s="113"/>
      <c r="D20" s="113"/>
      <c r="E20" s="113"/>
      <c r="F20" s="114"/>
      <c r="G20" s="123"/>
      <c r="H20" s="51"/>
      <c r="I20" s="348"/>
      <c r="J20" s="348"/>
      <c r="K20" s="320"/>
      <c r="L20" s="320"/>
      <c r="M20" s="320"/>
      <c r="N20" s="116"/>
      <c r="O20" s="117"/>
      <c r="P20" s="118"/>
      <c r="Q20" s="117"/>
      <c r="R20" s="117"/>
      <c r="S20" s="117"/>
      <c r="T20" s="117"/>
      <c r="U20" s="119"/>
      <c r="V20" s="119"/>
      <c r="W20" s="119"/>
      <c r="X20" s="119"/>
      <c r="Y20" s="120"/>
    </row>
    <row r="21" spans="1:26" s="121" customFormat="1" ht="15.75" hidden="1" x14ac:dyDescent="0.25">
      <c r="A21" s="113"/>
      <c r="B21" s="113"/>
      <c r="C21" s="55"/>
      <c r="D21" s="55"/>
      <c r="E21" s="55"/>
      <c r="F21" s="122"/>
      <c r="G21" s="123"/>
      <c r="H21" s="51"/>
      <c r="I21" s="32"/>
      <c r="J21" s="32"/>
      <c r="K21" s="320"/>
      <c r="L21" s="320"/>
      <c r="M21" s="320"/>
      <c r="N21" s="116"/>
      <c r="O21" s="117"/>
      <c r="P21" s="118"/>
      <c r="Q21" s="117"/>
      <c r="R21" s="117"/>
      <c r="S21" s="117"/>
      <c r="T21" s="117"/>
      <c r="U21" s="119"/>
      <c r="V21" s="119"/>
      <c r="W21" s="119"/>
      <c r="X21" s="119"/>
      <c r="Y21" s="120"/>
    </row>
    <row r="22" spans="1:26" s="121" customFormat="1" ht="15.75" hidden="1" x14ac:dyDescent="0.25">
      <c r="A22" s="113"/>
      <c r="B22" s="113"/>
      <c r="C22" s="113"/>
      <c r="D22" s="113"/>
      <c r="E22" s="113"/>
      <c r="F22" s="114"/>
      <c r="G22" s="123"/>
      <c r="H22" s="51"/>
      <c r="I22" s="348"/>
      <c r="J22" s="348"/>
      <c r="K22" s="320"/>
      <c r="L22" s="320"/>
      <c r="M22" s="320"/>
      <c r="N22" s="116"/>
      <c r="O22" s="117"/>
      <c r="P22" s="118"/>
      <c r="Q22" s="117"/>
      <c r="R22" s="117"/>
      <c r="S22" s="117"/>
      <c r="T22" s="117"/>
      <c r="U22" s="119"/>
      <c r="V22" s="119"/>
      <c r="W22" s="119"/>
      <c r="X22" s="119"/>
      <c r="Y22" s="120"/>
    </row>
    <row r="23" spans="1:26" s="121" customFormat="1" ht="15.75" hidden="1" x14ac:dyDescent="0.25">
      <c r="A23" s="113"/>
      <c r="B23" s="113"/>
      <c r="C23" s="55"/>
      <c r="D23" s="55"/>
      <c r="E23" s="55"/>
      <c r="F23" s="122"/>
      <c r="G23" s="123"/>
      <c r="H23" s="51"/>
      <c r="I23" s="32"/>
      <c r="J23" s="32"/>
      <c r="K23" s="320"/>
      <c r="L23" s="320"/>
      <c r="M23" s="320"/>
      <c r="N23" s="116"/>
      <c r="O23" s="117"/>
      <c r="P23" s="118"/>
      <c r="Q23" s="117"/>
      <c r="R23" s="117"/>
      <c r="S23" s="117"/>
      <c r="T23" s="117"/>
      <c r="U23" s="119"/>
      <c r="V23" s="119"/>
      <c r="W23" s="119"/>
      <c r="X23" s="119"/>
      <c r="Y23" s="120"/>
    </row>
    <row r="24" spans="1:26" s="121" customFormat="1" ht="15.75" hidden="1" x14ac:dyDescent="0.25">
      <c r="A24" s="113"/>
      <c r="B24" s="113"/>
      <c r="C24" s="113"/>
      <c r="D24" s="113"/>
      <c r="E24" s="113"/>
      <c r="F24" s="114"/>
      <c r="G24" s="123"/>
      <c r="H24" s="51"/>
      <c r="I24" s="348"/>
      <c r="J24" s="348"/>
      <c r="K24" s="320"/>
      <c r="L24" s="320"/>
      <c r="M24" s="320"/>
      <c r="N24" s="116"/>
      <c r="O24" s="117"/>
      <c r="P24" s="118"/>
      <c r="Q24" s="117"/>
      <c r="R24" s="117"/>
      <c r="S24" s="117"/>
      <c r="T24" s="117"/>
      <c r="U24" s="119"/>
      <c r="V24" s="119"/>
      <c r="W24" s="119"/>
      <c r="X24" s="119"/>
      <c r="Y24" s="120"/>
    </row>
    <row r="25" spans="1:26" ht="35.25" customHeight="1" x14ac:dyDescent="0.25">
      <c r="A25" s="346" t="s">
        <v>139</v>
      </c>
      <c r="B25" s="346"/>
      <c r="C25" s="346"/>
      <c r="D25" s="346"/>
      <c r="E25" s="346"/>
      <c r="F25" s="346"/>
      <c r="G25" s="346"/>
      <c r="H25" s="346"/>
      <c r="I25" s="346"/>
      <c r="J25" s="346"/>
      <c r="K25" s="23">
        <f>K8+K17</f>
        <v>1448924</v>
      </c>
      <c r="L25" s="23">
        <f>L8+L17</f>
        <v>1045766</v>
      </c>
      <c r="M25" s="23">
        <f>M8+M17</f>
        <v>403158</v>
      </c>
      <c r="N25" s="23"/>
      <c r="O25" s="23">
        <f>O8+O17</f>
        <v>320453</v>
      </c>
      <c r="P25" s="23">
        <f>P8+P17</f>
        <v>478303</v>
      </c>
      <c r="Q25" s="23">
        <f>Q8+Q17</f>
        <v>322501</v>
      </c>
      <c r="R25" s="23">
        <f t="shared" ref="R25:S25" si="7">R8+R17</f>
        <v>0</v>
      </c>
      <c r="S25" s="23">
        <f t="shared" si="7"/>
        <v>304729</v>
      </c>
      <c r="T25" s="23">
        <f>T8+T17</f>
        <v>17772</v>
      </c>
      <c r="U25" s="23">
        <f>U8+U17</f>
        <v>155802</v>
      </c>
      <c r="V25" s="23">
        <f>V8+V17</f>
        <v>42407</v>
      </c>
      <c r="W25" s="23">
        <f>W8+W17</f>
        <v>113395</v>
      </c>
      <c r="X25" s="22">
        <f>X8+X17</f>
        <v>650168</v>
      </c>
      <c r="Y25" s="21"/>
    </row>
    <row r="26" spans="1:26" s="105" customFormat="1" x14ac:dyDescent="0.25">
      <c r="A26" s="103"/>
      <c r="B26" s="103"/>
      <c r="C26" s="103"/>
      <c r="D26" s="103"/>
      <c r="E26" s="103"/>
      <c r="F26" s="103"/>
      <c r="G26" s="125"/>
      <c r="H26" s="103"/>
      <c r="I26" s="126"/>
      <c r="J26" s="127"/>
      <c r="K26" s="128"/>
      <c r="L26" s="128"/>
      <c r="M26" s="128"/>
      <c r="N26" s="129"/>
      <c r="O26" s="129"/>
      <c r="Y26" s="130"/>
      <c r="Z26" s="107"/>
    </row>
    <row r="27" spans="1:26" s="105" customFormat="1" x14ac:dyDescent="0.25">
      <c r="A27" s="103"/>
      <c r="B27" s="103"/>
      <c r="C27" s="103"/>
      <c r="D27" s="103"/>
      <c r="E27" s="103"/>
      <c r="F27" s="103"/>
      <c r="G27" s="103"/>
      <c r="H27" s="103"/>
      <c r="I27" s="131"/>
      <c r="J27" s="132"/>
      <c r="K27" s="133"/>
      <c r="L27" s="133"/>
      <c r="M27" s="133"/>
      <c r="Y27" s="130"/>
      <c r="Z27" s="107"/>
    </row>
    <row r="28" spans="1:26" s="105" customFormat="1" ht="18" x14ac:dyDescent="0.25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Y28" s="130"/>
      <c r="Z28" s="107"/>
    </row>
    <row r="29" spans="1:26" s="140" customFormat="1" x14ac:dyDescent="0.2">
      <c r="A29" s="135"/>
      <c r="B29" s="136"/>
      <c r="C29" s="135"/>
      <c r="D29" s="136"/>
      <c r="E29" s="136"/>
      <c r="F29" s="136"/>
      <c r="G29" s="136"/>
      <c r="H29" s="136"/>
      <c r="I29" s="137"/>
      <c r="J29" s="138"/>
      <c r="K29" s="139"/>
      <c r="L29" s="139"/>
      <c r="M29" s="139"/>
      <c r="Y29" s="141"/>
      <c r="Z29" s="142"/>
    </row>
    <row r="30" spans="1:26" s="105" customFormat="1" x14ac:dyDescent="0.25">
      <c r="A30" s="103"/>
      <c r="B30" s="103"/>
      <c r="C30" s="103"/>
      <c r="D30" s="103"/>
      <c r="E30" s="103"/>
      <c r="F30" s="103"/>
      <c r="G30" s="103"/>
      <c r="H30" s="103"/>
      <c r="I30" s="107"/>
      <c r="J30" s="132"/>
      <c r="K30" s="133"/>
      <c r="L30" s="133"/>
      <c r="M30" s="133"/>
      <c r="Y30" s="130"/>
      <c r="Z30" s="107"/>
    </row>
    <row r="31" spans="1:26" s="105" customFormat="1" x14ac:dyDescent="0.25">
      <c r="A31" s="103"/>
      <c r="B31" s="103"/>
      <c r="C31" s="103"/>
      <c r="D31" s="103"/>
      <c r="E31" s="103"/>
      <c r="F31" s="103"/>
      <c r="G31" s="103"/>
      <c r="H31" s="103"/>
      <c r="I31" s="107"/>
      <c r="J31" s="132"/>
      <c r="K31" s="133"/>
      <c r="L31" s="133"/>
      <c r="M31" s="133"/>
      <c r="Y31" s="130"/>
      <c r="Z31" s="107"/>
    </row>
    <row r="32" spans="1:26" s="105" customFormat="1" x14ac:dyDescent="0.25">
      <c r="A32" s="103"/>
      <c r="B32" s="103"/>
      <c r="C32" s="103"/>
      <c r="D32" s="103"/>
      <c r="E32" s="103"/>
      <c r="F32" s="103"/>
      <c r="G32" s="103"/>
      <c r="H32" s="103"/>
      <c r="I32" s="107"/>
      <c r="J32" s="132"/>
      <c r="K32" s="133"/>
      <c r="L32" s="133"/>
      <c r="M32" s="133"/>
      <c r="Y32" s="130"/>
      <c r="Z32" s="107"/>
    </row>
    <row r="33" spans="1:26" s="105" customFormat="1" x14ac:dyDescent="0.25">
      <c r="A33" s="103"/>
      <c r="B33" s="103"/>
      <c r="C33" s="103"/>
      <c r="D33" s="103"/>
      <c r="E33" s="103"/>
      <c r="F33" s="103"/>
      <c r="G33" s="103"/>
      <c r="H33" s="103"/>
      <c r="I33" s="107"/>
      <c r="J33" s="132"/>
      <c r="K33" s="133"/>
      <c r="L33" s="133"/>
      <c r="M33" s="133"/>
      <c r="Y33" s="130"/>
      <c r="Z33" s="107"/>
    </row>
    <row r="34" spans="1:26" s="105" customFormat="1" x14ac:dyDescent="0.25">
      <c r="A34" s="103"/>
      <c r="B34" s="103"/>
      <c r="C34" s="103"/>
      <c r="D34" s="103"/>
      <c r="E34" s="103"/>
      <c r="F34" s="103"/>
      <c r="G34" s="103"/>
      <c r="H34" s="103"/>
      <c r="I34" s="107"/>
      <c r="J34" s="132"/>
      <c r="K34" s="133"/>
      <c r="L34" s="133"/>
      <c r="M34" s="133"/>
      <c r="Y34" s="130"/>
      <c r="Z34" s="107"/>
    </row>
    <row r="35" spans="1:26" s="105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7"/>
      <c r="J35" s="132"/>
      <c r="K35" s="133"/>
      <c r="L35" s="133"/>
      <c r="M35" s="133"/>
      <c r="Y35" s="130"/>
      <c r="Z35" s="107"/>
    </row>
    <row r="36" spans="1:26" s="105" customFormat="1" x14ac:dyDescent="0.25">
      <c r="A36" s="103"/>
      <c r="B36" s="103"/>
      <c r="C36" s="103"/>
      <c r="D36" s="103"/>
      <c r="E36" s="103"/>
      <c r="F36" s="103"/>
      <c r="G36" s="103"/>
      <c r="H36" s="103"/>
      <c r="I36" s="107"/>
      <c r="J36" s="132"/>
      <c r="K36" s="133"/>
      <c r="L36" s="133"/>
      <c r="M36" s="133"/>
      <c r="Y36" s="130"/>
      <c r="Z36" s="107"/>
    </row>
    <row r="37" spans="1:26" s="105" customFormat="1" x14ac:dyDescent="0.25">
      <c r="A37" s="103"/>
      <c r="B37" s="103"/>
      <c r="C37" s="103"/>
      <c r="D37" s="103"/>
      <c r="E37" s="103"/>
      <c r="F37" s="103"/>
      <c r="G37" s="103"/>
      <c r="H37" s="103"/>
      <c r="I37" s="107"/>
      <c r="J37" s="132"/>
      <c r="K37" s="133"/>
      <c r="L37" s="133"/>
      <c r="M37" s="133"/>
      <c r="Y37" s="130"/>
      <c r="Z37" s="107"/>
    </row>
    <row r="38" spans="1:26" s="105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7"/>
      <c r="J38" s="132"/>
      <c r="K38" s="133"/>
      <c r="L38" s="133"/>
      <c r="M38" s="133"/>
      <c r="Y38" s="130"/>
      <c r="Z38" s="107"/>
    </row>
    <row r="39" spans="1:26" s="105" customFormat="1" x14ac:dyDescent="0.25">
      <c r="A39" s="103"/>
      <c r="B39" s="103"/>
      <c r="C39" s="103"/>
      <c r="D39" s="103"/>
      <c r="E39" s="103"/>
      <c r="F39" s="103"/>
      <c r="G39" s="103"/>
      <c r="H39" s="103"/>
      <c r="I39" s="107"/>
      <c r="J39" s="132"/>
      <c r="K39" s="133"/>
      <c r="L39" s="133"/>
      <c r="M39" s="133"/>
      <c r="Y39" s="130"/>
      <c r="Z39" s="107"/>
    </row>
    <row r="40" spans="1:26" s="105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7"/>
      <c r="J40" s="132"/>
      <c r="K40" s="133"/>
      <c r="L40" s="133"/>
      <c r="M40" s="133"/>
      <c r="Y40" s="130"/>
      <c r="Z40" s="107"/>
    </row>
    <row r="41" spans="1:26" s="105" customFormat="1" x14ac:dyDescent="0.25">
      <c r="A41" s="103"/>
      <c r="B41" s="103"/>
      <c r="C41" s="103"/>
      <c r="D41" s="103"/>
      <c r="E41" s="103"/>
      <c r="F41" s="103"/>
      <c r="G41" s="103"/>
      <c r="H41" s="103"/>
      <c r="I41" s="107"/>
      <c r="J41" s="132"/>
      <c r="K41" s="133"/>
      <c r="L41" s="133"/>
      <c r="M41" s="133"/>
      <c r="Y41" s="130"/>
      <c r="Z41" s="107"/>
    </row>
    <row r="42" spans="1:26" s="105" customFormat="1" x14ac:dyDescent="0.25">
      <c r="A42" s="103"/>
      <c r="B42" s="103"/>
      <c r="C42" s="103"/>
      <c r="D42" s="103"/>
      <c r="E42" s="103"/>
      <c r="F42" s="103"/>
      <c r="G42" s="103"/>
      <c r="H42" s="103"/>
      <c r="I42" s="107"/>
      <c r="J42" s="132"/>
      <c r="K42" s="133"/>
      <c r="L42" s="133"/>
      <c r="M42" s="133"/>
      <c r="Y42" s="130"/>
      <c r="Z42" s="107"/>
    </row>
    <row r="43" spans="1:26" s="105" customFormat="1" x14ac:dyDescent="0.25">
      <c r="A43" s="103"/>
      <c r="B43" s="103"/>
      <c r="C43" s="103"/>
      <c r="D43" s="103"/>
      <c r="E43" s="103"/>
      <c r="F43" s="103"/>
      <c r="G43" s="103"/>
      <c r="H43" s="103"/>
      <c r="I43" s="107"/>
      <c r="J43" s="132"/>
      <c r="K43" s="133"/>
      <c r="L43" s="133"/>
      <c r="M43" s="133"/>
      <c r="Y43" s="130"/>
      <c r="Z43" s="107"/>
    </row>
    <row r="44" spans="1:26" s="105" customFormat="1" x14ac:dyDescent="0.25">
      <c r="A44" s="103"/>
      <c r="B44" s="103"/>
      <c r="C44" s="103"/>
      <c r="D44" s="103"/>
      <c r="E44" s="103"/>
      <c r="F44" s="103"/>
      <c r="G44" s="103"/>
      <c r="H44" s="103"/>
      <c r="I44" s="107"/>
      <c r="J44" s="132"/>
      <c r="K44" s="133"/>
      <c r="L44" s="133"/>
      <c r="M44" s="133"/>
      <c r="Y44" s="130"/>
      <c r="Z44" s="107"/>
    </row>
    <row r="45" spans="1:26" s="105" customFormat="1" x14ac:dyDescent="0.25">
      <c r="A45" s="103"/>
      <c r="B45" s="103"/>
      <c r="C45" s="103"/>
      <c r="D45" s="103"/>
      <c r="E45" s="103"/>
      <c r="F45" s="103"/>
      <c r="G45" s="103"/>
      <c r="H45" s="103"/>
      <c r="I45" s="107"/>
      <c r="J45" s="132"/>
      <c r="K45" s="133"/>
      <c r="L45" s="133"/>
      <c r="M45" s="133"/>
      <c r="Y45" s="130"/>
      <c r="Z45" s="107"/>
    </row>
    <row r="46" spans="1:26" s="105" customFormat="1" x14ac:dyDescent="0.25">
      <c r="A46" s="103"/>
      <c r="B46" s="103"/>
      <c r="C46" s="103"/>
      <c r="D46" s="103"/>
      <c r="E46" s="103"/>
      <c r="F46" s="103"/>
      <c r="G46" s="103"/>
      <c r="H46" s="103"/>
      <c r="I46" s="107"/>
      <c r="J46" s="132"/>
      <c r="K46" s="133"/>
      <c r="L46" s="133"/>
      <c r="M46" s="133"/>
      <c r="Y46" s="130"/>
      <c r="Z46" s="107"/>
    </row>
    <row r="47" spans="1:26" s="105" customFormat="1" x14ac:dyDescent="0.25">
      <c r="A47" s="103"/>
      <c r="B47" s="103"/>
      <c r="C47" s="103"/>
      <c r="D47" s="103"/>
      <c r="E47" s="103"/>
      <c r="F47" s="103"/>
      <c r="G47" s="103"/>
      <c r="H47" s="103"/>
      <c r="I47" s="107"/>
      <c r="J47" s="103"/>
      <c r="K47" s="133"/>
      <c r="L47" s="133"/>
      <c r="M47" s="133"/>
      <c r="Y47" s="130"/>
      <c r="Z47" s="107"/>
    </row>
    <row r="48" spans="1:26" s="105" customFormat="1" x14ac:dyDescent="0.25">
      <c r="A48" s="103"/>
      <c r="B48" s="103"/>
      <c r="C48" s="103"/>
      <c r="D48" s="103"/>
      <c r="E48" s="103"/>
      <c r="F48" s="103"/>
      <c r="G48" s="103"/>
      <c r="H48" s="103"/>
      <c r="I48" s="107"/>
      <c r="J48" s="103"/>
      <c r="K48" s="133"/>
      <c r="L48" s="133"/>
      <c r="M48" s="133"/>
      <c r="Y48" s="130"/>
      <c r="Z48" s="107"/>
    </row>
    <row r="49" spans="1:26" s="105" customFormat="1" x14ac:dyDescent="0.25">
      <c r="A49" s="103"/>
      <c r="B49" s="103"/>
      <c r="C49" s="103"/>
      <c r="D49" s="103"/>
      <c r="E49" s="103"/>
      <c r="F49" s="103"/>
      <c r="G49" s="103"/>
      <c r="H49" s="103"/>
      <c r="I49" s="107"/>
      <c r="J49" s="103"/>
      <c r="K49" s="133"/>
      <c r="L49" s="133"/>
      <c r="M49" s="133"/>
      <c r="Y49" s="130"/>
      <c r="Z49" s="107"/>
    </row>
    <row r="50" spans="1:26" s="105" customFormat="1" x14ac:dyDescent="0.25">
      <c r="A50" s="103"/>
      <c r="B50" s="103"/>
      <c r="C50" s="103"/>
      <c r="D50" s="103"/>
      <c r="E50" s="103"/>
      <c r="F50" s="103"/>
      <c r="G50" s="103"/>
      <c r="H50" s="103"/>
      <c r="I50" s="107"/>
      <c r="J50" s="103"/>
      <c r="K50" s="133"/>
      <c r="L50" s="133"/>
      <c r="M50" s="133"/>
      <c r="Y50" s="130"/>
      <c r="Z50" s="107"/>
    </row>
    <row r="51" spans="1:26" s="105" customFormat="1" x14ac:dyDescent="0.25">
      <c r="A51" s="103"/>
      <c r="B51" s="103"/>
      <c r="C51" s="103"/>
      <c r="D51" s="103"/>
      <c r="E51" s="103"/>
      <c r="F51" s="103"/>
      <c r="G51" s="103"/>
      <c r="H51" s="103"/>
      <c r="I51" s="107"/>
      <c r="J51" s="103"/>
      <c r="K51" s="133"/>
      <c r="L51" s="133"/>
      <c r="M51" s="133"/>
      <c r="Y51" s="130"/>
      <c r="Z51" s="107"/>
    </row>
    <row r="52" spans="1:26" s="105" customFormat="1" x14ac:dyDescent="0.25">
      <c r="A52" s="103"/>
      <c r="B52" s="103"/>
      <c r="C52" s="103"/>
      <c r="D52" s="103"/>
      <c r="E52" s="103"/>
      <c r="F52" s="103"/>
      <c r="G52" s="103"/>
      <c r="H52" s="103"/>
      <c r="I52" s="107"/>
      <c r="J52" s="103"/>
      <c r="K52" s="133"/>
      <c r="L52" s="133"/>
      <c r="M52" s="133"/>
      <c r="Y52" s="130"/>
      <c r="Z52" s="107"/>
    </row>
    <row r="53" spans="1:26" s="105" customFormat="1" x14ac:dyDescent="0.25">
      <c r="A53" s="103"/>
      <c r="B53" s="103"/>
      <c r="C53" s="103"/>
      <c r="D53" s="103"/>
      <c r="E53" s="103"/>
      <c r="F53" s="103"/>
      <c r="G53" s="103"/>
      <c r="H53" s="103"/>
      <c r="I53" s="107"/>
      <c r="J53" s="103"/>
      <c r="K53" s="133"/>
      <c r="L53" s="133"/>
      <c r="M53" s="133"/>
      <c r="Y53" s="130"/>
      <c r="Z53" s="107"/>
    </row>
    <row r="54" spans="1:26" s="105" customFormat="1" x14ac:dyDescent="0.25">
      <c r="A54" s="103"/>
      <c r="B54" s="103"/>
      <c r="C54" s="103"/>
      <c r="D54" s="103"/>
      <c r="E54" s="103"/>
      <c r="F54" s="103"/>
      <c r="G54" s="103"/>
      <c r="H54" s="103"/>
      <c r="I54" s="107"/>
      <c r="J54" s="103"/>
      <c r="K54" s="133"/>
      <c r="L54" s="133"/>
      <c r="M54" s="133"/>
      <c r="Y54" s="130"/>
      <c r="Z54" s="107"/>
    </row>
    <row r="55" spans="1:26" s="105" customFormat="1" x14ac:dyDescent="0.25">
      <c r="A55" s="103"/>
      <c r="B55" s="103"/>
      <c r="C55" s="103"/>
      <c r="D55" s="103"/>
      <c r="E55" s="103"/>
      <c r="F55" s="103"/>
      <c r="G55" s="103"/>
      <c r="H55" s="103"/>
      <c r="I55" s="107"/>
      <c r="J55" s="103"/>
      <c r="K55" s="133"/>
      <c r="L55" s="133"/>
      <c r="M55" s="133"/>
      <c r="Y55" s="130"/>
      <c r="Z55" s="107"/>
    </row>
    <row r="56" spans="1:26" s="105" customFormat="1" x14ac:dyDescent="0.25">
      <c r="A56" s="103"/>
      <c r="B56" s="103"/>
      <c r="C56" s="103"/>
      <c r="D56" s="103"/>
      <c r="E56" s="103"/>
      <c r="F56" s="103"/>
      <c r="G56" s="103"/>
      <c r="H56" s="103"/>
      <c r="I56" s="107"/>
      <c r="J56" s="103"/>
      <c r="K56" s="133"/>
      <c r="L56" s="133"/>
      <c r="M56" s="133"/>
      <c r="Y56" s="130"/>
      <c r="Z56" s="107"/>
    </row>
    <row r="57" spans="1:26" s="105" customFormat="1" x14ac:dyDescent="0.25">
      <c r="A57" s="103"/>
      <c r="B57" s="103"/>
      <c r="C57" s="103"/>
      <c r="D57" s="103"/>
      <c r="E57" s="103"/>
      <c r="F57" s="103"/>
      <c r="G57" s="103"/>
      <c r="H57" s="103"/>
      <c r="I57" s="107"/>
      <c r="J57" s="103"/>
      <c r="K57" s="133"/>
      <c r="L57" s="133"/>
      <c r="M57" s="133"/>
      <c r="Y57" s="130"/>
      <c r="Z57" s="107"/>
    </row>
    <row r="58" spans="1:26" s="105" customForma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3"/>
      <c r="K58" s="133"/>
      <c r="L58" s="133"/>
      <c r="M58" s="133"/>
      <c r="Y58" s="130"/>
      <c r="Z58" s="107"/>
    </row>
    <row r="59" spans="1:26" s="105" customForma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3"/>
      <c r="K59" s="133"/>
      <c r="L59" s="133"/>
      <c r="M59" s="133"/>
      <c r="Y59" s="130"/>
      <c r="Z59" s="107"/>
    </row>
    <row r="60" spans="1:26" s="105" customForma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3"/>
      <c r="K60" s="133"/>
      <c r="L60" s="133"/>
      <c r="M60" s="133"/>
      <c r="Y60" s="130"/>
      <c r="Z60" s="107"/>
    </row>
    <row r="61" spans="1:26" s="105" customForma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3"/>
      <c r="K61" s="133"/>
      <c r="L61" s="133"/>
      <c r="M61" s="133"/>
      <c r="Y61" s="130"/>
      <c r="Z61" s="107"/>
    </row>
    <row r="62" spans="1:26" s="105" customForma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3"/>
      <c r="K62" s="133"/>
      <c r="L62" s="133"/>
      <c r="M62" s="133"/>
      <c r="Y62" s="130"/>
      <c r="Z62" s="107"/>
    </row>
    <row r="63" spans="1:26" s="105" customForma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3"/>
      <c r="K63" s="133"/>
      <c r="L63" s="133"/>
      <c r="M63" s="133"/>
      <c r="Y63" s="130"/>
      <c r="Z63" s="107"/>
    </row>
    <row r="64" spans="1:26" s="105" customForma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3"/>
      <c r="K64" s="133"/>
      <c r="L64" s="133"/>
      <c r="M64" s="133"/>
      <c r="Y64" s="130"/>
      <c r="Z64" s="107"/>
    </row>
    <row r="65" spans="1:26" s="105" customForma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3"/>
      <c r="K65" s="133"/>
      <c r="L65" s="133"/>
      <c r="M65" s="133"/>
      <c r="Y65" s="130"/>
      <c r="Z65" s="107"/>
    </row>
    <row r="66" spans="1:26" s="105" customForma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3"/>
      <c r="K66" s="133"/>
      <c r="L66" s="133"/>
      <c r="M66" s="133"/>
      <c r="Y66" s="130"/>
      <c r="Z66" s="107"/>
    </row>
    <row r="67" spans="1:26" s="105" customForma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3"/>
      <c r="K67" s="133"/>
      <c r="L67" s="133"/>
      <c r="M67" s="133"/>
      <c r="Y67" s="130"/>
      <c r="Z67" s="107"/>
    </row>
    <row r="68" spans="1:26" s="105" customForma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3"/>
      <c r="K68" s="133"/>
      <c r="L68" s="133"/>
      <c r="M68" s="133"/>
      <c r="Y68" s="130"/>
      <c r="Z68" s="107"/>
    </row>
    <row r="69" spans="1:26" s="105" customForma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3"/>
      <c r="K69" s="133"/>
      <c r="L69" s="133"/>
      <c r="M69" s="133"/>
      <c r="Y69" s="130"/>
      <c r="Z69" s="107"/>
    </row>
    <row r="70" spans="1:26" s="105" customForma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3"/>
      <c r="K70" s="133"/>
      <c r="L70" s="133"/>
      <c r="M70" s="133"/>
      <c r="Y70" s="130"/>
      <c r="Z70" s="107"/>
    </row>
    <row r="71" spans="1:26" s="105" customForma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3"/>
      <c r="K71" s="133"/>
      <c r="L71" s="133"/>
      <c r="M71" s="133"/>
      <c r="Y71" s="130"/>
      <c r="Z71" s="107"/>
    </row>
    <row r="72" spans="1:26" s="105" customForma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3"/>
      <c r="K72" s="133"/>
      <c r="L72" s="133"/>
      <c r="M72" s="133"/>
      <c r="Y72" s="130"/>
      <c r="Z72" s="107"/>
    </row>
    <row r="73" spans="1:26" s="105" customForma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3"/>
      <c r="K73" s="133"/>
      <c r="L73" s="133"/>
      <c r="M73" s="133"/>
      <c r="Y73" s="130"/>
      <c r="Z73" s="107"/>
    </row>
    <row r="74" spans="1:26" s="105" customForma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3"/>
      <c r="K74" s="133"/>
      <c r="L74" s="133"/>
      <c r="M74" s="133"/>
      <c r="Y74" s="130"/>
      <c r="Z74" s="107"/>
    </row>
    <row r="75" spans="1:26" s="105" customForma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3"/>
      <c r="K75" s="133"/>
      <c r="L75" s="133"/>
      <c r="M75" s="133"/>
      <c r="Y75" s="130"/>
      <c r="Z75" s="107"/>
    </row>
    <row r="76" spans="1:26" s="105" customForma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3"/>
      <c r="K76" s="133"/>
      <c r="L76" s="133"/>
      <c r="M76" s="133"/>
      <c r="Y76" s="130"/>
      <c r="Z76" s="107"/>
    </row>
    <row r="77" spans="1:26" s="105" customForma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3"/>
      <c r="K77" s="133"/>
      <c r="L77" s="133"/>
      <c r="M77" s="133"/>
      <c r="Y77" s="130"/>
      <c r="Z77" s="107"/>
    </row>
    <row r="78" spans="1:26" s="105" customForma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3"/>
      <c r="K78" s="133"/>
      <c r="L78" s="133"/>
      <c r="M78" s="133"/>
      <c r="Y78" s="130"/>
      <c r="Z78" s="107"/>
    </row>
    <row r="79" spans="1:26" s="105" customForma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3"/>
      <c r="K79" s="133"/>
      <c r="L79" s="133"/>
      <c r="M79" s="133"/>
      <c r="Y79" s="130"/>
      <c r="Z79" s="107"/>
    </row>
    <row r="80" spans="1:26" s="105" customForma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3"/>
      <c r="K80" s="133"/>
      <c r="L80" s="133"/>
      <c r="M80" s="133"/>
      <c r="Y80" s="130"/>
      <c r="Z80" s="107"/>
    </row>
    <row r="81" spans="1:26" s="105" customForma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3"/>
      <c r="K81" s="133"/>
      <c r="L81" s="133"/>
      <c r="M81" s="133"/>
      <c r="Y81" s="130"/>
      <c r="Z81" s="107"/>
    </row>
    <row r="82" spans="1:26" s="105" customForma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3"/>
      <c r="K82" s="133"/>
      <c r="L82" s="133"/>
      <c r="M82" s="133"/>
      <c r="Y82" s="130"/>
      <c r="Z82" s="107"/>
    </row>
    <row r="83" spans="1:26" s="105" customForma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3"/>
      <c r="K83" s="133"/>
      <c r="L83" s="133"/>
      <c r="M83" s="133"/>
      <c r="Y83" s="130"/>
      <c r="Z83" s="107"/>
    </row>
    <row r="84" spans="1:26" s="105" customForma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3"/>
      <c r="K84" s="133"/>
      <c r="L84" s="133"/>
      <c r="M84" s="133"/>
      <c r="Y84" s="130"/>
      <c r="Z84" s="107"/>
    </row>
    <row r="85" spans="1:26" s="105" customForma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3"/>
      <c r="K85" s="133"/>
      <c r="L85" s="133"/>
      <c r="M85" s="133"/>
      <c r="Y85" s="130"/>
      <c r="Z85" s="107"/>
    </row>
    <row r="86" spans="1:26" s="105" customForma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3"/>
      <c r="K86" s="133"/>
      <c r="L86" s="133"/>
      <c r="M86" s="133"/>
      <c r="Y86" s="130"/>
      <c r="Z86" s="107"/>
    </row>
    <row r="87" spans="1:26" s="105" customForma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3"/>
      <c r="K87" s="133"/>
      <c r="L87" s="133"/>
      <c r="M87" s="133"/>
      <c r="Y87" s="130"/>
      <c r="Z87" s="107"/>
    </row>
    <row r="88" spans="1:26" s="105" customForma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3"/>
      <c r="K88" s="133"/>
      <c r="L88" s="133"/>
      <c r="M88" s="133"/>
      <c r="Y88" s="130"/>
      <c r="Z88" s="107"/>
    </row>
    <row r="89" spans="1:26" s="105" customForma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3"/>
      <c r="K89" s="133"/>
      <c r="L89" s="133"/>
      <c r="M89" s="133"/>
      <c r="Y89" s="130"/>
      <c r="Z89" s="107"/>
    </row>
    <row r="90" spans="1:26" s="105" customForma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3"/>
      <c r="K90" s="133"/>
      <c r="L90" s="133"/>
      <c r="M90" s="133"/>
      <c r="Y90" s="130"/>
      <c r="Z90" s="107"/>
    </row>
    <row r="91" spans="1:26" s="105" customForma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3"/>
      <c r="K91" s="133"/>
      <c r="L91" s="133"/>
      <c r="M91" s="133"/>
      <c r="Y91" s="130"/>
      <c r="Z91" s="107"/>
    </row>
    <row r="92" spans="1:26" s="105" customForma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3"/>
      <c r="K92" s="133"/>
      <c r="L92" s="133"/>
      <c r="M92" s="133"/>
      <c r="Y92" s="130"/>
      <c r="Z92" s="107"/>
    </row>
    <row r="93" spans="1:26" s="105" customForma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3"/>
      <c r="K93" s="133"/>
      <c r="L93" s="133"/>
      <c r="M93" s="133"/>
      <c r="Y93" s="130"/>
      <c r="Z93" s="107"/>
    </row>
    <row r="94" spans="1:26" s="105" customForma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3"/>
      <c r="K94" s="133"/>
      <c r="L94" s="133"/>
      <c r="M94" s="133"/>
      <c r="Y94" s="130"/>
      <c r="Z94" s="107"/>
    </row>
    <row r="95" spans="1:26" s="105" customForma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3"/>
      <c r="K95" s="133"/>
      <c r="L95" s="133"/>
      <c r="M95" s="133"/>
      <c r="Y95" s="130"/>
      <c r="Z95" s="107"/>
    </row>
    <row r="96" spans="1:26" s="105" customForma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3"/>
      <c r="K96" s="133"/>
      <c r="L96" s="133"/>
      <c r="M96" s="133"/>
      <c r="Y96" s="130"/>
      <c r="Z96" s="107"/>
    </row>
    <row r="97" spans="1:26" s="105" customForma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3"/>
      <c r="K97" s="133"/>
      <c r="L97" s="133"/>
      <c r="M97" s="133"/>
      <c r="Y97" s="130"/>
      <c r="Z97" s="107"/>
    </row>
    <row r="98" spans="1:26" s="105" customForma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3"/>
      <c r="K98" s="133"/>
      <c r="L98" s="133"/>
      <c r="M98" s="133"/>
      <c r="Y98" s="130"/>
      <c r="Z98" s="107"/>
    </row>
    <row r="99" spans="1:26" s="105" customForma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3"/>
      <c r="K99" s="133"/>
      <c r="L99" s="133"/>
      <c r="M99" s="133"/>
      <c r="Y99" s="130"/>
      <c r="Z99" s="107"/>
    </row>
    <row r="100" spans="1:26" s="105" customForma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3"/>
      <c r="K100" s="133"/>
      <c r="L100" s="133"/>
      <c r="M100" s="133"/>
      <c r="Y100" s="130"/>
      <c r="Z100" s="107"/>
    </row>
    <row r="101" spans="1:26" s="105" customForma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3"/>
      <c r="K101" s="133"/>
      <c r="L101" s="133"/>
      <c r="M101" s="133"/>
      <c r="Y101" s="130"/>
      <c r="Z101" s="107"/>
    </row>
    <row r="102" spans="1:26" s="105" customForma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3"/>
      <c r="K102" s="133"/>
      <c r="L102" s="133"/>
      <c r="M102" s="133"/>
      <c r="Y102" s="130"/>
      <c r="Z102" s="107"/>
    </row>
    <row r="103" spans="1:26" s="105" customForma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3"/>
      <c r="K103" s="133"/>
      <c r="L103" s="133"/>
      <c r="M103" s="133"/>
      <c r="Y103" s="130"/>
      <c r="Z103" s="107"/>
    </row>
    <row r="104" spans="1:26" s="105" customForma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3"/>
      <c r="K104" s="133"/>
      <c r="L104" s="133"/>
      <c r="M104" s="133"/>
      <c r="Y104" s="130"/>
      <c r="Z104" s="107"/>
    </row>
    <row r="105" spans="1:26" s="105" customForma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3"/>
      <c r="K105" s="133"/>
      <c r="L105" s="133"/>
      <c r="M105" s="133"/>
      <c r="Y105" s="130"/>
      <c r="Z105" s="107"/>
    </row>
    <row r="106" spans="1:26" s="105" customFormat="1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3"/>
      <c r="K106" s="133"/>
      <c r="L106" s="133"/>
      <c r="M106" s="133"/>
      <c r="Y106" s="130"/>
      <c r="Z106" s="107"/>
    </row>
    <row r="107" spans="1:26" s="105" customFormat="1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3"/>
      <c r="K107" s="133"/>
      <c r="L107" s="133"/>
      <c r="M107" s="133"/>
      <c r="Y107" s="130"/>
      <c r="Z107" s="107"/>
    </row>
    <row r="108" spans="1:26" s="105" customFormat="1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3"/>
      <c r="K108" s="133"/>
      <c r="L108" s="133"/>
      <c r="M108" s="133"/>
      <c r="Y108" s="130"/>
      <c r="Z108" s="107"/>
    </row>
    <row r="109" spans="1:26" s="105" customForma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3"/>
      <c r="K109" s="133"/>
      <c r="L109" s="133"/>
      <c r="M109" s="133"/>
      <c r="Y109" s="130"/>
      <c r="Z109" s="107"/>
    </row>
  </sheetData>
  <mergeCells count="23">
    <mergeCell ref="O6:O7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P6:P7"/>
    <mergeCell ref="Q6:Q7"/>
    <mergeCell ref="R6:T6"/>
    <mergeCell ref="U6:U7"/>
    <mergeCell ref="V6:W6"/>
    <mergeCell ref="X6:X7"/>
  </mergeCells>
  <pageMargins left="0.70866141732283472" right="0.70866141732283472" top="0.78740157480314965" bottom="0.78740157480314965" header="0.31496062992125984" footer="0.31496062992125984"/>
  <pageSetup paperSize="9" scale="40" firstPageNumber="118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0"/>
  <sheetViews>
    <sheetView showGridLines="0" view="pageBreakPreview" zoomScale="80" zoomScaleNormal="66" zoomScaleSheetLayoutView="80" workbookViewId="0">
      <selection activeCell="H20" sqref="H20"/>
    </sheetView>
  </sheetViews>
  <sheetFormatPr defaultColWidth="9.140625" defaultRowHeight="15" outlineLevelCol="1" x14ac:dyDescent="0.25"/>
  <cols>
    <col min="1" max="1" width="4.7109375" style="107" customWidth="1"/>
    <col min="2" max="2" width="5.7109375" style="107" hidden="1" customWidth="1"/>
    <col min="3" max="3" width="7.7109375" style="107" hidden="1" customWidth="1" outlineLevel="1"/>
    <col min="4" max="4" width="6.42578125" style="107" hidden="1" customWidth="1" outlineLevel="1"/>
    <col min="5" max="5" width="7.7109375" style="107" customWidth="1" outlineLevel="1"/>
    <col min="6" max="6" width="15.5703125" style="107" hidden="1" customWidth="1" outlineLevel="1"/>
    <col min="7" max="7" width="48.28515625" style="107" customWidth="1" collapsed="1"/>
    <col min="8" max="8" width="34.42578125" style="107" customWidth="1"/>
    <col min="9" max="9" width="7.140625" style="107" customWidth="1"/>
    <col min="10" max="10" width="12.5703125" style="103" customWidth="1"/>
    <col min="11" max="12" width="14.85546875" style="105" customWidth="1"/>
    <col min="13" max="13" width="13.5703125" style="105" customWidth="1"/>
    <col min="14" max="14" width="13.7109375" style="105" customWidth="1"/>
    <col min="15" max="15" width="14.7109375" style="105" customWidth="1"/>
    <col min="16" max="16" width="16.140625" style="105" customWidth="1"/>
    <col min="17" max="17" width="18" style="105" customWidth="1"/>
    <col min="18" max="19" width="17.5703125" style="105" customWidth="1"/>
    <col min="20" max="20" width="14.85546875" style="105" customWidth="1"/>
    <col min="21" max="21" width="14" style="105" customWidth="1"/>
    <col min="22" max="22" width="13.5703125" style="105" customWidth="1"/>
    <col min="23" max="23" width="14.42578125" style="105" customWidth="1"/>
    <col min="24" max="24" width="17.7109375" style="130" customWidth="1"/>
    <col min="25" max="16384" width="9.140625" style="107"/>
  </cols>
  <sheetData>
    <row r="1" spans="1:25" ht="18" x14ac:dyDescent="0.25">
      <c r="A1" s="59" t="s">
        <v>140</v>
      </c>
      <c r="B1" s="60"/>
      <c r="C1" s="60"/>
      <c r="D1" s="60"/>
      <c r="E1" s="60"/>
      <c r="F1" s="61"/>
      <c r="G1" s="62"/>
      <c r="H1" s="63"/>
      <c r="I1" s="60"/>
      <c r="K1" s="104"/>
      <c r="N1" s="64"/>
      <c r="O1" s="64"/>
      <c r="Q1" s="64"/>
      <c r="R1" s="64"/>
      <c r="S1" s="64"/>
      <c r="T1" s="31"/>
      <c r="U1" s="106"/>
      <c r="V1" s="107"/>
      <c r="W1" s="107"/>
      <c r="X1" s="107"/>
    </row>
    <row r="2" spans="1:25" ht="15.75" x14ac:dyDescent="0.25">
      <c r="A2" s="75" t="s">
        <v>46</v>
      </c>
      <c r="B2" s="65"/>
      <c r="C2" s="65"/>
      <c r="F2" s="66"/>
      <c r="G2" s="74" t="s">
        <v>141</v>
      </c>
      <c r="H2" s="67" t="s">
        <v>275</v>
      </c>
      <c r="I2" s="69"/>
      <c r="K2" s="104"/>
      <c r="N2" s="30"/>
      <c r="O2" s="30"/>
      <c r="Q2" s="30"/>
      <c r="R2" s="30"/>
      <c r="S2" s="30"/>
      <c r="T2" s="29"/>
      <c r="U2" s="106"/>
      <c r="V2" s="107"/>
      <c r="W2" s="107"/>
      <c r="X2" s="107"/>
    </row>
    <row r="3" spans="1:25" ht="15.75" x14ac:dyDescent="0.25">
      <c r="A3" s="57"/>
      <c r="B3" s="65"/>
      <c r="C3" s="65"/>
      <c r="F3" s="66"/>
      <c r="G3" s="70" t="s">
        <v>16</v>
      </c>
      <c r="H3" s="68"/>
      <c r="I3" s="69"/>
      <c r="K3" s="104"/>
      <c r="N3" s="30"/>
      <c r="O3" s="30"/>
      <c r="Q3" s="30"/>
      <c r="R3" s="30"/>
      <c r="S3" s="30"/>
      <c r="T3" s="29"/>
      <c r="U3" s="106"/>
      <c r="V3" s="107"/>
      <c r="W3" s="107"/>
      <c r="X3" s="107"/>
    </row>
    <row r="4" spans="1:25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8"/>
      <c r="N4" s="109"/>
      <c r="O4" s="108"/>
      <c r="P4" s="108"/>
      <c r="Q4" s="108"/>
      <c r="R4" s="108"/>
      <c r="S4" s="108"/>
      <c r="T4" s="108"/>
      <c r="U4" s="108"/>
      <c r="V4" s="108"/>
      <c r="W4" s="110" t="s">
        <v>23</v>
      </c>
      <c r="Y4" s="106"/>
    </row>
    <row r="5" spans="1:25" ht="25.5" customHeight="1" x14ac:dyDescent="0.25">
      <c r="A5" s="420" t="s">
        <v>143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111"/>
    </row>
    <row r="6" spans="1:25" ht="25.5" customHeight="1" x14ac:dyDescent="0.25">
      <c r="A6" s="421" t="s">
        <v>15</v>
      </c>
      <c r="B6" s="421" t="s">
        <v>14</v>
      </c>
      <c r="C6" s="422" t="s">
        <v>12</v>
      </c>
      <c r="D6" s="421" t="s">
        <v>280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23" t="s">
        <v>78</v>
      </c>
      <c r="U6" s="418" t="s">
        <v>77</v>
      </c>
      <c r="V6" s="418"/>
      <c r="W6" s="419" t="s">
        <v>79</v>
      </c>
      <c r="X6" s="417" t="s">
        <v>2</v>
      </c>
    </row>
    <row r="7" spans="1:25" ht="81" customHeight="1" x14ac:dyDescent="0.25">
      <c r="A7" s="421"/>
      <c r="B7" s="421"/>
      <c r="C7" s="422"/>
      <c r="D7" s="421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144</v>
      </c>
      <c r="T7" s="423"/>
      <c r="U7" s="73" t="s">
        <v>82</v>
      </c>
      <c r="V7" s="73" t="s">
        <v>83</v>
      </c>
      <c r="W7" s="419"/>
      <c r="X7" s="417"/>
    </row>
    <row r="8" spans="1:25" s="112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SUM(K9:K13)</f>
        <v>339787</v>
      </c>
      <c r="L8" s="25">
        <f>SUM(L9:L13)</f>
        <v>287913</v>
      </c>
      <c r="M8" s="25">
        <f>SUM(M9:M13)</f>
        <v>51874</v>
      </c>
      <c r="N8" s="25"/>
      <c r="O8" s="25">
        <f t="shared" ref="O8:W8" si="0">SUM(O9:O13)</f>
        <v>1983</v>
      </c>
      <c r="P8" s="25">
        <f t="shared" si="0"/>
        <v>317562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49891</v>
      </c>
      <c r="U8" s="25">
        <f t="shared" si="0"/>
        <v>30850</v>
      </c>
      <c r="V8" s="25">
        <f t="shared" si="0"/>
        <v>19041</v>
      </c>
      <c r="W8" s="25">
        <f t="shared" si="0"/>
        <v>0</v>
      </c>
      <c r="X8" s="24"/>
    </row>
    <row r="9" spans="1:25" s="121" customFormat="1" ht="18.75" customHeight="1" x14ac:dyDescent="0.25">
      <c r="A9" s="113">
        <v>1</v>
      </c>
      <c r="B9" s="55" t="s">
        <v>22</v>
      </c>
      <c r="C9" s="113">
        <v>4357</v>
      </c>
      <c r="D9" s="113">
        <v>6351</v>
      </c>
      <c r="E9" s="113">
        <v>63</v>
      </c>
      <c r="F9" s="114">
        <v>66012001600</v>
      </c>
      <c r="G9" s="115" t="s">
        <v>145</v>
      </c>
      <c r="H9" s="400" t="s">
        <v>312</v>
      </c>
      <c r="I9" s="348"/>
      <c r="J9" s="348" t="s">
        <v>0</v>
      </c>
      <c r="K9" s="350">
        <v>46071</v>
      </c>
      <c r="L9" s="320">
        <v>33865</v>
      </c>
      <c r="M9" s="320">
        <v>12206</v>
      </c>
      <c r="N9" s="389" t="s">
        <v>113</v>
      </c>
      <c r="O9" s="117">
        <v>1983</v>
      </c>
      <c r="P9" s="118">
        <v>23846</v>
      </c>
      <c r="Q9" s="117">
        <f t="shared" ref="Q9:Q12" si="1">SUM(R9:S9)</f>
        <v>0</v>
      </c>
      <c r="R9" s="117">
        <v>0</v>
      </c>
      <c r="S9" s="117">
        <v>0</v>
      </c>
      <c r="T9" s="325">
        <v>10223</v>
      </c>
      <c r="U9" s="119">
        <v>2622</v>
      </c>
      <c r="V9" s="119">
        <v>7601</v>
      </c>
      <c r="W9" s="119">
        <v>0</v>
      </c>
      <c r="X9" s="120"/>
    </row>
    <row r="10" spans="1:25" s="121" customFormat="1" ht="22.5" customHeight="1" x14ac:dyDescent="0.25">
      <c r="A10" s="113">
        <v>2</v>
      </c>
      <c r="B10" s="113" t="s">
        <v>133</v>
      </c>
      <c r="C10" s="55">
        <v>4357</v>
      </c>
      <c r="D10" s="55">
        <v>6351</v>
      </c>
      <c r="E10" s="113">
        <v>63</v>
      </c>
      <c r="F10" s="114">
        <v>66012001600</v>
      </c>
      <c r="G10" s="123" t="s">
        <v>146</v>
      </c>
      <c r="H10" s="400" t="s">
        <v>313</v>
      </c>
      <c r="I10" s="32"/>
      <c r="J10" s="348" t="s">
        <v>0</v>
      </c>
      <c r="K10" s="320">
        <v>65710</v>
      </c>
      <c r="L10" s="351">
        <v>54060</v>
      </c>
      <c r="M10" s="351">
        <f>K10-L10</f>
        <v>11650</v>
      </c>
      <c r="N10" s="389">
        <v>2020</v>
      </c>
      <c r="O10" s="117">
        <v>0</v>
      </c>
      <c r="P10" s="118">
        <v>65710</v>
      </c>
      <c r="Q10" s="117">
        <f t="shared" si="1"/>
        <v>0</v>
      </c>
      <c r="R10" s="117">
        <v>0</v>
      </c>
      <c r="S10" s="117">
        <v>0</v>
      </c>
      <c r="T10" s="325">
        <v>11650</v>
      </c>
      <c r="U10" s="119">
        <v>6006</v>
      </c>
      <c r="V10" s="350">
        <v>5644</v>
      </c>
      <c r="W10" s="119">
        <f t="shared" ref="W10:W12" si="2">K10-O10-P10</f>
        <v>0</v>
      </c>
      <c r="X10" s="120"/>
    </row>
    <row r="11" spans="1:25" s="121" customFormat="1" ht="24" customHeight="1" x14ac:dyDescent="0.25">
      <c r="A11" s="113">
        <v>3</v>
      </c>
      <c r="B11" s="113" t="s">
        <v>19</v>
      </c>
      <c r="C11" s="113">
        <v>4357</v>
      </c>
      <c r="D11" s="113">
        <v>6351</v>
      </c>
      <c r="E11" s="113">
        <v>63</v>
      </c>
      <c r="F11" s="114">
        <v>66012001600</v>
      </c>
      <c r="G11" s="123" t="s">
        <v>147</v>
      </c>
      <c r="H11" s="400" t="s">
        <v>313</v>
      </c>
      <c r="I11" s="348"/>
      <c r="J11" s="348" t="s">
        <v>0</v>
      </c>
      <c r="K11" s="320">
        <v>54139</v>
      </c>
      <c r="L11" s="320">
        <v>46275</v>
      </c>
      <c r="M11" s="351">
        <f>K11-L11</f>
        <v>7864</v>
      </c>
      <c r="N11" s="389">
        <v>2020</v>
      </c>
      <c r="O11" s="117">
        <v>0</v>
      </c>
      <c r="P11" s="118">
        <v>54139</v>
      </c>
      <c r="Q11" s="117">
        <f t="shared" si="1"/>
        <v>0</v>
      </c>
      <c r="R11" s="117">
        <v>0</v>
      </c>
      <c r="S11" s="117">
        <v>0</v>
      </c>
      <c r="T11" s="325">
        <v>7864</v>
      </c>
      <c r="U11" s="119">
        <v>5142</v>
      </c>
      <c r="V11" s="119">
        <v>2722</v>
      </c>
      <c r="W11" s="119">
        <f t="shared" si="2"/>
        <v>0</v>
      </c>
      <c r="X11" s="120"/>
    </row>
    <row r="12" spans="1:25" s="121" customFormat="1" ht="35.25" customHeight="1" x14ac:dyDescent="0.25">
      <c r="A12" s="113">
        <v>4</v>
      </c>
      <c r="B12" s="113" t="s">
        <v>19</v>
      </c>
      <c r="C12" s="55">
        <v>4357</v>
      </c>
      <c r="D12" s="55">
        <v>6351</v>
      </c>
      <c r="E12" s="55">
        <v>63</v>
      </c>
      <c r="F12" s="114">
        <v>66012001600</v>
      </c>
      <c r="G12" s="123" t="s">
        <v>148</v>
      </c>
      <c r="H12" s="400" t="s">
        <v>313</v>
      </c>
      <c r="I12" s="32"/>
      <c r="J12" s="348" t="s">
        <v>0</v>
      </c>
      <c r="K12" s="320">
        <v>27830</v>
      </c>
      <c r="L12" s="351">
        <v>24047</v>
      </c>
      <c r="M12" s="351">
        <v>3783</v>
      </c>
      <c r="N12" s="389">
        <v>2020</v>
      </c>
      <c r="O12" s="117">
        <v>0</v>
      </c>
      <c r="P12" s="118">
        <v>27830</v>
      </c>
      <c r="Q12" s="117">
        <f t="shared" si="1"/>
        <v>0</v>
      </c>
      <c r="R12" s="117">
        <v>0</v>
      </c>
      <c r="S12" s="117">
        <v>0</v>
      </c>
      <c r="T12" s="325">
        <v>3783</v>
      </c>
      <c r="U12" s="119">
        <v>2672</v>
      </c>
      <c r="V12" s="119">
        <v>1111</v>
      </c>
      <c r="W12" s="119">
        <f t="shared" si="2"/>
        <v>0</v>
      </c>
      <c r="X12" s="120"/>
    </row>
    <row r="13" spans="1:25" s="121" customFormat="1" ht="36" customHeight="1" x14ac:dyDescent="0.25">
      <c r="A13" s="113">
        <v>5</v>
      </c>
      <c r="B13" s="113" t="s">
        <v>20</v>
      </c>
      <c r="C13" s="55">
        <v>4357</v>
      </c>
      <c r="D13" s="55">
        <v>6351</v>
      </c>
      <c r="E13" s="55">
        <v>63</v>
      </c>
      <c r="F13" s="114">
        <v>66012001600</v>
      </c>
      <c r="G13" s="123" t="s">
        <v>149</v>
      </c>
      <c r="H13" s="400" t="s">
        <v>313</v>
      </c>
      <c r="I13" s="32"/>
      <c r="J13" s="348" t="s">
        <v>0</v>
      </c>
      <c r="K13" s="320">
        <v>146037</v>
      </c>
      <c r="L13" s="351">
        <v>129666</v>
      </c>
      <c r="M13" s="351">
        <v>16371</v>
      </c>
      <c r="N13" s="389">
        <v>2020</v>
      </c>
      <c r="O13" s="117">
        <v>0</v>
      </c>
      <c r="P13" s="118">
        <v>146037</v>
      </c>
      <c r="Q13" s="117">
        <v>0</v>
      </c>
      <c r="R13" s="117">
        <v>0</v>
      </c>
      <c r="S13" s="117">
        <v>0</v>
      </c>
      <c r="T13" s="325">
        <v>16371</v>
      </c>
      <c r="U13" s="119">
        <v>14408</v>
      </c>
      <c r="V13" s="119">
        <v>1963</v>
      </c>
      <c r="W13" s="119">
        <v>0</v>
      </c>
      <c r="X13" s="144"/>
    </row>
    <row r="14" spans="1:25" s="112" customFormat="1" ht="25.5" hidden="1" customHeight="1" x14ac:dyDescent="0.3">
      <c r="A14" s="349" t="s">
        <v>40</v>
      </c>
      <c r="B14" s="349"/>
      <c r="C14" s="349"/>
      <c r="D14" s="349"/>
      <c r="E14" s="349"/>
      <c r="F14" s="349"/>
      <c r="G14" s="349"/>
      <c r="H14" s="349"/>
      <c r="I14" s="349"/>
      <c r="J14" s="349"/>
      <c r="K14" s="25">
        <f>SUM(K15)</f>
        <v>0</v>
      </c>
      <c r="L14" s="25">
        <f t="shared" ref="L14:W14" si="3">SUM(L15)</f>
        <v>0</v>
      </c>
      <c r="M14" s="25">
        <f t="shared" si="3"/>
        <v>0</v>
      </c>
      <c r="N14" s="25"/>
      <c r="O14" s="25">
        <f t="shared" si="3"/>
        <v>0</v>
      </c>
      <c r="P14" s="25">
        <f t="shared" si="3"/>
        <v>0</v>
      </c>
      <c r="Q14" s="25">
        <f t="shared" si="3"/>
        <v>0</v>
      </c>
      <c r="R14" s="25">
        <f t="shared" si="3"/>
        <v>0</v>
      </c>
      <c r="S14" s="25">
        <f t="shared" si="3"/>
        <v>0</v>
      </c>
      <c r="T14" s="25">
        <f t="shared" si="3"/>
        <v>0</v>
      </c>
      <c r="U14" s="25">
        <f t="shared" si="3"/>
        <v>0</v>
      </c>
      <c r="V14" s="25">
        <f t="shared" si="3"/>
        <v>0</v>
      </c>
      <c r="W14" s="25">
        <f t="shared" si="3"/>
        <v>0</v>
      </c>
      <c r="X14" s="33"/>
    </row>
    <row r="15" spans="1:25" s="121" customFormat="1" ht="15.75" hidden="1" x14ac:dyDescent="0.25">
      <c r="A15" s="113">
        <v>1</v>
      </c>
      <c r="B15" s="113" t="s">
        <v>19</v>
      </c>
      <c r="C15" s="55">
        <v>4357</v>
      </c>
      <c r="D15" s="55"/>
      <c r="E15" s="55"/>
      <c r="F15" s="122"/>
      <c r="G15" s="123"/>
      <c r="H15" s="143"/>
      <c r="I15" s="32"/>
      <c r="J15" s="348"/>
      <c r="K15" s="320"/>
      <c r="L15" s="320"/>
      <c r="M15" s="320"/>
      <c r="N15" s="116"/>
      <c r="O15" s="117"/>
      <c r="P15" s="118"/>
      <c r="Q15" s="117"/>
      <c r="R15" s="117"/>
      <c r="S15" s="117"/>
      <c r="T15" s="119"/>
      <c r="U15" s="119"/>
      <c r="V15" s="119"/>
      <c r="W15" s="119"/>
      <c r="X15" s="120"/>
    </row>
    <row r="16" spans="1:25" ht="35.25" customHeight="1" x14ac:dyDescent="0.25">
      <c r="A16" s="425" t="s">
        <v>150</v>
      </c>
      <c r="B16" s="426"/>
      <c r="C16" s="426"/>
      <c r="D16" s="426"/>
      <c r="E16" s="426"/>
      <c r="F16" s="426"/>
      <c r="G16" s="426"/>
      <c r="H16" s="427"/>
      <c r="I16" s="346"/>
      <c r="J16" s="346"/>
      <c r="K16" s="23">
        <f>K8+K14</f>
        <v>339787</v>
      </c>
      <c r="L16" s="23">
        <f>L8+L14</f>
        <v>287913</v>
      </c>
      <c r="M16" s="23">
        <f>M8+M14</f>
        <v>51874</v>
      </c>
      <c r="N16" s="23"/>
      <c r="O16" s="23">
        <f t="shared" ref="O16:W16" si="4">O8+O14</f>
        <v>1983</v>
      </c>
      <c r="P16" s="23">
        <f t="shared" si="4"/>
        <v>317562</v>
      </c>
      <c r="Q16" s="23">
        <f t="shared" si="4"/>
        <v>0</v>
      </c>
      <c r="R16" s="23">
        <f t="shared" si="4"/>
        <v>0</v>
      </c>
      <c r="S16" s="23">
        <f t="shared" si="4"/>
        <v>0</v>
      </c>
      <c r="T16" s="23">
        <f>T8+T14</f>
        <v>49891</v>
      </c>
      <c r="U16" s="23">
        <f t="shared" si="4"/>
        <v>30850</v>
      </c>
      <c r="V16" s="23">
        <f t="shared" si="4"/>
        <v>19041</v>
      </c>
      <c r="W16" s="22">
        <f t="shared" si="4"/>
        <v>0</v>
      </c>
      <c r="X16" s="21"/>
    </row>
    <row r="17" spans="1:25" s="105" customFormat="1" x14ac:dyDescent="0.25">
      <c r="A17" s="103"/>
      <c r="B17" s="103"/>
      <c r="C17" s="103"/>
      <c r="D17" s="103"/>
      <c r="E17" s="103"/>
      <c r="F17" s="103"/>
      <c r="G17" s="125"/>
      <c r="H17" s="103"/>
      <c r="I17" s="126"/>
      <c r="J17" s="127"/>
      <c r="K17" s="128"/>
      <c r="L17" s="128"/>
      <c r="M17" s="128"/>
      <c r="N17" s="129"/>
      <c r="O17" s="129"/>
      <c r="X17" s="130"/>
      <c r="Y17" s="107"/>
    </row>
    <row r="18" spans="1:25" s="105" customFormat="1" x14ac:dyDescent="0.25">
      <c r="A18" s="103"/>
      <c r="B18" s="103"/>
      <c r="C18" s="103"/>
      <c r="D18" s="103"/>
      <c r="E18" s="103"/>
      <c r="F18" s="103"/>
      <c r="G18" s="103"/>
      <c r="H18" s="103"/>
      <c r="I18" s="131"/>
      <c r="J18" s="132"/>
      <c r="K18" s="133"/>
      <c r="L18" s="133"/>
      <c r="M18" s="133"/>
      <c r="X18" s="130"/>
      <c r="Y18" s="107"/>
    </row>
    <row r="19" spans="1:25" s="105" customFormat="1" ht="18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X19" s="130"/>
      <c r="Y19" s="107"/>
    </row>
    <row r="20" spans="1:25" s="140" customFormat="1" x14ac:dyDescent="0.2">
      <c r="A20" s="135"/>
      <c r="B20" s="136"/>
      <c r="C20" s="135"/>
      <c r="D20" s="136"/>
      <c r="E20" s="136"/>
      <c r="F20" s="136"/>
      <c r="G20" s="136"/>
      <c r="H20" s="136"/>
      <c r="I20" s="137"/>
      <c r="J20" s="138"/>
      <c r="K20" s="139"/>
      <c r="L20" s="139"/>
      <c r="M20" s="139"/>
      <c r="X20" s="141"/>
      <c r="Y20" s="142"/>
    </row>
    <row r="21" spans="1:25" s="105" customFormat="1" x14ac:dyDescent="0.25">
      <c r="A21" s="103"/>
      <c r="B21" s="103"/>
      <c r="C21" s="103"/>
      <c r="D21" s="103"/>
      <c r="E21" s="103"/>
      <c r="F21" s="103"/>
      <c r="G21" s="103"/>
      <c r="H21" s="103"/>
      <c r="I21" s="107"/>
      <c r="J21" s="132"/>
      <c r="K21" s="133"/>
      <c r="L21" s="133"/>
      <c r="M21" s="133"/>
      <c r="X21" s="130"/>
      <c r="Y21" s="107"/>
    </row>
    <row r="22" spans="1:25" s="105" customFormat="1" x14ac:dyDescent="0.25">
      <c r="A22" s="103"/>
      <c r="B22" s="103"/>
      <c r="C22" s="103"/>
      <c r="D22" s="103"/>
      <c r="E22" s="103"/>
      <c r="F22" s="103"/>
      <c r="G22" s="103"/>
      <c r="H22" s="103"/>
      <c r="I22" s="107"/>
      <c r="J22" s="132"/>
      <c r="K22" s="133"/>
      <c r="L22" s="133"/>
      <c r="M22" s="133"/>
      <c r="X22" s="130"/>
      <c r="Y22" s="107"/>
    </row>
    <row r="23" spans="1:25" s="105" customFormat="1" x14ac:dyDescent="0.25">
      <c r="A23" s="103"/>
      <c r="B23" s="103"/>
      <c r="C23" s="103"/>
      <c r="D23" s="103"/>
      <c r="E23" s="103"/>
      <c r="F23" s="103"/>
      <c r="G23" s="103"/>
      <c r="H23" s="103"/>
      <c r="I23" s="107"/>
      <c r="J23" s="132"/>
      <c r="K23" s="133"/>
      <c r="L23" s="133"/>
      <c r="M23" s="133"/>
      <c r="X23" s="130"/>
      <c r="Y23" s="107"/>
    </row>
    <row r="24" spans="1:25" s="105" customFormat="1" x14ac:dyDescent="0.25">
      <c r="A24" s="103"/>
      <c r="B24" s="103"/>
      <c r="C24" s="103"/>
      <c r="D24" s="103"/>
      <c r="E24" s="103"/>
      <c r="F24" s="103"/>
      <c r="G24" s="103"/>
      <c r="H24" s="103"/>
      <c r="I24" s="107"/>
      <c r="J24" s="132"/>
      <c r="K24" s="133"/>
      <c r="L24" s="133"/>
      <c r="M24" s="133"/>
      <c r="X24" s="130"/>
      <c r="Y24" s="107"/>
    </row>
    <row r="25" spans="1:25" s="105" customFormat="1" x14ac:dyDescent="0.25">
      <c r="A25" s="103"/>
      <c r="B25" s="103"/>
      <c r="C25" s="103"/>
      <c r="D25" s="103"/>
      <c r="E25" s="103"/>
      <c r="F25" s="103"/>
      <c r="G25" s="103"/>
      <c r="H25" s="103"/>
      <c r="I25" s="107"/>
      <c r="J25" s="132"/>
      <c r="K25" s="133"/>
      <c r="L25" s="133"/>
      <c r="M25" s="133"/>
      <c r="X25" s="130"/>
      <c r="Y25" s="107"/>
    </row>
    <row r="26" spans="1:25" s="105" customFormat="1" x14ac:dyDescent="0.25">
      <c r="A26" s="103"/>
      <c r="B26" s="103"/>
      <c r="C26" s="103"/>
      <c r="D26" s="103"/>
      <c r="E26" s="103"/>
      <c r="F26" s="103"/>
      <c r="G26" s="103"/>
      <c r="H26" s="103"/>
      <c r="I26" s="107"/>
      <c r="J26" s="132"/>
      <c r="K26" s="133"/>
      <c r="L26" s="133"/>
      <c r="M26" s="133"/>
      <c r="X26" s="130"/>
      <c r="Y26" s="107"/>
    </row>
    <row r="27" spans="1:25" s="105" customFormat="1" x14ac:dyDescent="0.25">
      <c r="A27" s="103"/>
      <c r="B27" s="103"/>
      <c r="C27" s="103"/>
      <c r="D27" s="103"/>
      <c r="E27" s="103"/>
      <c r="F27" s="103"/>
      <c r="G27" s="103"/>
      <c r="H27" s="103"/>
      <c r="I27" s="107"/>
      <c r="J27" s="132"/>
      <c r="K27" s="133"/>
      <c r="L27" s="133"/>
      <c r="M27" s="133"/>
      <c r="X27" s="130"/>
      <c r="Y27" s="107"/>
    </row>
    <row r="28" spans="1:25" s="105" customFormat="1" x14ac:dyDescent="0.25">
      <c r="A28" s="103"/>
      <c r="B28" s="103"/>
      <c r="C28" s="103"/>
      <c r="D28" s="103"/>
      <c r="E28" s="103"/>
      <c r="F28" s="103"/>
      <c r="G28" s="103"/>
      <c r="H28" s="103"/>
      <c r="I28" s="107"/>
      <c r="J28" s="132"/>
      <c r="K28" s="133"/>
      <c r="L28" s="133"/>
      <c r="M28" s="133"/>
      <c r="X28" s="130"/>
      <c r="Y28" s="107"/>
    </row>
    <row r="29" spans="1:25" s="105" customFormat="1" x14ac:dyDescent="0.25">
      <c r="A29" s="103"/>
      <c r="B29" s="103"/>
      <c r="C29" s="103"/>
      <c r="D29" s="103"/>
      <c r="E29" s="103"/>
      <c r="F29" s="103"/>
      <c r="G29" s="103"/>
      <c r="H29" s="103"/>
      <c r="I29" s="107"/>
      <c r="J29" s="132"/>
      <c r="K29" s="133"/>
      <c r="L29" s="133"/>
      <c r="M29" s="133"/>
      <c r="X29" s="130"/>
      <c r="Y29" s="107"/>
    </row>
    <row r="30" spans="1:25" s="105" customFormat="1" x14ac:dyDescent="0.25">
      <c r="A30" s="103"/>
      <c r="B30" s="103"/>
      <c r="C30" s="103"/>
      <c r="D30" s="103"/>
      <c r="E30" s="103"/>
      <c r="F30" s="103"/>
      <c r="G30" s="103"/>
      <c r="H30" s="103"/>
      <c r="I30" s="107"/>
      <c r="J30" s="132"/>
      <c r="K30" s="133"/>
      <c r="L30" s="133"/>
      <c r="M30" s="133"/>
      <c r="X30" s="130"/>
      <c r="Y30" s="107"/>
    </row>
    <row r="31" spans="1:25" s="105" customFormat="1" x14ac:dyDescent="0.25">
      <c r="A31" s="103"/>
      <c r="B31" s="103"/>
      <c r="C31" s="103"/>
      <c r="D31" s="103"/>
      <c r="E31" s="103"/>
      <c r="F31" s="103"/>
      <c r="G31" s="103"/>
      <c r="H31" s="103"/>
      <c r="I31" s="107"/>
      <c r="J31" s="132"/>
      <c r="K31" s="133"/>
      <c r="L31" s="133"/>
      <c r="M31" s="133"/>
      <c r="X31" s="130"/>
      <c r="Y31" s="107"/>
    </row>
    <row r="32" spans="1:25" s="105" customFormat="1" x14ac:dyDescent="0.25">
      <c r="A32" s="103"/>
      <c r="B32" s="103"/>
      <c r="C32" s="103"/>
      <c r="D32" s="103"/>
      <c r="E32" s="103"/>
      <c r="F32" s="103"/>
      <c r="G32" s="103"/>
      <c r="H32" s="103"/>
      <c r="I32" s="107"/>
      <c r="J32" s="132"/>
      <c r="K32" s="133"/>
      <c r="L32" s="133"/>
      <c r="M32" s="133"/>
      <c r="X32" s="130"/>
      <c r="Y32" s="107"/>
    </row>
    <row r="33" spans="1:25" s="105" customFormat="1" x14ac:dyDescent="0.25">
      <c r="A33" s="103"/>
      <c r="B33" s="103"/>
      <c r="C33" s="103"/>
      <c r="D33" s="103"/>
      <c r="E33" s="103"/>
      <c r="F33" s="103"/>
      <c r="G33" s="103"/>
      <c r="H33" s="103"/>
      <c r="I33" s="107"/>
      <c r="J33" s="132"/>
      <c r="K33" s="133"/>
      <c r="L33" s="133"/>
      <c r="M33" s="133"/>
      <c r="X33" s="130"/>
      <c r="Y33" s="107"/>
    </row>
    <row r="34" spans="1:25" s="105" customFormat="1" x14ac:dyDescent="0.25">
      <c r="A34" s="103"/>
      <c r="B34" s="103"/>
      <c r="C34" s="103"/>
      <c r="D34" s="103"/>
      <c r="E34" s="103"/>
      <c r="F34" s="103"/>
      <c r="G34" s="103"/>
      <c r="H34" s="103"/>
      <c r="I34" s="107"/>
      <c r="J34" s="132"/>
      <c r="K34" s="133"/>
      <c r="L34" s="133"/>
      <c r="M34" s="133"/>
      <c r="X34" s="130"/>
      <c r="Y34" s="107"/>
    </row>
    <row r="35" spans="1:25" s="105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7"/>
      <c r="J35" s="132"/>
      <c r="K35" s="133"/>
      <c r="L35" s="133"/>
      <c r="M35" s="133"/>
      <c r="X35" s="130"/>
      <c r="Y35" s="107"/>
    </row>
    <row r="36" spans="1:25" s="105" customFormat="1" x14ac:dyDescent="0.25">
      <c r="A36" s="103"/>
      <c r="B36" s="103"/>
      <c r="C36" s="103"/>
      <c r="D36" s="103"/>
      <c r="E36" s="103"/>
      <c r="F36" s="103"/>
      <c r="G36" s="103"/>
      <c r="H36" s="103"/>
      <c r="I36" s="107"/>
      <c r="J36" s="132"/>
      <c r="K36" s="133"/>
      <c r="L36" s="133"/>
      <c r="M36" s="133"/>
      <c r="X36" s="130"/>
      <c r="Y36" s="107"/>
    </row>
    <row r="37" spans="1:25" s="105" customFormat="1" x14ac:dyDescent="0.25">
      <c r="A37" s="103"/>
      <c r="B37" s="103"/>
      <c r="C37" s="103"/>
      <c r="D37" s="103"/>
      <c r="E37" s="103"/>
      <c r="F37" s="103"/>
      <c r="G37" s="103"/>
      <c r="H37" s="103"/>
      <c r="I37" s="107"/>
      <c r="J37" s="132"/>
      <c r="K37" s="133"/>
      <c r="L37" s="133"/>
      <c r="M37" s="133"/>
      <c r="X37" s="130"/>
      <c r="Y37" s="107"/>
    </row>
    <row r="38" spans="1:25" s="105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7"/>
      <c r="J38" s="103"/>
      <c r="K38" s="133"/>
      <c r="L38" s="133"/>
      <c r="M38" s="133"/>
      <c r="X38" s="130"/>
      <c r="Y38" s="107"/>
    </row>
    <row r="39" spans="1:25" s="105" customFormat="1" x14ac:dyDescent="0.25">
      <c r="A39" s="103"/>
      <c r="B39" s="103"/>
      <c r="C39" s="103"/>
      <c r="D39" s="103"/>
      <c r="E39" s="103"/>
      <c r="F39" s="103"/>
      <c r="G39" s="103"/>
      <c r="H39" s="103"/>
      <c r="I39" s="107"/>
      <c r="J39" s="103"/>
      <c r="K39" s="133"/>
      <c r="L39" s="133"/>
      <c r="M39" s="133"/>
      <c r="X39" s="130"/>
      <c r="Y39" s="107"/>
    </row>
    <row r="40" spans="1:25" s="105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7"/>
      <c r="J40" s="103"/>
      <c r="K40" s="133"/>
      <c r="L40" s="133"/>
      <c r="M40" s="133"/>
      <c r="X40" s="130"/>
      <c r="Y40" s="107"/>
    </row>
    <row r="41" spans="1:25" s="105" customFormat="1" x14ac:dyDescent="0.25">
      <c r="A41" s="103"/>
      <c r="B41" s="103"/>
      <c r="C41" s="103"/>
      <c r="D41" s="103"/>
      <c r="E41" s="103"/>
      <c r="F41" s="103"/>
      <c r="G41" s="103"/>
      <c r="H41" s="103"/>
      <c r="I41" s="107"/>
      <c r="J41" s="103"/>
      <c r="K41" s="133"/>
      <c r="L41" s="133"/>
      <c r="M41" s="133"/>
      <c r="X41" s="130"/>
      <c r="Y41" s="107"/>
    </row>
    <row r="42" spans="1:25" s="105" customFormat="1" x14ac:dyDescent="0.25">
      <c r="A42" s="103"/>
      <c r="B42" s="103"/>
      <c r="C42" s="103"/>
      <c r="D42" s="103"/>
      <c r="E42" s="103"/>
      <c r="F42" s="103"/>
      <c r="G42" s="103"/>
      <c r="H42" s="103"/>
      <c r="I42" s="107"/>
      <c r="J42" s="103"/>
      <c r="K42" s="133"/>
      <c r="L42" s="133"/>
      <c r="M42" s="133"/>
      <c r="X42" s="130"/>
      <c r="Y42" s="107"/>
    </row>
    <row r="43" spans="1:25" s="105" customFormat="1" x14ac:dyDescent="0.25">
      <c r="A43" s="103"/>
      <c r="B43" s="103"/>
      <c r="C43" s="103"/>
      <c r="D43" s="103"/>
      <c r="E43" s="103"/>
      <c r="F43" s="103"/>
      <c r="G43" s="103"/>
      <c r="H43" s="103"/>
      <c r="I43" s="107"/>
      <c r="J43" s="103"/>
      <c r="K43" s="133"/>
      <c r="L43" s="133"/>
      <c r="M43" s="133"/>
      <c r="X43" s="130"/>
      <c r="Y43" s="107"/>
    </row>
    <row r="44" spans="1:25" s="105" customFormat="1" x14ac:dyDescent="0.25">
      <c r="A44" s="103"/>
      <c r="B44" s="103"/>
      <c r="C44" s="103"/>
      <c r="D44" s="103"/>
      <c r="E44" s="103"/>
      <c r="F44" s="103"/>
      <c r="G44" s="103"/>
      <c r="H44" s="103"/>
      <c r="I44" s="107"/>
      <c r="J44" s="103"/>
      <c r="K44" s="133"/>
      <c r="L44" s="133"/>
      <c r="M44" s="133"/>
      <c r="X44" s="130"/>
      <c r="Y44" s="107"/>
    </row>
    <row r="45" spans="1:25" s="105" customFormat="1" x14ac:dyDescent="0.25">
      <c r="A45" s="103"/>
      <c r="B45" s="103"/>
      <c r="C45" s="103"/>
      <c r="D45" s="103"/>
      <c r="E45" s="103"/>
      <c r="F45" s="103"/>
      <c r="G45" s="103"/>
      <c r="H45" s="103"/>
      <c r="I45" s="107"/>
      <c r="J45" s="103"/>
      <c r="K45" s="133"/>
      <c r="L45" s="133"/>
      <c r="M45" s="133"/>
      <c r="X45" s="130"/>
      <c r="Y45" s="107"/>
    </row>
    <row r="46" spans="1:25" s="105" customFormat="1" x14ac:dyDescent="0.25">
      <c r="A46" s="103"/>
      <c r="B46" s="103"/>
      <c r="C46" s="103"/>
      <c r="D46" s="103"/>
      <c r="E46" s="103"/>
      <c r="F46" s="103"/>
      <c r="G46" s="103"/>
      <c r="H46" s="103"/>
      <c r="I46" s="107"/>
      <c r="J46" s="103"/>
      <c r="K46" s="133"/>
      <c r="L46" s="133"/>
      <c r="M46" s="133"/>
      <c r="X46" s="130"/>
      <c r="Y46" s="107"/>
    </row>
    <row r="47" spans="1:25" s="105" customFormat="1" x14ac:dyDescent="0.25">
      <c r="A47" s="103"/>
      <c r="B47" s="103"/>
      <c r="C47" s="103"/>
      <c r="D47" s="103"/>
      <c r="E47" s="103"/>
      <c r="F47" s="103"/>
      <c r="G47" s="103"/>
      <c r="H47" s="103"/>
      <c r="I47" s="107"/>
      <c r="J47" s="103"/>
      <c r="K47" s="133"/>
      <c r="L47" s="133"/>
      <c r="M47" s="133"/>
      <c r="X47" s="130"/>
      <c r="Y47" s="107"/>
    </row>
    <row r="48" spans="1:25" s="105" customFormat="1" x14ac:dyDescent="0.25">
      <c r="A48" s="103"/>
      <c r="B48" s="103"/>
      <c r="C48" s="103"/>
      <c r="D48" s="103"/>
      <c r="E48" s="103"/>
      <c r="F48" s="103"/>
      <c r="G48" s="103"/>
      <c r="H48" s="103"/>
      <c r="I48" s="107"/>
      <c r="J48" s="103"/>
      <c r="K48" s="133"/>
      <c r="L48" s="133"/>
      <c r="M48" s="133"/>
      <c r="X48" s="130"/>
      <c r="Y48" s="107"/>
    </row>
    <row r="49" spans="1:25" s="105" customForma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3"/>
      <c r="K49" s="133"/>
      <c r="L49" s="133"/>
      <c r="M49" s="133"/>
      <c r="X49" s="130"/>
      <c r="Y49" s="107"/>
    </row>
    <row r="50" spans="1:25" s="105" customForma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3"/>
      <c r="K50" s="133"/>
      <c r="L50" s="133"/>
      <c r="M50" s="133"/>
      <c r="X50" s="130"/>
      <c r="Y50" s="107"/>
    </row>
    <row r="51" spans="1:25" s="105" customForma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3"/>
      <c r="K51" s="133"/>
      <c r="L51" s="133"/>
      <c r="M51" s="133"/>
      <c r="X51" s="130"/>
      <c r="Y51" s="107"/>
    </row>
    <row r="52" spans="1:25" s="105" customFormat="1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3"/>
      <c r="K52" s="133"/>
      <c r="L52" s="133"/>
      <c r="M52" s="133"/>
      <c r="X52" s="130"/>
      <c r="Y52" s="107"/>
    </row>
    <row r="53" spans="1:25" s="105" customForma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3"/>
      <c r="K53" s="133"/>
      <c r="L53" s="133"/>
      <c r="M53" s="133"/>
      <c r="X53" s="130"/>
      <c r="Y53" s="107"/>
    </row>
    <row r="54" spans="1:25" s="105" customForma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3"/>
      <c r="K54" s="133"/>
      <c r="L54" s="133"/>
      <c r="M54" s="133"/>
      <c r="X54" s="130"/>
      <c r="Y54" s="107"/>
    </row>
    <row r="55" spans="1:25" s="105" customForma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3"/>
      <c r="K55" s="133"/>
      <c r="L55" s="133"/>
      <c r="M55" s="133"/>
      <c r="X55" s="130"/>
      <c r="Y55" s="107"/>
    </row>
    <row r="56" spans="1:25" s="105" customForma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3"/>
      <c r="K56" s="133"/>
      <c r="L56" s="133"/>
      <c r="M56" s="133"/>
      <c r="X56" s="130"/>
      <c r="Y56" s="107"/>
    </row>
    <row r="57" spans="1:25" s="105" customForma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3"/>
      <c r="K57" s="133"/>
      <c r="L57" s="133"/>
      <c r="M57" s="133"/>
      <c r="X57" s="130"/>
      <c r="Y57" s="107"/>
    </row>
    <row r="58" spans="1:25" s="105" customForma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3"/>
      <c r="K58" s="133"/>
      <c r="L58" s="133"/>
      <c r="M58" s="133"/>
      <c r="X58" s="130"/>
      <c r="Y58" s="107"/>
    </row>
    <row r="59" spans="1:25" s="105" customForma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3"/>
      <c r="K59" s="133"/>
      <c r="L59" s="133"/>
      <c r="M59" s="133"/>
      <c r="X59" s="130"/>
      <c r="Y59" s="107"/>
    </row>
    <row r="60" spans="1:25" s="105" customForma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3"/>
      <c r="K60" s="133"/>
      <c r="L60" s="133"/>
      <c r="M60" s="133"/>
      <c r="X60" s="130"/>
      <c r="Y60" s="107"/>
    </row>
    <row r="61" spans="1:25" s="105" customForma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3"/>
      <c r="K61" s="133"/>
      <c r="L61" s="133"/>
      <c r="M61" s="133"/>
      <c r="X61" s="130"/>
      <c r="Y61" s="107"/>
    </row>
    <row r="62" spans="1:25" s="105" customForma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3"/>
      <c r="K62" s="133"/>
      <c r="L62" s="133"/>
      <c r="M62" s="133"/>
      <c r="X62" s="130"/>
      <c r="Y62" s="107"/>
    </row>
    <row r="63" spans="1:25" s="105" customForma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3"/>
      <c r="K63" s="133"/>
      <c r="L63" s="133"/>
      <c r="M63" s="133"/>
      <c r="X63" s="130"/>
      <c r="Y63" s="107"/>
    </row>
    <row r="64" spans="1:25" s="105" customForma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3"/>
      <c r="K64" s="133"/>
      <c r="L64" s="133"/>
      <c r="M64" s="133"/>
      <c r="X64" s="130"/>
      <c r="Y64" s="107"/>
    </row>
    <row r="65" spans="1:25" s="105" customForma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3"/>
      <c r="K65" s="133"/>
      <c r="L65" s="133"/>
      <c r="M65" s="133"/>
      <c r="X65" s="130"/>
      <c r="Y65" s="107"/>
    </row>
    <row r="66" spans="1:25" s="105" customForma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3"/>
      <c r="K66" s="133"/>
      <c r="L66" s="133"/>
      <c r="M66" s="133"/>
      <c r="X66" s="130"/>
      <c r="Y66" s="107"/>
    </row>
    <row r="67" spans="1:25" s="105" customForma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3"/>
      <c r="K67" s="133"/>
      <c r="L67" s="133"/>
      <c r="M67" s="133"/>
      <c r="X67" s="130"/>
      <c r="Y67" s="107"/>
    </row>
    <row r="68" spans="1:25" s="105" customForma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3"/>
      <c r="K68" s="133"/>
      <c r="L68" s="133"/>
      <c r="M68" s="133"/>
      <c r="X68" s="130"/>
      <c r="Y68" s="107"/>
    </row>
    <row r="69" spans="1:25" s="105" customForma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3"/>
      <c r="K69" s="133"/>
      <c r="L69" s="133"/>
      <c r="M69" s="133"/>
      <c r="X69" s="130"/>
      <c r="Y69" s="107"/>
    </row>
    <row r="70" spans="1:25" s="105" customForma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3"/>
      <c r="K70" s="133"/>
      <c r="L70" s="133"/>
      <c r="M70" s="133"/>
      <c r="X70" s="130"/>
      <c r="Y70" s="107"/>
    </row>
    <row r="71" spans="1:25" s="105" customForma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3"/>
      <c r="K71" s="133"/>
      <c r="L71" s="133"/>
      <c r="M71" s="133"/>
      <c r="X71" s="130"/>
      <c r="Y71" s="107"/>
    </row>
    <row r="72" spans="1:25" s="105" customForma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3"/>
      <c r="K72" s="133"/>
      <c r="L72" s="133"/>
      <c r="M72" s="133"/>
      <c r="X72" s="130"/>
      <c r="Y72" s="107"/>
    </row>
    <row r="73" spans="1:25" s="105" customForma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3"/>
      <c r="K73" s="133"/>
      <c r="L73" s="133"/>
      <c r="M73" s="133"/>
      <c r="X73" s="130"/>
      <c r="Y73" s="107"/>
    </row>
    <row r="74" spans="1:25" s="105" customForma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3"/>
      <c r="K74" s="133"/>
      <c r="L74" s="133"/>
      <c r="M74" s="133"/>
      <c r="X74" s="130"/>
      <c r="Y74" s="107"/>
    </row>
    <row r="75" spans="1:25" s="105" customForma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3"/>
      <c r="K75" s="133"/>
      <c r="L75" s="133"/>
      <c r="M75" s="133"/>
      <c r="X75" s="130"/>
      <c r="Y75" s="107"/>
    </row>
    <row r="76" spans="1:25" s="105" customForma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3"/>
      <c r="K76" s="133"/>
      <c r="L76" s="133"/>
      <c r="M76" s="133"/>
      <c r="X76" s="130"/>
      <c r="Y76" s="107"/>
    </row>
    <row r="77" spans="1:25" s="105" customForma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3"/>
      <c r="K77" s="133"/>
      <c r="L77" s="133"/>
      <c r="M77" s="133"/>
      <c r="X77" s="130"/>
      <c r="Y77" s="107"/>
    </row>
    <row r="78" spans="1:25" s="105" customForma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3"/>
      <c r="K78" s="133"/>
      <c r="L78" s="133"/>
      <c r="M78" s="133"/>
      <c r="X78" s="130"/>
      <c r="Y78" s="107"/>
    </row>
    <row r="79" spans="1:25" s="105" customForma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3"/>
      <c r="K79" s="133"/>
      <c r="L79" s="133"/>
      <c r="M79" s="133"/>
      <c r="X79" s="130"/>
      <c r="Y79" s="107"/>
    </row>
    <row r="80" spans="1:25" s="105" customForma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3"/>
      <c r="K80" s="133"/>
      <c r="L80" s="133"/>
      <c r="M80" s="133"/>
      <c r="X80" s="130"/>
      <c r="Y80" s="107"/>
    </row>
    <row r="81" spans="1:25" s="105" customForma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3"/>
      <c r="K81" s="133"/>
      <c r="L81" s="133"/>
      <c r="M81" s="133"/>
      <c r="X81" s="130"/>
      <c r="Y81" s="107"/>
    </row>
    <row r="82" spans="1:25" s="105" customForma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3"/>
      <c r="K82" s="133"/>
      <c r="L82" s="133"/>
      <c r="M82" s="133"/>
      <c r="X82" s="130"/>
      <c r="Y82" s="107"/>
    </row>
    <row r="83" spans="1:25" s="105" customForma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3"/>
      <c r="K83" s="133"/>
      <c r="L83" s="133"/>
      <c r="M83" s="133"/>
      <c r="X83" s="130"/>
      <c r="Y83" s="107"/>
    </row>
    <row r="84" spans="1:25" s="105" customForma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3"/>
      <c r="K84" s="133"/>
      <c r="L84" s="133"/>
      <c r="M84" s="133"/>
      <c r="X84" s="130"/>
      <c r="Y84" s="107"/>
    </row>
    <row r="85" spans="1:25" s="105" customForma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3"/>
      <c r="K85" s="133"/>
      <c r="L85" s="133"/>
      <c r="M85" s="133"/>
      <c r="X85" s="130"/>
      <c r="Y85" s="107"/>
    </row>
    <row r="86" spans="1:25" s="105" customForma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3"/>
      <c r="K86" s="133"/>
      <c r="L86" s="133"/>
      <c r="M86" s="133"/>
      <c r="X86" s="130"/>
      <c r="Y86" s="107"/>
    </row>
    <row r="87" spans="1:25" s="105" customForma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3"/>
      <c r="K87" s="133"/>
      <c r="L87" s="133"/>
      <c r="M87" s="133"/>
      <c r="X87" s="130"/>
      <c r="Y87" s="107"/>
    </row>
    <row r="88" spans="1:25" s="105" customForma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3"/>
      <c r="K88" s="133"/>
      <c r="L88" s="133"/>
      <c r="M88" s="133"/>
      <c r="X88" s="130"/>
      <c r="Y88" s="107"/>
    </row>
    <row r="89" spans="1:25" s="105" customForma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3"/>
      <c r="K89" s="133"/>
      <c r="L89" s="133"/>
      <c r="M89" s="133"/>
      <c r="X89" s="130"/>
      <c r="Y89" s="107"/>
    </row>
    <row r="90" spans="1:25" s="105" customForma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3"/>
      <c r="K90" s="133"/>
      <c r="L90" s="133"/>
      <c r="M90" s="133"/>
      <c r="X90" s="130"/>
      <c r="Y90" s="107"/>
    </row>
    <row r="91" spans="1:25" s="105" customForma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3"/>
      <c r="K91" s="133"/>
      <c r="L91" s="133"/>
      <c r="M91" s="133"/>
      <c r="X91" s="130"/>
      <c r="Y91" s="107"/>
    </row>
    <row r="92" spans="1:25" s="105" customForma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3"/>
      <c r="K92" s="133"/>
      <c r="L92" s="133"/>
      <c r="M92" s="133"/>
      <c r="X92" s="130"/>
      <c r="Y92" s="107"/>
    </row>
    <row r="93" spans="1:25" s="105" customForma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3"/>
      <c r="K93" s="133"/>
      <c r="L93" s="133"/>
      <c r="M93" s="133"/>
      <c r="X93" s="130"/>
      <c r="Y93" s="107"/>
    </row>
    <row r="94" spans="1:25" s="105" customForma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3"/>
      <c r="K94" s="133"/>
      <c r="L94" s="133"/>
      <c r="M94" s="133"/>
      <c r="X94" s="130"/>
      <c r="Y94" s="107"/>
    </row>
    <row r="95" spans="1:25" s="105" customForma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3"/>
      <c r="K95" s="133"/>
      <c r="L95" s="133"/>
      <c r="M95" s="133"/>
      <c r="X95" s="130"/>
      <c r="Y95" s="107"/>
    </row>
    <row r="96" spans="1:25" s="105" customForma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3"/>
      <c r="K96" s="133"/>
      <c r="L96" s="133"/>
      <c r="M96" s="133"/>
      <c r="X96" s="130"/>
      <c r="Y96" s="107"/>
    </row>
    <row r="97" spans="1:25" s="105" customForma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3"/>
      <c r="K97" s="133"/>
      <c r="L97" s="133"/>
      <c r="M97" s="133"/>
      <c r="X97" s="130"/>
      <c r="Y97" s="107"/>
    </row>
    <row r="98" spans="1:25" s="105" customForma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3"/>
      <c r="K98" s="133"/>
      <c r="L98" s="133"/>
      <c r="M98" s="133"/>
      <c r="X98" s="130"/>
      <c r="Y98" s="107"/>
    </row>
    <row r="99" spans="1:25" s="105" customForma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3"/>
      <c r="K99" s="133"/>
      <c r="L99" s="133"/>
      <c r="M99" s="133"/>
      <c r="X99" s="130"/>
      <c r="Y99" s="107"/>
    </row>
    <row r="100" spans="1:25" s="105" customForma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3"/>
      <c r="K100" s="133"/>
      <c r="L100" s="133"/>
      <c r="M100" s="133"/>
      <c r="X100" s="130"/>
      <c r="Y100" s="107"/>
    </row>
  </sheetData>
  <mergeCells count="24">
    <mergeCell ref="A16:H16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42" firstPageNumber="119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104"/>
  <sheetViews>
    <sheetView showGridLines="0" view="pageBreakPreview" zoomScale="80" zoomScaleNormal="70" zoomScaleSheetLayoutView="80" workbookViewId="0">
      <selection activeCell="A20" sqref="A20:H20"/>
    </sheetView>
  </sheetViews>
  <sheetFormatPr defaultColWidth="9.140625" defaultRowHeight="15" outlineLevelCol="1" x14ac:dyDescent="0.25"/>
  <cols>
    <col min="1" max="1" width="4.7109375" style="107" customWidth="1"/>
    <col min="2" max="2" width="5.7109375" style="107" hidden="1" customWidth="1"/>
    <col min="3" max="3" width="7.7109375" style="107" hidden="1" customWidth="1" outlineLevel="1"/>
    <col min="4" max="4" width="6.42578125" style="107" hidden="1" customWidth="1" outlineLevel="1"/>
    <col min="5" max="5" width="7.7109375" style="107" customWidth="1" outlineLevel="1"/>
    <col min="6" max="6" width="15.5703125" style="107" hidden="1" customWidth="1" outlineLevel="1"/>
    <col min="7" max="7" width="42" style="107" customWidth="1" collapsed="1"/>
    <col min="8" max="8" width="38.85546875" style="107" customWidth="1"/>
    <col min="9" max="9" width="7.140625" style="107" customWidth="1"/>
    <col min="10" max="10" width="12.7109375" style="103" customWidth="1"/>
    <col min="11" max="12" width="14.85546875" style="105" customWidth="1"/>
    <col min="13" max="13" width="13.5703125" style="105" customWidth="1"/>
    <col min="14" max="14" width="13.7109375" style="105" customWidth="1"/>
    <col min="15" max="15" width="14.7109375" style="105" customWidth="1"/>
    <col min="16" max="16" width="14.85546875" style="105" customWidth="1"/>
    <col min="17" max="17" width="16.7109375" style="105" customWidth="1"/>
    <col min="18" max="20" width="16.85546875" style="105" customWidth="1"/>
    <col min="21" max="21" width="14.85546875" style="105" customWidth="1"/>
    <col min="22" max="22" width="13" style="105" customWidth="1"/>
    <col min="23" max="23" width="14.28515625" style="105" customWidth="1"/>
    <col min="24" max="24" width="14.42578125" style="105" customWidth="1"/>
    <col min="25" max="25" width="17.7109375" style="130" customWidth="1"/>
    <col min="26" max="16384" width="9.140625" style="107"/>
  </cols>
  <sheetData>
    <row r="1" spans="1:26" ht="18" x14ac:dyDescent="0.25">
      <c r="A1" s="59" t="s">
        <v>73</v>
      </c>
      <c r="B1" s="60"/>
      <c r="C1" s="60"/>
      <c r="D1" s="60"/>
      <c r="E1" s="60"/>
      <c r="F1" s="61"/>
      <c r="G1" s="62"/>
      <c r="H1" s="63"/>
      <c r="I1" s="60"/>
      <c r="K1" s="104"/>
      <c r="N1" s="64"/>
      <c r="O1" s="64"/>
      <c r="Q1" s="64"/>
      <c r="R1" s="64"/>
      <c r="S1" s="64"/>
      <c r="T1" s="64"/>
      <c r="U1" s="31"/>
      <c r="V1" s="106"/>
      <c r="W1" s="107"/>
      <c r="X1" s="107"/>
      <c r="Y1" s="107"/>
    </row>
    <row r="2" spans="1:26" ht="15.75" x14ac:dyDescent="0.25">
      <c r="A2" s="75" t="s">
        <v>46</v>
      </c>
      <c r="B2" s="65"/>
      <c r="C2" s="65"/>
      <c r="F2" s="66"/>
      <c r="G2" s="74" t="s">
        <v>17</v>
      </c>
      <c r="H2" s="67" t="s">
        <v>50</v>
      </c>
      <c r="I2" s="69"/>
      <c r="K2" s="104"/>
      <c r="N2" s="30"/>
      <c r="O2" s="30"/>
      <c r="Q2" s="30"/>
      <c r="R2" s="30"/>
      <c r="S2" s="30"/>
      <c r="T2" s="30"/>
      <c r="U2" s="29"/>
      <c r="V2" s="106"/>
      <c r="W2" s="107"/>
      <c r="X2" s="107"/>
      <c r="Y2" s="107"/>
    </row>
    <row r="3" spans="1:26" ht="15.75" x14ac:dyDescent="0.25">
      <c r="A3" s="57"/>
      <c r="B3" s="65"/>
      <c r="C3" s="65"/>
      <c r="F3" s="66"/>
      <c r="G3" s="70" t="s">
        <v>16</v>
      </c>
      <c r="H3" s="68"/>
      <c r="I3" s="69"/>
      <c r="K3" s="104"/>
      <c r="N3" s="30"/>
      <c r="O3" s="30"/>
      <c r="Q3" s="30"/>
      <c r="R3" s="30"/>
      <c r="S3" s="30"/>
      <c r="T3" s="30"/>
      <c r="U3" s="29"/>
      <c r="V3" s="106"/>
      <c r="W3" s="107"/>
      <c r="X3" s="107"/>
      <c r="Y3" s="107"/>
    </row>
    <row r="4" spans="1:26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8"/>
      <c r="N4" s="109"/>
      <c r="O4" s="108"/>
      <c r="P4" s="108"/>
      <c r="Q4" s="108"/>
      <c r="R4" s="108"/>
      <c r="S4" s="108"/>
      <c r="T4" s="108"/>
      <c r="U4" s="108"/>
      <c r="V4" s="108"/>
      <c r="W4" s="108"/>
      <c r="X4" s="110" t="s">
        <v>23</v>
      </c>
      <c r="Z4" s="106"/>
    </row>
    <row r="5" spans="1:26" ht="25.5" customHeight="1" x14ac:dyDescent="0.25">
      <c r="A5" s="420" t="s">
        <v>332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111"/>
    </row>
    <row r="6" spans="1:26" ht="25.5" customHeight="1" x14ac:dyDescent="0.25">
      <c r="A6" s="421" t="s">
        <v>15</v>
      </c>
      <c r="B6" s="421" t="s">
        <v>14</v>
      </c>
      <c r="C6" s="422" t="s">
        <v>12</v>
      </c>
      <c r="D6" s="422" t="s">
        <v>11</v>
      </c>
      <c r="E6" s="422" t="s">
        <v>41</v>
      </c>
      <c r="F6" s="422" t="s">
        <v>13</v>
      </c>
      <c r="G6" s="422" t="s">
        <v>10</v>
      </c>
      <c r="H6" s="416" t="s">
        <v>9</v>
      </c>
      <c r="I6" s="424" t="s">
        <v>8</v>
      </c>
      <c r="J6" s="416" t="s">
        <v>7</v>
      </c>
      <c r="K6" s="416" t="s">
        <v>6</v>
      </c>
      <c r="L6" s="416" t="s">
        <v>5</v>
      </c>
      <c r="M6" s="416" t="s">
        <v>4</v>
      </c>
      <c r="N6" s="416" t="s">
        <v>3</v>
      </c>
      <c r="O6" s="419" t="s">
        <v>74</v>
      </c>
      <c r="P6" s="423" t="s">
        <v>75</v>
      </c>
      <c r="Q6" s="423" t="s">
        <v>76</v>
      </c>
      <c r="R6" s="418" t="s">
        <v>77</v>
      </c>
      <c r="S6" s="418"/>
      <c r="T6" s="418"/>
      <c r="U6" s="423" t="s">
        <v>78</v>
      </c>
      <c r="V6" s="418" t="s">
        <v>77</v>
      </c>
      <c r="W6" s="418"/>
      <c r="X6" s="419" t="s">
        <v>79</v>
      </c>
      <c r="Y6" s="417" t="s">
        <v>2</v>
      </c>
    </row>
    <row r="7" spans="1:26" ht="81" customHeight="1" x14ac:dyDescent="0.25">
      <c r="A7" s="421"/>
      <c r="B7" s="421"/>
      <c r="C7" s="422"/>
      <c r="D7" s="422"/>
      <c r="E7" s="422"/>
      <c r="F7" s="422"/>
      <c r="G7" s="422"/>
      <c r="H7" s="416"/>
      <c r="I7" s="424"/>
      <c r="J7" s="416"/>
      <c r="K7" s="416"/>
      <c r="L7" s="416"/>
      <c r="M7" s="416"/>
      <c r="N7" s="416"/>
      <c r="O7" s="419"/>
      <c r="P7" s="423"/>
      <c r="Q7" s="423"/>
      <c r="R7" s="73" t="s">
        <v>72</v>
      </c>
      <c r="S7" s="73" t="s">
        <v>80</v>
      </c>
      <c r="T7" s="73" t="s">
        <v>81</v>
      </c>
      <c r="U7" s="423"/>
      <c r="V7" s="73" t="s">
        <v>82</v>
      </c>
      <c r="W7" s="73" t="s">
        <v>83</v>
      </c>
      <c r="X7" s="419"/>
      <c r="Y7" s="417"/>
    </row>
    <row r="8" spans="1:26" s="112" customFormat="1" ht="25.5" customHeight="1" x14ac:dyDescent="0.3">
      <c r="A8" s="344" t="s">
        <v>1</v>
      </c>
      <c r="B8" s="344"/>
      <c r="C8" s="344"/>
      <c r="D8" s="344"/>
      <c r="E8" s="344"/>
      <c r="F8" s="344"/>
      <c r="G8" s="344"/>
      <c r="H8" s="344"/>
      <c r="I8" s="344"/>
      <c r="J8" s="344"/>
      <c r="K8" s="25">
        <f>SUM(K9:K11)</f>
        <v>94909</v>
      </c>
      <c r="L8" s="25">
        <f>SUM(L9:L11)</f>
        <v>56076</v>
      </c>
      <c r="M8" s="25">
        <f>SUM(M9:M11)</f>
        <v>38833</v>
      </c>
      <c r="N8" s="25"/>
      <c r="O8" s="25">
        <f t="shared" ref="O8:X8" si="0">SUM(O9:O11)</f>
        <v>70900</v>
      </c>
      <c r="P8" s="26">
        <f t="shared" si="0"/>
        <v>24009</v>
      </c>
      <c r="Q8" s="26">
        <f t="shared" si="0"/>
        <v>6686</v>
      </c>
      <c r="R8" s="26">
        <f t="shared" si="0"/>
        <v>0</v>
      </c>
      <c r="S8" s="26">
        <f t="shared" si="0"/>
        <v>6314</v>
      </c>
      <c r="T8" s="26">
        <f t="shared" si="0"/>
        <v>372</v>
      </c>
      <c r="U8" s="26">
        <f t="shared" si="0"/>
        <v>17323</v>
      </c>
      <c r="V8" s="26">
        <f t="shared" si="0"/>
        <v>743</v>
      </c>
      <c r="W8" s="26">
        <f t="shared" si="0"/>
        <v>16580</v>
      </c>
      <c r="X8" s="25">
        <f t="shared" si="0"/>
        <v>0</v>
      </c>
      <c r="Y8" s="24"/>
    </row>
    <row r="9" spans="1:26" s="121" customFormat="1" ht="63.75" x14ac:dyDescent="0.25">
      <c r="A9" s="113">
        <v>1</v>
      </c>
      <c r="B9" s="55" t="s">
        <v>18</v>
      </c>
      <c r="C9" s="113">
        <v>3315</v>
      </c>
      <c r="D9" s="113">
        <v>6121</v>
      </c>
      <c r="E9" s="113">
        <v>61</v>
      </c>
      <c r="F9" s="114">
        <v>60003100768</v>
      </c>
      <c r="G9" s="115" t="s">
        <v>151</v>
      </c>
      <c r="H9" s="363" t="s">
        <v>152</v>
      </c>
      <c r="I9" s="348" t="s">
        <v>107</v>
      </c>
      <c r="J9" s="348" t="s">
        <v>0</v>
      </c>
      <c r="K9" s="320">
        <f>SUM(L9:M9)</f>
        <v>94909</v>
      </c>
      <c r="L9" s="320">
        <v>56076</v>
      </c>
      <c r="M9" s="320">
        <f>28833+10000</f>
        <v>38833</v>
      </c>
      <c r="N9" s="389" t="s">
        <v>153</v>
      </c>
      <c r="O9" s="117">
        <v>70900</v>
      </c>
      <c r="P9" s="118">
        <f>Q9+U9</f>
        <v>24009</v>
      </c>
      <c r="Q9" s="117">
        <f>SUM(R9:T9)</f>
        <v>6686</v>
      </c>
      <c r="R9" s="117">
        <v>0</v>
      </c>
      <c r="S9" s="117">
        <v>6314</v>
      </c>
      <c r="T9" s="117">
        <v>372</v>
      </c>
      <c r="U9" s="325">
        <f>SUM(V9:W9)</f>
        <v>17323</v>
      </c>
      <c r="V9" s="119">
        <v>743</v>
      </c>
      <c r="W9" s="119">
        <v>16580</v>
      </c>
      <c r="X9" s="119">
        <f t="shared" ref="X9:X19" si="1">K9-O9-P9</f>
        <v>0</v>
      </c>
      <c r="Y9" s="120"/>
    </row>
    <row r="10" spans="1:26" s="121" customFormat="1" ht="15.75" hidden="1" x14ac:dyDescent="0.25">
      <c r="A10" s="113"/>
      <c r="B10" s="113"/>
      <c r="C10" s="113"/>
      <c r="D10" s="113"/>
      <c r="E10" s="113"/>
      <c r="F10" s="114"/>
      <c r="G10" s="123"/>
      <c r="H10" s="51"/>
      <c r="I10" s="348"/>
      <c r="J10" s="348"/>
      <c r="K10" s="320">
        <f t="shared" ref="K10:K11" si="2">SUM(L10:M10)</f>
        <v>0</v>
      </c>
      <c r="L10" s="320"/>
      <c r="M10" s="320"/>
      <c r="N10" s="116"/>
      <c r="O10" s="117"/>
      <c r="P10" s="118">
        <f t="shared" ref="P10:P19" si="3">Q10+U10</f>
        <v>0</v>
      </c>
      <c r="Q10" s="117">
        <f t="shared" ref="Q10:Q11" si="4">SUM(R10:T10)</f>
        <v>0</v>
      </c>
      <c r="R10" s="117"/>
      <c r="S10" s="117"/>
      <c r="T10" s="117"/>
      <c r="U10" s="119">
        <f t="shared" ref="U10:U11" si="5">SUM(V10:W10)</f>
        <v>0</v>
      </c>
      <c r="V10" s="119"/>
      <c r="W10" s="119"/>
      <c r="X10" s="119">
        <f t="shared" si="1"/>
        <v>0</v>
      </c>
      <c r="Y10" s="120"/>
    </row>
    <row r="11" spans="1:26" s="121" customFormat="1" ht="15.75" hidden="1" x14ac:dyDescent="0.25">
      <c r="A11" s="113"/>
      <c r="B11" s="113"/>
      <c r="C11" s="55"/>
      <c r="D11" s="55"/>
      <c r="E11" s="55"/>
      <c r="F11" s="122"/>
      <c r="G11" s="123"/>
      <c r="H11" s="51"/>
      <c r="I11" s="32"/>
      <c r="J11" s="348"/>
      <c r="K11" s="320">
        <f t="shared" si="2"/>
        <v>0</v>
      </c>
      <c r="L11" s="320"/>
      <c r="M11" s="320"/>
      <c r="N11" s="116"/>
      <c r="O11" s="117"/>
      <c r="P11" s="118">
        <f t="shared" si="3"/>
        <v>0</v>
      </c>
      <c r="Q11" s="117">
        <f t="shared" si="4"/>
        <v>0</v>
      </c>
      <c r="R11" s="117"/>
      <c r="S11" s="117"/>
      <c r="T11" s="117"/>
      <c r="U11" s="119">
        <f t="shared" si="5"/>
        <v>0</v>
      </c>
      <c r="V11" s="119"/>
      <c r="W11" s="119"/>
      <c r="X11" s="119">
        <f t="shared" si="1"/>
        <v>0</v>
      </c>
      <c r="Y11" s="120"/>
    </row>
    <row r="12" spans="1:26" s="112" customFormat="1" ht="25.5" hidden="1" customHeight="1" x14ac:dyDescent="0.3">
      <c r="A12" s="349" t="s">
        <v>40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53">
        <f>SUM(K13:K19)</f>
        <v>0</v>
      </c>
      <c r="L12" s="53">
        <f t="shared" ref="L12:X12" si="6">SUM(L13:L19)</f>
        <v>0</v>
      </c>
      <c r="M12" s="53">
        <f t="shared" si="6"/>
        <v>0</v>
      </c>
      <c r="N12" s="53">
        <f t="shared" si="6"/>
        <v>0</v>
      </c>
      <c r="O12" s="53">
        <f t="shared" si="6"/>
        <v>0</v>
      </c>
      <c r="P12" s="53">
        <f t="shared" si="6"/>
        <v>0</v>
      </c>
      <c r="Q12" s="53">
        <f t="shared" si="6"/>
        <v>0</v>
      </c>
      <c r="R12" s="53">
        <f t="shared" si="6"/>
        <v>0</v>
      </c>
      <c r="S12" s="53">
        <f t="shared" si="6"/>
        <v>0</v>
      </c>
      <c r="T12" s="53">
        <f t="shared" si="6"/>
        <v>0</v>
      </c>
      <c r="U12" s="53">
        <f t="shared" si="6"/>
        <v>0</v>
      </c>
      <c r="V12" s="53">
        <f t="shared" si="6"/>
        <v>0</v>
      </c>
      <c r="W12" s="53">
        <f t="shared" si="6"/>
        <v>0</v>
      </c>
      <c r="X12" s="53">
        <f t="shared" si="6"/>
        <v>0</v>
      </c>
      <c r="Y12" s="33"/>
    </row>
    <row r="13" spans="1:26" s="121" customFormat="1" ht="15.75" hidden="1" x14ac:dyDescent="0.25">
      <c r="A13" s="113">
        <v>1</v>
      </c>
      <c r="B13" s="113"/>
      <c r="C13" s="55"/>
      <c r="D13" s="55"/>
      <c r="E13" s="55"/>
      <c r="F13" s="122"/>
      <c r="G13" s="123"/>
      <c r="H13" s="51"/>
      <c r="I13" s="32"/>
      <c r="J13" s="348"/>
      <c r="K13" s="320"/>
      <c r="L13" s="320"/>
      <c r="M13" s="320"/>
      <c r="N13" s="116"/>
      <c r="O13" s="117">
        <v>0</v>
      </c>
      <c r="P13" s="118">
        <f t="shared" si="3"/>
        <v>0</v>
      </c>
      <c r="Q13" s="117">
        <f t="shared" ref="Q13:Q19" si="7">SUM(R13:T13)</f>
        <v>0</v>
      </c>
      <c r="R13" s="117"/>
      <c r="S13" s="117"/>
      <c r="T13" s="117"/>
      <c r="U13" s="119">
        <f t="shared" ref="U13:U19" si="8">SUM(V13:W13)</f>
        <v>0</v>
      </c>
      <c r="V13" s="119"/>
      <c r="W13" s="119"/>
      <c r="X13" s="119">
        <f t="shared" si="1"/>
        <v>0</v>
      </c>
      <c r="Y13" s="120"/>
    </row>
    <row r="14" spans="1:26" s="121" customFormat="1" ht="15.75" hidden="1" x14ac:dyDescent="0.25">
      <c r="A14" s="113"/>
      <c r="B14" s="113"/>
      <c r="C14" s="55"/>
      <c r="D14" s="55"/>
      <c r="E14" s="55"/>
      <c r="F14" s="122"/>
      <c r="G14" s="123"/>
      <c r="H14" s="51"/>
      <c r="I14" s="32"/>
      <c r="J14" s="32"/>
      <c r="K14" s="320">
        <f>SUM(L14:M14)</f>
        <v>0</v>
      </c>
      <c r="L14" s="320"/>
      <c r="M14" s="320"/>
      <c r="N14" s="116"/>
      <c r="O14" s="117"/>
      <c r="P14" s="118">
        <f t="shared" si="3"/>
        <v>0</v>
      </c>
      <c r="Q14" s="117">
        <f t="shared" si="7"/>
        <v>0</v>
      </c>
      <c r="R14" s="117"/>
      <c r="S14" s="117"/>
      <c r="T14" s="117"/>
      <c r="U14" s="119">
        <f t="shared" si="8"/>
        <v>0</v>
      </c>
      <c r="V14" s="119"/>
      <c r="W14" s="119"/>
      <c r="X14" s="119">
        <f t="shared" si="1"/>
        <v>0</v>
      </c>
      <c r="Y14" s="120"/>
    </row>
    <row r="15" spans="1:26" s="121" customFormat="1" ht="15.75" hidden="1" x14ac:dyDescent="0.25">
      <c r="A15" s="113"/>
      <c r="B15" s="113"/>
      <c r="C15" s="113"/>
      <c r="D15" s="113"/>
      <c r="E15" s="113"/>
      <c r="F15" s="114"/>
      <c r="G15" s="123"/>
      <c r="H15" s="51"/>
      <c r="I15" s="348"/>
      <c r="J15" s="348"/>
      <c r="K15" s="320">
        <f t="shared" ref="K15" si="9">SUM(L15:M15)</f>
        <v>0</v>
      </c>
      <c r="L15" s="320"/>
      <c r="M15" s="320"/>
      <c r="N15" s="116"/>
      <c r="O15" s="117"/>
      <c r="P15" s="118">
        <f t="shared" si="3"/>
        <v>0</v>
      </c>
      <c r="Q15" s="117">
        <f t="shared" si="7"/>
        <v>0</v>
      </c>
      <c r="R15" s="117"/>
      <c r="S15" s="117"/>
      <c r="T15" s="117"/>
      <c r="U15" s="119">
        <f t="shared" si="8"/>
        <v>0</v>
      </c>
      <c r="V15" s="119"/>
      <c r="W15" s="119"/>
      <c r="X15" s="119">
        <f t="shared" si="1"/>
        <v>0</v>
      </c>
      <c r="Y15" s="120"/>
    </row>
    <row r="16" spans="1:26" s="121" customFormat="1" ht="15.75" hidden="1" x14ac:dyDescent="0.25">
      <c r="A16" s="113"/>
      <c r="B16" s="113"/>
      <c r="C16" s="55"/>
      <c r="D16" s="55"/>
      <c r="E16" s="55"/>
      <c r="F16" s="122"/>
      <c r="G16" s="123"/>
      <c r="H16" s="51"/>
      <c r="I16" s="32"/>
      <c r="J16" s="32"/>
      <c r="K16" s="320">
        <f>SUM(L16:M16)</f>
        <v>0</v>
      </c>
      <c r="L16" s="320"/>
      <c r="M16" s="320"/>
      <c r="N16" s="116"/>
      <c r="O16" s="117"/>
      <c r="P16" s="118">
        <f t="shared" si="3"/>
        <v>0</v>
      </c>
      <c r="Q16" s="117">
        <f t="shared" si="7"/>
        <v>0</v>
      </c>
      <c r="R16" s="117"/>
      <c r="S16" s="117"/>
      <c r="T16" s="117"/>
      <c r="U16" s="119">
        <f t="shared" si="8"/>
        <v>0</v>
      </c>
      <c r="V16" s="119"/>
      <c r="W16" s="119"/>
      <c r="X16" s="119">
        <f t="shared" si="1"/>
        <v>0</v>
      </c>
      <c r="Y16" s="120"/>
    </row>
    <row r="17" spans="1:26" s="121" customFormat="1" ht="15.75" hidden="1" x14ac:dyDescent="0.25">
      <c r="A17" s="113"/>
      <c r="B17" s="113"/>
      <c r="C17" s="113"/>
      <c r="D17" s="113"/>
      <c r="E17" s="113"/>
      <c r="F17" s="114"/>
      <c r="G17" s="123"/>
      <c r="H17" s="51"/>
      <c r="I17" s="348"/>
      <c r="J17" s="348"/>
      <c r="K17" s="320">
        <f t="shared" ref="K17" si="10">SUM(L17:M17)</f>
        <v>0</v>
      </c>
      <c r="L17" s="320"/>
      <c r="M17" s="320"/>
      <c r="N17" s="116"/>
      <c r="O17" s="117"/>
      <c r="P17" s="118">
        <f t="shared" si="3"/>
        <v>0</v>
      </c>
      <c r="Q17" s="117">
        <f t="shared" si="7"/>
        <v>0</v>
      </c>
      <c r="R17" s="117"/>
      <c r="S17" s="117"/>
      <c r="T17" s="117"/>
      <c r="U17" s="119">
        <f t="shared" si="8"/>
        <v>0</v>
      </c>
      <c r="V17" s="119"/>
      <c r="W17" s="119"/>
      <c r="X17" s="119">
        <f t="shared" si="1"/>
        <v>0</v>
      </c>
      <c r="Y17" s="120"/>
    </row>
    <row r="18" spans="1:26" s="121" customFormat="1" ht="15.75" hidden="1" x14ac:dyDescent="0.25">
      <c r="A18" s="113"/>
      <c r="B18" s="113"/>
      <c r="C18" s="55"/>
      <c r="D18" s="55"/>
      <c r="E18" s="55"/>
      <c r="F18" s="122"/>
      <c r="G18" s="123"/>
      <c r="H18" s="51"/>
      <c r="I18" s="32"/>
      <c r="J18" s="32"/>
      <c r="K18" s="320">
        <f>SUM(L18:M18)</f>
        <v>0</v>
      </c>
      <c r="L18" s="320"/>
      <c r="M18" s="320"/>
      <c r="N18" s="116"/>
      <c r="O18" s="117"/>
      <c r="P18" s="118">
        <f t="shared" si="3"/>
        <v>0</v>
      </c>
      <c r="Q18" s="117">
        <f t="shared" si="7"/>
        <v>0</v>
      </c>
      <c r="R18" s="117"/>
      <c r="S18" s="117"/>
      <c r="T18" s="117"/>
      <c r="U18" s="119">
        <f t="shared" si="8"/>
        <v>0</v>
      </c>
      <c r="V18" s="119"/>
      <c r="W18" s="119"/>
      <c r="X18" s="119">
        <f t="shared" si="1"/>
        <v>0</v>
      </c>
      <c r="Y18" s="120"/>
    </row>
    <row r="19" spans="1:26" s="121" customFormat="1" ht="15.75" hidden="1" x14ac:dyDescent="0.25">
      <c r="A19" s="113"/>
      <c r="B19" s="113"/>
      <c r="C19" s="113"/>
      <c r="D19" s="113"/>
      <c r="E19" s="113"/>
      <c r="F19" s="114"/>
      <c r="G19" s="123"/>
      <c r="H19" s="51"/>
      <c r="I19" s="348"/>
      <c r="J19" s="348"/>
      <c r="K19" s="320">
        <f t="shared" ref="K19" si="11">SUM(L19:M19)</f>
        <v>0</v>
      </c>
      <c r="L19" s="320"/>
      <c r="M19" s="320"/>
      <c r="N19" s="116"/>
      <c r="O19" s="117"/>
      <c r="P19" s="118">
        <f t="shared" si="3"/>
        <v>0</v>
      </c>
      <c r="Q19" s="117">
        <f t="shared" si="7"/>
        <v>0</v>
      </c>
      <c r="R19" s="117"/>
      <c r="S19" s="117"/>
      <c r="T19" s="117"/>
      <c r="U19" s="119">
        <f t="shared" si="8"/>
        <v>0</v>
      </c>
      <c r="V19" s="119"/>
      <c r="W19" s="119"/>
      <c r="X19" s="119">
        <f t="shared" si="1"/>
        <v>0</v>
      </c>
      <c r="Y19" s="120"/>
    </row>
    <row r="20" spans="1:26" ht="35.25" customHeight="1" x14ac:dyDescent="0.25">
      <c r="A20" s="425" t="s">
        <v>154</v>
      </c>
      <c r="B20" s="426"/>
      <c r="C20" s="426"/>
      <c r="D20" s="426"/>
      <c r="E20" s="426"/>
      <c r="F20" s="426"/>
      <c r="G20" s="426"/>
      <c r="H20" s="427"/>
      <c r="I20" s="346"/>
      <c r="J20" s="346"/>
      <c r="K20" s="23">
        <f>K8+K12</f>
        <v>94909</v>
      </c>
      <c r="L20" s="23">
        <f>L8+L12</f>
        <v>56076</v>
      </c>
      <c r="M20" s="23">
        <f>M8+M12</f>
        <v>38833</v>
      </c>
      <c r="N20" s="23"/>
      <c r="O20" s="23">
        <f t="shared" ref="O20:X20" si="12">O8+O12</f>
        <v>70900</v>
      </c>
      <c r="P20" s="23">
        <f t="shared" si="12"/>
        <v>24009</v>
      </c>
      <c r="Q20" s="23">
        <f t="shared" si="12"/>
        <v>6686</v>
      </c>
      <c r="R20" s="23">
        <f t="shared" si="12"/>
        <v>0</v>
      </c>
      <c r="S20" s="23">
        <f t="shared" si="12"/>
        <v>6314</v>
      </c>
      <c r="T20" s="23">
        <f t="shared" si="12"/>
        <v>372</v>
      </c>
      <c r="U20" s="23">
        <f t="shared" si="12"/>
        <v>17323</v>
      </c>
      <c r="V20" s="23">
        <f t="shared" si="12"/>
        <v>743</v>
      </c>
      <c r="W20" s="23">
        <f t="shared" si="12"/>
        <v>16580</v>
      </c>
      <c r="X20" s="22">
        <f t="shared" si="12"/>
        <v>0</v>
      </c>
      <c r="Y20" s="21"/>
    </row>
    <row r="21" spans="1:26" s="105" customFormat="1" x14ac:dyDescent="0.25">
      <c r="A21" s="103"/>
      <c r="B21" s="103"/>
      <c r="C21" s="103"/>
      <c r="D21" s="103"/>
      <c r="E21" s="103"/>
      <c r="F21" s="103"/>
      <c r="G21" s="125"/>
      <c r="H21" s="103"/>
      <c r="I21" s="126"/>
      <c r="J21" s="127"/>
      <c r="K21" s="128"/>
      <c r="L21" s="128"/>
      <c r="M21" s="128"/>
      <c r="N21" s="129"/>
      <c r="O21" s="129"/>
      <c r="Y21" s="130"/>
      <c r="Z21" s="107"/>
    </row>
    <row r="22" spans="1:26" s="105" customFormat="1" x14ac:dyDescent="0.25">
      <c r="A22" s="103"/>
      <c r="B22" s="103"/>
      <c r="C22" s="103"/>
      <c r="D22" s="103"/>
      <c r="E22" s="103"/>
      <c r="F22" s="103"/>
      <c r="G22" s="103"/>
      <c r="H22" s="103"/>
      <c r="I22" s="131"/>
      <c r="J22" s="132"/>
      <c r="K22" s="133"/>
      <c r="L22" s="133"/>
      <c r="M22" s="133"/>
      <c r="Y22" s="130"/>
      <c r="Z22" s="107"/>
    </row>
    <row r="23" spans="1:26" s="105" customFormat="1" ht="18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Y23" s="130"/>
      <c r="Z23" s="107"/>
    </row>
    <row r="24" spans="1:26" s="140" customFormat="1" x14ac:dyDescent="0.2">
      <c r="A24" s="135"/>
      <c r="B24" s="136"/>
      <c r="C24" s="135"/>
      <c r="D24" s="136"/>
      <c r="E24" s="136"/>
      <c r="F24" s="136"/>
      <c r="G24" s="136"/>
      <c r="H24" s="136"/>
      <c r="I24" s="137"/>
      <c r="J24" s="138"/>
      <c r="K24" s="139"/>
      <c r="L24" s="139"/>
      <c r="M24" s="139"/>
      <c r="Y24" s="141"/>
      <c r="Z24" s="142"/>
    </row>
    <row r="25" spans="1:26" s="105" customFormat="1" x14ac:dyDescent="0.25">
      <c r="A25" s="103"/>
      <c r="B25" s="103"/>
      <c r="C25" s="103"/>
      <c r="D25" s="103"/>
      <c r="E25" s="103"/>
      <c r="F25" s="103"/>
      <c r="G25" s="103"/>
      <c r="H25" s="103"/>
      <c r="I25" s="107"/>
      <c r="J25" s="132"/>
      <c r="K25" s="133"/>
      <c r="L25" s="133"/>
      <c r="M25" s="133"/>
      <c r="Y25" s="130"/>
      <c r="Z25" s="107"/>
    </row>
    <row r="26" spans="1:26" s="105" customFormat="1" x14ac:dyDescent="0.25">
      <c r="A26" s="103"/>
      <c r="B26" s="103"/>
      <c r="C26" s="103"/>
      <c r="D26" s="103"/>
      <c r="E26" s="103"/>
      <c r="F26" s="103"/>
      <c r="G26" s="103"/>
      <c r="H26" s="103"/>
      <c r="I26" s="107"/>
      <c r="J26" s="132"/>
      <c r="K26" s="133"/>
      <c r="L26" s="133"/>
      <c r="M26" s="133"/>
      <c r="Y26" s="130"/>
      <c r="Z26" s="107"/>
    </row>
    <row r="27" spans="1:26" s="105" customFormat="1" x14ac:dyDescent="0.25">
      <c r="A27" s="103"/>
      <c r="B27" s="103"/>
      <c r="C27" s="103"/>
      <c r="D27" s="103"/>
      <c r="E27" s="103"/>
      <c r="F27" s="103"/>
      <c r="G27" s="103"/>
      <c r="H27" s="103"/>
      <c r="I27" s="107"/>
      <c r="J27" s="132"/>
      <c r="K27" s="133"/>
      <c r="L27" s="133"/>
      <c r="M27" s="133"/>
      <c r="Y27" s="130"/>
      <c r="Z27" s="107"/>
    </row>
    <row r="28" spans="1:26" s="105" customFormat="1" x14ac:dyDescent="0.25">
      <c r="A28" s="103"/>
      <c r="B28" s="103"/>
      <c r="C28" s="103"/>
      <c r="D28" s="103"/>
      <c r="E28" s="103"/>
      <c r="F28" s="103"/>
      <c r="G28" s="103"/>
      <c r="H28" s="103"/>
      <c r="I28" s="107"/>
      <c r="J28" s="132"/>
      <c r="K28" s="133"/>
      <c r="L28" s="133"/>
      <c r="M28" s="133"/>
      <c r="Y28" s="130"/>
      <c r="Z28" s="107"/>
    </row>
    <row r="29" spans="1:26" s="105" customFormat="1" x14ac:dyDescent="0.25">
      <c r="A29" s="103"/>
      <c r="B29" s="103"/>
      <c r="C29" s="103"/>
      <c r="D29" s="103"/>
      <c r="E29" s="103"/>
      <c r="F29" s="103"/>
      <c r="G29" s="103"/>
      <c r="H29" s="103"/>
      <c r="I29" s="107"/>
      <c r="J29" s="132"/>
      <c r="K29" s="133"/>
      <c r="L29" s="133"/>
      <c r="M29" s="133"/>
      <c r="Y29" s="130"/>
      <c r="Z29" s="107"/>
    </row>
    <row r="30" spans="1:26" s="105" customFormat="1" x14ac:dyDescent="0.25">
      <c r="A30" s="103"/>
      <c r="B30" s="103"/>
      <c r="C30" s="103"/>
      <c r="D30" s="103"/>
      <c r="E30" s="103"/>
      <c r="F30" s="103"/>
      <c r="G30" s="103"/>
      <c r="H30" s="103"/>
      <c r="I30" s="107"/>
      <c r="J30" s="132"/>
      <c r="K30" s="133"/>
      <c r="L30" s="133"/>
      <c r="M30" s="133"/>
      <c r="Y30" s="130"/>
      <c r="Z30" s="107"/>
    </row>
    <row r="31" spans="1:26" s="105" customFormat="1" x14ac:dyDescent="0.25">
      <c r="A31" s="103"/>
      <c r="B31" s="103"/>
      <c r="C31" s="103"/>
      <c r="D31" s="103"/>
      <c r="E31" s="103"/>
      <c r="F31" s="103"/>
      <c r="G31" s="103"/>
      <c r="H31" s="103"/>
      <c r="I31" s="107"/>
      <c r="J31" s="132"/>
      <c r="K31" s="133"/>
      <c r="L31" s="133"/>
      <c r="M31" s="133"/>
      <c r="Y31" s="130"/>
      <c r="Z31" s="107"/>
    </row>
    <row r="32" spans="1:26" s="105" customFormat="1" x14ac:dyDescent="0.25">
      <c r="A32" s="103"/>
      <c r="B32" s="103"/>
      <c r="C32" s="103"/>
      <c r="D32" s="103"/>
      <c r="E32" s="103"/>
      <c r="F32" s="103"/>
      <c r="G32" s="103"/>
      <c r="H32" s="103"/>
      <c r="I32" s="107"/>
      <c r="J32" s="132"/>
      <c r="K32" s="133"/>
      <c r="L32" s="133"/>
      <c r="M32" s="133"/>
      <c r="Y32" s="130"/>
      <c r="Z32" s="107"/>
    </row>
    <row r="33" spans="1:26" s="105" customFormat="1" x14ac:dyDescent="0.25">
      <c r="A33" s="103"/>
      <c r="B33" s="103"/>
      <c r="C33" s="103"/>
      <c r="D33" s="103"/>
      <c r="E33" s="103"/>
      <c r="F33" s="103"/>
      <c r="G33" s="103"/>
      <c r="H33" s="103"/>
      <c r="I33" s="107"/>
      <c r="J33" s="132"/>
      <c r="K33" s="133"/>
      <c r="L33" s="133"/>
      <c r="M33" s="133"/>
      <c r="Y33" s="130"/>
      <c r="Z33" s="107"/>
    </row>
    <row r="34" spans="1:26" s="105" customFormat="1" x14ac:dyDescent="0.25">
      <c r="A34" s="103"/>
      <c r="B34" s="103"/>
      <c r="C34" s="103"/>
      <c r="D34" s="103"/>
      <c r="E34" s="103"/>
      <c r="F34" s="103"/>
      <c r="G34" s="103"/>
      <c r="H34" s="103"/>
      <c r="I34" s="107"/>
      <c r="J34" s="132"/>
      <c r="K34" s="133"/>
      <c r="L34" s="133"/>
      <c r="M34" s="133"/>
      <c r="Y34" s="130"/>
      <c r="Z34" s="107"/>
    </row>
    <row r="35" spans="1:26" s="105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7"/>
      <c r="J35" s="132"/>
      <c r="K35" s="133"/>
      <c r="L35" s="133"/>
      <c r="M35" s="133"/>
      <c r="Y35" s="130"/>
      <c r="Z35" s="107"/>
    </row>
    <row r="36" spans="1:26" s="105" customFormat="1" x14ac:dyDescent="0.25">
      <c r="A36" s="103"/>
      <c r="B36" s="103"/>
      <c r="C36" s="103"/>
      <c r="D36" s="103"/>
      <c r="E36" s="103"/>
      <c r="F36" s="103"/>
      <c r="G36" s="103"/>
      <c r="H36" s="103"/>
      <c r="I36" s="107"/>
      <c r="J36" s="132"/>
      <c r="K36" s="133"/>
      <c r="L36" s="133"/>
      <c r="M36" s="133"/>
      <c r="Y36" s="130"/>
      <c r="Z36" s="107"/>
    </row>
    <row r="37" spans="1:26" s="105" customFormat="1" x14ac:dyDescent="0.25">
      <c r="A37" s="103"/>
      <c r="B37" s="103"/>
      <c r="C37" s="103"/>
      <c r="D37" s="103"/>
      <c r="E37" s="103"/>
      <c r="F37" s="103"/>
      <c r="G37" s="103"/>
      <c r="H37" s="103"/>
      <c r="I37" s="107"/>
      <c r="J37" s="132"/>
      <c r="K37" s="133"/>
      <c r="L37" s="133"/>
      <c r="M37" s="133"/>
      <c r="Y37" s="130"/>
      <c r="Z37" s="107"/>
    </row>
    <row r="38" spans="1:26" s="105" customFormat="1" x14ac:dyDescent="0.25">
      <c r="A38" s="103"/>
      <c r="B38" s="103"/>
      <c r="C38" s="103"/>
      <c r="D38" s="103"/>
      <c r="E38" s="103"/>
      <c r="F38" s="103"/>
      <c r="G38" s="103"/>
      <c r="H38" s="103"/>
      <c r="I38" s="107"/>
      <c r="J38" s="132"/>
      <c r="K38" s="133"/>
      <c r="L38" s="133"/>
      <c r="M38" s="133"/>
      <c r="Y38" s="130"/>
      <c r="Z38" s="107"/>
    </row>
    <row r="39" spans="1:26" s="105" customFormat="1" x14ac:dyDescent="0.25">
      <c r="A39" s="103"/>
      <c r="B39" s="103"/>
      <c r="C39" s="103"/>
      <c r="D39" s="103"/>
      <c r="E39" s="103"/>
      <c r="F39" s="103"/>
      <c r="G39" s="103"/>
      <c r="H39" s="103"/>
      <c r="I39" s="107"/>
      <c r="J39" s="132"/>
      <c r="K39" s="133"/>
      <c r="L39" s="133"/>
      <c r="M39" s="133"/>
      <c r="Y39" s="130"/>
      <c r="Z39" s="107"/>
    </row>
    <row r="40" spans="1:26" s="105" customFormat="1" x14ac:dyDescent="0.25">
      <c r="A40" s="103"/>
      <c r="B40" s="103"/>
      <c r="C40" s="103"/>
      <c r="D40" s="103"/>
      <c r="E40" s="103"/>
      <c r="F40" s="103"/>
      <c r="G40" s="103"/>
      <c r="H40" s="103"/>
      <c r="I40" s="107"/>
      <c r="J40" s="132"/>
      <c r="K40" s="133"/>
      <c r="L40" s="133"/>
      <c r="M40" s="133"/>
      <c r="Y40" s="130"/>
      <c r="Z40" s="107"/>
    </row>
    <row r="41" spans="1:26" s="105" customFormat="1" x14ac:dyDescent="0.25">
      <c r="A41" s="103"/>
      <c r="B41" s="103"/>
      <c r="C41" s="103"/>
      <c r="D41" s="103"/>
      <c r="E41" s="103"/>
      <c r="F41" s="103"/>
      <c r="G41" s="103"/>
      <c r="H41" s="103"/>
      <c r="I41" s="107"/>
      <c r="J41" s="132"/>
      <c r="K41" s="133"/>
      <c r="L41" s="133"/>
      <c r="M41" s="133"/>
      <c r="Y41" s="130"/>
      <c r="Z41" s="107"/>
    </row>
    <row r="42" spans="1:26" s="105" customFormat="1" x14ac:dyDescent="0.25">
      <c r="A42" s="103"/>
      <c r="B42" s="103"/>
      <c r="C42" s="103"/>
      <c r="D42" s="103"/>
      <c r="E42" s="103"/>
      <c r="F42" s="103"/>
      <c r="G42" s="103"/>
      <c r="H42" s="103"/>
      <c r="I42" s="107"/>
      <c r="J42" s="103"/>
      <c r="K42" s="133"/>
      <c r="L42" s="133"/>
      <c r="M42" s="133"/>
      <c r="Y42" s="130"/>
      <c r="Z42" s="107"/>
    </row>
    <row r="43" spans="1:26" s="105" customFormat="1" x14ac:dyDescent="0.25">
      <c r="A43" s="103"/>
      <c r="B43" s="103"/>
      <c r="C43" s="103"/>
      <c r="D43" s="103"/>
      <c r="E43" s="103"/>
      <c r="F43" s="103"/>
      <c r="G43" s="103"/>
      <c r="H43" s="103"/>
      <c r="I43" s="107"/>
      <c r="J43" s="103"/>
      <c r="K43" s="133"/>
      <c r="L43" s="133"/>
      <c r="M43" s="133"/>
      <c r="Y43" s="130"/>
      <c r="Z43" s="107"/>
    </row>
    <row r="44" spans="1:26" s="105" customFormat="1" x14ac:dyDescent="0.25">
      <c r="A44" s="103"/>
      <c r="B44" s="103"/>
      <c r="C44" s="103"/>
      <c r="D44" s="103"/>
      <c r="E44" s="103"/>
      <c r="F44" s="103"/>
      <c r="G44" s="103"/>
      <c r="H44" s="103"/>
      <c r="I44" s="107"/>
      <c r="J44" s="103"/>
      <c r="K44" s="133"/>
      <c r="L44" s="133"/>
      <c r="M44" s="133"/>
      <c r="Y44" s="130"/>
      <c r="Z44" s="107"/>
    </row>
    <row r="45" spans="1:26" s="105" customFormat="1" x14ac:dyDescent="0.25">
      <c r="A45" s="103"/>
      <c r="B45" s="103"/>
      <c r="C45" s="103"/>
      <c r="D45" s="103"/>
      <c r="E45" s="103"/>
      <c r="F45" s="103"/>
      <c r="G45" s="103"/>
      <c r="H45" s="103"/>
      <c r="I45" s="107"/>
      <c r="J45" s="103"/>
      <c r="K45" s="133"/>
      <c r="L45" s="133"/>
      <c r="M45" s="133"/>
      <c r="Y45" s="130"/>
      <c r="Z45" s="107"/>
    </row>
    <row r="46" spans="1:26" s="105" customFormat="1" x14ac:dyDescent="0.25">
      <c r="A46" s="103"/>
      <c r="B46" s="103"/>
      <c r="C46" s="103"/>
      <c r="D46" s="103"/>
      <c r="E46" s="103"/>
      <c r="F46" s="103"/>
      <c r="G46" s="103"/>
      <c r="H46" s="103"/>
      <c r="I46" s="107"/>
      <c r="J46" s="103"/>
      <c r="K46" s="133"/>
      <c r="L46" s="133"/>
      <c r="M46" s="133"/>
      <c r="Y46" s="130"/>
      <c r="Z46" s="107"/>
    </row>
    <row r="47" spans="1:26" s="105" customFormat="1" x14ac:dyDescent="0.25">
      <c r="A47" s="103"/>
      <c r="B47" s="103"/>
      <c r="C47" s="103"/>
      <c r="D47" s="103"/>
      <c r="E47" s="103"/>
      <c r="F47" s="103"/>
      <c r="G47" s="103"/>
      <c r="H47" s="103"/>
      <c r="I47" s="107"/>
      <c r="J47" s="103"/>
      <c r="K47" s="133"/>
      <c r="L47" s="133"/>
      <c r="M47" s="133"/>
      <c r="Y47" s="130"/>
      <c r="Z47" s="107"/>
    </row>
    <row r="48" spans="1:26" s="105" customFormat="1" x14ac:dyDescent="0.25">
      <c r="A48" s="103"/>
      <c r="B48" s="103"/>
      <c r="C48" s="103"/>
      <c r="D48" s="103"/>
      <c r="E48" s="103"/>
      <c r="F48" s="103"/>
      <c r="G48" s="103"/>
      <c r="H48" s="103"/>
      <c r="I48" s="107"/>
      <c r="J48" s="103"/>
      <c r="K48" s="133"/>
      <c r="L48" s="133"/>
      <c r="M48" s="133"/>
      <c r="Y48" s="130"/>
      <c r="Z48" s="107"/>
    </row>
    <row r="49" spans="1:26" s="105" customFormat="1" x14ac:dyDescent="0.25">
      <c r="A49" s="103"/>
      <c r="B49" s="103"/>
      <c r="C49" s="103"/>
      <c r="D49" s="103"/>
      <c r="E49" s="103"/>
      <c r="F49" s="103"/>
      <c r="G49" s="103"/>
      <c r="H49" s="103"/>
      <c r="I49" s="107"/>
      <c r="J49" s="103"/>
      <c r="K49" s="133"/>
      <c r="L49" s="133"/>
      <c r="M49" s="133"/>
      <c r="Y49" s="130"/>
      <c r="Z49" s="107"/>
    </row>
    <row r="50" spans="1:26" s="105" customFormat="1" x14ac:dyDescent="0.25">
      <c r="A50" s="103"/>
      <c r="B50" s="103"/>
      <c r="C50" s="103"/>
      <c r="D50" s="103"/>
      <c r="E50" s="103"/>
      <c r="F50" s="103"/>
      <c r="G50" s="103"/>
      <c r="H50" s="103"/>
      <c r="I50" s="107"/>
      <c r="J50" s="103"/>
      <c r="K50" s="133"/>
      <c r="L50" s="133"/>
      <c r="M50" s="133"/>
      <c r="Y50" s="130"/>
      <c r="Z50" s="107"/>
    </row>
    <row r="51" spans="1:26" s="105" customFormat="1" x14ac:dyDescent="0.25">
      <c r="A51" s="103"/>
      <c r="B51" s="103"/>
      <c r="C51" s="103"/>
      <c r="D51" s="103"/>
      <c r="E51" s="103"/>
      <c r="F51" s="103"/>
      <c r="G51" s="103"/>
      <c r="H51" s="103"/>
      <c r="I51" s="107"/>
      <c r="J51" s="103"/>
      <c r="K51" s="133"/>
      <c r="L51" s="133"/>
      <c r="M51" s="133"/>
      <c r="Y51" s="130"/>
      <c r="Z51" s="107"/>
    </row>
    <row r="52" spans="1:26" s="105" customFormat="1" x14ac:dyDescent="0.25">
      <c r="A52" s="103"/>
      <c r="B52" s="103"/>
      <c r="C52" s="103"/>
      <c r="D52" s="103"/>
      <c r="E52" s="103"/>
      <c r="F52" s="103"/>
      <c r="G52" s="103"/>
      <c r="H52" s="103"/>
      <c r="I52" s="107"/>
      <c r="J52" s="103"/>
      <c r="K52" s="133"/>
      <c r="L52" s="133"/>
      <c r="M52" s="133"/>
      <c r="Y52" s="130"/>
      <c r="Z52" s="107"/>
    </row>
    <row r="53" spans="1:26" s="105" customForma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3"/>
      <c r="K53" s="133"/>
      <c r="L53" s="133"/>
      <c r="M53" s="133"/>
      <c r="Y53" s="130"/>
      <c r="Z53" s="107"/>
    </row>
    <row r="54" spans="1:26" s="105" customForma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3"/>
      <c r="K54" s="133"/>
      <c r="L54" s="133"/>
      <c r="M54" s="133"/>
      <c r="Y54" s="130"/>
      <c r="Z54" s="107"/>
    </row>
    <row r="55" spans="1:26" s="105" customForma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3"/>
      <c r="K55" s="133"/>
      <c r="L55" s="133"/>
      <c r="M55" s="133"/>
      <c r="Y55" s="130"/>
      <c r="Z55" s="107"/>
    </row>
    <row r="56" spans="1:26" s="105" customForma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3"/>
      <c r="K56" s="133"/>
      <c r="L56" s="133"/>
      <c r="M56" s="133"/>
      <c r="Y56" s="130"/>
      <c r="Z56" s="107"/>
    </row>
    <row r="57" spans="1:26" s="105" customForma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3"/>
      <c r="K57" s="133"/>
      <c r="L57" s="133"/>
      <c r="M57" s="133"/>
      <c r="Y57" s="130"/>
      <c r="Z57" s="107"/>
    </row>
    <row r="58" spans="1:26" s="105" customForma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3"/>
      <c r="K58" s="133"/>
      <c r="L58" s="133"/>
      <c r="M58" s="133"/>
      <c r="Y58" s="130"/>
      <c r="Z58" s="107"/>
    </row>
    <row r="59" spans="1:26" s="105" customForma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3"/>
      <c r="K59" s="133"/>
      <c r="L59" s="133"/>
      <c r="M59" s="133"/>
      <c r="Y59" s="130"/>
      <c r="Z59" s="107"/>
    </row>
    <row r="60" spans="1:26" s="105" customForma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3"/>
      <c r="K60" s="133"/>
      <c r="L60" s="133"/>
      <c r="M60" s="133"/>
      <c r="Y60" s="130"/>
      <c r="Z60" s="107"/>
    </row>
    <row r="61" spans="1:26" s="105" customForma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3"/>
      <c r="K61" s="133"/>
      <c r="L61" s="133"/>
      <c r="M61" s="133"/>
      <c r="Y61" s="130"/>
      <c r="Z61" s="107"/>
    </row>
    <row r="62" spans="1:26" s="105" customForma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3"/>
      <c r="K62" s="133"/>
      <c r="L62" s="133"/>
      <c r="M62" s="133"/>
      <c r="Y62" s="130"/>
      <c r="Z62" s="107"/>
    </row>
    <row r="63" spans="1:26" s="105" customForma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3"/>
      <c r="K63" s="133"/>
      <c r="L63" s="133"/>
      <c r="M63" s="133"/>
      <c r="Y63" s="130"/>
      <c r="Z63" s="107"/>
    </row>
    <row r="64" spans="1:26" s="105" customForma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3"/>
      <c r="K64" s="133"/>
      <c r="L64" s="133"/>
      <c r="M64" s="133"/>
      <c r="Y64" s="130"/>
      <c r="Z64" s="107"/>
    </row>
    <row r="65" spans="1:26" s="105" customForma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3"/>
      <c r="K65" s="133"/>
      <c r="L65" s="133"/>
      <c r="M65" s="133"/>
      <c r="Y65" s="130"/>
      <c r="Z65" s="107"/>
    </row>
    <row r="66" spans="1:26" s="105" customForma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3"/>
      <c r="K66" s="133"/>
      <c r="L66" s="133"/>
      <c r="M66" s="133"/>
      <c r="Y66" s="130"/>
      <c r="Z66" s="107"/>
    </row>
    <row r="67" spans="1:26" s="105" customForma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3"/>
      <c r="K67" s="133"/>
      <c r="L67" s="133"/>
      <c r="M67" s="133"/>
      <c r="Y67" s="130"/>
      <c r="Z67" s="107"/>
    </row>
    <row r="68" spans="1:26" s="105" customForma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3"/>
      <c r="K68" s="133"/>
      <c r="L68" s="133"/>
      <c r="M68" s="133"/>
      <c r="Y68" s="130"/>
      <c r="Z68" s="107"/>
    </row>
    <row r="69" spans="1:26" s="105" customForma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3"/>
      <c r="K69" s="133"/>
      <c r="L69" s="133"/>
      <c r="M69" s="133"/>
      <c r="Y69" s="130"/>
      <c r="Z69" s="107"/>
    </row>
    <row r="70" spans="1:26" s="105" customForma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3"/>
      <c r="K70" s="133"/>
      <c r="L70" s="133"/>
      <c r="M70" s="133"/>
      <c r="Y70" s="130"/>
      <c r="Z70" s="107"/>
    </row>
    <row r="71" spans="1:26" s="105" customForma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3"/>
      <c r="K71" s="133"/>
      <c r="L71" s="133"/>
      <c r="M71" s="133"/>
      <c r="Y71" s="130"/>
      <c r="Z71" s="107"/>
    </row>
    <row r="72" spans="1:26" s="105" customForma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3"/>
      <c r="K72" s="133"/>
      <c r="L72" s="133"/>
      <c r="M72" s="133"/>
      <c r="Y72" s="130"/>
      <c r="Z72" s="107"/>
    </row>
    <row r="73" spans="1:26" s="105" customForma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3"/>
      <c r="K73" s="133"/>
      <c r="L73" s="133"/>
      <c r="M73" s="133"/>
      <c r="Y73" s="130"/>
      <c r="Z73" s="107"/>
    </row>
    <row r="74" spans="1:26" s="105" customForma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3"/>
      <c r="K74" s="133"/>
      <c r="L74" s="133"/>
      <c r="M74" s="133"/>
      <c r="Y74" s="130"/>
      <c r="Z74" s="107"/>
    </row>
    <row r="75" spans="1:26" s="105" customForma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3"/>
      <c r="K75" s="133"/>
      <c r="L75" s="133"/>
      <c r="M75" s="133"/>
      <c r="Y75" s="130"/>
      <c r="Z75" s="107"/>
    </row>
    <row r="76" spans="1:26" s="105" customForma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3"/>
      <c r="K76" s="133"/>
      <c r="L76" s="133"/>
      <c r="M76" s="133"/>
      <c r="Y76" s="130"/>
      <c r="Z76" s="107"/>
    </row>
    <row r="77" spans="1:26" s="105" customForma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3"/>
      <c r="K77" s="133"/>
      <c r="L77" s="133"/>
      <c r="M77" s="133"/>
      <c r="Y77" s="130"/>
      <c r="Z77" s="107"/>
    </row>
    <row r="78" spans="1:26" s="105" customForma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3"/>
      <c r="K78" s="133"/>
      <c r="L78" s="133"/>
      <c r="M78" s="133"/>
      <c r="Y78" s="130"/>
      <c r="Z78" s="107"/>
    </row>
    <row r="79" spans="1:26" s="105" customForma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3"/>
      <c r="K79" s="133"/>
      <c r="L79" s="133"/>
      <c r="M79" s="133"/>
      <c r="Y79" s="130"/>
      <c r="Z79" s="107"/>
    </row>
    <row r="80" spans="1:26" s="105" customForma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3"/>
      <c r="K80" s="133"/>
      <c r="L80" s="133"/>
      <c r="M80" s="133"/>
      <c r="Y80" s="130"/>
      <c r="Z80" s="107"/>
    </row>
    <row r="81" spans="1:26" s="105" customForma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3"/>
      <c r="K81" s="133"/>
      <c r="L81" s="133"/>
      <c r="M81" s="133"/>
      <c r="Y81" s="130"/>
      <c r="Z81" s="107"/>
    </row>
    <row r="82" spans="1:26" s="105" customForma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3"/>
      <c r="K82" s="133"/>
      <c r="L82" s="133"/>
      <c r="M82" s="133"/>
      <c r="Y82" s="130"/>
      <c r="Z82" s="107"/>
    </row>
    <row r="83" spans="1:26" s="105" customForma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3"/>
      <c r="K83" s="133"/>
      <c r="L83" s="133"/>
      <c r="M83" s="133"/>
      <c r="Y83" s="130"/>
      <c r="Z83" s="107"/>
    </row>
    <row r="84" spans="1:26" s="105" customForma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3"/>
      <c r="K84" s="133"/>
      <c r="L84" s="133"/>
      <c r="M84" s="133"/>
      <c r="Y84" s="130"/>
      <c r="Z84" s="107"/>
    </row>
    <row r="85" spans="1:26" s="105" customForma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3"/>
      <c r="K85" s="133"/>
      <c r="L85" s="133"/>
      <c r="M85" s="133"/>
      <c r="Y85" s="130"/>
      <c r="Z85" s="107"/>
    </row>
    <row r="86" spans="1:26" s="105" customForma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3"/>
      <c r="K86" s="133"/>
      <c r="L86" s="133"/>
      <c r="M86" s="133"/>
      <c r="Y86" s="130"/>
      <c r="Z86" s="107"/>
    </row>
    <row r="87" spans="1:26" s="105" customForma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3"/>
      <c r="K87" s="133"/>
      <c r="L87" s="133"/>
      <c r="M87" s="133"/>
      <c r="Y87" s="130"/>
      <c r="Z87" s="107"/>
    </row>
    <row r="88" spans="1:26" s="105" customForma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3"/>
      <c r="K88" s="133"/>
      <c r="L88" s="133"/>
      <c r="M88" s="133"/>
      <c r="Y88" s="130"/>
      <c r="Z88" s="107"/>
    </row>
    <row r="89" spans="1:26" s="105" customForma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3"/>
      <c r="K89" s="133"/>
      <c r="L89" s="133"/>
      <c r="M89" s="133"/>
      <c r="Y89" s="130"/>
      <c r="Z89" s="107"/>
    </row>
    <row r="90" spans="1:26" s="105" customForma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3"/>
      <c r="K90" s="133"/>
      <c r="L90" s="133"/>
      <c r="M90" s="133"/>
      <c r="Y90" s="130"/>
      <c r="Z90" s="107"/>
    </row>
    <row r="91" spans="1:26" s="105" customForma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3"/>
      <c r="K91" s="133"/>
      <c r="L91" s="133"/>
      <c r="M91" s="133"/>
      <c r="Y91" s="130"/>
      <c r="Z91" s="107"/>
    </row>
    <row r="92" spans="1:26" s="105" customForma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3"/>
      <c r="K92" s="133"/>
      <c r="L92" s="133"/>
      <c r="M92" s="133"/>
      <c r="Y92" s="130"/>
      <c r="Z92" s="107"/>
    </row>
    <row r="93" spans="1:26" s="105" customForma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3"/>
      <c r="K93" s="133"/>
      <c r="L93" s="133"/>
      <c r="M93" s="133"/>
      <c r="Y93" s="130"/>
      <c r="Z93" s="107"/>
    </row>
    <row r="94" spans="1:26" s="105" customForma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3"/>
      <c r="K94" s="133"/>
      <c r="L94" s="133"/>
      <c r="M94" s="133"/>
      <c r="Y94" s="130"/>
      <c r="Z94" s="107"/>
    </row>
    <row r="95" spans="1:26" s="105" customForma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3"/>
      <c r="K95" s="133"/>
      <c r="L95" s="133"/>
      <c r="M95" s="133"/>
      <c r="Y95" s="130"/>
      <c r="Z95" s="107"/>
    </row>
    <row r="96" spans="1:26" s="105" customForma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3"/>
      <c r="K96" s="133"/>
      <c r="L96" s="133"/>
      <c r="M96" s="133"/>
      <c r="Y96" s="130"/>
      <c r="Z96" s="107"/>
    </row>
    <row r="97" spans="1:26" s="105" customForma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3"/>
      <c r="K97" s="133"/>
      <c r="L97" s="133"/>
      <c r="M97" s="133"/>
      <c r="Y97" s="130"/>
      <c r="Z97" s="107"/>
    </row>
    <row r="98" spans="1:26" s="105" customForma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3"/>
      <c r="K98" s="133"/>
      <c r="L98" s="133"/>
      <c r="M98" s="133"/>
      <c r="Y98" s="130"/>
      <c r="Z98" s="107"/>
    </row>
    <row r="99" spans="1:26" s="105" customForma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3"/>
      <c r="K99" s="133"/>
      <c r="L99" s="133"/>
      <c r="M99" s="133"/>
      <c r="Y99" s="130"/>
      <c r="Z99" s="107"/>
    </row>
    <row r="100" spans="1:26" s="105" customForma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3"/>
      <c r="K100" s="133"/>
      <c r="L100" s="133"/>
      <c r="M100" s="133"/>
      <c r="Y100" s="130"/>
      <c r="Z100" s="107"/>
    </row>
    <row r="101" spans="1:26" s="105" customForma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3"/>
      <c r="K101" s="133"/>
      <c r="L101" s="133"/>
      <c r="M101" s="133"/>
      <c r="Y101" s="130"/>
      <c r="Z101" s="107"/>
    </row>
    <row r="102" spans="1:26" s="105" customForma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3"/>
      <c r="K102" s="133"/>
      <c r="L102" s="133"/>
      <c r="M102" s="133"/>
      <c r="Y102" s="130"/>
      <c r="Z102" s="107"/>
    </row>
    <row r="103" spans="1:26" s="105" customForma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3"/>
      <c r="K103" s="133"/>
      <c r="L103" s="133"/>
      <c r="M103" s="133"/>
      <c r="Y103" s="130"/>
      <c r="Z103" s="107"/>
    </row>
    <row r="104" spans="1:26" s="105" customForma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3"/>
      <c r="K104" s="133"/>
      <c r="L104" s="133"/>
      <c r="M104" s="133"/>
      <c r="Y104" s="130"/>
      <c r="Z104" s="107"/>
    </row>
  </sheetData>
  <mergeCells count="24">
    <mergeCell ref="A20:H20"/>
    <mergeCell ref="O6:O7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P6:P7"/>
    <mergeCell ref="Q6:Q7"/>
    <mergeCell ref="R6:T6"/>
    <mergeCell ref="U6:U7"/>
    <mergeCell ref="V6:W6"/>
    <mergeCell ref="X6:X7"/>
  </mergeCells>
  <pageMargins left="0.70866141732283472" right="0.70866141732283472" top="0.78740157480314965" bottom="0.78740157480314965" header="0.31496062992125984" footer="0.31496062992125984"/>
  <pageSetup paperSize="9" scale="41" firstPageNumber="120" fitToHeight="0" orientation="landscape" useFirstPageNumber="1" r:id="rId1"/>
  <headerFooter>
    <oddFooter xml:space="preserve">&amp;L&amp;"Arial,Kurzíva"Zastupitelstvo Olomouckého kraje 16-12-2019
7. - Rozpočet Olomouckého kraje 2020 - návrh rozpočtu
Příloha č. 5b): Projekty spolufinancované z evropských fondů a národních fondů&amp;R&amp;"Arial,Kurzíva"Strana &amp;P (Celkem 140)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22</vt:i4>
      </vt:variant>
    </vt:vector>
  </HeadingPairs>
  <TitlesOfParts>
    <vt:vector size="42" baseType="lpstr">
      <vt:lpstr>Souhrn</vt:lpstr>
      <vt:lpstr>školství - ORJ 52</vt:lpstr>
      <vt:lpstr>Školství - ORJ 59</vt:lpstr>
      <vt:lpstr>Školství - ORJ 19</vt:lpstr>
      <vt:lpstr>Sociální - ORJ 52</vt:lpstr>
      <vt:lpstr>Sociální - ORJ 19</vt:lpstr>
      <vt:lpstr>Doprava - ORJ 50 </vt:lpstr>
      <vt:lpstr>Doprava - SSOK</vt:lpstr>
      <vt:lpstr>Kultura - ORJ 52</vt:lpstr>
      <vt:lpstr>Kultura - ORJ 19</vt:lpstr>
      <vt:lpstr>Zdravotnictví - ORJ 52 SMN</vt:lpstr>
      <vt:lpstr>Zdravotnictví - ORJ 19</vt:lpstr>
      <vt:lpstr>IT - ORJ 59</vt:lpstr>
      <vt:lpstr>Životní prostředí - ORJ 59</vt:lpstr>
      <vt:lpstr>Cestovní ruch - ORJ 59</vt:lpstr>
      <vt:lpstr>Evropské programy - ORJ 60</vt:lpstr>
      <vt:lpstr>Evropské programy - ORJ 64</vt:lpstr>
      <vt:lpstr>Evropské programy - ORJ 74</vt:lpstr>
      <vt:lpstr>Evropské programy - ORJ 76</vt:lpstr>
      <vt:lpstr>Projektová příprava - ORJ 30</vt:lpstr>
      <vt:lpstr>'Evropské programy - ORJ 74'!Názvy_tisku</vt:lpstr>
      <vt:lpstr>'školství - ORJ 52'!Názvy_tisku</vt:lpstr>
      <vt:lpstr>'Cestovní ruch - ORJ 59'!Oblast_tisku</vt:lpstr>
      <vt:lpstr>'Doprava - ORJ 50 '!Oblast_tisku</vt:lpstr>
      <vt:lpstr>'Doprava - SSOK'!Oblast_tisku</vt:lpstr>
      <vt:lpstr>'Evropské programy - ORJ 60'!Oblast_tisku</vt:lpstr>
      <vt:lpstr>'Evropské programy - ORJ 64'!Oblast_tisku</vt:lpstr>
      <vt:lpstr>'Evropské programy - ORJ 74'!Oblast_tisku</vt:lpstr>
      <vt:lpstr>'Evropské programy - ORJ 76'!Oblast_tisku</vt:lpstr>
      <vt:lpstr>'IT - ORJ 59'!Oblast_tisku</vt:lpstr>
      <vt:lpstr>'Kultura - ORJ 19'!Oblast_tisku</vt:lpstr>
      <vt:lpstr>'Kultura - ORJ 52'!Oblast_tisku</vt:lpstr>
      <vt:lpstr>'Projektová příprava - ORJ 30'!Oblast_tisku</vt:lpstr>
      <vt:lpstr>'Sociální - ORJ 19'!Oblast_tisku</vt:lpstr>
      <vt:lpstr>'Sociální - ORJ 52'!Oblast_tisku</vt:lpstr>
      <vt:lpstr>Souhrn!Oblast_tisku</vt:lpstr>
      <vt:lpstr>'Školství - ORJ 19'!Oblast_tisku</vt:lpstr>
      <vt:lpstr>'školství - ORJ 52'!Oblast_tisku</vt:lpstr>
      <vt:lpstr>'Školství - ORJ 59'!Oblast_tisku</vt:lpstr>
      <vt:lpstr>'Zdravotnictví - ORJ 19'!Oblast_tisku</vt:lpstr>
      <vt:lpstr>'Zdravotnictví - ORJ 52 SMN'!Oblast_tisku</vt:lpstr>
      <vt:lpstr>'Životní prostředí - ORJ 59'!Oblast_tisku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2019-11-20T07:37:40Z</cp:lastPrinted>
  <dcterms:created xsi:type="dcterms:W3CDTF">2016-08-30T04:34:57Z</dcterms:created>
  <dcterms:modified xsi:type="dcterms:W3CDTF">2019-11-25T13:32:05Z</dcterms:modified>
</cp:coreProperties>
</file>