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P\ROK a ZOK\ZOK 2024\2024-9-16\"/>
    </mc:Choice>
  </mc:AlternateContent>
  <xr:revisionPtr revIDLastSave="0" documentId="13_ncr:1_{D95E438F-0CEB-44CE-907B-1186F47A6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1" l="1"/>
  <c r="I57" i="1"/>
  <c r="H57" i="1"/>
  <c r="F57" i="1"/>
  <c r="E57" i="1"/>
  <c r="D57" i="1"/>
  <c r="D10" i="1"/>
  <c r="H13" i="1" l="1"/>
  <c r="H26" i="1"/>
  <c r="J26" i="1" s="1"/>
  <c r="K30" i="1"/>
  <c r="F30" i="1"/>
  <c r="D30" i="1"/>
  <c r="I27" i="1"/>
  <c r="H27" i="1"/>
  <c r="G27" i="1"/>
  <c r="I26" i="1"/>
  <c r="I29" i="1"/>
  <c r="H29" i="1"/>
  <c r="G29" i="1"/>
  <c r="I28" i="1"/>
  <c r="H28" i="1"/>
  <c r="G28" i="1"/>
  <c r="K23" i="1"/>
  <c r="F23" i="1"/>
  <c r="D23" i="1"/>
  <c r="I21" i="1"/>
  <c r="H21" i="1"/>
  <c r="E18" i="1"/>
  <c r="F17" i="1"/>
  <c r="I17" i="1" s="1"/>
  <c r="I22" i="1"/>
  <c r="H22" i="1"/>
  <c r="G22" i="1"/>
  <c r="K18" i="1"/>
  <c r="D18" i="1"/>
  <c r="E23" i="1" l="1"/>
  <c r="G21" i="1"/>
  <c r="G26" i="1"/>
  <c r="E30" i="1"/>
  <c r="H30" i="1"/>
  <c r="J27" i="1"/>
  <c r="I30" i="1"/>
  <c r="J29" i="1"/>
  <c r="J28" i="1"/>
  <c r="J22" i="1"/>
  <c r="J21" i="1"/>
  <c r="H23" i="1"/>
  <c r="I23" i="1"/>
  <c r="G17" i="1"/>
  <c r="H17" i="1"/>
  <c r="H18" i="1" s="1"/>
  <c r="F18" i="1"/>
  <c r="I18" i="1"/>
  <c r="J30" i="1" l="1"/>
  <c r="J23" i="1"/>
  <c r="J17" i="1"/>
  <c r="J18" i="1" s="1"/>
  <c r="I55" i="1"/>
  <c r="K55" i="1"/>
  <c r="E55" i="1"/>
  <c r="F55" i="1"/>
  <c r="D55" i="1"/>
  <c r="H54" i="1"/>
  <c r="J54" i="1" s="1"/>
  <c r="J55" i="1" s="1"/>
  <c r="G54" i="1"/>
  <c r="I51" i="1"/>
  <c r="K51" i="1"/>
  <c r="E51" i="1"/>
  <c r="F51" i="1"/>
  <c r="D51" i="1"/>
  <c r="K46" i="1"/>
  <c r="I46" i="1"/>
  <c r="I42" i="1"/>
  <c r="K42" i="1"/>
  <c r="E46" i="1"/>
  <c r="F46" i="1"/>
  <c r="D46" i="1"/>
  <c r="E42" i="1"/>
  <c r="F42" i="1"/>
  <c r="D42" i="1"/>
  <c r="G41" i="1"/>
  <c r="J37" i="1"/>
  <c r="J38" i="1" s="1"/>
  <c r="K14" i="1"/>
  <c r="F14" i="1"/>
  <c r="E14" i="1"/>
  <c r="D14" i="1"/>
  <c r="I13" i="1"/>
  <c r="I14" i="1" s="1"/>
  <c r="H14" i="1"/>
  <c r="G13" i="1"/>
  <c r="K10" i="1"/>
  <c r="F10" i="1"/>
  <c r="E10" i="1"/>
  <c r="H9" i="1"/>
  <c r="G9" i="1"/>
  <c r="H8" i="1"/>
  <c r="I8" i="1" s="1"/>
  <c r="G8" i="1"/>
  <c r="G50" i="1"/>
  <c r="H50" i="1"/>
  <c r="J50" i="1" s="1"/>
  <c r="H49" i="1"/>
  <c r="J49" i="1" s="1"/>
  <c r="G49" i="1"/>
  <c r="H45" i="1"/>
  <c r="J45" i="1" s="1"/>
  <c r="J46" i="1" s="1"/>
  <c r="G45" i="1"/>
  <c r="G37" i="1"/>
  <c r="I38" i="1"/>
  <c r="K38" i="1"/>
  <c r="H38" i="1"/>
  <c r="E38" i="1"/>
  <c r="F38" i="1"/>
  <c r="D38" i="1"/>
  <c r="H41" i="1"/>
  <c r="J41" i="1" s="1"/>
  <c r="J42" i="1" s="1"/>
  <c r="K34" i="1"/>
  <c r="F34" i="1"/>
  <c r="E34" i="1"/>
  <c r="D34" i="1"/>
  <c r="H55" i="1" l="1"/>
  <c r="K57" i="1"/>
  <c r="J51" i="1"/>
  <c r="H42" i="1"/>
  <c r="H46" i="1"/>
  <c r="H51" i="1"/>
  <c r="J13" i="1"/>
  <c r="J14" i="1" s="1"/>
  <c r="H10" i="1"/>
  <c r="J8" i="1"/>
  <c r="I9" i="1"/>
  <c r="J9" i="1" s="1"/>
  <c r="H33" i="1"/>
  <c r="J10" i="1" l="1"/>
  <c r="I10" i="1"/>
  <c r="I33" i="1"/>
  <c r="I34" i="1" s="1"/>
  <c r="H34" i="1"/>
  <c r="J33" i="1" l="1"/>
  <c r="J34" i="1" s="1"/>
  <c r="G33" i="1"/>
</calcChain>
</file>

<file path=xl/sharedStrings.xml><?xml version="1.0" encoding="utf-8"?>
<sst xmlns="http://schemas.openxmlformats.org/spreadsheetml/2006/main" count="109" uniqueCount="80">
  <si>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</si>
  <si>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</si>
  <si>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</si>
  <si>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</si>
  <si>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</si>
  <si>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</si>
  <si>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</si>
  <si>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</si>
  <si>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</si>
  <si>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</si>
  <si>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</si>
  <si>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</si>
  <si>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</si>
  <si>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</si>
  <si>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</si>
  <si>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</si>
  <si>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</si>
  <si>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</si>
  <si>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</si>
  <si>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</si>
  <si>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</si>
  <si>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3.</t>
  </si>
  <si>
    <t>2.</t>
  </si>
  <si>
    <t>4.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</si>
  <si>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národních fondů)</t>
    </r>
  </si>
  <si>
    <t>5.</t>
  </si>
  <si>
    <t>PO</t>
  </si>
  <si>
    <t>6.</t>
  </si>
  <si>
    <t>7.</t>
  </si>
  <si>
    <t>8.</t>
  </si>
  <si>
    <t>9.</t>
  </si>
  <si>
    <t>Projekt podaný do výzvy Akční plánování v území - IDZ (implementace dlouhodobého záměru vzdělávání a rozvoje vzdělávací soustavy kraje) vyhlášené Ministerstvem školství, mládeže a tělovýchovy OP JAK</t>
  </si>
  <si>
    <t>Implementace dlouhodobého záměru v Olomouckém kraji</t>
  </si>
  <si>
    <t>UR/110/61/2024</t>
  </si>
  <si>
    <t>Projekt podaný do 63. výzvy - SC 1.1 Opatření v oblasti energetické účinnosti a snižování emisí skleníkových plynů z Operačního programu Životní prostředí 2021 - 2027</t>
  </si>
  <si>
    <r>
      <t xml:space="preserve">Rekonstrukce a obnova stávajícího zařízení kuchyně </t>
    </r>
    <r>
      <rPr>
        <sz val="12"/>
        <rFont val="Arial"/>
        <family val="2"/>
        <charset val="238"/>
      </rPr>
      <t>(Gymnázium Zábřeh, náměstí Osvobození 20)</t>
    </r>
  </si>
  <si>
    <t>UR/111/84/2024</t>
  </si>
  <si>
    <t>UR/111/86/2024</t>
  </si>
  <si>
    <r>
      <t xml:space="preserve">Elektronizace vybraných služeb veřejné správy - eHealth </t>
    </r>
    <r>
      <rPr>
        <sz val="12"/>
        <rFont val="Arial"/>
        <family val="2"/>
        <charset val="238"/>
      </rPr>
      <t>(Zdravotnická záchranná služba Olomouckého kraje)</t>
    </r>
  </si>
  <si>
    <r>
      <t xml:space="preserve">Výstavba fotovoltaické elektrárny na domově mládeže SŠE Lipník nad Bečvou </t>
    </r>
    <r>
      <rPr>
        <sz val="12"/>
        <rFont val="Arial"/>
        <family val="2"/>
        <charset val="238"/>
      </rPr>
      <t>(Střední škola elektrotechnická, Lipník nad Bečvou, Tyršova 781)</t>
    </r>
  </si>
  <si>
    <t>10.</t>
  </si>
  <si>
    <r>
      <t xml:space="preserve">Virtuální realita s využitím 5G technologie ve výuce na SPŠS Olomouc </t>
    </r>
    <r>
      <rPr>
        <sz val="12"/>
        <rFont val="Arial"/>
        <family val="2"/>
        <charset val="238"/>
      </rPr>
      <t>(Střední průmyslová škola strojnická, Olomouc, 17. listopadu 49)</t>
    </r>
  </si>
  <si>
    <r>
      <t>Výstavba fotovoltaické elektrárny na škole Tyršova 781 Lipník nad Bečvou</t>
    </r>
    <r>
      <rPr>
        <sz val="12"/>
        <rFont val="Arial"/>
        <family val="2"/>
        <charset val="238"/>
      </rPr>
      <t xml:space="preserve"> (Střední škola elektrotechnická, Lipník nad Bečvou, Tyršova 781)</t>
    </r>
  </si>
  <si>
    <t>Vlastivědné muzeum v Olomouci – Zámek Čechy pod Kosířem - rekonstrukce a využití objektů, VI. Etapa</t>
  </si>
  <si>
    <t>Projekt podaný do výzvy ModF - ENERGov č. 2/2023 vyhlášené Ministerstvem životního prostředí prostřednictvím Státního fondu životního prostředí</t>
  </si>
  <si>
    <t>UR/111/75/2024</t>
  </si>
  <si>
    <t>Projekty budou podané do 56. výzvy Operačního programu Životní prostředí přes 21. výzvu ITI Olomoucké aglomerace</t>
  </si>
  <si>
    <t>SMN a.s. - o.z. Nemocnice Přerov- zateplení transfuzní stanice (včetně lékárny)</t>
  </si>
  <si>
    <t>SMN a.s. - o.z. Nemocnice Prostějov - zateplení LDN</t>
  </si>
  <si>
    <t xml:space="preserve">UR/113/68/2024 </t>
  </si>
  <si>
    <t>Zlepšení dopravní dostupnosti Východních Sudet (II/457 hr. s Polskem - Javorník kř. s I/60H)</t>
  </si>
  <si>
    <t>UR/111/77/2024</t>
  </si>
  <si>
    <t>Projekt bude podaný do výzvy č. 11_24_013 programu Interreg Česko-Polsko 2021-2027</t>
  </si>
  <si>
    <t>Projekty budou podané do 17. výzvy Ministerstva práce a sociálních věcí v rámci programu 013 310 Rozvoj a obnova materiálně technické základny sociálních služeb 2016-2025.</t>
  </si>
  <si>
    <t>Domov pro seniory Radkova Lhota – Výměna a úprava výtahů na hlavní budově za evakuační</t>
  </si>
  <si>
    <t>Domov „Na Zámku“ Nezamyslice – vybudování výtahu</t>
  </si>
  <si>
    <t>Střední průmyslová škola Jeseník – Fotovoltaika SPŠ Jeseník</t>
  </si>
  <si>
    <t>Domov seniorů Prostějov - FVE</t>
  </si>
  <si>
    <t>Sociální služby pro seniory Šumperk - FVE</t>
  </si>
  <si>
    <t>Domov seniorů POHODA Chválkovice - FVE</t>
  </si>
  <si>
    <t>Projekty budou podané do Výzvy RES+ č. 1/2024 v rámci Modernizačního fondu z Operačního programu Životní prostředí</t>
  </si>
  <si>
    <t>11.</t>
  </si>
  <si>
    <t>12.</t>
  </si>
  <si>
    <t>13.</t>
  </si>
  <si>
    <t>14.</t>
  </si>
  <si>
    <t>15.</t>
  </si>
  <si>
    <t>16.</t>
  </si>
  <si>
    <t>17.</t>
  </si>
  <si>
    <t>Projekt podaný do 2. výzvy - Demonstrativní aplikace ekosystému sítí 5G pro chytrá města, obce a regiony vyhlášené Ministerstvem pro místní rozvoj v rámci Narodního plánu obnovy</t>
  </si>
  <si>
    <t>Celkem</t>
  </si>
  <si>
    <t>Projekt bude podaný do 78. výzvy - SC 1.1 Využívání přínosů digitalizace pro občany, podniky, výzkumné organizace a veřejné správy vyhlášené Ministerstvem pro místní rozvoj v rámci Národního plánu obnovy</t>
  </si>
  <si>
    <t>Projekty budou podané do výzvy Modernizačního fondu - RES+ č. 4/2024 program 2. Nové obnovitelné zdroje v energetice (RES+) vyhlášené Ministerstvem životního prostředí prostřednictvím SFŽP</t>
  </si>
  <si>
    <t>UR/115/89/2024</t>
  </si>
  <si>
    <t>UR/115/87/2024</t>
  </si>
  <si>
    <t>UR/115/88/2024</t>
  </si>
  <si>
    <t>Projekt bude podaný do výzvy k předkládání žádostí o podporu z národních zdrojů alokovaných pro program LIFE 2024</t>
  </si>
  <si>
    <t>„Energy Living Lab of the Olomouc Region – spolufinancování“</t>
  </si>
  <si>
    <t>UR/115/80/2024</t>
  </si>
  <si>
    <t>UR/115/81/2024</t>
  </si>
  <si>
    <t>UR/115/82/2024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</si>
</sst>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0" fillId="4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5" fillId="0" borderId="0" xfId="0" applyFont="1"/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14" fillId="3" borderId="1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2" fillId="5" borderId="11" xfId="0" applyNumberFormat="1" applyFont="1" applyFill="1" applyBorder="1" applyAlignment="1">
      <alignment vertical="center"/>
    </xf>
    <xf numFmtId="4" fontId="2" fillId="5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vertical="center"/>
    </xf>
    <xf numFmtId="164" fontId="14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vertical="center"/>
    </xf>
    <xf numFmtId="164" fontId="14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right" vertical="center"/>
    </xf>
    <xf numFmtId="164" fontId="5" fillId="0" borderId="13" xfId="0" applyNumberFormat="1" applyFont="1" applyFill="1" applyBorder="1" applyAlignment="1">
      <alignment horizontal="right" vertical="center"/>
    </xf>
    <xf numFmtId="9" fontId="2" fillId="0" borderId="13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right" vertical="center"/>
    </xf>
    <xf numFmtId="9" fontId="2" fillId="4" borderId="13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71"/>
  <sheetViews>
    <sheetView tabSelected="1" view="pageBreakPreview" zoomScale="80" zoomScaleNormal="80" zoomScaleSheetLayoutView="80" zoomScalePageLayoutView="75" workbookViewId="0">
      <pane ySplit="6" topLeftCell="A17" activePane="bottomLeft" state="frozen"/>
      <selection pane="bottomLeft" activeCell="L30" sqref="L30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5" customWidth="1"/>
    <col min="4" max="4" width="23.140625" customWidth="1"/>
    <col min="5" max="5" width="23.5703125" customWidth="1"/>
    <col min="6" max="6" width="24.140625" customWidth="1"/>
    <col min="7" max="7" width="21" style="31" customWidth="1"/>
    <col min="8" max="8" width="24.7109375" customWidth="1"/>
    <col min="9" max="9" width="22.28515625" style="8" customWidth="1"/>
    <col min="10" max="10" width="27" customWidth="1"/>
    <col min="11" max="11" width="19.7109375" customWidth="1"/>
    <col min="12" max="12" width="21.42578125" style="1" customWidth="1"/>
    <col min="14" max="14" width="18.7109375" bestFit="1" customWidth="1"/>
    <col min="17" max="17" width="34.85546875" customWidth="1"/>
    <col min="19" max="19" width="32.85546875" customWidth="1"/>
  </cols>
  <sheetData>
    <row r="1" spans="1:19" ht="20.25" customHeight="1" x14ac:dyDescent="0.25">
      <c r="A1" s="101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19" ht="15.75" customHeight="1" thickBot="1" x14ac:dyDescent="0.25">
      <c r="A2" s="21"/>
      <c r="B2" s="22"/>
      <c r="C2" s="23"/>
      <c r="D2" s="24"/>
      <c r="E2" s="24"/>
      <c r="F2" s="24"/>
      <c r="G2" s="30"/>
      <c r="H2" s="24"/>
      <c r="I2" s="25"/>
      <c r="J2" s="26"/>
      <c r="K2" s="26"/>
      <c r="L2" s="27"/>
    </row>
    <row r="3" spans="1:19" s="1" customFormat="1" ht="32.65" customHeight="1" x14ac:dyDescent="0.2">
      <c r="A3" s="117" t="s">
        <v>1</v>
      </c>
      <c r="B3" s="104" t="s">
        <v>0</v>
      </c>
      <c r="C3" s="119" t="s">
        <v>14</v>
      </c>
      <c r="D3" s="106" t="s">
        <v>2</v>
      </c>
      <c r="E3" s="106" t="s">
        <v>3</v>
      </c>
      <c r="F3" s="106" t="s">
        <v>5</v>
      </c>
      <c r="G3" s="106" t="s">
        <v>20</v>
      </c>
      <c r="H3" s="106" t="s">
        <v>6</v>
      </c>
      <c r="I3" s="108" t="s">
        <v>9</v>
      </c>
      <c r="J3" s="106" t="s">
        <v>4</v>
      </c>
      <c r="K3" s="106" t="s">
        <v>8</v>
      </c>
      <c r="L3" s="111" t="s">
        <v>18</v>
      </c>
    </row>
    <row r="4" spans="1:19" s="1" customFormat="1" ht="18.600000000000001" customHeight="1" x14ac:dyDescent="0.2">
      <c r="A4" s="118"/>
      <c r="B4" s="105"/>
      <c r="C4" s="120"/>
      <c r="D4" s="107"/>
      <c r="E4" s="107"/>
      <c r="F4" s="114"/>
      <c r="G4" s="107"/>
      <c r="H4" s="116"/>
      <c r="I4" s="109"/>
      <c r="J4" s="107"/>
      <c r="K4" s="107"/>
      <c r="L4" s="112"/>
    </row>
    <row r="5" spans="1:19" s="1" customFormat="1" ht="17.25" customHeight="1" thickBot="1" x14ac:dyDescent="0.25">
      <c r="A5" s="39"/>
      <c r="B5" s="38"/>
      <c r="C5" s="121"/>
      <c r="D5" s="5" t="s">
        <v>11</v>
      </c>
      <c r="E5" s="5" t="s">
        <v>10</v>
      </c>
      <c r="F5" s="115"/>
      <c r="G5" s="115"/>
      <c r="H5" s="115"/>
      <c r="I5" s="110"/>
      <c r="J5" s="5" t="s">
        <v>12</v>
      </c>
      <c r="K5" s="5" t="s">
        <v>13</v>
      </c>
      <c r="L5" s="113"/>
    </row>
    <row r="6" spans="1:19" s="1" customFormat="1" ht="21.4" customHeight="1" thickTop="1" thickBot="1" x14ac:dyDescent="0.25">
      <c r="A6" s="10">
        <v>1</v>
      </c>
      <c r="B6" s="11">
        <v>2</v>
      </c>
      <c r="C6" s="16">
        <v>3</v>
      </c>
      <c r="D6" s="11">
        <v>4</v>
      </c>
      <c r="E6" s="11">
        <v>5</v>
      </c>
      <c r="F6" s="11">
        <v>6</v>
      </c>
      <c r="G6" s="29"/>
      <c r="H6" s="11">
        <v>7</v>
      </c>
      <c r="I6" s="11">
        <v>8</v>
      </c>
      <c r="J6" s="11">
        <v>9</v>
      </c>
      <c r="K6" s="12">
        <v>10</v>
      </c>
      <c r="L6" s="13">
        <v>11</v>
      </c>
    </row>
    <row r="7" spans="1:19" s="54" customFormat="1" ht="31.5" customHeight="1" x14ac:dyDescent="0.2">
      <c r="A7" s="91" t="s">
        <v>46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19" s="57" customFormat="1" ht="45.75" customHeight="1" x14ac:dyDescent="0.2">
      <c r="A8" s="60" t="s">
        <v>17</v>
      </c>
      <c r="B8" s="61" t="s">
        <v>47</v>
      </c>
      <c r="C8" s="62" t="s">
        <v>15</v>
      </c>
      <c r="D8" s="63">
        <v>30322853.48</v>
      </c>
      <c r="E8" s="64">
        <v>23055082.640000001</v>
      </c>
      <c r="F8" s="63">
        <v>5821894.4400000004</v>
      </c>
      <c r="G8" s="65">
        <f>F8/E8</f>
        <v>0.25252108313414401</v>
      </c>
      <c r="H8" s="63">
        <f t="shared" ref="H8:H9" si="0">E8-F8</f>
        <v>17233188.199999999</v>
      </c>
      <c r="I8" s="63">
        <f t="shared" ref="I8:I9" si="1">D8-F8-H8</f>
        <v>7267770.8399999999</v>
      </c>
      <c r="J8" s="63">
        <f>H8+I8</f>
        <v>24500959.039999999</v>
      </c>
      <c r="K8" s="63">
        <v>0</v>
      </c>
      <c r="L8" s="66" t="s">
        <v>49</v>
      </c>
    </row>
    <row r="9" spans="1:19" s="57" customFormat="1" ht="45.75" customHeight="1" thickBot="1" x14ac:dyDescent="0.25">
      <c r="A9" s="60" t="s">
        <v>22</v>
      </c>
      <c r="B9" s="61" t="s">
        <v>48</v>
      </c>
      <c r="C9" s="62" t="s">
        <v>15</v>
      </c>
      <c r="D9" s="63">
        <v>130904977.26000001</v>
      </c>
      <c r="E9" s="64">
        <v>71410476.859999999</v>
      </c>
      <c r="F9" s="63">
        <v>28564190.739999998</v>
      </c>
      <c r="G9" s="65">
        <f>F9/E9</f>
        <v>0.39999999994398577</v>
      </c>
      <c r="H9" s="63">
        <f t="shared" si="0"/>
        <v>42846286.120000005</v>
      </c>
      <c r="I9" s="63">
        <f t="shared" si="1"/>
        <v>59494500.400000006</v>
      </c>
      <c r="J9" s="63">
        <f>H9+I9</f>
        <v>102340786.52000001</v>
      </c>
      <c r="K9" s="63">
        <v>0</v>
      </c>
      <c r="L9" s="67" t="s">
        <v>77</v>
      </c>
    </row>
    <row r="10" spans="1:19" s="58" customFormat="1" ht="27" customHeight="1" thickBot="1" x14ac:dyDescent="0.25">
      <c r="A10" s="89" t="s">
        <v>7</v>
      </c>
      <c r="B10" s="90"/>
      <c r="C10" s="90"/>
      <c r="D10" s="68">
        <f>SUM(D8:D9)</f>
        <v>161227830.74000001</v>
      </c>
      <c r="E10" s="68">
        <f t="shared" ref="E10:F10" si="2">SUM(E8:E9)</f>
        <v>94465559.5</v>
      </c>
      <c r="F10" s="68">
        <f t="shared" si="2"/>
        <v>34386085.18</v>
      </c>
      <c r="G10" s="69"/>
      <c r="H10" s="68">
        <f t="shared" ref="H10:K10" si="3">SUM(H8:H9)</f>
        <v>60079474.320000008</v>
      </c>
      <c r="I10" s="68">
        <f t="shared" si="3"/>
        <v>66762271.24000001</v>
      </c>
      <c r="J10" s="68">
        <f t="shared" si="3"/>
        <v>126841745.56</v>
      </c>
      <c r="K10" s="68">
        <f t="shared" si="3"/>
        <v>0</v>
      </c>
      <c r="L10" s="70"/>
      <c r="S10" s="59"/>
    </row>
    <row r="11" spans="1:19" s="36" customFormat="1" ht="42" customHeight="1" thickBot="1" x14ac:dyDescent="0.25">
      <c r="A11" s="43"/>
      <c r="B11" s="44"/>
      <c r="C11" s="44"/>
      <c r="D11" s="45"/>
      <c r="E11" s="45"/>
      <c r="F11" s="45"/>
      <c r="G11" s="71"/>
      <c r="H11" s="45"/>
      <c r="I11" s="45"/>
      <c r="J11" s="45"/>
      <c r="K11" s="45"/>
      <c r="L11" s="47"/>
      <c r="S11" s="37"/>
    </row>
    <row r="12" spans="1:19" s="54" customFormat="1" ht="31.5" customHeight="1" x14ac:dyDescent="0.2">
      <c r="A12" s="91" t="s">
        <v>44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9" s="54" customFormat="1" ht="45.75" customHeight="1" thickBot="1" x14ac:dyDescent="0.25">
      <c r="A13" s="60" t="s">
        <v>21</v>
      </c>
      <c r="B13" s="61" t="s">
        <v>43</v>
      </c>
      <c r="C13" s="72" t="s">
        <v>15</v>
      </c>
      <c r="D13" s="64">
        <v>195000000</v>
      </c>
      <c r="E13" s="64">
        <v>108000000</v>
      </c>
      <c r="F13" s="64">
        <v>27000000</v>
      </c>
      <c r="G13" s="73">
        <f>F13/E13</f>
        <v>0.25</v>
      </c>
      <c r="H13" s="64">
        <f>E13-F13</f>
        <v>81000000</v>
      </c>
      <c r="I13" s="64">
        <f>D13-F13</f>
        <v>168000000</v>
      </c>
      <c r="J13" s="64">
        <f>H13+I13</f>
        <v>249000000</v>
      </c>
      <c r="K13" s="64">
        <v>0</v>
      </c>
      <c r="L13" s="74" t="s">
        <v>45</v>
      </c>
    </row>
    <row r="14" spans="1:19" s="55" customFormat="1" ht="27" customHeight="1" thickBot="1" x14ac:dyDescent="0.25">
      <c r="A14" s="94" t="s">
        <v>7</v>
      </c>
      <c r="B14" s="95"/>
      <c r="C14" s="95"/>
      <c r="D14" s="40">
        <f>SUM(D13:D13)</f>
        <v>195000000</v>
      </c>
      <c r="E14" s="40">
        <f>SUM(E13:E13)</f>
        <v>108000000</v>
      </c>
      <c r="F14" s="40">
        <f>SUM(F13:F13)</f>
        <v>27000000</v>
      </c>
      <c r="G14" s="75"/>
      <c r="H14" s="40">
        <f>SUM(H13:H13)</f>
        <v>81000000</v>
      </c>
      <c r="I14" s="40">
        <f>SUM(I13:I13)</f>
        <v>168000000</v>
      </c>
      <c r="J14" s="40">
        <f>SUM(J13:J13)</f>
        <v>249000000</v>
      </c>
      <c r="K14" s="40">
        <f>SUM(K13:K13)</f>
        <v>0</v>
      </c>
      <c r="L14" s="42"/>
      <c r="S14" s="56"/>
    </row>
    <row r="15" spans="1:19" s="36" customFormat="1" ht="42" customHeight="1" thickBot="1" x14ac:dyDescent="0.25">
      <c r="A15" s="48"/>
      <c r="B15" s="49"/>
      <c r="C15" s="49"/>
      <c r="D15" s="50"/>
      <c r="E15" s="50"/>
      <c r="F15" s="50"/>
      <c r="G15" s="76"/>
      <c r="H15" s="50"/>
      <c r="I15" s="50"/>
      <c r="J15" s="50"/>
      <c r="K15" s="50"/>
      <c r="L15" s="52"/>
      <c r="S15" s="37"/>
    </row>
    <row r="16" spans="1:19" s="54" customFormat="1" ht="31.5" customHeight="1" x14ac:dyDescent="0.2">
      <c r="A16" s="91" t="s">
        <v>52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9" s="54" customFormat="1" ht="45.75" customHeight="1" thickBot="1" x14ac:dyDescent="0.25">
      <c r="A17" s="60" t="s">
        <v>23</v>
      </c>
      <c r="B17" s="61" t="s">
        <v>50</v>
      </c>
      <c r="C17" s="72" t="s">
        <v>15</v>
      </c>
      <c r="D17" s="64">
        <v>83865624</v>
      </c>
      <c r="E17" s="64">
        <v>61682500</v>
      </c>
      <c r="F17" s="64">
        <f>49346000+3084125</f>
        <v>52430125</v>
      </c>
      <c r="G17" s="73">
        <f>F17/E17</f>
        <v>0.85</v>
      </c>
      <c r="H17" s="64">
        <f>E17-F17</f>
        <v>9252375</v>
      </c>
      <c r="I17" s="64">
        <f>D17-F17</f>
        <v>31435499</v>
      </c>
      <c r="J17" s="64">
        <f>H17+I17</f>
        <v>40687874</v>
      </c>
      <c r="K17" s="64">
        <v>0</v>
      </c>
      <c r="L17" s="74" t="s">
        <v>51</v>
      </c>
    </row>
    <row r="18" spans="1:19" s="55" customFormat="1" ht="27" customHeight="1" thickBot="1" x14ac:dyDescent="0.25">
      <c r="A18" s="94" t="s">
        <v>7</v>
      </c>
      <c r="B18" s="95"/>
      <c r="C18" s="95"/>
      <c r="D18" s="40">
        <f>SUM(D17:D17)</f>
        <v>83865624</v>
      </c>
      <c r="E18" s="40">
        <f>SUM(E17:E17)</f>
        <v>61682500</v>
      </c>
      <c r="F18" s="40">
        <f>SUM(F17:F17)</f>
        <v>52430125</v>
      </c>
      <c r="G18" s="75"/>
      <c r="H18" s="40">
        <f>SUM(H17:H17)</f>
        <v>9252375</v>
      </c>
      <c r="I18" s="40">
        <f>SUM(I17:I17)</f>
        <v>31435499</v>
      </c>
      <c r="J18" s="40">
        <f>SUM(J17:J17)</f>
        <v>40687874</v>
      </c>
      <c r="K18" s="40">
        <f>SUM(K17:K17)</f>
        <v>0</v>
      </c>
      <c r="L18" s="42"/>
      <c r="S18" s="56"/>
    </row>
    <row r="19" spans="1:19" s="36" customFormat="1" ht="42" customHeight="1" thickBot="1" x14ac:dyDescent="0.25">
      <c r="A19" s="43"/>
      <c r="B19" s="44"/>
      <c r="C19" s="44"/>
      <c r="D19" s="45"/>
      <c r="E19" s="45"/>
      <c r="F19" s="45"/>
      <c r="G19" s="71"/>
      <c r="H19" s="45"/>
      <c r="I19" s="45"/>
      <c r="J19" s="45"/>
      <c r="K19" s="45"/>
      <c r="L19" s="47"/>
      <c r="S19" s="37"/>
    </row>
    <row r="20" spans="1:19" s="54" customFormat="1" ht="31.5" customHeight="1" x14ac:dyDescent="0.2">
      <c r="A20" s="91" t="s">
        <v>53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</row>
    <row r="21" spans="1:19" s="54" customFormat="1" ht="45.75" customHeight="1" x14ac:dyDescent="0.2">
      <c r="A21" s="60" t="s">
        <v>25</v>
      </c>
      <c r="B21" s="61" t="s">
        <v>54</v>
      </c>
      <c r="C21" s="72" t="s">
        <v>15</v>
      </c>
      <c r="D21" s="64">
        <v>5152000</v>
      </c>
      <c r="E21" s="64">
        <v>5152000</v>
      </c>
      <c r="F21" s="64">
        <v>3864000</v>
      </c>
      <c r="G21" s="73">
        <f>F21/E21</f>
        <v>0.75</v>
      </c>
      <c r="H21" s="64">
        <f>E21-F21</f>
        <v>1288000</v>
      </c>
      <c r="I21" s="64">
        <f>D21-F21</f>
        <v>1288000</v>
      </c>
      <c r="J21" s="64">
        <f>H21+I21</f>
        <v>2576000</v>
      </c>
      <c r="K21" s="64">
        <v>0</v>
      </c>
      <c r="L21" s="77" t="s">
        <v>78</v>
      </c>
    </row>
    <row r="22" spans="1:19" s="54" customFormat="1" ht="45.75" customHeight="1" thickBot="1" x14ac:dyDescent="0.25">
      <c r="A22" s="60" t="s">
        <v>27</v>
      </c>
      <c r="B22" s="61" t="s">
        <v>55</v>
      </c>
      <c r="C22" s="72" t="s">
        <v>15</v>
      </c>
      <c r="D22" s="64">
        <v>7728000</v>
      </c>
      <c r="E22" s="64">
        <v>4666666.666666666</v>
      </c>
      <c r="F22" s="64">
        <v>3500000</v>
      </c>
      <c r="G22" s="73">
        <f>F22/E22</f>
        <v>0.75000000000000011</v>
      </c>
      <c r="H22" s="64">
        <f>E22-F22</f>
        <v>1166666.666666666</v>
      </c>
      <c r="I22" s="64">
        <f>D22-F22</f>
        <v>4228000</v>
      </c>
      <c r="J22" s="64">
        <f>H22+I22</f>
        <v>5394666.666666666</v>
      </c>
      <c r="K22" s="64">
        <v>0</v>
      </c>
      <c r="L22" s="77" t="s">
        <v>78</v>
      </c>
    </row>
    <row r="23" spans="1:19" s="55" customFormat="1" ht="27" customHeight="1" thickBot="1" x14ac:dyDescent="0.25">
      <c r="A23" s="94" t="s">
        <v>7</v>
      </c>
      <c r="B23" s="95"/>
      <c r="C23" s="95"/>
      <c r="D23" s="40">
        <f>SUM(D21:D22)</f>
        <v>12880000</v>
      </c>
      <c r="E23" s="40">
        <f t="shared" ref="E23:K23" si="4">SUM(E21:E22)</f>
        <v>9818666.666666666</v>
      </c>
      <c r="F23" s="40">
        <f t="shared" si="4"/>
        <v>7364000</v>
      </c>
      <c r="G23" s="75"/>
      <c r="H23" s="40">
        <f t="shared" si="4"/>
        <v>2454666.666666666</v>
      </c>
      <c r="I23" s="40">
        <f t="shared" si="4"/>
        <v>5516000</v>
      </c>
      <c r="J23" s="40">
        <f t="shared" si="4"/>
        <v>7970666.666666666</v>
      </c>
      <c r="K23" s="40">
        <f t="shared" si="4"/>
        <v>0</v>
      </c>
      <c r="L23" s="42"/>
      <c r="S23" s="56"/>
    </row>
    <row r="24" spans="1:19" s="36" customFormat="1" ht="42" customHeight="1" thickBot="1" x14ac:dyDescent="0.25">
      <c r="A24" s="48"/>
      <c r="B24" s="49"/>
      <c r="C24" s="49"/>
      <c r="D24" s="50"/>
      <c r="E24" s="50"/>
      <c r="F24" s="50"/>
      <c r="G24" s="76"/>
      <c r="H24" s="50"/>
      <c r="I24" s="50"/>
      <c r="J24" s="50"/>
      <c r="K24" s="50"/>
      <c r="L24" s="52"/>
      <c r="S24" s="37"/>
    </row>
    <row r="25" spans="1:19" s="54" customFormat="1" ht="31.5" customHeight="1" x14ac:dyDescent="0.2">
      <c r="A25" s="91" t="s">
        <v>60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9" s="54" customFormat="1" ht="45.75" customHeight="1" x14ac:dyDescent="0.2">
      <c r="A26" s="60" t="s">
        <v>28</v>
      </c>
      <c r="B26" s="61" t="s">
        <v>56</v>
      </c>
      <c r="C26" s="72" t="s">
        <v>15</v>
      </c>
      <c r="D26" s="64">
        <v>2730650</v>
      </c>
      <c r="E26" s="64">
        <v>2015440.0000000002</v>
      </c>
      <c r="F26" s="64">
        <v>604632</v>
      </c>
      <c r="G26" s="73">
        <f>F26/E26</f>
        <v>0.3</v>
      </c>
      <c r="H26" s="64">
        <f>E26-F26</f>
        <v>1410808.0000000002</v>
      </c>
      <c r="I26" s="64">
        <f>D26-F26</f>
        <v>2126018</v>
      </c>
      <c r="J26" s="64">
        <f>H26+I26</f>
        <v>3536826</v>
      </c>
      <c r="K26" s="64">
        <v>0</v>
      </c>
      <c r="L26" s="77" t="s">
        <v>79</v>
      </c>
    </row>
    <row r="27" spans="1:19" s="54" customFormat="1" ht="45.75" customHeight="1" x14ac:dyDescent="0.2">
      <c r="A27" s="60" t="s">
        <v>29</v>
      </c>
      <c r="B27" s="61" t="s">
        <v>57</v>
      </c>
      <c r="C27" s="72" t="s">
        <v>15</v>
      </c>
      <c r="D27" s="64">
        <v>3405352</v>
      </c>
      <c r="E27" s="64">
        <v>2602360</v>
      </c>
      <c r="F27" s="64">
        <v>780708</v>
      </c>
      <c r="G27" s="73">
        <f>F27/E27</f>
        <v>0.3</v>
      </c>
      <c r="H27" s="64">
        <f>E27-F27</f>
        <v>1821652</v>
      </c>
      <c r="I27" s="64">
        <f>D27-F27</f>
        <v>2624644</v>
      </c>
      <c r="J27" s="64">
        <f>H27+I27</f>
        <v>4446296</v>
      </c>
      <c r="K27" s="64">
        <v>0</v>
      </c>
      <c r="L27" s="77" t="s">
        <v>79</v>
      </c>
    </row>
    <row r="28" spans="1:19" s="54" customFormat="1" ht="45.75" customHeight="1" x14ac:dyDescent="0.2">
      <c r="A28" s="60" t="s">
        <v>30</v>
      </c>
      <c r="B28" s="61" t="s">
        <v>58</v>
      </c>
      <c r="C28" s="72" t="s">
        <v>15</v>
      </c>
      <c r="D28" s="64">
        <v>4643467</v>
      </c>
      <c r="E28" s="64">
        <v>3198980</v>
      </c>
      <c r="F28" s="64">
        <v>959694</v>
      </c>
      <c r="G28" s="73">
        <f>F28/E28</f>
        <v>0.3</v>
      </c>
      <c r="H28" s="64">
        <f>E28-F28</f>
        <v>2239286</v>
      </c>
      <c r="I28" s="64">
        <f>D28-F28</f>
        <v>3683773</v>
      </c>
      <c r="J28" s="64">
        <f>H28+I28</f>
        <v>5923059</v>
      </c>
      <c r="K28" s="64">
        <v>0</v>
      </c>
      <c r="L28" s="77" t="s">
        <v>79</v>
      </c>
    </row>
    <row r="29" spans="1:19" s="54" customFormat="1" ht="45.75" customHeight="1" thickBot="1" x14ac:dyDescent="0.25">
      <c r="A29" s="60" t="s">
        <v>40</v>
      </c>
      <c r="B29" s="61" t="s">
        <v>59</v>
      </c>
      <c r="C29" s="72" t="s">
        <v>15</v>
      </c>
      <c r="D29" s="64">
        <v>6116558</v>
      </c>
      <c r="E29" s="64">
        <v>4767820</v>
      </c>
      <c r="F29" s="64">
        <v>1430346</v>
      </c>
      <c r="G29" s="73">
        <f>F29/E29</f>
        <v>0.3</v>
      </c>
      <c r="H29" s="64">
        <f>E29-F29</f>
        <v>3337474</v>
      </c>
      <c r="I29" s="64">
        <f>D29-F29</f>
        <v>4686212</v>
      </c>
      <c r="J29" s="64">
        <f>H29+I29</f>
        <v>8023686</v>
      </c>
      <c r="K29" s="64">
        <v>0</v>
      </c>
      <c r="L29" s="77" t="s">
        <v>79</v>
      </c>
    </row>
    <row r="30" spans="1:19" s="55" customFormat="1" ht="27" customHeight="1" thickBot="1" x14ac:dyDescent="0.25">
      <c r="A30" s="94" t="s">
        <v>7</v>
      </c>
      <c r="B30" s="95"/>
      <c r="C30" s="95"/>
      <c r="D30" s="40">
        <f>SUM(D26:D29)</f>
        <v>16896027</v>
      </c>
      <c r="E30" s="40">
        <f t="shared" ref="E30:K30" si="5">SUM(E26:E29)</f>
        <v>12584600</v>
      </c>
      <c r="F30" s="40">
        <f t="shared" si="5"/>
        <v>3775380</v>
      </c>
      <c r="G30" s="75"/>
      <c r="H30" s="40">
        <f t="shared" si="5"/>
        <v>8809220</v>
      </c>
      <c r="I30" s="40">
        <f t="shared" si="5"/>
        <v>13120647</v>
      </c>
      <c r="J30" s="40">
        <f t="shared" si="5"/>
        <v>21929867</v>
      </c>
      <c r="K30" s="40">
        <f t="shared" si="5"/>
        <v>0</v>
      </c>
      <c r="L30" s="42"/>
      <c r="S30" s="56"/>
    </row>
    <row r="31" spans="1:19" s="36" customFormat="1" ht="42" customHeight="1" thickBot="1" x14ac:dyDescent="0.25">
      <c r="A31" s="48"/>
      <c r="B31" s="49"/>
      <c r="C31" s="49"/>
      <c r="D31" s="50"/>
      <c r="E31" s="50"/>
      <c r="F31" s="50"/>
      <c r="G31" s="51"/>
      <c r="H31" s="50"/>
      <c r="I31" s="50"/>
      <c r="J31" s="50"/>
      <c r="K31" s="50"/>
      <c r="L31" s="52"/>
      <c r="S31" s="37"/>
    </row>
    <row r="32" spans="1:19" s="3" customFormat="1" ht="45.75" customHeight="1" x14ac:dyDescent="0.2">
      <c r="A32" s="96" t="s">
        <v>31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</row>
    <row r="33" spans="1:19" s="53" customFormat="1" ht="45.75" customHeight="1" thickBot="1" x14ac:dyDescent="0.25">
      <c r="A33" s="87" t="s">
        <v>61</v>
      </c>
      <c r="B33" s="79" t="s">
        <v>32</v>
      </c>
      <c r="C33" s="80" t="s">
        <v>15</v>
      </c>
      <c r="D33" s="81">
        <v>141714750.22</v>
      </c>
      <c r="E33" s="81">
        <v>141714750.22</v>
      </c>
      <c r="F33" s="81">
        <v>127543275.2</v>
      </c>
      <c r="G33" s="82">
        <f>F33/E33</f>
        <v>0.90000000001411284</v>
      </c>
      <c r="H33" s="81">
        <f t="shared" ref="H33" si="6">E33-F33</f>
        <v>14171475.019999996</v>
      </c>
      <c r="I33" s="81">
        <f t="shared" ref="I33" si="7">D33-F33-H33</f>
        <v>0</v>
      </c>
      <c r="J33" s="81">
        <f>H33+I33</f>
        <v>14171475.019999996</v>
      </c>
      <c r="K33" s="81">
        <v>0</v>
      </c>
      <c r="L33" s="88" t="s">
        <v>33</v>
      </c>
    </row>
    <row r="34" spans="1:19" s="36" customFormat="1" ht="27" customHeight="1" thickBot="1" x14ac:dyDescent="0.25">
      <c r="A34" s="94" t="s">
        <v>7</v>
      </c>
      <c r="B34" s="95"/>
      <c r="C34" s="95"/>
      <c r="D34" s="40">
        <f>SUM(D33:D33)</f>
        <v>141714750.22</v>
      </c>
      <c r="E34" s="40">
        <f>SUM(E33:E33)</f>
        <v>141714750.22</v>
      </c>
      <c r="F34" s="40">
        <f>SUM(F33:F33)</f>
        <v>127543275.2</v>
      </c>
      <c r="G34" s="41"/>
      <c r="H34" s="40">
        <f>SUM(H33:H33)</f>
        <v>14171475.019999996</v>
      </c>
      <c r="I34" s="40">
        <f>SUM(I33:I33)</f>
        <v>0</v>
      </c>
      <c r="J34" s="40">
        <f>SUM(J33:J33)</f>
        <v>14171475.019999996</v>
      </c>
      <c r="K34" s="40">
        <f>SUM(K33:K33)</f>
        <v>0</v>
      </c>
      <c r="L34" s="42"/>
      <c r="S34" s="37"/>
    </row>
    <row r="35" spans="1:19" s="36" customFormat="1" ht="42" customHeight="1" thickBot="1" x14ac:dyDescent="0.25">
      <c r="A35" s="43"/>
      <c r="B35" s="44"/>
      <c r="C35" s="44"/>
      <c r="D35" s="45"/>
      <c r="E35" s="45"/>
      <c r="F35" s="45"/>
      <c r="G35" s="46"/>
      <c r="H35" s="45"/>
      <c r="I35" s="45"/>
      <c r="J35" s="45"/>
      <c r="K35" s="45"/>
      <c r="L35" s="47"/>
      <c r="S35" s="37"/>
    </row>
    <row r="36" spans="1:19" s="3" customFormat="1" ht="45.75" customHeight="1" x14ac:dyDescent="0.2">
      <c r="A36" s="96" t="s">
        <v>34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9" s="53" customFormat="1" ht="45.75" customHeight="1" thickBot="1" x14ac:dyDescent="0.25">
      <c r="A37" s="87" t="s">
        <v>62</v>
      </c>
      <c r="B37" s="79" t="s">
        <v>35</v>
      </c>
      <c r="C37" s="80" t="s">
        <v>15</v>
      </c>
      <c r="D37" s="81">
        <v>9477070</v>
      </c>
      <c r="E37" s="81">
        <v>9477070</v>
      </c>
      <c r="F37" s="81">
        <v>4738535</v>
      </c>
      <c r="G37" s="82">
        <f>F37/E37</f>
        <v>0.5</v>
      </c>
      <c r="H37" s="81">
        <v>4738535</v>
      </c>
      <c r="I37" s="81">
        <v>0</v>
      </c>
      <c r="J37" s="81">
        <f>H37+I37</f>
        <v>4738535</v>
      </c>
      <c r="K37" s="81">
        <v>0</v>
      </c>
      <c r="L37" s="88" t="s">
        <v>36</v>
      </c>
    </row>
    <row r="38" spans="1:19" s="36" customFormat="1" ht="27" customHeight="1" thickBot="1" x14ac:dyDescent="0.25">
      <c r="A38" s="94" t="s">
        <v>7</v>
      </c>
      <c r="B38" s="95"/>
      <c r="C38" s="95"/>
      <c r="D38" s="40">
        <f>SUM(D37:D37)</f>
        <v>9477070</v>
      </c>
      <c r="E38" s="40">
        <f>SUM(E37:E37)</f>
        <v>9477070</v>
      </c>
      <c r="F38" s="40">
        <f>SUM(F37:F37)</f>
        <v>4738535</v>
      </c>
      <c r="G38" s="41"/>
      <c r="H38" s="40">
        <f>SUM(H37:H37)</f>
        <v>4738535</v>
      </c>
      <c r="I38" s="40">
        <f>SUM(I37:I37)</f>
        <v>0</v>
      </c>
      <c r="J38" s="40">
        <f>SUM(J37:J37)</f>
        <v>4738535</v>
      </c>
      <c r="K38" s="40">
        <f>SUM(K37:K37)</f>
        <v>0</v>
      </c>
      <c r="L38" s="42"/>
      <c r="S38" s="37"/>
    </row>
    <row r="39" spans="1:19" s="36" customFormat="1" ht="42" customHeight="1" thickBot="1" x14ac:dyDescent="0.25">
      <c r="A39" s="43"/>
      <c r="B39" s="44"/>
      <c r="C39" s="44"/>
      <c r="D39" s="45"/>
      <c r="E39" s="45"/>
      <c r="F39" s="45"/>
      <c r="G39" s="46"/>
      <c r="H39" s="45"/>
      <c r="I39" s="45"/>
      <c r="J39" s="45"/>
      <c r="K39" s="45"/>
      <c r="L39" s="47"/>
    </row>
    <row r="40" spans="1:19" s="3" customFormat="1" ht="31.5" customHeight="1" x14ac:dyDescent="0.2">
      <c r="A40" s="96" t="s">
        <v>75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3"/>
    </row>
    <row r="41" spans="1:19" s="53" customFormat="1" ht="45.75" customHeight="1" thickBot="1" x14ac:dyDescent="0.25">
      <c r="A41" s="87" t="s">
        <v>63</v>
      </c>
      <c r="B41" s="79" t="s">
        <v>76</v>
      </c>
      <c r="C41" s="80" t="s">
        <v>15</v>
      </c>
      <c r="D41" s="81">
        <v>1333399.1599999999</v>
      </c>
      <c r="E41" s="81">
        <v>1333399.1599999999</v>
      </c>
      <c r="F41" s="81">
        <v>1333399.1599999999</v>
      </c>
      <c r="G41" s="82">
        <f>F41/E41</f>
        <v>1</v>
      </c>
      <c r="H41" s="81">
        <f>E41-F41</f>
        <v>0</v>
      </c>
      <c r="I41" s="81">
        <v>0</v>
      </c>
      <c r="J41" s="81">
        <f>H41+I41</f>
        <v>0</v>
      </c>
      <c r="K41" s="81">
        <v>0</v>
      </c>
      <c r="L41" s="88" t="s">
        <v>37</v>
      </c>
    </row>
    <row r="42" spans="1:19" s="36" customFormat="1" ht="27" customHeight="1" thickBot="1" x14ac:dyDescent="0.25">
      <c r="A42" s="94" t="s">
        <v>69</v>
      </c>
      <c r="B42" s="95"/>
      <c r="C42" s="95"/>
      <c r="D42" s="40">
        <f>SUM(D41:D41)</f>
        <v>1333399.1599999999</v>
      </c>
      <c r="E42" s="40">
        <f t="shared" ref="E42:F42" si="8">SUM(E41:E41)</f>
        <v>1333399.1599999999</v>
      </c>
      <c r="F42" s="40">
        <f t="shared" si="8"/>
        <v>1333399.1599999999</v>
      </c>
      <c r="G42" s="41"/>
      <c r="H42" s="40">
        <f>SUM(H41:H41)</f>
        <v>0</v>
      </c>
      <c r="I42" s="40">
        <f t="shared" ref="I42:K42" si="9">SUM(I41:I41)</f>
        <v>0</v>
      </c>
      <c r="J42" s="40">
        <f t="shared" si="9"/>
        <v>0</v>
      </c>
      <c r="K42" s="40">
        <f t="shared" si="9"/>
        <v>0</v>
      </c>
      <c r="L42" s="42"/>
      <c r="S42" s="37"/>
    </row>
    <row r="43" spans="1:19" s="36" customFormat="1" ht="42" customHeight="1" thickBot="1" x14ac:dyDescent="0.25">
      <c r="A43" s="43"/>
      <c r="B43" s="44"/>
      <c r="C43" s="44"/>
      <c r="D43" s="45"/>
      <c r="E43" s="45"/>
      <c r="F43" s="45"/>
      <c r="G43" s="46"/>
      <c r="H43" s="45"/>
      <c r="I43" s="45"/>
      <c r="J43" s="45"/>
      <c r="K43" s="45"/>
      <c r="L43" s="47"/>
    </row>
    <row r="44" spans="1:19" s="3" customFormat="1" ht="31.5" customHeight="1" x14ac:dyDescent="0.2">
      <c r="A44" s="91" t="s">
        <v>70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3"/>
    </row>
    <row r="45" spans="1:19" s="53" customFormat="1" ht="45.75" customHeight="1" thickBot="1" x14ac:dyDescent="0.25">
      <c r="A45" s="78" t="s">
        <v>64</v>
      </c>
      <c r="B45" s="79" t="s">
        <v>38</v>
      </c>
      <c r="C45" s="80" t="s">
        <v>26</v>
      </c>
      <c r="D45" s="81">
        <v>5000000</v>
      </c>
      <c r="E45" s="81">
        <v>5000000</v>
      </c>
      <c r="F45" s="81">
        <v>4250000</v>
      </c>
      <c r="G45" s="82">
        <f>F45/E45</f>
        <v>0.85</v>
      </c>
      <c r="H45" s="81">
        <f>E45-F45</f>
        <v>750000</v>
      </c>
      <c r="I45" s="81">
        <v>0</v>
      </c>
      <c r="J45" s="81">
        <f>H45+I45</f>
        <v>750000</v>
      </c>
      <c r="K45" s="81">
        <v>0</v>
      </c>
      <c r="L45" s="83" t="s">
        <v>73</v>
      </c>
      <c r="M45" s="84"/>
    </row>
    <row r="46" spans="1:19" s="36" customFormat="1" ht="27" customHeight="1" thickBot="1" x14ac:dyDescent="0.25">
      <c r="A46" s="94" t="s">
        <v>69</v>
      </c>
      <c r="B46" s="95"/>
      <c r="C46" s="95"/>
      <c r="D46" s="40">
        <f>SUM(D45:D45)</f>
        <v>5000000</v>
      </c>
      <c r="E46" s="40">
        <f t="shared" ref="E46:F46" si="10">SUM(E45:E45)</f>
        <v>5000000</v>
      </c>
      <c r="F46" s="40">
        <f t="shared" si="10"/>
        <v>4250000</v>
      </c>
      <c r="G46" s="41"/>
      <c r="H46" s="40">
        <f>SUM(H45:H45)</f>
        <v>750000</v>
      </c>
      <c r="I46" s="40">
        <f t="shared" ref="I46:K46" si="11">SUM(I45:I45)</f>
        <v>0</v>
      </c>
      <c r="J46" s="40">
        <f t="shared" si="11"/>
        <v>750000</v>
      </c>
      <c r="K46" s="40">
        <f t="shared" si="11"/>
        <v>0</v>
      </c>
      <c r="L46" s="42"/>
      <c r="S46" s="37"/>
    </row>
    <row r="47" spans="1:19" s="36" customFormat="1" ht="42" customHeight="1" thickBot="1" x14ac:dyDescent="0.25">
      <c r="A47" s="43"/>
      <c r="B47" s="44"/>
      <c r="C47" s="44"/>
      <c r="D47" s="45"/>
      <c r="E47" s="45"/>
      <c r="F47" s="45"/>
      <c r="G47" s="46"/>
      <c r="H47" s="45"/>
      <c r="I47" s="45"/>
      <c r="J47" s="45"/>
      <c r="K47" s="45"/>
      <c r="L47" s="47"/>
    </row>
    <row r="48" spans="1:19" s="3" customFormat="1" ht="31.5" customHeight="1" x14ac:dyDescent="0.2">
      <c r="A48" s="91" t="s">
        <v>71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3"/>
    </row>
    <row r="49" spans="1:111" s="53" customFormat="1" ht="50.25" customHeight="1" x14ac:dyDescent="0.2">
      <c r="A49" s="78" t="s">
        <v>65</v>
      </c>
      <c r="B49" s="79" t="s">
        <v>39</v>
      </c>
      <c r="C49" s="80" t="s">
        <v>26</v>
      </c>
      <c r="D49" s="81">
        <v>2983013</v>
      </c>
      <c r="E49" s="81">
        <v>2983013</v>
      </c>
      <c r="F49" s="81">
        <v>1003353</v>
      </c>
      <c r="G49" s="82">
        <f>F49/E49</f>
        <v>0.3363555572838603</v>
      </c>
      <c r="H49" s="81">
        <f>E49-F49</f>
        <v>1979660</v>
      </c>
      <c r="I49" s="81">
        <v>0</v>
      </c>
      <c r="J49" s="81">
        <f>H49+I49</f>
        <v>1979660</v>
      </c>
      <c r="K49" s="81">
        <v>0</v>
      </c>
      <c r="L49" s="83" t="s">
        <v>74</v>
      </c>
    </row>
    <row r="50" spans="1:111" s="53" customFormat="1" ht="53.25" customHeight="1" thickBot="1" x14ac:dyDescent="0.25">
      <c r="A50" s="85" t="s">
        <v>66</v>
      </c>
      <c r="B50" s="86" t="s">
        <v>42</v>
      </c>
      <c r="C50" s="80" t="s">
        <v>26</v>
      </c>
      <c r="D50" s="81">
        <v>700000</v>
      </c>
      <c r="E50" s="81">
        <v>700000</v>
      </c>
      <c r="F50" s="81">
        <v>200000</v>
      </c>
      <c r="G50" s="82">
        <f>F50/E50</f>
        <v>0.2857142857142857</v>
      </c>
      <c r="H50" s="81">
        <f>E50-F50</f>
        <v>500000</v>
      </c>
      <c r="I50" s="81">
        <v>0</v>
      </c>
      <c r="J50" s="81">
        <f>H50+I50</f>
        <v>500000</v>
      </c>
      <c r="K50" s="81">
        <v>0</v>
      </c>
      <c r="L50" s="83" t="s">
        <v>74</v>
      </c>
    </row>
    <row r="51" spans="1:111" s="36" customFormat="1" ht="27" customHeight="1" thickBot="1" x14ac:dyDescent="0.25">
      <c r="A51" s="94" t="s">
        <v>7</v>
      </c>
      <c r="B51" s="95"/>
      <c r="C51" s="95"/>
      <c r="D51" s="40">
        <f>SUM(D49:D50)</f>
        <v>3683013</v>
      </c>
      <c r="E51" s="40">
        <f t="shared" ref="E51:F51" si="12">SUM(E49:E50)</f>
        <v>3683013</v>
      </c>
      <c r="F51" s="40">
        <f t="shared" si="12"/>
        <v>1203353</v>
      </c>
      <c r="G51" s="41"/>
      <c r="H51" s="40">
        <f>SUM(H49:H50)</f>
        <v>2479660</v>
      </c>
      <c r="I51" s="40">
        <f t="shared" ref="I51:K51" si="13">SUM(I49:I50)</f>
        <v>0</v>
      </c>
      <c r="J51" s="40">
        <f t="shared" si="13"/>
        <v>2479660</v>
      </c>
      <c r="K51" s="40">
        <f t="shared" si="13"/>
        <v>0</v>
      </c>
      <c r="L51" s="42"/>
      <c r="S51" s="37"/>
    </row>
    <row r="52" spans="1:111" s="36" customFormat="1" ht="42" customHeight="1" thickBot="1" x14ac:dyDescent="0.25">
      <c r="A52" s="43"/>
      <c r="B52" s="44"/>
      <c r="C52" s="44"/>
      <c r="D52" s="45"/>
      <c r="E52" s="45"/>
      <c r="F52" s="45"/>
      <c r="G52" s="46"/>
      <c r="H52" s="45"/>
      <c r="I52" s="45"/>
      <c r="J52" s="45"/>
      <c r="K52" s="45"/>
      <c r="L52" s="47"/>
    </row>
    <row r="53" spans="1:111" s="3" customFormat="1" ht="31.5" customHeight="1" x14ac:dyDescent="0.2">
      <c r="A53" s="96" t="s">
        <v>68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3"/>
    </row>
    <row r="54" spans="1:111" s="53" customFormat="1" ht="50.25" customHeight="1" thickBot="1" x14ac:dyDescent="0.25">
      <c r="A54" s="78" t="s">
        <v>67</v>
      </c>
      <c r="B54" s="79" t="s">
        <v>41</v>
      </c>
      <c r="C54" s="80" t="s">
        <v>26</v>
      </c>
      <c r="D54" s="81">
        <v>11129249</v>
      </c>
      <c r="E54" s="81">
        <v>11129249</v>
      </c>
      <c r="F54" s="81">
        <v>9197727</v>
      </c>
      <c r="G54" s="82">
        <f>F54/E54</f>
        <v>0.82644633074522822</v>
      </c>
      <c r="H54" s="81">
        <f>E54-F54</f>
        <v>1931522</v>
      </c>
      <c r="I54" s="81">
        <v>0</v>
      </c>
      <c r="J54" s="81">
        <f>H54+I54</f>
        <v>1931522</v>
      </c>
      <c r="K54" s="81">
        <v>0</v>
      </c>
      <c r="L54" s="83" t="s">
        <v>72</v>
      </c>
    </row>
    <row r="55" spans="1:111" s="36" customFormat="1" ht="27" customHeight="1" thickBot="1" x14ac:dyDescent="0.25">
      <c r="A55" s="94" t="s">
        <v>69</v>
      </c>
      <c r="B55" s="95"/>
      <c r="C55" s="95"/>
      <c r="D55" s="40">
        <f>SUM(D54:D54)</f>
        <v>11129249</v>
      </c>
      <c r="E55" s="40">
        <f t="shared" ref="E55:F55" si="14">SUM(E54:E54)</f>
        <v>11129249</v>
      </c>
      <c r="F55" s="40">
        <f t="shared" si="14"/>
        <v>9197727</v>
      </c>
      <c r="G55" s="41"/>
      <c r="H55" s="40">
        <f>SUM(H54:H54)</f>
        <v>1931522</v>
      </c>
      <c r="I55" s="40">
        <f t="shared" ref="I55:K55" si="15">SUM(I54:I54)</f>
        <v>0</v>
      </c>
      <c r="J55" s="40">
        <f t="shared" si="15"/>
        <v>1931522</v>
      </c>
      <c r="K55" s="40">
        <f t="shared" si="15"/>
        <v>0</v>
      </c>
      <c r="L55" s="42"/>
      <c r="S55" s="37"/>
    </row>
    <row r="56" spans="1:111" s="36" customFormat="1" ht="42" customHeight="1" thickBot="1" x14ac:dyDescent="0.25">
      <c r="A56" s="43"/>
      <c r="B56" s="44"/>
      <c r="C56" s="44"/>
      <c r="D56" s="45"/>
      <c r="E56" s="45"/>
      <c r="F56" s="45"/>
      <c r="G56" s="46"/>
      <c r="H56" s="45"/>
      <c r="I56" s="45"/>
      <c r="J56" s="45"/>
      <c r="K56" s="45"/>
      <c r="L56" s="47"/>
    </row>
    <row r="57" spans="1:111" s="4" customFormat="1" ht="34.5" customHeight="1" thickBot="1" x14ac:dyDescent="0.25">
      <c r="A57" s="98" t="s">
        <v>16</v>
      </c>
      <c r="B57" s="99"/>
      <c r="C57" s="100"/>
      <c r="D57" s="34">
        <f>SUM(D10,D14,D18,D23,D30,D34,D38,D42,D46,D51,D55)</f>
        <v>642206963.12</v>
      </c>
      <c r="E57" s="34">
        <f>SUM(E10,E14,E18,E23,E30,E34,E38,E42,E46,E51,E55)</f>
        <v>458888807.54666668</v>
      </c>
      <c r="F57" s="34">
        <f>SUM(F10,F14,F18,F23,F30,F34,F38,F42,F46,F51,F55)</f>
        <v>273221879.53999996</v>
      </c>
      <c r="G57" s="34"/>
      <c r="H57" s="34">
        <f>SUM(H10,H14,H18,H23,H30,H34,H38,H42,H46,H51,H55)</f>
        <v>185666928.00666666</v>
      </c>
      <c r="I57" s="34">
        <f>SUM(I10,I14,I18,I23,I30,I34,I38,I42,I46,I51,I55)</f>
        <v>284834417.24000001</v>
      </c>
      <c r="J57" s="34">
        <f>SUM(J10,J14,J18,J23,J30,J34,J38,J42,J46,J51,J55)</f>
        <v>470501345.24666667</v>
      </c>
      <c r="K57" s="34">
        <f>K10+K14+K34+K38+K51+K55</f>
        <v>0</v>
      </c>
      <c r="L57" s="35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</row>
    <row r="58" spans="1:111" ht="18" customHeight="1" x14ac:dyDescent="0.3">
      <c r="A58" s="97" t="s">
        <v>19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Q58" s="28"/>
    </row>
    <row r="59" spans="1:111" x14ac:dyDescent="0.2">
      <c r="B59" s="6"/>
      <c r="C59" s="14"/>
    </row>
    <row r="60" spans="1:111" x14ac:dyDescent="0.2">
      <c r="B60" s="6"/>
      <c r="C60" s="14"/>
      <c r="H60" s="19"/>
    </row>
    <row r="62" spans="1:111" x14ac:dyDescent="0.2">
      <c r="F62" s="19"/>
      <c r="G62" s="32"/>
    </row>
    <row r="63" spans="1:111" x14ac:dyDescent="0.2">
      <c r="H63" s="19"/>
    </row>
    <row r="64" spans="1:111" x14ac:dyDescent="0.2">
      <c r="H64" s="19"/>
    </row>
    <row r="66" spans="2:12" ht="16.5" thickTop="1" thickBot="1" x14ac:dyDescent="0.25">
      <c r="I66" s="20"/>
    </row>
    <row r="67" spans="2:12" ht="15" x14ac:dyDescent="0.2">
      <c r="I67" s="20"/>
    </row>
    <row r="68" spans="2:12" x14ac:dyDescent="0.2">
      <c r="B68" s="18"/>
      <c r="C68" s="17"/>
    </row>
    <row r="69" spans="2:12" x14ac:dyDescent="0.2">
      <c r="L69" s="33"/>
    </row>
    <row r="71" spans="2:12" x14ac:dyDescent="0.2">
      <c r="H71" s="9"/>
    </row>
  </sheetData>
  <mergeCells count="37"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G3:G5"/>
    <mergeCell ref="A34:C34"/>
    <mergeCell ref="A40:L40"/>
    <mergeCell ref="A51:C51"/>
    <mergeCell ref="A58:L58"/>
    <mergeCell ref="A57:C57"/>
    <mergeCell ref="A36:L36"/>
    <mergeCell ref="A38:C38"/>
    <mergeCell ref="A42:C42"/>
    <mergeCell ref="A44:L44"/>
    <mergeCell ref="A46:C46"/>
    <mergeCell ref="A48:L48"/>
    <mergeCell ref="A53:L53"/>
    <mergeCell ref="A55:C55"/>
    <mergeCell ref="A10:C10"/>
    <mergeCell ref="A12:L12"/>
    <mergeCell ref="A14:C14"/>
    <mergeCell ref="A7:L7"/>
    <mergeCell ref="A32:L32"/>
    <mergeCell ref="A16:L16"/>
    <mergeCell ref="A18:C18"/>
    <mergeCell ref="A20:L20"/>
    <mergeCell ref="A23:C23"/>
    <mergeCell ref="A25:L25"/>
    <mergeCell ref="A30:C3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16. 9. 2024
34. Projekty spolufinancované z evropských fondů a národních fondů ke schválení financování
Usnesení_příloha č. 01 – Podané žádosti o dotaci 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Palová Stanislava</cp:lastModifiedBy>
  <cp:lastPrinted>2024-08-28T04:36:52Z</cp:lastPrinted>
  <dcterms:created xsi:type="dcterms:W3CDTF">2010-05-05T13:52:59Z</dcterms:created>
  <dcterms:modified xsi:type="dcterms:W3CDTF">2024-08-28T05:00:08Z</dcterms:modified>
</cp:coreProperties>
</file>