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195" windowHeight="7935"/>
  </bookViews>
  <sheets>
    <sheet name="rozpočtový výhled do 2034" sheetId="2" r:id="rId1"/>
    <sheet name="Graf2" sheetId="3" state="hidden" r:id="rId2"/>
    <sheet name="Graf2 (2)" sheetId="5" state="hidden" r:id="rId3"/>
  </sheets>
  <definedNames>
    <definedName name="_xlnm.Print_Area" localSheetId="0">'rozpočtový výhled do 2034'!$A$1:$AF$82</definedName>
  </definedNames>
  <calcPr calcId="145621"/>
</workbook>
</file>

<file path=xl/calcChain.xml><?xml version="1.0" encoding="utf-8"?>
<calcChain xmlns="http://schemas.openxmlformats.org/spreadsheetml/2006/main">
  <c r="J9" i="2" l="1"/>
  <c r="I9" i="2"/>
  <c r="J20" i="2"/>
  <c r="K9" i="2"/>
  <c r="L9" i="2"/>
  <c r="L20" i="2" s="1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H9" i="2"/>
  <c r="M20" i="2"/>
  <c r="K20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I18" i="2"/>
  <c r="J18" i="2"/>
  <c r="H18" i="2"/>
  <c r="AF20" i="2" l="1"/>
  <c r="AE20" i="2"/>
  <c r="AD20" i="2"/>
  <c r="AC20" i="2"/>
  <c r="AB20" i="2"/>
  <c r="Z20" i="2"/>
  <c r="Y20" i="2"/>
  <c r="X20" i="2"/>
  <c r="V20" i="2"/>
  <c r="U20" i="2"/>
  <c r="T20" i="2"/>
  <c r="R20" i="2"/>
  <c r="Q20" i="2"/>
  <c r="P20" i="2"/>
  <c r="N20" i="2"/>
  <c r="I20" i="2"/>
  <c r="H20" i="2"/>
  <c r="AA20" i="2"/>
  <c r="W20" i="2"/>
  <c r="S20" i="2"/>
  <c r="O20" i="2"/>
  <c r="H6" i="2" l="1"/>
  <c r="B6" i="2" l="1"/>
  <c r="AA6" i="2" l="1"/>
  <c r="AB6" i="2"/>
  <c r="AD6" i="2"/>
  <c r="AF6" i="2"/>
  <c r="AE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L6" i="2"/>
  <c r="B5" i="2" l="1"/>
  <c r="AD57" i="2"/>
  <c r="AD29" i="2"/>
  <c r="J6" i="2"/>
  <c r="W5" i="2" l="1"/>
  <c r="Z5" i="2"/>
  <c r="Y5" i="2"/>
  <c r="X5" i="2"/>
  <c r="F5" i="2"/>
  <c r="I6" i="2" l="1"/>
  <c r="B7" i="2" l="1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F27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E28" i="2"/>
  <c r="E27" i="2"/>
  <c r="E26" i="2"/>
  <c r="E25" i="2"/>
  <c r="E29" i="2" s="1"/>
  <c r="F9" i="2"/>
  <c r="F57" i="2" s="1"/>
  <c r="G9" i="2"/>
  <c r="G57" i="2" s="1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E9" i="2"/>
  <c r="F18" i="2"/>
  <c r="E18" i="2"/>
  <c r="E20" i="2" l="1"/>
  <c r="F20" i="2"/>
  <c r="F58" i="2"/>
  <c r="F59" i="2" s="1"/>
  <c r="F29" i="2"/>
  <c r="G18" i="2" l="1"/>
  <c r="G27" i="2"/>
  <c r="G29" i="2" s="1"/>
  <c r="G58" i="2" l="1"/>
  <c r="G59" i="2" s="1"/>
  <c r="G20" i="2"/>
  <c r="H27" i="2" l="1"/>
  <c r="H29" i="2" s="1"/>
  <c r="H58" i="2" l="1"/>
  <c r="H59" i="2" s="1"/>
  <c r="I27" i="2" l="1"/>
  <c r="I29" i="2" s="1"/>
  <c r="I58" i="2" l="1"/>
  <c r="I59" i="2" s="1"/>
  <c r="J27" i="2" l="1"/>
  <c r="J29" i="2" s="1"/>
  <c r="J58" i="2" l="1"/>
  <c r="J59" i="2" s="1"/>
  <c r="K27" i="2" l="1"/>
  <c r="K29" i="2" s="1"/>
  <c r="K58" i="2" l="1"/>
  <c r="K59" i="2" s="1"/>
  <c r="L27" i="2" l="1"/>
  <c r="L29" i="2" s="1"/>
  <c r="L58" i="2" l="1"/>
  <c r="L59" i="2" s="1"/>
  <c r="M27" i="2" l="1"/>
  <c r="M29" i="2" s="1"/>
  <c r="M58" i="2" l="1"/>
  <c r="M59" i="2" s="1"/>
  <c r="N27" i="2" l="1"/>
  <c r="N29" i="2" s="1"/>
  <c r="N58" i="2" l="1"/>
  <c r="N59" i="2" s="1"/>
  <c r="O27" i="2" l="1"/>
  <c r="O29" i="2" s="1"/>
  <c r="O58" i="2" l="1"/>
  <c r="O59" i="2" s="1"/>
  <c r="P27" i="2" l="1"/>
  <c r="P29" i="2" s="1"/>
  <c r="P58" i="2" l="1"/>
  <c r="P59" i="2" s="1"/>
  <c r="Q27" i="2" l="1"/>
  <c r="Q29" i="2" s="1"/>
  <c r="Q58" i="2" l="1"/>
  <c r="Q59" i="2" s="1"/>
  <c r="R27" i="2" l="1"/>
  <c r="R29" i="2" s="1"/>
  <c r="R58" i="2" l="1"/>
  <c r="R59" i="2" s="1"/>
  <c r="S27" i="2" l="1"/>
  <c r="S29" i="2" s="1"/>
  <c r="S58" i="2" l="1"/>
  <c r="S59" i="2" s="1"/>
  <c r="T27" i="2" l="1"/>
  <c r="T29" i="2" s="1"/>
  <c r="T58" i="2" l="1"/>
  <c r="T59" i="2" s="1"/>
  <c r="U27" i="2" l="1"/>
  <c r="U29" i="2" s="1"/>
  <c r="U58" i="2" l="1"/>
  <c r="U59" i="2" s="1"/>
  <c r="V27" i="2" l="1"/>
  <c r="V29" i="2" s="1"/>
  <c r="V58" i="2" l="1"/>
  <c r="V59" i="2" s="1"/>
  <c r="W27" i="2" l="1"/>
  <c r="W29" i="2" s="1"/>
  <c r="W58" i="2" l="1"/>
  <c r="W59" i="2" s="1"/>
  <c r="X27" i="2" l="1"/>
  <c r="X29" i="2" s="1"/>
  <c r="X58" i="2" l="1"/>
  <c r="X59" i="2" s="1"/>
  <c r="Y27" i="2" l="1"/>
  <c r="Y29" i="2" s="1"/>
  <c r="Y58" i="2" l="1"/>
  <c r="Y59" i="2" s="1"/>
  <c r="Z27" i="2" l="1"/>
  <c r="Z29" i="2" s="1"/>
  <c r="Z58" i="2" l="1"/>
  <c r="Z59" i="2" s="1"/>
  <c r="AA27" i="2" l="1"/>
  <c r="AA29" i="2" s="1"/>
  <c r="AA58" i="2" l="1"/>
  <c r="AA59" i="2" s="1"/>
  <c r="AB27" i="2" l="1"/>
  <c r="AB29" i="2" s="1"/>
  <c r="AB58" i="2" l="1"/>
  <c r="AB59" i="2" s="1"/>
  <c r="AC27" i="2" l="1"/>
  <c r="AC29" i="2" s="1"/>
  <c r="AC58" i="2" l="1"/>
  <c r="AC59" i="2" s="1"/>
  <c r="AD58" i="2" l="1"/>
  <c r="AD59" i="2" s="1"/>
</calcChain>
</file>

<file path=xl/sharedStrings.xml><?xml version="1.0" encoding="utf-8"?>
<sst xmlns="http://schemas.openxmlformats.org/spreadsheetml/2006/main" count="28" uniqueCount="22">
  <si>
    <t>Česká spořitelna</t>
  </si>
  <si>
    <t>EIB - Evropské projekty</t>
  </si>
  <si>
    <t>EIB - Modernizace silnic</t>
  </si>
  <si>
    <t>celkem</t>
  </si>
  <si>
    <t>Česká spořitelna - úrok</t>
  </si>
  <si>
    <t>EIB - Modernizace silnic - úrok</t>
  </si>
  <si>
    <t>EIB - Evropské projekty - úrok</t>
  </si>
  <si>
    <t>Celkem jistina + úrok</t>
  </si>
  <si>
    <t>Česká spořitelna - SROP</t>
  </si>
  <si>
    <t xml:space="preserve">EIB - Modernizace silnic </t>
  </si>
  <si>
    <t xml:space="preserve">EIB - Evropské projekty </t>
  </si>
  <si>
    <t>KB - investice OK</t>
  </si>
  <si>
    <t>KB - investice OK - úrok</t>
  </si>
  <si>
    <t>Splátka jistiny v Kč</t>
  </si>
  <si>
    <t>Celkem</t>
  </si>
  <si>
    <t>Ing. Jiří Juřena</t>
  </si>
  <si>
    <t>splátka jistiny</t>
  </si>
  <si>
    <t>splátka úroků z úvěru</t>
  </si>
  <si>
    <t>V Olomouci dne 3.12.2013</t>
  </si>
  <si>
    <r>
      <t xml:space="preserve">Splátky úroků z úvěrů </t>
    </r>
    <r>
      <rPr>
        <b/>
        <sz val="12"/>
        <color theme="0"/>
        <rFont val="Arial"/>
        <family val="2"/>
        <charset val="238"/>
      </rPr>
      <t>(EIB I a EIB II - od 2014 do 2016 1,5%, 2017 do konce splatnosti 2%; KB - od 2014 do 2016 2%, 2017 do konce splatnosti 2,5%)</t>
    </r>
  </si>
  <si>
    <r>
      <t xml:space="preserve">ČS - investice OK                                     </t>
    </r>
    <r>
      <rPr>
        <b/>
        <sz val="8"/>
        <rFont val="Arial"/>
        <family val="2"/>
        <charset val="238"/>
      </rPr>
      <t xml:space="preserve">    (revolvingový úvěr - předfinancování projektů)</t>
    </r>
  </si>
  <si>
    <t>3. Splácení úvěrů  (včetně nových tranší v roce 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</si>
</sst>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indexed="40"/>
      <name val="Arial"/>
      <family val="2"/>
      <charset val="238"/>
    </font>
    <font>
      <b/>
      <sz val="12"/>
      <color indexed="57"/>
      <name val="Arial"/>
      <family val="2"/>
      <charset val="238"/>
    </font>
    <font>
      <b/>
      <i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3" fontId="0" fillId="0" borderId="1" xfId="0" applyNumberFormat="1" applyBorder="1"/>
    <xf numFmtId="3" fontId="2" fillId="0" borderId="0" xfId="0" applyNumberFormat="1" applyFont="1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0" fontId="3" fillId="0" borderId="0" xfId="0" applyFont="1" applyFill="1"/>
    <xf numFmtId="0" fontId="4" fillId="0" borderId="0" xfId="0" applyFont="1"/>
    <xf numFmtId="0" fontId="5" fillId="0" borderId="2" xfId="0" applyFont="1" applyBorder="1"/>
    <xf numFmtId="3" fontId="5" fillId="0" borderId="2" xfId="0" applyNumberFormat="1" applyFont="1" applyBorder="1"/>
    <xf numFmtId="3" fontId="2" fillId="0" borderId="2" xfId="0" applyNumberFormat="1" applyFont="1" applyBorder="1"/>
    <xf numFmtId="0" fontId="6" fillId="0" borderId="0" xfId="0" applyFont="1"/>
    <xf numFmtId="0" fontId="5" fillId="0" borderId="0" xfId="0" applyFont="1" applyBorder="1"/>
    <xf numFmtId="3" fontId="2" fillId="0" borderId="1" xfId="0" applyNumberFormat="1" applyFont="1" applyBorder="1"/>
    <xf numFmtId="0" fontId="2" fillId="0" borderId="1" xfId="0" applyFont="1" applyFill="1" applyBorder="1"/>
    <xf numFmtId="3" fontId="0" fillId="0" borderId="1" xfId="0" applyNumberFormat="1" applyFill="1" applyBorder="1"/>
    <xf numFmtId="0" fontId="0" fillId="0" borderId="0" xfId="0" applyFill="1"/>
    <xf numFmtId="3" fontId="0" fillId="0" borderId="0" xfId="0" applyNumberFormat="1"/>
    <xf numFmtId="0" fontId="8" fillId="0" borderId="0" xfId="0" applyFont="1"/>
    <xf numFmtId="0" fontId="0" fillId="0" borderId="1" xfId="0" applyFill="1" applyBorder="1"/>
    <xf numFmtId="4" fontId="0" fillId="2" borderId="1" xfId="0" applyNumberFormat="1" applyFill="1" applyBorder="1"/>
    <xf numFmtId="4" fontId="2" fillId="0" borderId="0" xfId="0" applyNumberFormat="1" applyFont="1"/>
    <xf numFmtId="3" fontId="7" fillId="0" borderId="1" xfId="0" applyNumberFormat="1" applyFont="1" applyFill="1" applyBorder="1"/>
    <xf numFmtId="0" fontId="2" fillId="0" borderId="1" xfId="0" applyFont="1" applyBorder="1" applyAlignment="1">
      <alignment wrapText="1"/>
    </xf>
    <xf numFmtId="3" fontId="0" fillId="0" borderId="1" xfId="0" applyNumberFormat="1" applyFill="1" applyBorder="1" applyAlignment="1">
      <alignment vertical="center"/>
    </xf>
    <xf numFmtId="3" fontId="0" fillId="0" borderId="1" xfId="0" applyNumberFormat="1" applyFill="1" applyBorder="1" applyAlignment="1">
      <alignment horizontal="right" vertical="center"/>
    </xf>
    <xf numFmtId="3" fontId="2" fillId="0" borderId="1" xfId="0" applyNumberFormat="1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161137237554508"/>
          <c:y val="2.0334288069898197E-2"/>
          <c:w val="0.85831643325586138"/>
          <c:h val="0.9337835559665940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'rozpočtový výhled do 2034'!$A$57:$E$57</c:f>
              <c:strCache>
                <c:ptCount val="1"/>
                <c:pt idx="0">
                  <c:v>splátka jistiny</c:v>
                </c:pt>
              </c:strCache>
            </c:strRef>
          </c:tx>
          <c:spPr>
            <a:pattFill prst="dkVert">
              <a:fgClr>
                <a:srgbClr val="0070C0"/>
              </a:fgClr>
              <a:bgClr>
                <a:schemeClr val="bg1"/>
              </a:bgClr>
            </a:pattFill>
          </c:spPr>
          <c:invertIfNegative val="0"/>
          <c:cat>
            <c:numRef>
              <c:f>'rozpočtový výhled do 2034'!$G$3:$AF$3</c:f>
              <c:numCache>
                <c:formatCode>General</c:formatCode>
                <c:ptCount val="2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</c:numCache>
            </c:numRef>
          </c:cat>
          <c:val>
            <c:numRef>
              <c:f>'rozpočtový výhled do 2034'!$G$9:$AF$9</c:f>
              <c:numCache>
                <c:formatCode>#,##0.00</c:formatCode>
                <c:ptCount val="25"/>
                <c:pt idx="0">
                  <c:v>134109756.10000001</c:v>
                </c:pt>
                <c:pt idx="1">
                  <c:v>176966898.97999999</c:v>
                </c:pt>
                <c:pt idx="2">
                  <c:v>200776422.78</c:v>
                </c:pt>
                <c:pt idx="3">
                  <c:v>224585946.57999998</c:v>
                </c:pt>
                <c:pt idx="4">
                  <c:v>453157375.13999999</c:v>
                </c:pt>
                <c:pt idx="5">
                  <c:v>253157375.14000002</c:v>
                </c:pt>
                <c:pt idx="6">
                  <c:v>253157375.14000002</c:v>
                </c:pt>
                <c:pt idx="7">
                  <c:v>253157375.14000002</c:v>
                </c:pt>
                <c:pt idx="8">
                  <c:v>253157375.14000002</c:v>
                </c:pt>
                <c:pt idx="9">
                  <c:v>253157375.14000002</c:v>
                </c:pt>
                <c:pt idx="10">
                  <c:v>253157374.58000001</c:v>
                </c:pt>
                <c:pt idx="11">
                  <c:v>186490708.42000002</c:v>
                </c:pt>
                <c:pt idx="12">
                  <c:v>186490708.42000002</c:v>
                </c:pt>
                <c:pt idx="13">
                  <c:v>186490708.42000002</c:v>
                </c:pt>
                <c:pt idx="14">
                  <c:v>186490708.42000002</c:v>
                </c:pt>
                <c:pt idx="15">
                  <c:v>179441927.84</c:v>
                </c:pt>
                <c:pt idx="16">
                  <c:v>172393147.44</c:v>
                </c:pt>
                <c:pt idx="17">
                  <c:v>172393147.44</c:v>
                </c:pt>
                <c:pt idx="18">
                  <c:v>163137049.88</c:v>
                </c:pt>
                <c:pt idx="19">
                  <c:v>153880952.58000001</c:v>
                </c:pt>
                <c:pt idx="20">
                  <c:v>121428571.56</c:v>
                </c:pt>
                <c:pt idx="21">
                  <c:v>85714285.780000001</c:v>
                </c:pt>
                <c:pt idx="22">
                  <c:v>76190476.359999999</c:v>
                </c:pt>
                <c:pt idx="23">
                  <c:v>52380952.560000002</c:v>
                </c:pt>
                <c:pt idx="24">
                  <c:v>28571428.799999997</c:v>
                </c:pt>
              </c:numCache>
            </c:numRef>
          </c:val>
        </c:ser>
        <c:ser>
          <c:idx val="1"/>
          <c:order val="1"/>
          <c:tx>
            <c:strRef>
              <c:f>'rozpočtový výhled do 2034'!$A$58:$E$58</c:f>
              <c:strCache>
                <c:ptCount val="1"/>
                <c:pt idx="0">
                  <c:v>splátka úroků z úvěru</c:v>
                </c:pt>
              </c:strCache>
            </c:strRef>
          </c:tx>
          <c:invertIfNegative val="0"/>
          <c:cat>
            <c:numRef>
              <c:f>'rozpočtový výhled do 2034'!$G$3:$AF$3</c:f>
              <c:numCache>
                <c:formatCode>General</c:formatCode>
                <c:ptCount val="2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</c:numCache>
            </c:numRef>
          </c:cat>
          <c:val>
            <c:numRef>
              <c:f>'rozpočtový výhled do 2034'!$G$18:$AF$18</c:f>
              <c:numCache>
                <c:formatCode>#,##0</c:formatCode>
                <c:ptCount val="25"/>
                <c:pt idx="0">
                  <c:v>29921213.830000002</c:v>
                </c:pt>
                <c:pt idx="1">
                  <c:v>69180111.430000007</c:v>
                </c:pt>
                <c:pt idx="2">
                  <c:v>67519664.219999999</c:v>
                </c:pt>
                <c:pt idx="3">
                  <c:v>65490169.310000002</c:v>
                </c:pt>
                <c:pt idx="4">
                  <c:v>79989519.229999989</c:v>
                </c:pt>
                <c:pt idx="5">
                  <c:v>71571489.030000001</c:v>
                </c:pt>
                <c:pt idx="6">
                  <c:v>65995125.470000006</c:v>
                </c:pt>
                <c:pt idx="7">
                  <c:v>60418761.970000006</c:v>
                </c:pt>
                <c:pt idx="8">
                  <c:v>54842398.469999999</c:v>
                </c:pt>
                <c:pt idx="9">
                  <c:v>49266034.900000006</c:v>
                </c:pt>
                <c:pt idx="10">
                  <c:v>43689671.400000006</c:v>
                </c:pt>
                <c:pt idx="11">
                  <c:v>39046178.210000001</c:v>
                </c:pt>
                <c:pt idx="12">
                  <c:v>35192036.890000001</c:v>
                </c:pt>
                <c:pt idx="13">
                  <c:v>31337895.649999999</c:v>
                </c:pt>
                <c:pt idx="14">
                  <c:v>27483754.310000002</c:v>
                </c:pt>
                <c:pt idx="15">
                  <c:v>23641752.550000001</c:v>
                </c:pt>
                <c:pt idx="16">
                  <c:v>20018262.969999999</c:v>
                </c:pt>
                <c:pt idx="17">
                  <c:v>16455471.32</c:v>
                </c:pt>
                <c:pt idx="18">
                  <c:v>12908620.639999999</c:v>
                </c:pt>
                <c:pt idx="19">
                  <c:v>9648709.0600000005</c:v>
                </c:pt>
                <c:pt idx="20">
                  <c:v>6692063.4800000004</c:v>
                </c:pt>
                <c:pt idx="21">
                  <c:v>4428571.41</c:v>
                </c:pt>
                <c:pt idx="22">
                  <c:v>2722751.35</c:v>
                </c:pt>
                <c:pt idx="23">
                  <c:v>1312169.32</c:v>
                </c:pt>
                <c:pt idx="24">
                  <c:v>393650.77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9362816"/>
        <c:axId val="69364352"/>
        <c:axId val="0"/>
      </c:bar3DChart>
      <c:catAx>
        <c:axId val="69362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9364352"/>
        <c:crosses val="autoZero"/>
        <c:auto val="1"/>
        <c:lblAlgn val="ctr"/>
        <c:lblOffset val="100"/>
        <c:noMultiLvlLbl val="0"/>
      </c:catAx>
      <c:valAx>
        <c:axId val="69364352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69362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232384082371004"/>
          <c:y val="6.2419321972155689E-2"/>
          <c:w val="7.828089372339532E-2"/>
          <c:h val="8.3952306531727749E-2"/>
        </c:manualLayout>
      </c:layout>
      <c:overlay val="0"/>
      <c:txPr>
        <a:bodyPr/>
        <a:lstStyle/>
        <a:p>
          <a:pPr>
            <a:defRPr sz="1400" baseline="0"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Splátky úvěrů a úroků</a:t>
            </a:r>
          </a:p>
        </c:rich>
      </c:tx>
      <c:layout>
        <c:manualLayout>
          <c:xMode val="edge"/>
          <c:yMode val="edge"/>
          <c:x val="0.41209563994374121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684950773558364E-2"/>
          <c:y val="4.793028322440087E-2"/>
          <c:w val="0.9135021097046413"/>
          <c:h val="0.7080610021786492"/>
        </c:manualLayout>
      </c:layout>
      <c:barChart>
        <c:barDir val="col"/>
        <c:grouping val="stacked"/>
        <c:varyColors val="0"/>
        <c:ser>
          <c:idx val="9"/>
          <c:order val="0"/>
          <c:tx>
            <c:strRef>
              <c:f>'rozpočtový výhled do 2034'!$A$16</c:f>
              <c:strCache>
                <c:ptCount val="1"/>
                <c:pt idx="0">
                  <c:v>KB - investice OK - úrok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'rozpočtový výhled do 2034'!$E$3:$AB$3</c:f>
              <c:numCache>
                <c:formatCode>General</c:formatCode>
                <c:ptCount val="2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</c:numCache>
            </c:numRef>
          </c:cat>
          <c:val>
            <c:numRef>
              <c:f>'rozpočtový výhled do 2034'!$E$16:$AB$16</c:f>
              <c:numCache>
                <c:formatCode>#,##0</c:formatCode>
                <c:ptCount val="21"/>
                <c:pt idx="0">
                  <c:v>7787944.1900000004</c:v>
                </c:pt>
                <c:pt idx="1">
                  <c:v>13031481.48</c:v>
                </c:pt>
                <c:pt idx="2">
                  <c:v>11653703.699999999</c:v>
                </c:pt>
                <c:pt idx="3">
                  <c:v>10275925.92</c:v>
                </c:pt>
                <c:pt idx="4">
                  <c:v>11122685.18</c:v>
                </c:pt>
                <c:pt idx="5">
                  <c:v>9400462.9499999993</c:v>
                </c:pt>
                <c:pt idx="6">
                  <c:v>7678240.7400000002</c:v>
                </c:pt>
                <c:pt idx="7">
                  <c:v>5956018.5</c:v>
                </c:pt>
                <c:pt idx="8">
                  <c:v>4233796.3</c:v>
                </c:pt>
                <c:pt idx="9">
                  <c:v>2511574.06</c:v>
                </c:pt>
                <c:pt idx="10">
                  <c:v>789351.84</c:v>
                </c:pt>
              </c:numCache>
            </c:numRef>
          </c:val>
        </c:ser>
        <c:ser>
          <c:idx val="2"/>
          <c:order val="1"/>
          <c:tx>
            <c:strRef>
              <c:f>'rozpočtový výhled do 2034'!$A$7</c:f>
              <c:strCache>
                <c:ptCount val="1"/>
                <c:pt idx="0">
                  <c:v>KB - investice OK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FF" mc:Ignorable="a14" a14:legacySpreadsheetColorIndex="12"/>
                </a:gs>
                <a:gs pos="50000">
                  <a:srgbClr xmlns:mc="http://schemas.openxmlformats.org/markup-compatibility/2006" xmlns:a14="http://schemas.microsoft.com/office/drawing/2010/main" val="BEBEFF" mc:Ignorable="a14" a14:legacySpreadsheetColorIndex="12">
                    <a:gamma/>
                    <a:tint val="25490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'rozpočtový výhled do 2034'!$E$3:$AB$3</c:f>
              <c:numCache>
                <c:formatCode>General</c:formatCode>
                <c:ptCount val="2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</c:numCache>
            </c:numRef>
          </c:cat>
          <c:val>
            <c:numRef>
              <c:f>'rozpočtový výhled do 2034'!$E$7:$AB$7</c:f>
              <c:numCache>
                <c:formatCode>#,##0</c:formatCode>
                <c:ptCount val="21"/>
                <c:pt idx="0">
                  <c:v>33333333.359999999</c:v>
                </c:pt>
                <c:pt idx="1">
                  <c:v>66666666.719999999</c:v>
                </c:pt>
                <c:pt idx="2">
                  <c:v>66666666.719999999</c:v>
                </c:pt>
                <c:pt idx="3">
                  <c:v>66666666.719999999</c:v>
                </c:pt>
                <c:pt idx="4">
                  <c:v>66666666.719999999</c:v>
                </c:pt>
                <c:pt idx="5">
                  <c:v>66666666.719999999</c:v>
                </c:pt>
                <c:pt idx="6">
                  <c:v>66666666.719999999</c:v>
                </c:pt>
                <c:pt idx="7">
                  <c:v>66666666.719999999</c:v>
                </c:pt>
                <c:pt idx="8">
                  <c:v>66666666.719999999</c:v>
                </c:pt>
                <c:pt idx="9">
                  <c:v>66666666.719999999</c:v>
                </c:pt>
                <c:pt idx="10">
                  <c:v>66666666.159999996</c:v>
                </c:pt>
              </c:numCache>
            </c:numRef>
          </c:val>
        </c:ser>
        <c:ser>
          <c:idx val="4"/>
          <c:order val="2"/>
          <c:tx>
            <c:strRef>
              <c:f>'rozpočtový výhled do 2034'!#REF!</c:f>
              <c:strCache>
                <c:ptCount val="1"/>
                <c:pt idx="0">
                  <c:v>PPP - Dub n./M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'rozpočtový výhled do 2034'!$E$3:$AB$3</c:f>
              <c:numCache>
                <c:formatCode>General</c:formatCode>
                <c:ptCount val="2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</c:numCache>
            </c:numRef>
          </c:cat>
          <c:val>
            <c:numRef>
              <c:f>'rozpočtový výhled do 2034'!#REF!</c:f>
              <c:numCache>
                <c:formatCode>General</c:formatCode>
                <c:ptCount val="24"/>
                <c:pt idx="0">
                  <c:v>30434442.199999999</c:v>
                </c:pt>
                <c:pt idx="1">
                  <c:v>30434442.199999999</c:v>
                </c:pt>
                <c:pt idx="2">
                  <c:v>30434442.199999999</c:v>
                </c:pt>
                <c:pt idx="3">
                  <c:v>30434442.199999999</c:v>
                </c:pt>
                <c:pt idx="4">
                  <c:v>10487258.699999999</c:v>
                </c:pt>
              </c:numCache>
            </c:numRef>
          </c:val>
        </c:ser>
        <c:ser>
          <c:idx val="7"/>
          <c:order val="3"/>
          <c:tx>
            <c:strRef>
              <c:f>'rozpočtový výhled do 2034'!$A$15</c:f>
              <c:strCache>
                <c:ptCount val="1"/>
                <c:pt idx="0">
                  <c:v>EIB - Evropské projekty - úrok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'rozpočtový výhled do 2034'!$E$3:$AB$3</c:f>
              <c:numCache>
                <c:formatCode>General</c:formatCode>
                <c:ptCount val="2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</c:numCache>
            </c:numRef>
          </c:cat>
          <c:val>
            <c:numRef>
              <c:f>'rozpočtový výhled do 2034'!$E$15:$AB$15</c:f>
              <c:numCache>
                <c:formatCode>#,##0</c:formatCode>
                <c:ptCount val="21"/>
                <c:pt idx="0">
                  <c:v>17315603.170000002</c:v>
                </c:pt>
                <c:pt idx="1">
                  <c:v>44937698.390000001</c:v>
                </c:pt>
                <c:pt idx="2">
                  <c:v>43781349.159999996</c:v>
                </c:pt>
                <c:pt idx="3">
                  <c:v>42255952.359999999</c:v>
                </c:pt>
                <c:pt idx="4">
                  <c:v>53782539.710000001</c:v>
                </c:pt>
                <c:pt idx="5">
                  <c:v>50830158.719999999</c:v>
                </c:pt>
                <c:pt idx="6">
                  <c:v>47877777.770000003</c:v>
                </c:pt>
                <c:pt idx="7">
                  <c:v>44925396.840000004</c:v>
                </c:pt>
                <c:pt idx="8">
                  <c:v>41973015.890000001</c:v>
                </c:pt>
                <c:pt idx="9">
                  <c:v>39020634.950000003</c:v>
                </c:pt>
                <c:pt idx="10">
                  <c:v>36068253.960000001</c:v>
                </c:pt>
                <c:pt idx="11">
                  <c:v>33115873.010000002</c:v>
                </c:pt>
                <c:pt idx="12">
                  <c:v>30163492.079999998</c:v>
                </c:pt>
                <c:pt idx="13">
                  <c:v>27211111.129999999</c:v>
                </c:pt>
                <c:pt idx="14">
                  <c:v>24258730.190000001</c:v>
                </c:pt>
                <c:pt idx="15">
                  <c:v>21306349.199999999</c:v>
                </c:pt>
                <c:pt idx="16">
                  <c:v>18353968.25</c:v>
                </c:pt>
                <c:pt idx="17">
                  <c:v>15401587.32</c:v>
                </c:pt>
                <c:pt idx="18">
                  <c:v>12449206.369999999</c:v>
                </c:pt>
                <c:pt idx="19">
                  <c:v>9496825.4299999997</c:v>
                </c:pt>
                <c:pt idx="20">
                  <c:v>6692063.4800000004</c:v>
                </c:pt>
              </c:numCache>
            </c:numRef>
          </c:val>
        </c:ser>
        <c:ser>
          <c:idx val="1"/>
          <c:order val="4"/>
          <c:tx>
            <c:strRef>
              <c:f>'rozpočtový výhled do 2034'!$A$6</c:f>
              <c:strCache>
                <c:ptCount val="1"/>
                <c:pt idx="0">
                  <c:v>EIB - Evropské projekty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'rozpočtový výhled do 2034'!$E$3:$AB$3</c:f>
              <c:numCache>
                <c:formatCode>General</c:formatCode>
                <c:ptCount val="2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</c:numCache>
            </c:numRef>
          </c:cat>
          <c:val>
            <c:numRef>
              <c:f>'rozpočtový výhled do 2034'!$E$6:$AB$6</c:f>
              <c:numCache>
                <c:formatCode>#,##0</c:formatCode>
                <c:ptCount val="21"/>
                <c:pt idx="0">
                  <c:v>57142857.120000005</c:v>
                </c:pt>
                <c:pt idx="1">
                  <c:v>66666666.640000001</c:v>
                </c:pt>
                <c:pt idx="2">
                  <c:v>90476190.439999998</c:v>
                </c:pt>
                <c:pt idx="3">
                  <c:v>114285714.23999999</c:v>
                </c:pt>
                <c:pt idx="4">
                  <c:v>142857142.80000001</c:v>
                </c:pt>
                <c:pt idx="5">
                  <c:v>142857142.80000001</c:v>
                </c:pt>
                <c:pt idx="6">
                  <c:v>142857142.80000001</c:v>
                </c:pt>
                <c:pt idx="7">
                  <c:v>142857142.80000001</c:v>
                </c:pt>
                <c:pt idx="8">
                  <c:v>142857142.80000001</c:v>
                </c:pt>
                <c:pt idx="9">
                  <c:v>142857142.80000001</c:v>
                </c:pt>
                <c:pt idx="10">
                  <c:v>142857142.80000001</c:v>
                </c:pt>
                <c:pt idx="11">
                  <c:v>142857142.80000001</c:v>
                </c:pt>
                <c:pt idx="12">
                  <c:v>142857142.80000001</c:v>
                </c:pt>
                <c:pt idx="13">
                  <c:v>142857142.80000001</c:v>
                </c:pt>
                <c:pt idx="14">
                  <c:v>142857142.80000001</c:v>
                </c:pt>
                <c:pt idx="15">
                  <c:v>142857142.80000001</c:v>
                </c:pt>
                <c:pt idx="16">
                  <c:v>142857142.80000001</c:v>
                </c:pt>
                <c:pt idx="17">
                  <c:v>142857142.80000001</c:v>
                </c:pt>
                <c:pt idx="18">
                  <c:v>142857142.80000001</c:v>
                </c:pt>
                <c:pt idx="19">
                  <c:v>142857142.98000002</c:v>
                </c:pt>
                <c:pt idx="20">
                  <c:v>121428571.56</c:v>
                </c:pt>
              </c:numCache>
            </c:numRef>
          </c:val>
        </c:ser>
        <c:ser>
          <c:idx val="6"/>
          <c:order val="5"/>
          <c:tx>
            <c:strRef>
              <c:f>'rozpočtový výhled do 2034'!$A$14</c:f>
              <c:strCache>
                <c:ptCount val="1"/>
                <c:pt idx="0">
                  <c:v>EIB - Modernizace silnic - úrok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'rozpočtový výhled do 2034'!$E$14:$AB$14</c:f>
              <c:numCache>
                <c:formatCode>#,##0</c:formatCode>
                <c:ptCount val="21"/>
                <c:pt idx="0">
                  <c:v>4817666.47</c:v>
                </c:pt>
                <c:pt idx="1">
                  <c:v>11210931.560000001</c:v>
                </c:pt>
                <c:pt idx="2">
                  <c:v>10534611.32</c:v>
                </c:pt>
                <c:pt idx="3">
                  <c:v>9858291.0700000003</c:v>
                </c:pt>
                <c:pt idx="4">
                  <c:v>12242627.710000001</c:v>
                </c:pt>
                <c:pt idx="5">
                  <c:v>11340867.359999999</c:v>
                </c:pt>
                <c:pt idx="6">
                  <c:v>10439106.960000001</c:v>
                </c:pt>
                <c:pt idx="7">
                  <c:v>9537346.6300000008</c:v>
                </c:pt>
                <c:pt idx="8">
                  <c:v>8635586.2799999993</c:v>
                </c:pt>
                <c:pt idx="9">
                  <c:v>7733825.8899999997</c:v>
                </c:pt>
                <c:pt idx="10">
                  <c:v>6832065.5999999996</c:v>
                </c:pt>
                <c:pt idx="11">
                  <c:v>5930305.2000000002</c:v>
                </c:pt>
                <c:pt idx="12">
                  <c:v>5028544.8099999996</c:v>
                </c:pt>
                <c:pt idx="13">
                  <c:v>4126784.52</c:v>
                </c:pt>
                <c:pt idx="14">
                  <c:v>3225024.12</c:v>
                </c:pt>
                <c:pt idx="15">
                  <c:v>2335403.35</c:v>
                </c:pt>
                <c:pt idx="16">
                  <c:v>1664294.72</c:v>
                </c:pt>
                <c:pt idx="17">
                  <c:v>1053884</c:v>
                </c:pt>
                <c:pt idx="18">
                  <c:v>459414.27</c:v>
                </c:pt>
                <c:pt idx="19">
                  <c:v>151883.63</c:v>
                </c:pt>
              </c:numCache>
            </c:numRef>
          </c:val>
        </c:ser>
        <c:ser>
          <c:idx val="3"/>
          <c:order val="6"/>
          <c:tx>
            <c:strRef>
              <c:f>'rozpočtový výhled do 2034'!$A$5</c:f>
              <c:strCache>
                <c:ptCount val="1"/>
                <c:pt idx="0">
                  <c:v>EIB - Modernizace silnic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'rozpočtový výhled do 2034'!$E$3:$AB$3</c:f>
              <c:numCache>
                <c:formatCode>General</c:formatCode>
                <c:ptCount val="2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</c:numCache>
            </c:numRef>
          </c:cat>
          <c:val>
            <c:numRef>
              <c:f>'rozpočtový výhled do 2034'!$E$5:$AB$5</c:f>
              <c:numCache>
                <c:formatCode>#,##0</c:formatCode>
                <c:ptCount val="21"/>
                <c:pt idx="0">
                  <c:v>43633565.619999997</c:v>
                </c:pt>
                <c:pt idx="1">
                  <c:v>43633565.619999997</c:v>
                </c:pt>
                <c:pt idx="2">
                  <c:v>43633565.619999997</c:v>
                </c:pt>
                <c:pt idx="3">
                  <c:v>43633565.619999997</c:v>
                </c:pt>
                <c:pt idx="4">
                  <c:v>43633565.619999997</c:v>
                </c:pt>
                <c:pt idx="5">
                  <c:v>43633565.619999997</c:v>
                </c:pt>
                <c:pt idx="6">
                  <c:v>43633565.619999997</c:v>
                </c:pt>
                <c:pt idx="7">
                  <c:v>43633565.619999997</c:v>
                </c:pt>
                <c:pt idx="8">
                  <c:v>43633565.619999997</c:v>
                </c:pt>
                <c:pt idx="9">
                  <c:v>43633565.619999997</c:v>
                </c:pt>
                <c:pt idx="10">
                  <c:v>43633565.619999997</c:v>
                </c:pt>
                <c:pt idx="11">
                  <c:v>43633565.619999997</c:v>
                </c:pt>
                <c:pt idx="12">
                  <c:v>43633565.619999997</c:v>
                </c:pt>
                <c:pt idx="13">
                  <c:v>43633565.619999997</c:v>
                </c:pt>
                <c:pt idx="14">
                  <c:v>43633565.619999997</c:v>
                </c:pt>
                <c:pt idx="15">
                  <c:v>36584785.039999999</c:v>
                </c:pt>
                <c:pt idx="16">
                  <c:v>29536004.640000001</c:v>
                </c:pt>
                <c:pt idx="17">
                  <c:v>29536004.640000001</c:v>
                </c:pt>
                <c:pt idx="18">
                  <c:v>20279907.079999998</c:v>
                </c:pt>
                <c:pt idx="19">
                  <c:v>11023809.6</c:v>
                </c:pt>
              </c:numCache>
            </c:numRef>
          </c:val>
        </c:ser>
        <c:ser>
          <c:idx val="5"/>
          <c:order val="7"/>
          <c:tx>
            <c:strRef>
              <c:f>'rozpočtový výhled do 2034'!$A$13</c:f>
              <c:strCache>
                <c:ptCount val="1"/>
                <c:pt idx="0">
                  <c:v>Česká spořitelna - úrok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48">
                    <a:gamma/>
                    <a:tint val="0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'rozpočtový výhled do 2034'!$E$3:$AB$3</c:f>
              <c:numCache>
                <c:formatCode>General</c:formatCode>
                <c:ptCount val="2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</c:numCache>
            </c:numRef>
          </c:cat>
          <c:val>
            <c:numRef>
              <c:f>'rozpočtový výhled do 2034'!$E$13:$AB$13</c:f>
            </c:numRef>
          </c:val>
        </c:ser>
        <c:ser>
          <c:idx val="0"/>
          <c:order val="8"/>
          <c:tx>
            <c:strRef>
              <c:f>'rozpočtový výhled do 2034'!$A$4</c:f>
              <c:strCache>
                <c:ptCount val="1"/>
                <c:pt idx="0">
                  <c:v>Česká spořitelna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'rozpočtový výhled do 2034'!$E$3:$AB$3</c:f>
              <c:numCache>
                <c:formatCode>General</c:formatCode>
                <c:ptCount val="2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</c:numCache>
            </c:numRef>
          </c:cat>
          <c:val>
            <c:numRef>
              <c:f>'rozpočtový výhled do 2034'!$E$4:$AB$4</c:f>
            </c:numRef>
          </c:val>
        </c:ser>
        <c:ser>
          <c:idx val="10"/>
          <c:order val="9"/>
          <c:tx>
            <c:strRef>
              <c:f>'rozpočtový výhled do 2034'!$A$20</c:f>
              <c:strCache>
                <c:ptCount val="1"/>
                <c:pt idx="0">
                  <c:v>Celkem jistina + úrok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'rozpočtový výhled do 2034'!$E$3:$AB$3</c:f>
              <c:numCache>
                <c:formatCode>General</c:formatCode>
                <c:ptCount val="2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</c:numCache>
            </c:numRef>
          </c:cat>
          <c:val>
            <c:numRef>
              <c:f>'rozpočtový výhled do 2034'!$E$20:$AB$20</c:f>
              <c:numCache>
                <c:formatCode>#,##0</c:formatCode>
                <c:ptCount val="21"/>
                <c:pt idx="0">
                  <c:v>164030969.93000001</c:v>
                </c:pt>
                <c:pt idx="1">
                  <c:v>246147010.41</c:v>
                </c:pt>
                <c:pt idx="2">
                  <c:v>268296087</c:v>
                </c:pt>
                <c:pt idx="3">
                  <c:v>290076115.88999999</c:v>
                </c:pt>
                <c:pt idx="4">
                  <c:v>533146894.37</c:v>
                </c:pt>
                <c:pt idx="5">
                  <c:v>324728864.17000002</c:v>
                </c:pt>
                <c:pt idx="6">
                  <c:v>319152500.61000001</c:v>
                </c:pt>
                <c:pt idx="7">
                  <c:v>313576137.11000001</c:v>
                </c:pt>
                <c:pt idx="8">
                  <c:v>307999773.61000001</c:v>
                </c:pt>
                <c:pt idx="9">
                  <c:v>302423410.04000002</c:v>
                </c:pt>
                <c:pt idx="10">
                  <c:v>296847045.98000002</c:v>
                </c:pt>
                <c:pt idx="11">
                  <c:v>225536886.63000003</c:v>
                </c:pt>
                <c:pt idx="12">
                  <c:v>221682745.31</c:v>
                </c:pt>
                <c:pt idx="13">
                  <c:v>217828604.07000002</c:v>
                </c:pt>
                <c:pt idx="14">
                  <c:v>213974462.73000002</c:v>
                </c:pt>
                <c:pt idx="15">
                  <c:v>203083680.39000002</c:v>
                </c:pt>
                <c:pt idx="16">
                  <c:v>192411410.41</c:v>
                </c:pt>
                <c:pt idx="17">
                  <c:v>188848618.75999999</c:v>
                </c:pt>
                <c:pt idx="18">
                  <c:v>176045670.51999998</c:v>
                </c:pt>
                <c:pt idx="19">
                  <c:v>163529661.64000002</c:v>
                </c:pt>
                <c:pt idx="20">
                  <c:v>128120635.04000001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411968"/>
        <c:axId val="69413504"/>
      </c:barChart>
      <c:catAx>
        <c:axId val="69411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9413504"/>
        <c:crosses val="autoZero"/>
        <c:auto val="1"/>
        <c:lblAlgn val="ctr"/>
        <c:lblOffset val="100"/>
        <c:tickMarkSkip val="1"/>
        <c:noMultiLvlLbl val="0"/>
      </c:catAx>
      <c:valAx>
        <c:axId val="69413504"/>
        <c:scaling>
          <c:orientation val="minMax"/>
          <c:max val="230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941196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8987341772151899E-2"/>
                <c:y val="0.33986928104575165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5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</c:dispUnitsLbl>
        </c:dispUnits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w Cen MT Condensed"/>
                <a:ea typeface="Tw Cen MT Condensed"/>
                <a:cs typeface="Tw Cen MT Condensed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Splátky úvěrů a úroků</a:t>
            </a:r>
          </a:p>
        </c:rich>
      </c:tx>
      <c:layout>
        <c:manualLayout>
          <c:xMode val="edge"/>
          <c:yMode val="edge"/>
          <c:x val="0.4099859353023910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684950773558364E-2"/>
          <c:y val="5.0108932461873638E-2"/>
          <c:w val="0.9135021097046413"/>
          <c:h val="0.70261437908496727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'rozpočtový výhled do 2034'!$A$20</c:f>
              <c:strCache>
                <c:ptCount val="1"/>
                <c:pt idx="0">
                  <c:v>Celkem jistina + úrok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'rozpočtový výhled do 2034'!$E$3:$AB$3</c:f>
              <c:numCache>
                <c:formatCode>General</c:formatCode>
                <c:ptCount val="2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</c:numCache>
            </c:numRef>
          </c:cat>
          <c:val>
            <c:numRef>
              <c:f>'rozpočtový výhled do 2034'!$E$20:$AB$20</c:f>
              <c:numCache>
                <c:formatCode>#,##0</c:formatCode>
                <c:ptCount val="21"/>
                <c:pt idx="0">
                  <c:v>164030969.93000001</c:v>
                </c:pt>
                <c:pt idx="1">
                  <c:v>246147010.41</c:v>
                </c:pt>
                <c:pt idx="2">
                  <c:v>268296087</c:v>
                </c:pt>
                <c:pt idx="3">
                  <c:v>290076115.88999999</c:v>
                </c:pt>
                <c:pt idx="4">
                  <c:v>533146894.37</c:v>
                </c:pt>
                <c:pt idx="5">
                  <c:v>324728864.17000002</c:v>
                </c:pt>
                <c:pt idx="6">
                  <c:v>319152500.61000001</c:v>
                </c:pt>
                <c:pt idx="7">
                  <c:v>313576137.11000001</c:v>
                </c:pt>
                <c:pt idx="8">
                  <c:v>307999773.61000001</c:v>
                </c:pt>
                <c:pt idx="9">
                  <c:v>302423410.04000002</c:v>
                </c:pt>
                <c:pt idx="10">
                  <c:v>296847045.98000002</c:v>
                </c:pt>
                <c:pt idx="11">
                  <c:v>225536886.63000003</c:v>
                </c:pt>
                <c:pt idx="12">
                  <c:v>221682745.31</c:v>
                </c:pt>
                <c:pt idx="13">
                  <c:v>217828604.07000002</c:v>
                </c:pt>
                <c:pt idx="14">
                  <c:v>213974462.73000002</c:v>
                </c:pt>
                <c:pt idx="15">
                  <c:v>203083680.39000002</c:v>
                </c:pt>
                <c:pt idx="16">
                  <c:v>192411410.41</c:v>
                </c:pt>
                <c:pt idx="17">
                  <c:v>188848618.75999999</c:v>
                </c:pt>
                <c:pt idx="18">
                  <c:v>176045670.51999998</c:v>
                </c:pt>
                <c:pt idx="19">
                  <c:v>163529661.64000002</c:v>
                </c:pt>
                <c:pt idx="20">
                  <c:v>128120635.04000001</c:v>
                </c:pt>
              </c:numCache>
            </c:numRef>
          </c:val>
        </c:ser>
        <c:ser>
          <c:idx val="0"/>
          <c:order val="1"/>
          <c:tx>
            <c:strRef>
              <c:f>'rozpočtový výhled do 2034'!$A$4</c:f>
              <c:strCache>
                <c:ptCount val="1"/>
                <c:pt idx="0">
                  <c:v>Česká spořitelna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'rozpočtový výhled do 2034'!$E$3:$AB$3</c:f>
              <c:numCache>
                <c:formatCode>General</c:formatCode>
                <c:ptCount val="2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</c:numCache>
            </c:numRef>
          </c:cat>
          <c:val>
            <c:numRef>
              <c:f>'rozpočtový výhled do 2034'!$E$4:$AB$4</c:f>
            </c:numRef>
          </c:val>
        </c:ser>
        <c:ser>
          <c:idx val="5"/>
          <c:order val="2"/>
          <c:tx>
            <c:strRef>
              <c:f>'rozpočtový výhled do 2034'!$A$13</c:f>
              <c:strCache>
                <c:ptCount val="1"/>
                <c:pt idx="0">
                  <c:v>Česká spořitelna - úrok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'rozpočtový výhled do 2034'!$E$3:$AB$3</c:f>
              <c:numCache>
                <c:formatCode>General</c:formatCode>
                <c:ptCount val="2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</c:numCache>
            </c:numRef>
          </c:cat>
          <c:val>
            <c:numRef>
              <c:f>'rozpočtový výhled do 2034'!$E$13:$AB$13</c:f>
            </c:numRef>
          </c:val>
        </c:ser>
        <c:ser>
          <c:idx val="3"/>
          <c:order val="3"/>
          <c:tx>
            <c:strRef>
              <c:f>'rozpočtový výhled do 2034'!$A$5</c:f>
              <c:strCache>
                <c:ptCount val="1"/>
                <c:pt idx="0">
                  <c:v>EIB - Modernizace silnic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'rozpočtový výhled do 2034'!$E$3:$AB$3</c:f>
              <c:numCache>
                <c:formatCode>General</c:formatCode>
                <c:ptCount val="2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</c:numCache>
            </c:numRef>
          </c:cat>
          <c:val>
            <c:numRef>
              <c:f>'rozpočtový výhled do 2034'!$E$5:$AB$5</c:f>
              <c:numCache>
                <c:formatCode>#,##0</c:formatCode>
                <c:ptCount val="21"/>
                <c:pt idx="0">
                  <c:v>43633565.619999997</c:v>
                </c:pt>
                <c:pt idx="1">
                  <c:v>43633565.619999997</c:v>
                </c:pt>
                <c:pt idx="2">
                  <c:v>43633565.619999997</c:v>
                </c:pt>
                <c:pt idx="3">
                  <c:v>43633565.619999997</c:v>
                </c:pt>
                <c:pt idx="4">
                  <c:v>43633565.619999997</c:v>
                </c:pt>
                <c:pt idx="5">
                  <c:v>43633565.619999997</c:v>
                </c:pt>
                <c:pt idx="6">
                  <c:v>43633565.619999997</c:v>
                </c:pt>
                <c:pt idx="7">
                  <c:v>43633565.619999997</c:v>
                </c:pt>
                <c:pt idx="8">
                  <c:v>43633565.619999997</c:v>
                </c:pt>
                <c:pt idx="9">
                  <c:v>43633565.619999997</c:v>
                </c:pt>
                <c:pt idx="10">
                  <c:v>43633565.619999997</c:v>
                </c:pt>
                <c:pt idx="11">
                  <c:v>43633565.619999997</c:v>
                </c:pt>
                <c:pt idx="12">
                  <c:v>43633565.619999997</c:v>
                </c:pt>
                <c:pt idx="13">
                  <c:v>43633565.619999997</c:v>
                </c:pt>
                <c:pt idx="14">
                  <c:v>43633565.619999997</c:v>
                </c:pt>
                <c:pt idx="15">
                  <c:v>36584785.039999999</c:v>
                </c:pt>
                <c:pt idx="16">
                  <c:v>29536004.640000001</c:v>
                </c:pt>
                <c:pt idx="17">
                  <c:v>29536004.640000001</c:v>
                </c:pt>
                <c:pt idx="18">
                  <c:v>20279907.079999998</c:v>
                </c:pt>
                <c:pt idx="19">
                  <c:v>11023809.6</c:v>
                </c:pt>
              </c:numCache>
            </c:numRef>
          </c:val>
        </c:ser>
        <c:ser>
          <c:idx val="6"/>
          <c:order val="4"/>
          <c:tx>
            <c:strRef>
              <c:f>'rozpočtový výhled do 2034'!$A$14</c:f>
              <c:strCache>
                <c:ptCount val="1"/>
                <c:pt idx="0">
                  <c:v>EIB - Modernizace silnic - úrok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'rozpočtový výhled do 2034'!$E$3:$AB$3</c:f>
              <c:numCache>
                <c:formatCode>General</c:formatCode>
                <c:ptCount val="2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</c:numCache>
            </c:numRef>
          </c:cat>
          <c:val>
            <c:numRef>
              <c:f>'rozpočtový výhled do 2034'!$E$14:$AB$14</c:f>
              <c:numCache>
                <c:formatCode>#,##0</c:formatCode>
                <c:ptCount val="21"/>
                <c:pt idx="0">
                  <c:v>4817666.47</c:v>
                </c:pt>
                <c:pt idx="1">
                  <c:v>11210931.560000001</c:v>
                </c:pt>
                <c:pt idx="2">
                  <c:v>10534611.32</c:v>
                </c:pt>
                <c:pt idx="3">
                  <c:v>9858291.0700000003</c:v>
                </c:pt>
                <c:pt idx="4">
                  <c:v>12242627.710000001</c:v>
                </c:pt>
                <c:pt idx="5">
                  <c:v>11340867.359999999</c:v>
                </c:pt>
                <c:pt idx="6">
                  <c:v>10439106.960000001</c:v>
                </c:pt>
                <c:pt idx="7">
                  <c:v>9537346.6300000008</c:v>
                </c:pt>
                <c:pt idx="8">
                  <c:v>8635586.2799999993</c:v>
                </c:pt>
                <c:pt idx="9">
                  <c:v>7733825.8899999997</c:v>
                </c:pt>
                <c:pt idx="10">
                  <c:v>6832065.5999999996</c:v>
                </c:pt>
                <c:pt idx="11">
                  <c:v>5930305.2000000002</c:v>
                </c:pt>
                <c:pt idx="12">
                  <c:v>5028544.8099999996</c:v>
                </c:pt>
                <c:pt idx="13">
                  <c:v>4126784.52</c:v>
                </c:pt>
                <c:pt idx="14">
                  <c:v>3225024.12</c:v>
                </c:pt>
                <c:pt idx="15">
                  <c:v>2335403.35</c:v>
                </c:pt>
                <c:pt idx="16">
                  <c:v>1664294.72</c:v>
                </c:pt>
                <c:pt idx="17">
                  <c:v>1053884</c:v>
                </c:pt>
                <c:pt idx="18">
                  <c:v>459414.27</c:v>
                </c:pt>
                <c:pt idx="19">
                  <c:v>151883.63</c:v>
                </c:pt>
              </c:numCache>
            </c:numRef>
          </c:val>
        </c:ser>
        <c:ser>
          <c:idx val="1"/>
          <c:order val="5"/>
          <c:tx>
            <c:strRef>
              <c:f>'rozpočtový výhled do 2034'!$A$6</c:f>
              <c:strCache>
                <c:ptCount val="1"/>
                <c:pt idx="0">
                  <c:v>EIB - Evropské projekty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'rozpočtový výhled do 2034'!$E$3:$AB$3</c:f>
              <c:numCache>
                <c:formatCode>General</c:formatCode>
                <c:ptCount val="2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</c:numCache>
            </c:numRef>
          </c:cat>
          <c:val>
            <c:numRef>
              <c:f>'rozpočtový výhled do 2034'!$E$6:$AB$6</c:f>
              <c:numCache>
                <c:formatCode>#,##0</c:formatCode>
                <c:ptCount val="21"/>
                <c:pt idx="0">
                  <c:v>57142857.120000005</c:v>
                </c:pt>
                <c:pt idx="1">
                  <c:v>66666666.640000001</c:v>
                </c:pt>
                <c:pt idx="2">
                  <c:v>90476190.439999998</c:v>
                </c:pt>
                <c:pt idx="3">
                  <c:v>114285714.23999999</c:v>
                </c:pt>
                <c:pt idx="4">
                  <c:v>142857142.80000001</c:v>
                </c:pt>
                <c:pt idx="5">
                  <c:v>142857142.80000001</c:v>
                </c:pt>
                <c:pt idx="6">
                  <c:v>142857142.80000001</c:v>
                </c:pt>
                <c:pt idx="7">
                  <c:v>142857142.80000001</c:v>
                </c:pt>
                <c:pt idx="8">
                  <c:v>142857142.80000001</c:v>
                </c:pt>
                <c:pt idx="9">
                  <c:v>142857142.80000001</c:v>
                </c:pt>
                <c:pt idx="10">
                  <c:v>142857142.80000001</c:v>
                </c:pt>
                <c:pt idx="11">
                  <c:v>142857142.80000001</c:v>
                </c:pt>
                <c:pt idx="12">
                  <c:v>142857142.80000001</c:v>
                </c:pt>
                <c:pt idx="13">
                  <c:v>142857142.80000001</c:v>
                </c:pt>
                <c:pt idx="14">
                  <c:v>142857142.80000001</c:v>
                </c:pt>
                <c:pt idx="15">
                  <c:v>142857142.80000001</c:v>
                </c:pt>
                <c:pt idx="16">
                  <c:v>142857142.80000001</c:v>
                </c:pt>
                <c:pt idx="17">
                  <c:v>142857142.80000001</c:v>
                </c:pt>
                <c:pt idx="18">
                  <c:v>142857142.80000001</c:v>
                </c:pt>
                <c:pt idx="19">
                  <c:v>142857142.98000002</c:v>
                </c:pt>
                <c:pt idx="20">
                  <c:v>121428571.56</c:v>
                </c:pt>
              </c:numCache>
            </c:numRef>
          </c:val>
        </c:ser>
        <c:ser>
          <c:idx val="7"/>
          <c:order val="6"/>
          <c:tx>
            <c:strRef>
              <c:f>'rozpočtový výhled do 2034'!$A$15</c:f>
              <c:strCache>
                <c:ptCount val="1"/>
                <c:pt idx="0">
                  <c:v>EIB - Evropské projekty - úrok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'rozpočtový výhled do 2034'!$E$3:$AB$3</c:f>
              <c:numCache>
                <c:formatCode>General</c:formatCode>
                <c:ptCount val="2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</c:numCache>
            </c:numRef>
          </c:cat>
          <c:val>
            <c:numRef>
              <c:f>'rozpočtový výhled do 2034'!$E$15:$AB$15</c:f>
              <c:numCache>
                <c:formatCode>#,##0</c:formatCode>
                <c:ptCount val="21"/>
                <c:pt idx="0">
                  <c:v>17315603.170000002</c:v>
                </c:pt>
                <c:pt idx="1">
                  <c:v>44937698.390000001</c:v>
                </c:pt>
                <c:pt idx="2">
                  <c:v>43781349.159999996</c:v>
                </c:pt>
                <c:pt idx="3">
                  <c:v>42255952.359999999</c:v>
                </c:pt>
                <c:pt idx="4">
                  <c:v>53782539.710000001</c:v>
                </c:pt>
                <c:pt idx="5">
                  <c:v>50830158.719999999</c:v>
                </c:pt>
                <c:pt idx="6">
                  <c:v>47877777.770000003</c:v>
                </c:pt>
                <c:pt idx="7">
                  <c:v>44925396.840000004</c:v>
                </c:pt>
                <c:pt idx="8">
                  <c:v>41973015.890000001</c:v>
                </c:pt>
                <c:pt idx="9">
                  <c:v>39020634.950000003</c:v>
                </c:pt>
                <c:pt idx="10">
                  <c:v>36068253.960000001</c:v>
                </c:pt>
                <c:pt idx="11">
                  <c:v>33115873.010000002</c:v>
                </c:pt>
                <c:pt idx="12">
                  <c:v>30163492.079999998</c:v>
                </c:pt>
                <c:pt idx="13">
                  <c:v>27211111.129999999</c:v>
                </c:pt>
                <c:pt idx="14">
                  <c:v>24258730.190000001</c:v>
                </c:pt>
                <c:pt idx="15">
                  <c:v>21306349.199999999</c:v>
                </c:pt>
                <c:pt idx="16">
                  <c:v>18353968.25</c:v>
                </c:pt>
                <c:pt idx="17">
                  <c:v>15401587.32</c:v>
                </c:pt>
                <c:pt idx="18">
                  <c:v>12449206.369999999</c:v>
                </c:pt>
                <c:pt idx="19">
                  <c:v>9496825.4299999997</c:v>
                </c:pt>
                <c:pt idx="20">
                  <c:v>6692063.4800000004</c:v>
                </c:pt>
              </c:numCache>
            </c:numRef>
          </c:val>
        </c:ser>
        <c:ser>
          <c:idx val="4"/>
          <c:order val="7"/>
          <c:tx>
            <c:strRef>
              <c:f>'rozpočtový výhled do 2034'!#REF!</c:f>
              <c:strCache>
                <c:ptCount val="1"/>
                <c:pt idx="0">
                  <c:v>PPP - Dub n./M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'rozpočtový výhled do 2034'!$E$3:$AB$3</c:f>
              <c:numCache>
                <c:formatCode>General</c:formatCode>
                <c:ptCount val="2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</c:numCache>
            </c:numRef>
          </c:cat>
          <c:val>
            <c:numRef>
              <c:f>'rozpočtový výhled do 2034'!#REF!</c:f>
              <c:numCache>
                <c:formatCode>General</c:formatCode>
                <c:ptCount val="24"/>
                <c:pt idx="0">
                  <c:v>30434442.199999999</c:v>
                </c:pt>
                <c:pt idx="1">
                  <c:v>30434442.199999999</c:v>
                </c:pt>
                <c:pt idx="2">
                  <c:v>30434442.199999999</c:v>
                </c:pt>
                <c:pt idx="3">
                  <c:v>30434442.199999999</c:v>
                </c:pt>
                <c:pt idx="4">
                  <c:v>10487258.699999999</c:v>
                </c:pt>
              </c:numCache>
            </c:numRef>
          </c:val>
        </c:ser>
        <c:ser>
          <c:idx val="2"/>
          <c:order val="8"/>
          <c:tx>
            <c:strRef>
              <c:f>'rozpočtový výhled do 2034'!$A$7</c:f>
              <c:strCache>
                <c:ptCount val="1"/>
                <c:pt idx="0">
                  <c:v>KB - investice OK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'rozpočtový výhled do 2034'!$E$3:$AB$3</c:f>
              <c:numCache>
                <c:formatCode>General</c:formatCode>
                <c:ptCount val="2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</c:numCache>
            </c:numRef>
          </c:cat>
          <c:val>
            <c:numRef>
              <c:f>'rozpočtový výhled do 2034'!$E$7:$AB$7</c:f>
              <c:numCache>
                <c:formatCode>#,##0</c:formatCode>
                <c:ptCount val="21"/>
                <c:pt idx="0">
                  <c:v>33333333.359999999</c:v>
                </c:pt>
                <c:pt idx="1">
                  <c:v>66666666.719999999</c:v>
                </c:pt>
                <c:pt idx="2">
                  <c:v>66666666.719999999</c:v>
                </c:pt>
                <c:pt idx="3">
                  <c:v>66666666.719999999</c:v>
                </c:pt>
                <c:pt idx="4">
                  <c:v>66666666.719999999</c:v>
                </c:pt>
                <c:pt idx="5">
                  <c:v>66666666.719999999</c:v>
                </c:pt>
                <c:pt idx="6">
                  <c:v>66666666.719999999</c:v>
                </c:pt>
                <c:pt idx="7">
                  <c:v>66666666.719999999</c:v>
                </c:pt>
                <c:pt idx="8">
                  <c:v>66666666.719999999</c:v>
                </c:pt>
                <c:pt idx="9">
                  <c:v>66666666.719999999</c:v>
                </c:pt>
                <c:pt idx="10">
                  <c:v>66666666.159999996</c:v>
                </c:pt>
              </c:numCache>
            </c:numRef>
          </c:val>
        </c:ser>
        <c:ser>
          <c:idx val="9"/>
          <c:order val="9"/>
          <c:tx>
            <c:strRef>
              <c:f>'rozpočtový výhled do 2034'!$A$16</c:f>
              <c:strCache>
                <c:ptCount val="1"/>
                <c:pt idx="0">
                  <c:v>KB - investice OK - úrok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'rozpočtový výhled do 2034'!$E$3:$AB$3</c:f>
              <c:numCache>
                <c:formatCode>General</c:formatCode>
                <c:ptCount val="2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</c:numCache>
            </c:numRef>
          </c:cat>
          <c:val>
            <c:numRef>
              <c:f>'rozpočtový výhled do 2034'!$E$16:$AB$16</c:f>
              <c:numCache>
                <c:formatCode>#,##0</c:formatCode>
                <c:ptCount val="21"/>
                <c:pt idx="0">
                  <c:v>7787944.1900000004</c:v>
                </c:pt>
                <c:pt idx="1">
                  <c:v>13031481.48</c:v>
                </c:pt>
                <c:pt idx="2">
                  <c:v>11653703.699999999</c:v>
                </c:pt>
                <c:pt idx="3">
                  <c:v>10275925.92</c:v>
                </c:pt>
                <c:pt idx="4">
                  <c:v>11122685.18</c:v>
                </c:pt>
                <c:pt idx="5">
                  <c:v>9400462.9499999993</c:v>
                </c:pt>
                <c:pt idx="6">
                  <c:v>7678240.7400000002</c:v>
                </c:pt>
                <c:pt idx="7">
                  <c:v>5956018.5</c:v>
                </c:pt>
                <c:pt idx="8">
                  <c:v>4233796.3</c:v>
                </c:pt>
                <c:pt idx="9">
                  <c:v>2511574.06</c:v>
                </c:pt>
                <c:pt idx="10">
                  <c:v>789351.84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78827904"/>
        <c:axId val="78829440"/>
      </c:barChart>
      <c:catAx>
        <c:axId val="78827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8829440"/>
        <c:crosses val="autoZero"/>
        <c:auto val="1"/>
        <c:lblAlgn val="ctr"/>
        <c:lblOffset val="100"/>
        <c:tickMarkSkip val="1"/>
        <c:noMultiLvlLbl val="0"/>
      </c:catAx>
      <c:valAx>
        <c:axId val="78829440"/>
        <c:scaling>
          <c:orientation val="minMax"/>
          <c:max val="230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882790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8987341772151899E-2"/>
                <c:y val="0.33986928104575165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5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</c:dispUnitsLbl>
        </c:dispUnits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w Cen MT Condensed"/>
                <a:ea typeface="Tw Cen MT Condensed"/>
                <a:cs typeface="Tw Cen MT Condensed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8740157499999996" right="0.78740157499999996" top="0.984251969" bottom="0.984251969" header="0.4921259845" footer="0.4921259845"/>
  <pageSetup paperSize="8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78740157499999996" right="0.78740157499999996" top="0.984251969" bottom="0.984251969" header="0.4921259845" footer="0.4921259845"/>
  <pageSetup paperSize="8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28575</xdr:rowOff>
    </xdr:from>
    <xdr:to>
      <xdr:col>31</xdr:col>
      <xdr:colOff>361949</xdr:colOff>
      <xdr:row>80</xdr:row>
      <xdr:rowOff>19050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3544550" cy="87439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3544550" cy="87439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2"/>
  <sheetViews>
    <sheetView tabSelected="1" zoomScaleNormal="100" workbookViewId="0">
      <selection activeCell="A2" sqref="A2"/>
    </sheetView>
  </sheetViews>
  <sheetFormatPr defaultRowHeight="12.75" x14ac:dyDescent="0.2"/>
  <cols>
    <col min="1" max="1" width="39.28515625" style="3" customWidth="1"/>
    <col min="2" max="2" width="17.42578125" style="3" customWidth="1"/>
    <col min="3" max="4" width="10.140625" style="3" hidden="1" customWidth="1"/>
    <col min="5" max="6" width="11.7109375" hidden="1" customWidth="1"/>
    <col min="7" max="7" width="12.7109375" hidden="1" customWidth="1"/>
    <col min="8" max="29" width="13.85546875" bestFit="1" customWidth="1"/>
    <col min="30" max="32" width="12.7109375" bestFit="1" customWidth="1"/>
  </cols>
  <sheetData>
    <row r="1" spans="1:32" ht="23.25" x14ac:dyDescent="0.35">
      <c r="A1" s="18" t="s">
        <v>21</v>
      </c>
      <c r="B1" s="11"/>
      <c r="C1" s="11"/>
      <c r="D1" s="11"/>
    </row>
    <row r="2" spans="1:32" ht="15.75" x14ac:dyDescent="0.25">
      <c r="A2" s="6" t="s">
        <v>13</v>
      </c>
      <c r="B2" s="6"/>
      <c r="C2" s="6"/>
      <c r="D2" s="6"/>
    </row>
    <row r="3" spans="1:32" s="3" customFormat="1" x14ac:dyDescent="0.2">
      <c r="A3" s="5"/>
      <c r="B3" s="5" t="s">
        <v>14</v>
      </c>
      <c r="C3" s="5">
        <v>2008</v>
      </c>
      <c r="D3" s="5">
        <v>2009</v>
      </c>
      <c r="E3" s="5">
        <v>2010</v>
      </c>
      <c r="F3" s="5">
        <v>2011</v>
      </c>
      <c r="G3" s="5">
        <v>2012</v>
      </c>
      <c r="H3" s="5">
        <v>2013</v>
      </c>
      <c r="I3" s="5">
        <v>2014</v>
      </c>
      <c r="J3" s="5">
        <v>2015</v>
      </c>
      <c r="K3" s="5">
        <v>2016</v>
      </c>
      <c r="L3" s="5">
        <v>2017</v>
      </c>
      <c r="M3" s="5">
        <v>2018</v>
      </c>
      <c r="N3" s="5">
        <v>2019</v>
      </c>
      <c r="O3" s="5">
        <v>2020</v>
      </c>
      <c r="P3" s="5">
        <v>2021</v>
      </c>
      <c r="Q3" s="5">
        <v>2022</v>
      </c>
      <c r="R3" s="5">
        <v>2023</v>
      </c>
      <c r="S3" s="5">
        <v>2024</v>
      </c>
      <c r="T3" s="5">
        <v>2025</v>
      </c>
      <c r="U3" s="5">
        <v>2026</v>
      </c>
      <c r="V3" s="5">
        <v>2027</v>
      </c>
      <c r="W3" s="5">
        <v>2028</v>
      </c>
      <c r="X3" s="5">
        <v>2029</v>
      </c>
      <c r="Y3" s="5">
        <v>2030</v>
      </c>
      <c r="Z3" s="5">
        <v>2031</v>
      </c>
      <c r="AA3" s="5">
        <v>2032</v>
      </c>
      <c r="AB3" s="5">
        <v>2033</v>
      </c>
      <c r="AC3" s="5">
        <v>2034</v>
      </c>
      <c r="AD3" s="5">
        <v>2035</v>
      </c>
      <c r="AE3" s="5">
        <v>2036</v>
      </c>
      <c r="AF3" s="5">
        <v>2037</v>
      </c>
    </row>
    <row r="4" spans="1:32" hidden="1" x14ac:dyDescent="0.2">
      <c r="A4" s="5" t="s">
        <v>0</v>
      </c>
      <c r="B4" s="13">
        <v>800000000</v>
      </c>
      <c r="C4" s="13"/>
      <c r="D4" s="13"/>
      <c r="E4" s="1">
        <v>26181532.59</v>
      </c>
      <c r="F4" s="1">
        <v>3360182.75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x14ac:dyDescent="0.2">
      <c r="A5" s="5" t="s">
        <v>2</v>
      </c>
      <c r="B5" s="13">
        <f>SUM(C5:AA5)</f>
        <v>899999999.96000004</v>
      </c>
      <c r="C5" s="1">
        <v>14097560.98</v>
      </c>
      <c r="D5" s="1">
        <v>14097560.98</v>
      </c>
      <c r="E5" s="1">
        <v>14097560.98</v>
      </c>
      <c r="F5" s="1">
        <f>2*16304878.05</f>
        <v>32609756.100000001</v>
      </c>
      <c r="G5" s="1">
        <v>43633565.619999997</v>
      </c>
      <c r="H5" s="15">
        <v>43633565.619999997</v>
      </c>
      <c r="I5" s="15">
        <v>43633565.619999997</v>
      </c>
      <c r="J5" s="15">
        <v>43633565.619999997</v>
      </c>
      <c r="K5" s="15">
        <v>43633565.619999997</v>
      </c>
      <c r="L5" s="15">
        <v>43633565.619999997</v>
      </c>
      <c r="M5" s="15">
        <v>43633565.619999997</v>
      </c>
      <c r="N5" s="15">
        <v>43633565.619999997</v>
      </c>
      <c r="O5" s="15">
        <v>43633565.619999997</v>
      </c>
      <c r="P5" s="15">
        <v>43633565.619999997</v>
      </c>
      <c r="Q5" s="15">
        <v>43633565.619999997</v>
      </c>
      <c r="R5" s="15">
        <v>43633565.619999997</v>
      </c>
      <c r="S5" s="15">
        <v>43633565.619999997</v>
      </c>
      <c r="T5" s="15">
        <v>43633565.619999997</v>
      </c>
      <c r="U5" s="15">
        <v>43633565.619999997</v>
      </c>
      <c r="V5" s="15">
        <v>43633565.619999997</v>
      </c>
      <c r="W5" s="15">
        <f>21816782.72+14768002.32</f>
        <v>36584785.039999999</v>
      </c>
      <c r="X5" s="15">
        <f>2*14768002.32</f>
        <v>29536004.640000001</v>
      </c>
      <c r="Y5" s="15">
        <f>2*14768002.32</f>
        <v>29536004.640000001</v>
      </c>
      <c r="Z5" s="15">
        <f>14768002.32+5511904.76</f>
        <v>20279907.079999998</v>
      </c>
      <c r="AA5" s="15">
        <v>11023809.6</v>
      </c>
      <c r="AB5" s="15"/>
      <c r="AC5" s="15"/>
      <c r="AD5" s="15"/>
      <c r="AE5" s="15"/>
      <c r="AF5" s="15"/>
    </row>
    <row r="6" spans="1:32" x14ac:dyDescent="0.2">
      <c r="A6" s="5" t="s">
        <v>1</v>
      </c>
      <c r="B6" s="13">
        <f>SUM(E6:AF6)</f>
        <v>2999999999.9000006</v>
      </c>
      <c r="C6" s="13"/>
      <c r="D6" s="13"/>
      <c r="E6" s="1">
        <v>0</v>
      </c>
      <c r="F6" s="1">
        <v>0</v>
      </c>
      <c r="G6" s="20">
        <v>21428571.420000002</v>
      </c>
      <c r="H6" s="22">
        <f>2*21428571.42+2*7142857.14</f>
        <v>57142857.120000005</v>
      </c>
      <c r="I6" s="15">
        <f>2*33333333.32</f>
        <v>66666666.640000001</v>
      </c>
      <c r="J6" s="15">
        <f>2*45238095.22</f>
        <v>90476190.439999998</v>
      </c>
      <c r="K6" s="15">
        <v>114285714.23999999</v>
      </c>
      <c r="L6" s="15">
        <f>2*71428571.4</f>
        <v>142857142.80000001</v>
      </c>
      <c r="M6" s="15">
        <f t="shared" ref="M6:Z6" si="0">2*71428571.4</f>
        <v>142857142.80000001</v>
      </c>
      <c r="N6" s="15">
        <f t="shared" si="0"/>
        <v>142857142.80000001</v>
      </c>
      <c r="O6" s="15">
        <f t="shared" si="0"/>
        <v>142857142.80000001</v>
      </c>
      <c r="P6" s="15">
        <f t="shared" si="0"/>
        <v>142857142.80000001</v>
      </c>
      <c r="Q6" s="15">
        <f t="shared" si="0"/>
        <v>142857142.80000001</v>
      </c>
      <c r="R6" s="15">
        <f t="shared" si="0"/>
        <v>142857142.80000001</v>
      </c>
      <c r="S6" s="15">
        <f t="shared" si="0"/>
        <v>142857142.80000001</v>
      </c>
      <c r="T6" s="15">
        <f t="shared" si="0"/>
        <v>142857142.80000001</v>
      </c>
      <c r="U6" s="15">
        <f t="shared" si="0"/>
        <v>142857142.80000001</v>
      </c>
      <c r="V6" s="15">
        <f t="shared" si="0"/>
        <v>142857142.80000001</v>
      </c>
      <c r="W6" s="15">
        <f t="shared" si="0"/>
        <v>142857142.80000001</v>
      </c>
      <c r="X6" s="15">
        <f t="shared" si="0"/>
        <v>142857142.80000001</v>
      </c>
      <c r="Y6" s="15">
        <f t="shared" si="0"/>
        <v>142857142.80000001</v>
      </c>
      <c r="Z6" s="15">
        <f t="shared" si="0"/>
        <v>142857142.80000001</v>
      </c>
      <c r="AA6" s="15">
        <f>71428571.4+71428571.58</f>
        <v>142857142.98000002</v>
      </c>
      <c r="AB6" s="15">
        <f>60714285.69+60714285.87</f>
        <v>121428571.56</v>
      </c>
      <c r="AC6" s="15">
        <v>85714285.780000001</v>
      </c>
      <c r="AD6" s="15">
        <f>2*38095238.08+0.2</f>
        <v>76190476.359999999</v>
      </c>
      <c r="AE6" s="15">
        <f>26190476.18+26190476.38</f>
        <v>52380952.560000002</v>
      </c>
      <c r="AF6" s="15">
        <f>14285714.28+14285714.52</f>
        <v>28571428.799999997</v>
      </c>
    </row>
    <row r="7" spans="1:32" x14ac:dyDescent="0.2">
      <c r="A7" s="5" t="s">
        <v>11</v>
      </c>
      <c r="B7" s="13">
        <f>SUM(E7:AD7)</f>
        <v>700000000.00000012</v>
      </c>
      <c r="C7" s="13"/>
      <c r="D7" s="13"/>
      <c r="E7" s="1">
        <v>0</v>
      </c>
      <c r="F7" s="1">
        <v>0</v>
      </c>
      <c r="G7" s="1">
        <v>0</v>
      </c>
      <c r="H7" s="15">
        <v>33333333.359999999</v>
      </c>
      <c r="I7" s="15">
        <v>66666666.719999999</v>
      </c>
      <c r="J7" s="15">
        <v>66666666.719999999</v>
      </c>
      <c r="K7" s="15">
        <v>66666666.719999999</v>
      </c>
      <c r="L7" s="15">
        <v>66666666.719999999</v>
      </c>
      <c r="M7" s="15">
        <v>66666666.719999999</v>
      </c>
      <c r="N7" s="15">
        <v>66666666.719999999</v>
      </c>
      <c r="O7" s="15">
        <v>66666666.719999999</v>
      </c>
      <c r="P7" s="15">
        <v>66666666.719999999</v>
      </c>
      <c r="Q7" s="15">
        <v>66666666.719999999</v>
      </c>
      <c r="R7" s="15">
        <v>66666666.159999996</v>
      </c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" x14ac:dyDescent="0.2">
      <c r="A8" s="23" t="s">
        <v>20</v>
      </c>
      <c r="B8" s="26">
        <v>200000000</v>
      </c>
      <c r="C8" s="13"/>
      <c r="D8" s="13"/>
      <c r="E8" s="1"/>
      <c r="F8" s="1"/>
      <c r="G8" s="1"/>
      <c r="H8" s="24"/>
      <c r="I8" s="24"/>
      <c r="J8" s="24"/>
      <c r="K8" s="24"/>
      <c r="L8" s="25">
        <v>200000000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</row>
    <row r="9" spans="1:32" s="3" customFormat="1" x14ac:dyDescent="0.2">
      <c r="A9" s="3" t="s">
        <v>3</v>
      </c>
      <c r="E9" s="2">
        <f t="shared" ref="E9:G9" si="1">SUM(E4:E7)</f>
        <v>40279093.57</v>
      </c>
      <c r="F9" s="2">
        <f t="shared" si="1"/>
        <v>35969938.850000001</v>
      </c>
      <c r="G9" s="2">
        <f t="shared" si="1"/>
        <v>65062137.039999999</v>
      </c>
      <c r="H9" s="21">
        <f>SUM(H4:H8)</f>
        <v>134109756.10000001</v>
      </c>
      <c r="I9" s="21">
        <f>SUM(I4:I8)</f>
        <v>176966898.97999999</v>
      </c>
      <c r="J9" s="21">
        <f>SUM(J4:J8)</f>
        <v>200776422.78</v>
      </c>
      <c r="K9" s="21">
        <f t="shared" ref="K9:AF9" si="2">SUM(K4:K8)</f>
        <v>224585946.57999998</v>
      </c>
      <c r="L9" s="21">
        <f t="shared" si="2"/>
        <v>453157375.13999999</v>
      </c>
      <c r="M9" s="21">
        <f t="shared" si="2"/>
        <v>253157375.14000002</v>
      </c>
      <c r="N9" s="21">
        <f t="shared" si="2"/>
        <v>253157375.14000002</v>
      </c>
      <c r="O9" s="21">
        <f t="shared" si="2"/>
        <v>253157375.14000002</v>
      </c>
      <c r="P9" s="21">
        <f t="shared" si="2"/>
        <v>253157375.14000002</v>
      </c>
      <c r="Q9" s="21">
        <f t="shared" si="2"/>
        <v>253157375.14000002</v>
      </c>
      <c r="R9" s="21">
        <f t="shared" si="2"/>
        <v>253157374.58000001</v>
      </c>
      <c r="S9" s="21">
        <f t="shared" si="2"/>
        <v>186490708.42000002</v>
      </c>
      <c r="T9" s="21">
        <f t="shared" si="2"/>
        <v>186490708.42000002</v>
      </c>
      <c r="U9" s="21">
        <f t="shared" si="2"/>
        <v>186490708.42000002</v>
      </c>
      <c r="V9" s="21">
        <f t="shared" si="2"/>
        <v>186490708.42000002</v>
      </c>
      <c r="W9" s="21">
        <f t="shared" si="2"/>
        <v>179441927.84</v>
      </c>
      <c r="X9" s="21">
        <f t="shared" si="2"/>
        <v>172393147.44</v>
      </c>
      <c r="Y9" s="21">
        <f t="shared" si="2"/>
        <v>172393147.44</v>
      </c>
      <c r="Z9" s="21">
        <f t="shared" si="2"/>
        <v>163137049.88</v>
      </c>
      <c r="AA9" s="21">
        <f t="shared" si="2"/>
        <v>153880952.58000001</v>
      </c>
      <c r="AB9" s="21">
        <f t="shared" si="2"/>
        <v>121428571.56</v>
      </c>
      <c r="AC9" s="21">
        <f t="shared" si="2"/>
        <v>85714285.780000001</v>
      </c>
      <c r="AD9" s="21">
        <f t="shared" si="2"/>
        <v>76190476.359999999</v>
      </c>
      <c r="AE9" s="21">
        <f t="shared" si="2"/>
        <v>52380952.560000002</v>
      </c>
      <c r="AF9" s="21">
        <f t="shared" si="2"/>
        <v>28571428.799999997</v>
      </c>
    </row>
    <row r="10" spans="1:32" x14ac:dyDescent="0.2">
      <c r="K10" s="17"/>
    </row>
    <row r="11" spans="1:32" ht="15.75" x14ac:dyDescent="0.25">
      <c r="A11" s="7" t="s">
        <v>19</v>
      </c>
      <c r="B11" s="7"/>
      <c r="C11" s="7"/>
      <c r="D11" s="7"/>
    </row>
    <row r="12" spans="1:32" x14ac:dyDescent="0.2">
      <c r="A12" s="5"/>
      <c r="B12" s="5"/>
      <c r="C12" s="5"/>
      <c r="D12" s="5"/>
      <c r="E12" s="5">
        <v>2010</v>
      </c>
      <c r="F12" s="5">
        <v>2011</v>
      </c>
      <c r="G12" s="5">
        <v>2012</v>
      </c>
      <c r="H12" s="5">
        <v>2013</v>
      </c>
      <c r="I12" s="5">
        <v>2014</v>
      </c>
      <c r="J12" s="5">
        <v>2015</v>
      </c>
      <c r="K12" s="5">
        <v>2016</v>
      </c>
      <c r="L12" s="5">
        <v>2017</v>
      </c>
      <c r="M12" s="5">
        <v>2018</v>
      </c>
      <c r="N12" s="5">
        <v>2019</v>
      </c>
      <c r="O12" s="5">
        <v>2020</v>
      </c>
      <c r="P12" s="5">
        <v>2021</v>
      </c>
      <c r="Q12" s="5">
        <v>2022</v>
      </c>
      <c r="R12" s="5">
        <v>2023</v>
      </c>
      <c r="S12" s="5">
        <v>2024</v>
      </c>
      <c r="T12" s="5">
        <v>2025</v>
      </c>
      <c r="U12" s="5">
        <v>2026</v>
      </c>
      <c r="V12" s="5">
        <v>2027</v>
      </c>
      <c r="W12" s="5">
        <v>2028</v>
      </c>
      <c r="X12" s="5">
        <v>2029</v>
      </c>
      <c r="Y12" s="5">
        <v>2030</v>
      </c>
      <c r="Z12" s="5">
        <v>2031</v>
      </c>
      <c r="AA12" s="5">
        <v>2032</v>
      </c>
      <c r="AB12" s="5">
        <v>2033</v>
      </c>
      <c r="AC12" s="5">
        <v>2034</v>
      </c>
      <c r="AD12" s="5">
        <v>2035</v>
      </c>
      <c r="AE12" s="14">
        <v>2036</v>
      </c>
      <c r="AF12" s="14">
        <v>2037</v>
      </c>
    </row>
    <row r="13" spans="1:32" hidden="1" x14ac:dyDescent="0.2">
      <c r="A13" s="5" t="s">
        <v>4</v>
      </c>
      <c r="B13" s="5"/>
      <c r="C13" s="5"/>
      <c r="D13" s="5"/>
      <c r="E13" s="1">
        <v>516730</v>
      </c>
      <c r="F13" s="1">
        <v>38870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4"/>
      <c r="AF13" s="4"/>
    </row>
    <row r="14" spans="1:32" s="16" customFormat="1" x14ac:dyDescent="0.2">
      <c r="A14" s="14" t="s">
        <v>5</v>
      </c>
      <c r="B14" s="14"/>
      <c r="C14" s="14"/>
      <c r="D14" s="14"/>
      <c r="E14" s="15">
        <v>26432226</v>
      </c>
      <c r="F14" s="15">
        <v>25861095</v>
      </c>
      <c r="G14" s="15">
        <v>25127144.199999999</v>
      </c>
      <c r="H14" s="15">
        <v>4817666.47</v>
      </c>
      <c r="I14" s="15">
        <v>11210931.560000001</v>
      </c>
      <c r="J14" s="15">
        <v>10534611.32</v>
      </c>
      <c r="K14" s="15">
        <v>9858291.0700000003</v>
      </c>
      <c r="L14" s="15">
        <v>12242627.710000001</v>
      </c>
      <c r="M14" s="15">
        <v>11340867.359999999</v>
      </c>
      <c r="N14" s="15">
        <v>10439106.960000001</v>
      </c>
      <c r="O14" s="15">
        <v>9537346.6300000008</v>
      </c>
      <c r="P14" s="15">
        <v>8635586.2799999993</v>
      </c>
      <c r="Q14" s="15">
        <v>7733825.8899999997</v>
      </c>
      <c r="R14" s="15">
        <v>6832065.5999999996</v>
      </c>
      <c r="S14" s="15">
        <v>5930305.2000000002</v>
      </c>
      <c r="T14" s="15">
        <v>5028544.8099999996</v>
      </c>
      <c r="U14" s="15">
        <v>4126784.52</v>
      </c>
      <c r="V14" s="15">
        <v>3225024.12</v>
      </c>
      <c r="W14" s="15">
        <v>2335403.35</v>
      </c>
      <c r="X14" s="15">
        <v>1664294.72</v>
      </c>
      <c r="Y14" s="15">
        <v>1053884</v>
      </c>
      <c r="Z14" s="15">
        <v>459414.27</v>
      </c>
      <c r="AA14" s="15">
        <v>151883.63</v>
      </c>
      <c r="AB14" s="15"/>
      <c r="AC14" s="15"/>
      <c r="AD14" s="15"/>
      <c r="AE14" s="19"/>
      <c r="AF14" s="19"/>
    </row>
    <row r="15" spans="1:32" s="16" customFormat="1" x14ac:dyDescent="0.2">
      <c r="A15" s="14" t="s">
        <v>6</v>
      </c>
      <c r="B15" s="14"/>
      <c r="C15" s="14"/>
      <c r="D15" s="14"/>
      <c r="E15" s="15">
        <v>39550000</v>
      </c>
      <c r="F15" s="15">
        <v>44691667</v>
      </c>
      <c r="G15" s="15">
        <v>52816126.979999997</v>
      </c>
      <c r="H15" s="15">
        <v>17315603.170000002</v>
      </c>
      <c r="I15" s="15">
        <v>44937698.390000001</v>
      </c>
      <c r="J15" s="15">
        <v>43781349.159999996</v>
      </c>
      <c r="K15" s="15">
        <v>42255952.359999999</v>
      </c>
      <c r="L15" s="15">
        <v>53782539.710000001</v>
      </c>
      <c r="M15" s="15">
        <v>50830158.719999999</v>
      </c>
      <c r="N15" s="15">
        <v>47877777.770000003</v>
      </c>
      <c r="O15" s="15">
        <v>44925396.840000004</v>
      </c>
      <c r="P15" s="15">
        <v>41973015.890000001</v>
      </c>
      <c r="Q15" s="15">
        <v>39020634.950000003</v>
      </c>
      <c r="R15" s="15">
        <v>36068253.960000001</v>
      </c>
      <c r="S15" s="15">
        <v>33115873.010000002</v>
      </c>
      <c r="T15" s="15">
        <v>30163492.079999998</v>
      </c>
      <c r="U15" s="15">
        <v>27211111.129999999</v>
      </c>
      <c r="V15" s="15">
        <v>24258730.190000001</v>
      </c>
      <c r="W15" s="15">
        <v>21306349.199999999</v>
      </c>
      <c r="X15" s="15">
        <v>18353968.25</v>
      </c>
      <c r="Y15" s="15">
        <v>15401587.32</v>
      </c>
      <c r="Z15" s="15">
        <v>12449206.369999999</v>
      </c>
      <c r="AA15" s="15">
        <v>9496825.4299999997</v>
      </c>
      <c r="AB15" s="15">
        <v>6692063.4800000004</v>
      </c>
      <c r="AC15" s="15">
        <v>4428571.41</v>
      </c>
      <c r="AD15" s="15">
        <v>2722751.35</v>
      </c>
      <c r="AE15" s="15">
        <v>1312169.32</v>
      </c>
      <c r="AF15" s="15">
        <v>393650.77</v>
      </c>
    </row>
    <row r="16" spans="1:32" s="16" customFormat="1" x14ac:dyDescent="0.2">
      <c r="A16" s="14" t="s">
        <v>12</v>
      </c>
      <c r="B16" s="14"/>
      <c r="C16" s="14"/>
      <c r="D16" s="14"/>
      <c r="E16" s="15">
        <v>1335387</v>
      </c>
      <c r="F16" s="15">
        <v>9408706.6899999995</v>
      </c>
      <c r="G16" s="15">
        <v>20343779.039999999</v>
      </c>
      <c r="H16" s="15">
        <v>7787944.1900000004</v>
      </c>
      <c r="I16" s="15">
        <v>13031481.48</v>
      </c>
      <c r="J16" s="15">
        <v>11653703.699999999</v>
      </c>
      <c r="K16" s="15">
        <v>10275925.92</v>
      </c>
      <c r="L16" s="15">
        <v>11122685.18</v>
      </c>
      <c r="M16" s="15">
        <v>9400462.9499999993</v>
      </c>
      <c r="N16" s="15">
        <v>7678240.7400000002</v>
      </c>
      <c r="O16" s="15">
        <v>5956018.5</v>
      </c>
      <c r="P16" s="15">
        <v>4233796.3</v>
      </c>
      <c r="Q16" s="15">
        <v>2511574.06</v>
      </c>
      <c r="R16" s="15">
        <v>789351.84</v>
      </c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9"/>
      <c r="AF16" s="19"/>
    </row>
    <row r="17" spans="1:32" s="16" customFormat="1" ht="24" x14ac:dyDescent="0.2">
      <c r="A17" s="23" t="s">
        <v>20</v>
      </c>
      <c r="B17" s="14"/>
      <c r="C17" s="14"/>
      <c r="D17" s="14"/>
      <c r="E17" s="15"/>
      <c r="F17" s="15"/>
      <c r="G17" s="15"/>
      <c r="H17" s="15"/>
      <c r="I17" s="15"/>
      <c r="J17" s="24">
        <v>1550000.04</v>
      </c>
      <c r="K17" s="24">
        <v>3099999.96</v>
      </c>
      <c r="L17" s="24">
        <v>2841666.63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9"/>
      <c r="AF17" s="19"/>
    </row>
    <row r="18" spans="1:32" x14ac:dyDescent="0.2">
      <c r="A18" s="3" t="s">
        <v>3</v>
      </c>
      <c r="E18" s="2">
        <f>SUM(E13:E16)</f>
        <v>67834343</v>
      </c>
      <c r="F18" s="2">
        <f t="shared" ref="F18:G18" si="3">SUM(F13:F16)</f>
        <v>80000338.689999998</v>
      </c>
      <c r="G18" s="2">
        <f t="shared" si="3"/>
        <v>98287050.219999999</v>
      </c>
      <c r="H18" s="2">
        <f>SUM(H13:H17)</f>
        <v>29921213.830000002</v>
      </c>
      <c r="I18" s="2">
        <f t="shared" ref="I18:J18" si="4">SUM(I13:I17)</f>
        <v>69180111.430000007</v>
      </c>
      <c r="J18" s="2">
        <f t="shared" si="4"/>
        <v>67519664.219999999</v>
      </c>
      <c r="K18" s="2">
        <f>SUM(K13:K17)</f>
        <v>65490169.310000002</v>
      </c>
      <c r="L18" s="2">
        <f t="shared" ref="L18" si="5">SUM(L13:L17)</f>
        <v>79989519.229999989</v>
      </c>
      <c r="M18" s="2">
        <f t="shared" ref="M18:N18" si="6">SUM(M13:M17)</f>
        <v>71571489.030000001</v>
      </c>
      <c r="N18" s="2">
        <f t="shared" si="6"/>
        <v>65995125.470000006</v>
      </c>
      <c r="O18" s="2">
        <f t="shared" ref="O18" si="7">SUM(O13:O17)</f>
        <v>60418761.970000006</v>
      </c>
      <c r="P18" s="2">
        <f t="shared" ref="P18:Q18" si="8">SUM(P13:P17)</f>
        <v>54842398.469999999</v>
      </c>
      <c r="Q18" s="2">
        <f t="shared" si="8"/>
        <v>49266034.900000006</v>
      </c>
      <c r="R18" s="2">
        <f t="shared" ref="R18" si="9">SUM(R13:R17)</f>
        <v>43689671.400000006</v>
      </c>
      <c r="S18" s="2">
        <f t="shared" ref="S18:T18" si="10">SUM(S13:S17)</f>
        <v>39046178.210000001</v>
      </c>
      <c r="T18" s="2">
        <f t="shared" si="10"/>
        <v>35192036.890000001</v>
      </c>
      <c r="U18" s="2">
        <f t="shared" ref="U18" si="11">SUM(U13:U17)</f>
        <v>31337895.649999999</v>
      </c>
      <c r="V18" s="2">
        <f t="shared" ref="V18:W18" si="12">SUM(V13:V17)</f>
        <v>27483754.310000002</v>
      </c>
      <c r="W18" s="2">
        <f t="shared" si="12"/>
        <v>23641752.550000001</v>
      </c>
      <c r="X18" s="2">
        <f t="shared" ref="X18" si="13">SUM(X13:X17)</f>
        <v>20018262.969999999</v>
      </c>
      <c r="Y18" s="2">
        <f t="shared" ref="Y18:Z18" si="14">SUM(Y13:Y17)</f>
        <v>16455471.32</v>
      </c>
      <c r="Z18" s="2">
        <f t="shared" si="14"/>
        <v>12908620.639999999</v>
      </c>
      <c r="AA18" s="2">
        <f t="shared" ref="AA18" si="15">SUM(AA13:AA17)</f>
        <v>9648709.0600000005</v>
      </c>
      <c r="AB18" s="2">
        <f t="shared" ref="AB18:AC18" si="16">SUM(AB13:AB17)</f>
        <v>6692063.4800000004</v>
      </c>
      <c r="AC18" s="2">
        <f t="shared" si="16"/>
        <v>4428571.41</v>
      </c>
      <c r="AD18" s="2">
        <f t="shared" ref="AD18" si="17">SUM(AD13:AD17)</f>
        <v>2722751.35</v>
      </c>
      <c r="AE18" s="2">
        <f t="shared" ref="AE18:AF18" si="18">SUM(AE13:AE17)</f>
        <v>1312169.32</v>
      </c>
      <c r="AF18" s="2">
        <f t="shared" si="18"/>
        <v>393650.77</v>
      </c>
    </row>
    <row r="20" spans="1:32" s="3" customFormat="1" x14ac:dyDescent="0.2">
      <c r="A20" s="8" t="s">
        <v>7</v>
      </c>
      <c r="B20" s="8"/>
      <c r="C20" s="8"/>
      <c r="D20" s="8"/>
      <c r="E20" s="9">
        <f t="shared" ref="E20:G20" si="19">+E18+E9</f>
        <v>108113436.56999999</v>
      </c>
      <c r="F20" s="9">
        <f t="shared" si="19"/>
        <v>115970277.53999999</v>
      </c>
      <c r="G20" s="9">
        <f t="shared" si="19"/>
        <v>163349187.25999999</v>
      </c>
      <c r="H20" s="9">
        <f t="shared" ref="H20:AF20" si="20">+H18+H9</f>
        <v>164030969.93000001</v>
      </c>
      <c r="I20" s="9">
        <f t="shared" si="20"/>
        <v>246147010.41</v>
      </c>
      <c r="J20" s="9">
        <f>+J18+J9</f>
        <v>268296087</v>
      </c>
      <c r="K20" s="9">
        <f>+K18+K9</f>
        <v>290076115.88999999</v>
      </c>
      <c r="L20" s="9">
        <f>+L18+L9</f>
        <v>533146894.37</v>
      </c>
      <c r="M20" s="9">
        <f>+M18+M9</f>
        <v>324728864.17000002</v>
      </c>
      <c r="N20" s="9">
        <f t="shared" si="20"/>
        <v>319152500.61000001</v>
      </c>
      <c r="O20" s="9">
        <f t="shared" si="20"/>
        <v>313576137.11000001</v>
      </c>
      <c r="P20" s="9">
        <f t="shared" si="20"/>
        <v>307999773.61000001</v>
      </c>
      <c r="Q20" s="9">
        <f t="shared" si="20"/>
        <v>302423410.04000002</v>
      </c>
      <c r="R20" s="9">
        <f t="shared" si="20"/>
        <v>296847045.98000002</v>
      </c>
      <c r="S20" s="9">
        <f t="shared" si="20"/>
        <v>225536886.63000003</v>
      </c>
      <c r="T20" s="9">
        <f t="shared" si="20"/>
        <v>221682745.31</v>
      </c>
      <c r="U20" s="9">
        <f t="shared" si="20"/>
        <v>217828604.07000002</v>
      </c>
      <c r="V20" s="9">
        <f t="shared" si="20"/>
        <v>213974462.73000002</v>
      </c>
      <c r="W20" s="9">
        <f t="shared" si="20"/>
        <v>203083680.39000002</v>
      </c>
      <c r="X20" s="9">
        <f t="shared" si="20"/>
        <v>192411410.41</v>
      </c>
      <c r="Y20" s="9">
        <f t="shared" si="20"/>
        <v>188848618.75999999</v>
      </c>
      <c r="Z20" s="9">
        <f t="shared" si="20"/>
        <v>176045670.51999998</v>
      </c>
      <c r="AA20" s="9">
        <f t="shared" si="20"/>
        <v>163529661.64000002</v>
      </c>
      <c r="AB20" s="9">
        <f t="shared" si="20"/>
        <v>128120635.04000001</v>
      </c>
      <c r="AC20" s="10">
        <f t="shared" si="20"/>
        <v>90142857.189999998</v>
      </c>
      <c r="AD20" s="10">
        <f t="shared" si="20"/>
        <v>78913227.709999993</v>
      </c>
      <c r="AE20" s="10">
        <f t="shared" si="20"/>
        <v>53693121.880000003</v>
      </c>
      <c r="AF20" s="10">
        <f t="shared" si="20"/>
        <v>28965079.569999997</v>
      </c>
    </row>
    <row r="24" spans="1:32" hidden="1" x14ac:dyDescent="0.2">
      <c r="A24" s="5" t="s">
        <v>7</v>
      </c>
      <c r="B24" s="5"/>
      <c r="C24" s="5"/>
      <c r="D24" s="5"/>
      <c r="E24" s="5">
        <v>2010</v>
      </c>
      <c r="F24" s="5">
        <v>2011</v>
      </c>
      <c r="G24" s="5">
        <v>2012</v>
      </c>
      <c r="H24" s="5">
        <v>2013</v>
      </c>
      <c r="I24" s="5">
        <v>2014</v>
      </c>
      <c r="J24" s="5">
        <v>2015</v>
      </c>
      <c r="K24" s="5">
        <v>2016</v>
      </c>
      <c r="L24" s="5">
        <v>2017</v>
      </c>
      <c r="M24" s="5">
        <v>2018</v>
      </c>
      <c r="N24" s="5">
        <v>2019</v>
      </c>
      <c r="O24" s="5">
        <v>2020</v>
      </c>
      <c r="P24" s="5">
        <v>2021</v>
      </c>
      <c r="Q24" s="5">
        <v>2022</v>
      </c>
      <c r="R24" s="5">
        <v>2023</v>
      </c>
      <c r="S24" s="5">
        <v>2024</v>
      </c>
      <c r="T24" s="5">
        <v>2025</v>
      </c>
      <c r="U24" s="5">
        <v>2026</v>
      </c>
      <c r="V24" s="5">
        <v>2027</v>
      </c>
      <c r="W24" s="5">
        <v>2028</v>
      </c>
      <c r="X24" s="5">
        <v>2029</v>
      </c>
      <c r="Y24" s="5">
        <v>2030</v>
      </c>
      <c r="Z24" s="5">
        <v>2031</v>
      </c>
      <c r="AA24" s="5">
        <v>2032</v>
      </c>
      <c r="AB24" s="5">
        <v>2033</v>
      </c>
      <c r="AC24" s="5">
        <v>2034</v>
      </c>
      <c r="AD24" s="5">
        <v>2035</v>
      </c>
    </row>
    <row r="25" spans="1:32" hidden="1" x14ac:dyDescent="0.2">
      <c r="A25" s="5" t="s">
        <v>8</v>
      </c>
      <c r="B25" s="5"/>
      <c r="C25" s="5"/>
      <c r="D25" s="5"/>
      <c r="E25" s="1">
        <f>E13+E4</f>
        <v>26698262.59</v>
      </c>
      <c r="F25" s="1">
        <f t="shared" ref="F25:AC25" si="21">F13+F4</f>
        <v>3399052.75</v>
      </c>
      <c r="G25" s="1">
        <f t="shared" si="21"/>
        <v>0</v>
      </c>
      <c r="H25" s="1">
        <f t="shared" si="21"/>
        <v>0</v>
      </c>
      <c r="I25" s="1">
        <f t="shared" si="21"/>
        <v>0</v>
      </c>
      <c r="J25" s="1">
        <f t="shared" si="21"/>
        <v>0</v>
      </c>
      <c r="K25" s="1">
        <f t="shared" si="21"/>
        <v>0</v>
      </c>
      <c r="L25" s="1">
        <f t="shared" si="21"/>
        <v>0</v>
      </c>
      <c r="M25" s="1">
        <f t="shared" si="21"/>
        <v>0</v>
      </c>
      <c r="N25" s="1">
        <f t="shared" si="21"/>
        <v>0</v>
      </c>
      <c r="O25" s="1">
        <f t="shared" si="21"/>
        <v>0</v>
      </c>
      <c r="P25" s="1">
        <f t="shared" si="21"/>
        <v>0</v>
      </c>
      <c r="Q25" s="1">
        <f t="shared" si="21"/>
        <v>0</v>
      </c>
      <c r="R25" s="1">
        <f t="shared" si="21"/>
        <v>0</v>
      </c>
      <c r="S25" s="1">
        <f t="shared" si="21"/>
        <v>0</v>
      </c>
      <c r="T25" s="1">
        <f t="shared" si="21"/>
        <v>0</v>
      </c>
      <c r="U25" s="1">
        <f t="shared" si="21"/>
        <v>0</v>
      </c>
      <c r="V25" s="1">
        <f t="shared" si="21"/>
        <v>0</v>
      </c>
      <c r="W25" s="1">
        <f t="shared" si="21"/>
        <v>0</v>
      </c>
      <c r="X25" s="1">
        <f t="shared" si="21"/>
        <v>0</v>
      </c>
      <c r="Y25" s="1">
        <f t="shared" si="21"/>
        <v>0</v>
      </c>
      <c r="Z25" s="1">
        <f t="shared" si="21"/>
        <v>0</v>
      </c>
      <c r="AA25" s="1">
        <f t="shared" si="21"/>
        <v>0</v>
      </c>
      <c r="AB25" s="1">
        <f t="shared" si="21"/>
        <v>0</v>
      </c>
      <c r="AC25" s="1">
        <f t="shared" si="21"/>
        <v>0</v>
      </c>
      <c r="AD25" s="1"/>
    </row>
    <row r="26" spans="1:32" hidden="1" x14ac:dyDescent="0.2">
      <c r="A26" s="5" t="s">
        <v>9</v>
      </c>
      <c r="B26" s="5"/>
      <c r="C26" s="5"/>
      <c r="D26" s="5"/>
      <c r="E26" s="1">
        <f>E14+E5</f>
        <v>40529786.980000004</v>
      </c>
      <c r="F26" s="1">
        <f t="shared" ref="F26:AC26" si="22">F14+F5</f>
        <v>58470851.100000001</v>
      </c>
      <c r="G26" s="1">
        <f t="shared" si="22"/>
        <v>68760709.819999993</v>
      </c>
      <c r="H26" s="1">
        <f t="shared" si="22"/>
        <v>48451232.089999996</v>
      </c>
      <c r="I26" s="1">
        <f t="shared" si="22"/>
        <v>54844497.18</v>
      </c>
      <c r="J26" s="1">
        <f t="shared" si="22"/>
        <v>54168176.939999998</v>
      </c>
      <c r="K26" s="1">
        <f t="shared" si="22"/>
        <v>53491856.689999998</v>
      </c>
      <c r="L26" s="1">
        <f t="shared" si="22"/>
        <v>55876193.329999998</v>
      </c>
      <c r="M26" s="1">
        <f t="shared" si="22"/>
        <v>54974432.979999997</v>
      </c>
      <c r="N26" s="1">
        <f t="shared" si="22"/>
        <v>54072672.579999998</v>
      </c>
      <c r="O26" s="1">
        <f t="shared" si="22"/>
        <v>53170912.25</v>
      </c>
      <c r="P26" s="1">
        <f t="shared" si="22"/>
        <v>52269151.899999999</v>
      </c>
      <c r="Q26" s="1">
        <f t="shared" si="22"/>
        <v>51367391.509999998</v>
      </c>
      <c r="R26" s="1">
        <f t="shared" si="22"/>
        <v>50465631.219999999</v>
      </c>
      <c r="S26" s="1">
        <f t="shared" si="22"/>
        <v>49563870.82</v>
      </c>
      <c r="T26" s="1">
        <f t="shared" si="22"/>
        <v>48662110.43</v>
      </c>
      <c r="U26" s="1">
        <f t="shared" si="22"/>
        <v>47760350.140000001</v>
      </c>
      <c r="V26" s="1">
        <f t="shared" si="22"/>
        <v>46858589.739999995</v>
      </c>
      <c r="W26" s="1">
        <f t="shared" si="22"/>
        <v>38920188.390000001</v>
      </c>
      <c r="X26" s="1">
        <f t="shared" si="22"/>
        <v>31200299.359999999</v>
      </c>
      <c r="Y26" s="1">
        <f t="shared" si="22"/>
        <v>30589888.640000001</v>
      </c>
      <c r="Z26" s="1">
        <f t="shared" si="22"/>
        <v>20739321.349999998</v>
      </c>
      <c r="AA26" s="1">
        <f t="shared" si="22"/>
        <v>11175693.23</v>
      </c>
      <c r="AB26" s="1">
        <f t="shared" si="22"/>
        <v>0</v>
      </c>
      <c r="AC26" s="1">
        <f t="shared" si="22"/>
        <v>0</v>
      </c>
      <c r="AD26" s="1"/>
    </row>
    <row r="27" spans="1:32" hidden="1" x14ac:dyDescent="0.2">
      <c r="A27" s="5" t="s">
        <v>10</v>
      </c>
      <c r="B27" s="5"/>
      <c r="C27" s="5"/>
      <c r="D27" s="5"/>
      <c r="E27" s="1">
        <f>E15+E6</f>
        <v>39550000</v>
      </c>
      <c r="F27" s="1">
        <f t="shared" ref="F27:AC27" si="23">F15+F6</f>
        <v>44691667</v>
      </c>
      <c r="G27" s="1">
        <f t="shared" si="23"/>
        <v>74244698.400000006</v>
      </c>
      <c r="H27" s="1">
        <f t="shared" si="23"/>
        <v>74458460.290000007</v>
      </c>
      <c r="I27" s="1">
        <f t="shared" si="23"/>
        <v>111604365.03</v>
      </c>
      <c r="J27" s="1">
        <f t="shared" si="23"/>
        <v>134257539.59999999</v>
      </c>
      <c r="K27" s="1">
        <f t="shared" si="23"/>
        <v>156541666.59999999</v>
      </c>
      <c r="L27" s="1">
        <f t="shared" si="23"/>
        <v>196639682.51000002</v>
      </c>
      <c r="M27" s="1">
        <f t="shared" si="23"/>
        <v>193687301.52000001</v>
      </c>
      <c r="N27" s="1">
        <f t="shared" si="23"/>
        <v>190734920.57000002</v>
      </c>
      <c r="O27" s="1">
        <f t="shared" si="23"/>
        <v>187782539.64000002</v>
      </c>
      <c r="P27" s="1">
        <f t="shared" si="23"/>
        <v>184830158.69</v>
      </c>
      <c r="Q27" s="1">
        <f t="shared" si="23"/>
        <v>181877777.75</v>
      </c>
      <c r="R27" s="1">
        <f t="shared" si="23"/>
        <v>178925396.76000002</v>
      </c>
      <c r="S27" s="1">
        <f t="shared" si="23"/>
        <v>175973015.81</v>
      </c>
      <c r="T27" s="1">
        <f t="shared" si="23"/>
        <v>173020634.88</v>
      </c>
      <c r="U27" s="1">
        <f t="shared" si="23"/>
        <v>170068253.93000001</v>
      </c>
      <c r="V27" s="1">
        <f t="shared" si="23"/>
        <v>167115872.99000001</v>
      </c>
      <c r="W27" s="1">
        <f t="shared" si="23"/>
        <v>164163492</v>
      </c>
      <c r="X27" s="1">
        <f t="shared" si="23"/>
        <v>161211111.05000001</v>
      </c>
      <c r="Y27" s="1">
        <f t="shared" si="23"/>
        <v>158258730.12</v>
      </c>
      <c r="Z27" s="1">
        <f t="shared" si="23"/>
        <v>155306349.17000002</v>
      </c>
      <c r="AA27" s="1">
        <f t="shared" si="23"/>
        <v>152353968.41000003</v>
      </c>
      <c r="AB27" s="1">
        <f t="shared" si="23"/>
        <v>128120635.04000001</v>
      </c>
      <c r="AC27" s="1">
        <f t="shared" si="23"/>
        <v>90142857.189999998</v>
      </c>
      <c r="AD27" s="1"/>
    </row>
    <row r="28" spans="1:32" hidden="1" x14ac:dyDescent="0.2">
      <c r="A28" s="5" t="s">
        <v>11</v>
      </c>
      <c r="B28" s="5"/>
      <c r="C28" s="5"/>
      <c r="D28" s="5"/>
      <c r="E28" s="1">
        <f>E7+E16</f>
        <v>1335387</v>
      </c>
      <c r="F28" s="1">
        <f t="shared" ref="F28:AC28" si="24">F7+F16</f>
        <v>9408706.6899999995</v>
      </c>
      <c r="G28" s="1">
        <f t="shared" si="24"/>
        <v>20343779.039999999</v>
      </c>
      <c r="H28" s="1">
        <f t="shared" si="24"/>
        <v>41121277.549999997</v>
      </c>
      <c r="I28" s="1">
        <f t="shared" si="24"/>
        <v>79698148.200000003</v>
      </c>
      <c r="J28" s="1">
        <f t="shared" si="24"/>
        <v>78320370.420000002</v>
      </c>
      <c r="K28" s="1">
        <f t="shared" si="24"/>
        <v>76942592.640000001</v>
      </c>
      <c r="L28" s="1">
        <f t="shared" si="24"/>
        <v>77789351.900000006</v>
      </c>
      <c r="M28" s="1">
        <f t="shared" si="24"/>
        <v>76067129.670000002</v>
      </c>
      <c r="N28" s="1">
        <f t="shared" si="24"/>
        <v>74344907.459999993</v>
      </c>
      <c r="O28" s="1">
        <f t="shared" si="24"/>
        <v>72622685.219999999</v>
      </c>
      <c r="P28" s="1">
        <f t="shared" si="24"/>
        <v>70900463.019999996</v>
      </c>
      <c r="Q28" s="1">
        <f t="shared" si="24"/>
        <v>69178240.780000001</v>
      </c>
      <c r="R28" s="1">
        <f t="shared" si="24"/>
        <v>67456018</v>
      </c>
      <c r="S28" s="1">
        <f t="shared" si="24"/>
        <v>0</v>
      </c>
      <c r="T28" s="1">
        <f t="shared" si="24"/>
        <v>0</v>
      </c>
      <c r="U28" s="1">
        <f t="shared" si="24"/>
        <v>0</v>
      </c>
      <c r="V28" s="1">
        <f t="shared" si="24"/>
        <v>0</v>
      </c>
      <c r="W28" s="1">
        <f t="shared" si="24"/>
        <v>0</v>
      </c>
      <c r="X28" s="1">
        <f t="shared" si="24"/>
        <v>0</v>
      </c>
      <c r="Y28" s="1">
        <f t="shared" si="24"/>
        <v>0</v>
      </c>
      <c r="Z28" s="1">
        <f t="shared" si="24"/>
        <v>0</v>
      </c>
      <c r="AA28" s="1">
        <f t="shared" si="24"/>
        <v>0</v>
      </c>
      <c r="AB28" s="1">
        <f t="shared" si="24"/>
        <v>0</v>
      </c>
      <c r="AC28" s="1">
        <f t="shared" si="24"/>
        <v>0</v>
      </c>
      <c r="AD28" s="1"/>
    </row>
    <row r="29" spans="1:32" hidden="1" x14ac:dyDescent="0.2">
      <c r="A29" s="8" t="s">
        <v>7</v>
      </c>
      <c r="B29" s="12"/>
      <c r="C29" s="12"/>
      <c r="D29" s="12"/>
      <c r="E29" s="2">
        <f>SUM(E25:E28)</f>
        <v>108113436.57000001</v>
      </c>
      <c r="F29" s="2">
        <f t="shared" ref="F29:AC29" si="25">SUM(F25:F28)</f>
        <v>115970277.53999999</v>
      </c>
      <c r="G29" s="2">
        <f t="shared" si="25"/>
        <v>163349187.25999999</v>
      </c>
      <c r="H29" s="2">
        <f t="shared" si="25"/>
        <v>164030969.93000001</v>
      </c>
      <c r="I29" s="2">
        <f t="shared" si="25"/>
        <v>246147010.41000003</v>
      </c>
      <c r="J29" s="2">
        <f t="shared" si="25"/>
        <v>266746086.95999998</v>
      </c>
      <c r="K29" s="2">
        <f t="shared" si="25"/>
        <v>286976115.93000001</v>
      </c>
      <c r="L29" s="2">
        <f t="shared" si="25"/>
        <v>330305227.74000001</v>
      </c>
      <c r="M29" s="2">
        <f t="shared" si="25"/>
        <v>324728864.17000002</v>
      </c>
      <c r="N29" s="2">
        <f t="shared" si="25"/>
        <v>319152500.61000001</v>
      </c>
      <c r="O29" s="2">
        <f t="shared" si="25"/>
        <v>313576137.11000001</v>
      </c>
      <c r="P29" s="2">
        <f t="shared" si="25"/>
        <v>307999773.61000001</v>
      </c>
      <c r="Q29" s="2">
        <f t="shared" si="25"/>
        <v>302423410.03999996</v>
      </c>
      <c r="R29" s="2">
        <f t="shared" si="25"/>
        <v>296847045.98000002</v>
      </c>
      <c r="S29" s="2">
        <f t="shared" si="25"/>
        <v>225536886.63</v>
      </c>
      <c r="T29" s="2">
        <f t="shared" si="25"/>
        <v>221682745.31</v>
      </c>
      <c r="U29" s="2">
        <f t="shared" si="25"/>
        <v>217828604.06999999</v>
      </c>
      <c r="V29" s="2">
        <f t="shared" si="25"/>
        <v>213974462.73000002</v>
      </c>
      <c r="W29" s="2">
        <f t="shared" si="25"/>
        <v>203083680.38999999</v>
      </c>
      <c r="X29" s="2">
        <f t="shared" si="25"/>
        <v>192411410.41000003</v>
      </c>
      <c r="Y29" s="2">
        <f t="shared" si="25"/>
        <v>188848618.75999999</v>
      </c>
      <c r="Z29" s="2">
        <f t="shared" si="25"/>
        <v>176045670.52000001</v>
      </c>
      <c r="AA29" s="2">
        <f t="shared" si="25"/>
        <v>163529661.64000002</v>
      </c>
      <c r="AB29" s="2">
        <f t="shared" si="25"/>
        <v>128120635.04000001</v>
      </c>
      <c r="AC29" s="2">
        <f t="shared" si="25"/>
        <v>90142857.189999998</v>
      </c>
      <c r="AD29" s="2">
        <f t="shared" ref="AD29" si="26">SUM(AD25:AD27)</f>
        <v>0</v>
      </c>
    </row>
    <row r="30" spans="1:32" hidden="1" x14ac:dyDescent="0.2"/>
    <row r="31" spans="1:32" hidden="1" x14ac:dyDescent="0.2"/>
    <row r="32" spans="1:32" hidden="1" x14ac:dyDescent="0.2"/>
    <row r="56" spans="1:30" x14ac:dyDescent="0.2">
      <c r="F56" s="5">
        <v>2011</v>
      </c>
      <c r="G56" s="5">
        <v>2012</v>
      </c>
      <c r="H56" s="5">
        <v>2013</v>
      </c>
      <c r="I56" s="5">
        <v>2014</v>
      </c>
      <c r="J56" s="5">
        <v>2015</v>
      </c>
      <c r="K56" s="5">
        <v>2016</v>
      </c>
      <c r="L56" s="5">
        <v>2017</v>
      </c>
      <c r="M56" s="5">
        <v>2018</v>
      </c>
      <c r="N56" s="5">
        <v>2019</v>
      </c>
      <c r="O56" s="5">
        <v>2020</v>
      </c>
      <c r="P56" s="5">
        <v>2021</v>
      </c>
      <c r="Q56" s="5">
        <v>2022</v>
      </c>
      <c r="R56" s="5">
        <v>2023</v>
      </c>
      <c r="S56" s="5">
        <v>2024</v>
      </c>
      <c r="T56" s="5">
        <v>2025</v>
      </c>
      <c r="U56" s="5">
        <v>2026</v>
      </c>
      <c r="V56" s="5">
        <v>2027</v>
      </c>
      <c r="W56" s="5">
        <v>2028</v>
      </c>
      <c r="X56" s="5">
        <v>2029</v>
      </c>
      <c r="Y56" s="5">
        <v>2030</v>
      </c>
      <c r="Z56" s="5">
        <v>2031</v>
      </c>
      <c r="AA56" s="5">
        <v>2032</v>
      </c>
      <c r="AB56" s="5">
        <v>2033</v>
      </c>
      <c r="AC56" s="5">
        <v>2034</v>
      </c>
      <c r="AD56" s="5">
        <v>2035</v>
      </c>
    </row>
    <row r="57" spans="1:30" x14ac:dyDescent="0.2">
      <c r="A57" s="3" t="s">
        <v>16</v>
      </c>
      <c r="F57" s="17">
        <f>F9</f>
        <v>35969938.850000001</v>
      </c>
      <c r="G57" s="17">
        <f t="shared" ref="G57:AD57" si="27">G9</f>
        <v>65062137.039999999</v>
      </c>
      <c r="H57" s="17">
        <f t="shared" si="27"/>
        <v>134109756.10000001</v>
      </c>
      <c r="I57" s="17">
        <f t="shared" si="27"/>
        <v>176966898.97999999</v>
      </c>
      <c r="J57" s="17">
        <f t="shared" si="27"/>
        <v>200776422.78</v>
      </c>
      <c r="K57" s="17">
        <f t="shared" si="27"/>
        <v>224585946.57999998</v>
      </c>
      <c r="L57" s="17">
        <f t="shared" si="27"/>
        <v>453157375.13999999</v>
      </c>
      <c r="M57" s="17">
        <f t="shared" si="27"/>
        <v>253157375.14000002</v>
      </c>
      <c r="N57" s="17">
        <f t="shared" si="27"/>
        <v>253157375.14000002</v>
      </c>
      <c r="O57" s="17">
        <f t="shared" si="27"/>
        <v>253157375.14000002</v>
      </c>
      <c r="P57" s="17">
        <f t="shared" si="27"/>
        <v>253157375.14000002</v>
      </c>
      <c r="Q57" s="17">
        <f t="shared" si="27"/>
        <v>253157375.14000002</v>
      </c>
      <c r="R57" s="17">
        <f t="shared" si="27"/>
        <v>253157374.58000001</v>
      </c>
      <c r="S57" s="17">
        <f t="shared" si="27"/>
        <v>186490708.42000002</v>
      </c>
      <c r="T57" s="17">
        <f t="shared" si="27"/>
        <v>186490708.42000002</v>
      </c>
      <c r="U57" s="17">
        <f t="shared" si="27"/>
        <v>186490708.42000002</v>
      </c>
      <c r="V57" s="17">
        <f t="shared" si="27"/>
        <v>186490708.42000002</v>
      </c>
      <c r="W57" s="17">
        <f t="shared" si="27"/>
        <v>179441927.84</v>
      </c>
      <c r="X57" s="17">
        <f t="shared" si="27"/>
        <v>172393147.44</v>
      </c>
      <c r="Y57" s="17">
        <f t="shared" si="27"/>
        <v>172393147.44</v>
      </c>
      <c r="Z57" s="17">
        <f t="shared" si="27"/>
        <v>163137049.88</v>
      </c>
      <c r="AA57" s="17">
        <f t="shared" si="27"/>
        <v>153880952.58000001</v>
      </c>
      <c r="AB57" s="17">
        <f t="shared" si="27"/>
        <v>121428571.56</v>
      </c>
      <c r="AC57" s="17">
        <f t="shared" si="27"/>
        <v>85714285.780000001</v>
      </c>
      <c r="AD57" s="17">
        <f t="shared" si="27"/>
        <v>76190476.359999999</v>
      </c>
    </row>
    <row r="58" spans="1:30" x14ac:dyDescent="0.2">
      <c r="A58" s="3" t="s">
        <v>17</v>
      </c>
      <c r="F58" s="17">
        <f>F18</f>
        <v>80000338.689999998</v>
      </c>
      <c r="G58" s="17">
        <f t="shared" ref="G58:AD58" si="28">G18</f>
        <v>98287050.219999999</v>
      </c>
      <c r="H58" s="17">
        <f t="shared" si="28"/>
        <v>29921213.830000002</v>
      </c>
      <c r="I58" s="17">
        <f t="shared" si="28"/>
        <v>69180111.430000007</v>
      </c>
      <c r="J58" s="17">
        <f t="shared" si="28"/>
        <v>67519664.219999999</v>
      </c>
      <c r="K58" s="17">
        <f t="shared" si="28"/>
        <v>65490169.310000002</v>
      </c>
      <c r="L58" s="17">
        <f t="shared" si="28"/>
        <v>79989519.229999989</v>
      </c>
      <c r="M58" s="17">
        <f t="shared" si="28"/>
        <v>71571489.030000001</v>
      </c>
      <c r="N58" s="17">
        <f t="shared" si="28"/>
        <v>65995125.470000006</v>
      </c>
      <c r="O58" s="17">
        <f t="shared" si="28"/>
        <v>60418761.970000006</v>
      </c>
      <c r="P58" s="17">
        <f t="shared" si="28"/>
        <v>54842398.469999999</v>
      </c>
      <c r="Q58" s="17">
        <f t="shared" si="28"/>
        <v>49266034.900000006</v>
      </c>
      <c r="R58" s="17">
        <f t="shared" si="28"/>
        <v>43689671.400000006</v>
      </c>
      <c r="S58" s="17">
        <f t="shared" si="28"/>
        <v>39046178.210000001</v>
      </c>
      <c r="T58" s="17">
        <f t="shared" si="28"/>
        <v>35192036.890000001</v>
      </c>
      <c r="U58" s="17">
        <f t="shared" si="28"/>
        <v>31337895.649999999</v>
      </c>
      <c r="V58" s="17">
        <f t="shared" si="28"/>
        <v>27483754.310000002</v>
      </c>
      <c r="W58" s="17">
        <f t="shared" si="28"/>
        <v>23641752.550000001</v>
      </c>
      <c r="X58" s="17">
        <f t="shared" si="28"/>
        <v>20018262.969999999</v>
      </c>
      <c r="Y58" s="17">
        <f t="shared" si="28"/>
        <v>16455471.32</v>
      </c>
      <c r="Z58" s="17">
        <f t="shared" si="28"/>
        <v>12908620.639999999</v>
      </c>
      <c r="AA58" s="17">
        <f t="shared" si="28"/>
        <v>9648709.0600000005</v>
      </c>
      <c r="AB58" s="17">
        <f t="shared" si="28"/>
        <v>6692063.4800000004</v>
      </c>
      <c r="AC58" s="17">
        <f t="shared" si="28"/>
        <v>4428571.41</v>
      </c>
      <c r="AD58" s="17">
        <f t="shared" si="28"/>
        <v>2722751.35</v>
      </c>
    </row>
    <row r="59" spans="1:30" x14ac:dyDescent="0.2">
      <c r="A59" s="3" t="s">
        <v>3</v>
      </c>
      <c r="F59" s="17">
        <f>SUM(F57:F58)</f>
        <v>115970277.53999999</v>
      </c>
      <c r="G59" s="17">
        <f t="shared" ref="G59:AD59" si="29">SUM(G57:G58)</f>
        <v>163349187.25999999</v>
      </c>
      <c r="H59" s="17">
        <f t="shared" si="29"/>
        <v>164030969.93000001</v>
      </c>
      <c r="I59" s="17">
        <f t="shared" si="29"/>
        <v>246147010.41</v>
      </c>
      <c r="J59" s="17">
        <f t="shared" si="29"/>
        <v>268296087</v>
      </c>
      <c r="K59" s="17">
        <f t="shared" si="29"/>
        <v>290076115.88999999</v>
      </c>
      <c r="L59" s="17">
        <f t="shared" si="29"/>
        <v>533146894.37</v>
      </c>
      <c r="M59" s="17">
        <f t="shared" si="29"/>
        <v>324728864.17000002</v>
      </c>
      <c r="N59" s="17">
        <f t="shared" si="29"/>
        <v>319152500.61000001</v>
      </c>
      <c r="O59" s="17">
        <f t="shared" si="29"/>
        <v>313576137.11000001</v>
      </c>
      <c r="P59" s="17">
        <f t="shared" si="29"/>
        <v>307999773.61000001</v>
      </c>
      <c r="Q59" s="17">
        <f t="shared" si="29"/>
        <v>302423410.04000002</v>
      </c>
      <c r="R59" s="17">
        <f t="shared" si="29"/>
        <v>296847045.98000002</v>
      </c>
      <c r="S59" s="17">
        <f t="shared" si="29"/>
        <v>225536886.63000003</v>
      </c>
      <c r="T59" s="17">
        <f t="shared" si="29"/>
        <v>221682745.31</v>
      </c>
      <c r="U59" s="17">
        <f t="shared" si="29"/>
        <v>217828604.07000002</v>
      </c>
      <c r="V59" s="17">
        <f t="shared" si="29"/>
        <v>213974462.73000002</v>
      </c>
      <c r="W59" s="17">
        <f t="shared" si="29"/>
        <v>203083680.39000002</v>
      </c>
      <c r="X59" s="17">
        <f t="shared" si="29"/>
        <v>192411410.41</v>
      </c>
      <c r="Y59" s="17">
        <f t="shared" si="29"/>
        <v>188848618.75999999</v>
      </c>
      <c r="Z59" s="17">
        <f t="shared" si="29"/>
        <v>176045670.51999998</v>
      </c>
      <c r="AA59" s="17">
        <f t="shared" si="29"/>
        <v>163529661.64000002</v>
      </c>
      <c r="AB59" s="17">
        <f t="shared" si="29"/>
        <v>128120635.04000001</v>
      </c>
      <c r="AC59" s="17">
        <f t="shared" si="29"/>
        <v>90142857.189999998</v>
      </c>
      <c r="AD59" s="17">
        <f t="shared" si="29"/>
        <v>78913227.709999993</v>
      </c>
    </row>
    <row r="81" spans="1:1" ht="34.5" customHeight="1" x14ac:dyDescent="0.2">
      <c r="A81" s="3" t="s">
        <v>18</v>
      </c>
    </row>
    <row r="82" spans="1:1" x14ac:dyDescent="0.2">
      <c r="A82" s="3" t="s">
        <v>15</v>
      </c>
    </row>
  </sheetData>
  <phoneticPr fontId="1" type="noConversion"/>
  <pageMargins left="0.19685039370078741" right="0.31496062992125984" top="0.98425196850393704" bottom="0.98425196850393704" header="0.51181102362204722" footer="0.51181102362204722"/>
  <pageSetup paperSize="8" scale="52" firstPageNumber="10" orientation="landscape" useFirstPageNumber="1" r:id="rId1"/>
  <headerFooter alignWithMargins="0">
    <oddFooter>&amp;L&amp;"Arial,Kurzíva"Zastuitelstvo Olomouckého kraje 14-2-2014
7.- Rozpočtový výhled Olomouckého kraje na období 2015-2016
Příloha č. 3: Splácení úvěrů OK&amp;R&amp;"Arial,Kurzíva"Strana &amp;P (celkem 11)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listy</vt:lpstr>
      </vt:variant>
      <vt:variant>
        <vt:i4>1</vt:i4>
      </vt:variant>
      <vt:variant>
        <vt:lpstr>grafy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rozpočtový výhled do 2034</vt:lpstr>
      <vt:lpstr>Graf2</vt:lpstr>
      <vt:lpstr>Graf2 (2)</vt:lpstr>
      <vt:lpstr>'rozpočtový výhled do 2034'!Oblast_tisku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Marta Kypusová</dc:creator>
  <cp:lastModifiedBy>Dostálová Edita</cp:lastModifiedBy>
  <cp:lastPrinted>2014-01-24T07:49:45Z</cp:lastPrinted>
  <dcterms:created xsi:type="dcterms:W3CDTF">2007-10-09T10:59:29Z</dcterms:created>
  <dcterms:modified xsi:type="dcterms:W3CDTF">2014-01-24T07:50:18Z</dcterms:modified>
</cp:coreProperties>
</file>