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120" yWindow="720" windowWidth="24915" windowHeight="11220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  <sheet name="IŽ" sheetId="12" state="hidden" r:id="rId11"/>
  </sheets>
  <definedNames>
    <definedName name="_xlnm.Print_Titles" localSheetId="0">rekapitulace!$3:$5</definedName>
    <definedName name="_xlnm.Print_Area" localSheetId="9">'07 - ID'!$A$1:$G$20</definedName>
    <definedName name="_xlnm.Print_Area" localSheetId="1">'08'!$B$1:$H$48</definedName>
    <definedName name="_xlnm.Print_Area" localSheetId="2">'09'!$B$1:$H$46</definedName>
    <definedName name="_xlnm.Print_Area" localSheetId="3">'10'!$B$1:$H$45</definedName>
    <definedName name="_xlnm.Print_Area" localSheetId="4">'11'!$B$1:$H$41</definedName>
    <definedName name="_xlnm.Print_Area" localSheetId="5">'12'!$B$1:$H$31</definedName>
    <definedName name="_xlnm.Print_Area" localSheetId="6">'13'!$B$1:$H$152</definedName>
    <definedName name="_xlnm.Print_Area" localSheetId="7">'14'!$B$1:$H$68</definedName>
    <definedName name="_xlnm.Print_Area" localSheetId="8">'18'!$B$1:$H$54</definedName>
    <definedName name="_xlnm.Print_Area" localSheetId="0">rekapitulace!$A$1:$H$123</definedName>
  </definedNames>
  <calcPr calcId="162913"/>
</workbook>
</file>

<file path=xl/calcChain.xml><?xml version="1.0" encoding="utf-8"?>
<calcChain xmlns="http://schemas.openxmlformats.org/spreadsheetml/2006/main">
  <c r="G117" i="3" l="1"/>
  <c r="G29" i="8" l="1"/>
  <c r="G33" i="3" l="1"/>
  <c r="G77" i="3" l="1"/>
  <c r="G18" i="6" l="1"/>
  <c r="F18" i="2" l="1"/>
  <c r="F9" i="2" s="1"/>
  <c r="F12" i="2" s="1"/>
  <c r="E24" i="2" l="1"/>
  <c r="F24" i="2"/>
  <c r="D24" i="2"/>
  <c r="E23" i="2"/>
  <c r="E25" i="2" s="1"/>
  <c r="E12" i="2"/>
  <c r="D23" i="2"/>
  <c r="D25" i="2" s="1"/>
  <c r="E48" i="6"/>
  <c r="F48" i="6"/>
  <c r="E49" i="6"/>
  <c r="E50" i="6" s="1"/>
  <c r="F49" i="6"/>
  <c r="G49" i="6"/>
  <c r="F50" i="6"/>
  <c r="F49" i="7"/>
  <c r="E49" i="7"/>
  <c r="E51" i="7" s="1"/>
  <c r="F51" i="7"/>
  <c r="F109" i="3" l="1"/>
  <c r="E109" i="3"/>
  <c r="F108" i="3"/>
  <c r="E108" i="3"/>
  <c r="F106" i="3"/>
  <c r="E106" i="3"/>
  <c r="F105" i="3"/>
  <c r="E105" i="3"/>
  <c r="F103" i="3"/>
  <c r="E103" i="3"/>
  <c r="F102" i="3"/>
  <c r="E102" i="3"/>
  <c r="F101" i="3"/>
  <c r="E101" i="3"/>
  <c r="F100" i="3"/>
  <c r="E100" i="3"/>
  <c r="E15" i="1"/>
  <c r="G97" i="3"/>
  <c r="H97" i="3" s="1"/>
  <c r="G96" i="3"/>
  <c r="F96" i="3"/>
  <c r="E96" i="3"/>
  <c r="F95" i="3"/>
  <c r="E95" i="3"/>
  <c r="F94" i="3"/>
  <c r="E94" i="3"/>
  <c r="F93" i="3"/>
  <c r="E93" i="3"/>
  <c r="G91" i="3"/>
  <c r="F91" i="3"/>
  <c r="E91" i="3"/>
  <c r="F90" i="3"/>
  <c r="E90" i="3"/>
  <c r="F89" i="3"/>
  <c r="E89" i="3"/>
  <c r="F88" i="3"/>
  <c r="E88" i="3"/>
  <c r="F86" i="3"/>
  <c r="E86" i="3"/>
  <c r="F85" i="3"/>
  <c r="E85" i="3"/>
  <c r="F84" i="3"/>
  <c r="E84" i="3"/>
  <c r="F83" i="3"/>
  <c r="E83" i="3"/>
  <c r="F82" i="3"/>
  <c r="E82" i="3"/>
  <c r="F77" i="3"/>
  <c r="E77" i="3"/>
  <c r="F62" i="3"/>
  <c r="F57" i="3"/>
  <c r="G68" i="3"/>
  <c r="F68" i="3"/>
  <c r="E68" i="3"/>
  <c r="F67" i="3"/>
  <c r="E67" i="3"/>
  <c r="F66" i="3"/>
  <c r="E66" i="3"/>
  <c r="F64" i="3"/>
  <c r="E64" i="3"/>
  <c r="F63" i="3"/>
  <c r="E63" i="3"/>
  <c r="E62" i="3"/>
  <c r="F61" i="3"/>
  <c r="F60" i="3"/>
  <c r="E61" i="3"/>
  <c r="E60" i="3"/>
  <c r="F58" i="3"/>
  <c r="E58" i="3"/>
  <c r="E57" i="3"/>
  <c r="F56" i="3"/>
  <c r="E56" i="3"/>
  <c r="F55" i="3"/>
  <c r="E55" i="3"/>
  <c r="F54" i="3"/>
  <c r="E54" i="3"/>
  <c r="F53" i="3"/>
  <c r="E53" i="3"/>
  <c r="F49" i="3"/>
  <c r="E49" i="3"/>
  <c r="F48" i="3"/>
  <c r="E48" i="3"/>
  <c r="F47" i="3"/>
  <c r="E47" i="3"/>
  <c r="F45" i="3"/>
  <c r="E45" i="3"/>
  <c r="F44" i="3"/>
  <c r="E44" i="3"/>
  <c r="G43" i="3"/>
  <c r="E43" i="3"/>
  <c r="F42" i="3"/>
  <c r="E42" i="3"/>
  <c r="F41" i="3"/>
  <c r="E41" i="3"/>
  <c r="F40" i="3"/>
  <c r="E40" i="3"/>
  <c r="G39" i="3"/>
  <c r="F39" i="3"/>
  <c r="E39" i="3"/>
  <c r="F33" i="3"/>
  <c r="E33" i="3"/>
  <c r="G36" i="3"/>
  <c r="F36" i="3"/>
  <c r="E36" i="3"/>
  <c r="F35" i="3"/>
  <c r="E35" i="3"/>
  <c r="F34" i="3"/>
  <c r="E34" i="3"/>
  <c r="G29" i="3"/>
  <c r="F29" i="3"/>
  <c r="E29" i="3"/>
  <c r="G26" i="3"/>
  <c r="F26" i="3"/>
  <c r="E26" i="3"/>
  <c r="G23" i="3"/>
  <c r="F23" i="3"/>
  <c r="E23" i="3"/>
  <c r="F22" i="3"/>
  <c r="E22" i="3"/>
  <c r="G20" i="3"/>
  <c r="G19" i="3"/>
  <c r="G18" i="3"/>
  <c r="G17" i="3"/>
  <c r="F17" i="3"/>
  <c r="E17" i="3"/>
  <c r="G16" i="3"/>
  <c r="F16" i="3"/>
  <c r="E16" i="3"/>
  <c r="G15" i="3"/>
  <c r="F15" i="3"/>
  <c r="E15" i="3"/>
  <c r="G14" i="3"/>
  <c r="F14" i="3"/>
  <c r="E14" i="3"/>
  <c r="F12" i="3"/>
  <c r="E12" i="3"/>
  <c r="G11" i="3"/>
  <c r="F11" i="3"/>
  <c r="E11" i="3"/>
  <c r="F92" i="3" l="1"/>
  <c r="E92" i="3"/>
  <c r="H96" i="3"/>
  <c r="E32" i="3"/>
  <c r="F32" i="3"/>
  <c r="F10" i="7"/>
  <c r="E10" i="7"/>
  <c r="F13" i="7"/>
  <c r="E12" i="7"/>
  <c r="E13" i="7"/>
  <c r="J45" i="7"/>
  <c r="J44" i="7" s="1"/>
  <c r="J46" i="7"/>
  <c r="F12" i="7" s="1"/>
  <c r="I45" i="7"/>
  <c r="E11" i="7" s="1"/>
  <c r="F9" i="7"/>
  <c r="E9" i="7"/>
  <c r="F8" i="7"/>
  <c r="E8" i="7"/>
  <c r="F11" i="7" l="1"/>
  <c r="I44" i="7"/>
  <c r="F37" i="11" l="1"/>
  <c r="E37" i="11"/>
  <c r="G148" i="11"/>
  <c r="G37" i="11" s="1"/>
  <c r="F36" i="11"/>
  <c r="F35" i="11"/>
  <c r="F34" i="11"/>
  <c r="E34" i="11"/>
  <c r="J142" i="11"/>
  <c r="F76" i="3" s="1"/>
  <c r="I142" i="11"/>
  <c r="E76" i="3" s="1"/>
  <c r="F33" i="11"/>
  <c r="F32" i="11"/>
  <c r="E32" i="11"/>
  <c r="J136" i="11"/>
  <c r="F75" i="3" s="1"/>
  <c r="I136" i="11"/>
  <c r="E75" i="3" s="1"/>
  <c r="E31" i="11"/>
  <c r="E30" i="11"/>
  <c r="E29" i="11"/>
  <c r="E28" i="11"/>
  <c r="F27" i="11"/>
  <c r="F26" i="11"/>
  <c r="E27" i="11"/>
  <c r="E26" i="11"/>
  <c r="F25" i="11"/>
  <c r="E25" i="11"/>
  <c r="F24" i="11"/>
  <c r="J128" i="11"/>
  <c r="F28" i="11" s="1"/>
  <c r="J131" i="11"/>
  <c r="F31" i="11" s="1"/>
  <c r="J130" i="11"/>
  <c r="F30" i="11" s="1"/>
  <c r="J129" i="11"/>
  <c r="F29" i="11" s="1"/>
  <c r="I124" i="11"/>
  <c r="E24" i="11" s="1"/>
  <c r="G88" i="11"/>
  <c r="F21" i="11"/>
  <c r="E21" i="11"/>
  <c r="J109" i="11"/>
  <c r="F20" i="11" s="1"/>
  <c r="I109" i="11"/>
  <c r="E20" i="11" s="1"/>
  <c r="F19" i="11"/>
  <c r="E19" i="11"/>
  <c r="F18" i="11"/>
  <c r="E18" i="11"/>
  <c r="E155" i="11" s="1"/>
  <c r="F17" i="11"/>
  <c r="F16" i="11"/>
  <c r="E16" i="11"/>
  <c r="J81" i="11"/>
  <c r="F15" i="11" s="1"/>
  <c r="I81" i="11"/>
  <c r="E15" i="11" s="1"/>
  <c r="G81" i="11"/>
  <c r="F14" i="11"/>
  <c r="E14" i="11"/>
  <c r="F13" i="11"/>
  <c r="F12" i="11"/>
  <c r="E12" i="11"/>
  <c r="F155" i="11" l="1"/>
  <c r="G15" i="11"/>
  <c r="E44" i="11"/>
  <c r="I13" i="11"/>
  <c r="F44" i="11"/>
  <c r="G71" i="1"/>
  <c r="E71" i="1"/>
  <c r="F15" i="1"/>
  <c r="F13" i="1"/>
  <c r="E13" i="1"/>
  <c r="F14" i="1"/>
  <c r="F71" i="1" s="1"/>
  <c r="F11" i="1"/>
  <c r="E11" i="1"/>
  <c r="J37" i="1"/>
  <c r="F10" i="1" s="1"/>
  <c r="I37" i="1"/>
  <c r="E10" i="1" s="1"/>
  <c r="J26" i="1"/>
  <c r="F9" i="1" s="1"/>
  <c r="I26" i="1"/>
  <c r="E9" i="1" s="1"/>
  <c r="E70" i="1" l="1"/>
  <c r="E72" i="1" s="1"/>
  <c r="F70" i="1"/>
  <c r="F72" i="1" s="1"/>
  <c r="G53" i="1"/>
  <c r="F10" i="11" l="1"/>
  <c r="E10" i="11"/>
  <c r="J59" i="11"/>
  <c r="F11" i="11" s="1"/>
  <c r="I59" i="11"/>
  <c r="E11" i="11" s="1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G23" i="6"/>
  <c r="G9" i="6" s="1"/>
  <c r="E154" i="11" l="1"/>
  <c r="E156" i="11" s="1"/>
  <c r="F154" i="11"/>
  <c r="F156" i="11" s="1"/>
  <c r="I11" i="11"/>
  <c r="E22" i="11"/>
  <c r="E45" i="11" s="1"/>
  <c r="F22" i="11"/>
  <c r="F35" i="4"/>
  <c r="E35" i="4"/>
  <c r="F34" i="4"/>
  <c r="G34" i="4"/>
  <c r="E34" i="4"/>
  <c r="F12" i="4"/>
  <c r="E12" i="4"/>
  <c r="F11" i="4"/>
  <c r="E11" i="4"/>
  <c r="F10" i="4"/>
  <c r="E10" i="4"/>
  <c r="F9" i="4"/>
  <c r="E9" i="4"/>
  <c r="E36" i="4"/>
  <c r="F36" i="4"/>
  <c r="F16" i="5"/>
  <c r="E16" i="5"/>
  <c r="F15" i="5"/>
  <c r="E15" i="5"/>
  <c r="E44" i="5" s="1"/>
  <c r="E121" i="3" s="1"/>
  <c r="F14" i="5"/>
  <c r="E14" i="5"/>
  <c r="E43" i="5" s="1"/>
  <c r="E45" i="5" s="1"/>
  <c r="F13" i="5"/>
  <c r="F12" i="5"/>
  <c r="E12" i="5"/>
  <c r="F11" i="5"/>
  <c r="F44" i="5" s="1"/>
  <c r="F10" i="5"/>
  <c r="F9" i="5"/>
  <c r="E9" i="5"/>
  <c r="E17" i="5" l="1"/>
  <c r="F43" i="5"/>
  <c r="F45" i="5" s="1"/>
  <c r="G58" i="9"/>
  <c r="F58" i="9"/>
  <c r="E58" i="9"/>
  <c r="G57" i="9"/>
  <c r="G59" i="9" s="1"/>
  <c r="F57" i="9"/>
  <c r="F59" i="9" s="1"/>
  <c r="E57" i="9"/>
  <c r="E59" i="9" s="1"/>
  <c r="F14" i="9"/>
  <c r="E14" i="9"/>
  <c r="F13" i="9"/>
  <c r="E13" i="9"/>
  <c r="F12" i="9"/>
  <c r="E12" i="9"/>
  <c r="F11" i="9"/>
  <c r="E11" i="9"/>
  <c r="F10" i="9"/>
  <c r="F9" i="9"/>
  <c r="F8" i="9"/>
  <c r="E8" i="9"/>
  <c r="G47" i="8" l="1"/>
  <c r="G16" i="8" s="1"/>
  <c r="M34" i="8" l="1"/>
  <c r="F15" i="8"/>
  <c r="F51" i="8" s="1"/>
  <c r="F121" i="3" s="1"/>
  <c r="F14" i="8"/>
  <c r="E13" i="8"/>
  <c r="G37" i="8"/>
  <c r="G12" i="8" s="1"/>
  <c r="G51" i="8" s="1"/>
  <c r="F11" i="8"/>
  <c r="F10" i="8"/>
  <c r="E10" i="8"/>
  <c r="F50" i="8" l="1"/>
  <c r="F120" i="3" s="1"/>
  <c r="F122" i="3" s="1"/>
  <c r="E50" i="8"/>
  <c r="E120" i="3" s="1"/>
  <c r="E122" i="3" s="1"/>
  <c r="F17" i="8"/>
  <c r="F52" i="8" l="1"/>
  <c r="E52" i="8"/>
  <c r="H13" i="9"/>
  <c r="H8" i="9"/>
  <c r="F13" i="4"/>
  <c r="E13" i="4"/>
  <c r="H17" i="3"/>
  <c r="H68" i="3" l="1"/>
  <c r="F10" i="3"/>
  <c r="G41" i="8"/>
  <c r="G40" i="8" s="1"/>
  <c r="G13" i="8" s="1"/>
  <c r="F45" i="11" l="1"/>
  <c r="H15" i="11" l="1"/>
  <c r="E17" i="8" l="1"/>
  <c r="F99" i="3" l="1"/>
  <c r="F104" i="3" l="1"/>
  <c r="E104" i="3"/>
  <c r="G63" i="3" l="1"/>
  <c r="H63" i="3" s="1"/>
  <c r="G21" i="5" l="1"/>
  <c r="G9" i="5"/>
  <c r="H9" i="5" l="1"/>
  <c r="G116" i="11"/>
  <c r="G21" i="11" s="1"/>
  <c r="H21" i="11" s="1"/>
  <c r="G55" i="11"/>
  <c r="G20" i="6" l="1"/>
  <c r="G8" i="6" l="1"/>
  <c r="H8" i="6" l="1"/>
  <c r="G15" i="6"/>
  <c r="G48" i="6" s="1"/>
  <c r="G50" i="6" s="1"/>
  <c r="F17" i="5"/>
  <c r="G20" i="8" l="1"/>
  <c r="H95" i="3" l="1"/>
  <c r="G93" i="3"/>
  <c r="G89" i="3"/>
  <c r="H89" i="3" s="1"/>
  <c r="G88" i="3"/>
  <c r="H88" i="3" s="1"/>
  <c r="G86" i="3"/>
  <c r="H86" i="3" s="1"/>
  <c r="G60" i="1"/>
  <c r="E16" i="1"/>
  <c r="H93" i="3" l="1"/>
  <c r="G13" i="1"/>
  <c r="F16" i="1"/>
  <c r="G37" i="1"/>
  <c r="G10" i="1" s="1"/>
  <c r="H10" i="1" s="1"/>
  <c r="G105" i="3"/>
  <c r="H105" i="3" s="1"/>
  <c r="E107" i="3" l="1"/>
  <c r="F107" i="3"/>
  <c r="G30" i="9"/>
  <c r="G36" i="9"/>
  <c r="G11" i="9" s="1"/>
  <c r="H11" i="9" s="1"/>
  <c r="G66" i="3" l="1"/>
  <c r="H66" i="3" s="1"/>
  <c r="E65" i="3" l="1"/>
  <c r="F65" i="3"/>
  <c r="G94" i="11"/>
  <c r="G44" i="5"/>
  <c r="G18" i="11" l="1"/>
  <c r="B19" i="12"/>
  <c r="H18" i="11" l="1"/>
  <c r="G109" i="3"/>
  <c r="H109" i="3" s="1"/>
  <c r="G108" i="3"/>
  <c r="H108" i="3" s="1"/>
  <c r="G50" i="9"/>
  <c r="G13" i="9" s="1"/>
  <c r="G45" i="9"/>
  <c r="G107" i="3" l="1"/>
  <c r="H107" i="3" s="1"/>
  <c r="B10" i="12" l="1"/>
  <c r="B42" i="12" l="1"/>
  <c r="H79" i="3"/>
  <c r="G136" i="11"/>
  <c r="G75" i="3" s="1"/>
  <c r="H75" i="3" s="1"/>
  <c r="F113" i="3" l="1"/>
  <c r="F112" i="3" s="1"/>
  <c r="D12" i="2"/>
  <c r="E113" i="3" s="1"/>
  <c r="E112" i="3" s="1"/>
  <c r="E115" i="3" l="1"/>
  <c r="B59" i="12"/>
  <c r="G64" i="1" l="1"/>
  <c r="G94" i="3"/>
  <c r="H94" i="3" l="1"/>
  <c r="G92" i="3"/>
  <c r="H92" i="3" s="1"/>
  <c r="G15" i="1"/>
  <c r="H15" i="1" s="1"/>
  <c r="G49" i="1"/>
  <c r="G12" i="1" s="1"/>
  <c r="E87" i="3"/>
  <c r="F87" i="3"/>
  <c r="H13" i="1"/>
  <c r="F81" i="3" l="1"/>
  <c r="F80" i="3" s="1"/>
  <c r="G87" i="3"/>
  <c r="H87" i="3" s="1"/>
  <c r="E81" i="3"/>
  <c r="E80" i="3" s="1"/>
  <c r="G34" i="3" l="1"/>
  <c r="H34" i="3" l="1"/>
  <c r="H78" i="3"/>
  <c r="G72" i="3"/>
  <c r="G67" i="3"/>
  <c r="H67" i="3" s="1"/>
  <c r="G109" i="11"/>
  <c r="G20" i="11" s="1"/>
  <c r="H20" i="11" s="1"/>
  <c r="G105" i="11"/>
  <c r="G101" i="11"/>
  <c r="G56" i="3"/>
  <c r="H56" i="3" s="1"/>
  <c r="G59" i="11"/>
  <c r="G11" i="11" s="1"/>
  <c r="H11" i="11" s="1"/>
  <c r="G49" i="11"/>
  <c r="H72" i="3" l="1"/>
  <c r="G65" i="3"/>
  <c r="H65" i="3" s="1"/>
  <c r="F52" i="3"/>
  <c r="E52" i="3"/>
  <c r="G64" i="3"/>
  <c r="H64" i="3" s="1"/>
  <c r="G19" i="11"/>
  <c r="F71" i="3"/>
  <c r="F70" i="3" s="1"/>
  <c r="E71" i="3"/>
  <c r="E70" i="3" s="1"/>
  <c r="F59" i="3"/>
  <c r="E59" i="3"/>
  <c r="G44" i="7"/>
  <c r="G11" i="7" s="1"/>
  <c r="F14" i="7"/>
  <c r="G36" i="7"/>
  <c r="G27" i="7"/>
  <c r="F13" i="3"/>
  <c r="H14" i="3"/>
  <c r="B17" i="12"/>
  <c r="B6" i="12" s="1"/>
  <c r="H11" i="3"/>
  <c r="H8" i="3"/>
  <c r="B25" i="12"/>
  <c r="G29" i="4"/>
  <c r="G11" i="4" s="1"/>
  <c r="H11" i="4" s="1"/>
  <c r="B39" i="12"/>
  <c r="H19" i="11" l="1"/>
  <c r="G155" i="11"/>
  <c r="E51" i="3"/>
  <c r="E50" i="3" s="1"/>
  <c r="F51" i="3"/>
  <c r="F50" i="3" s="1"/>
  <c r="F38" i="3"/>
  <c r="F37" i="3" s="1"/>
  <c r="E38" i="3"/>
  <c r="E37" i="3" s="1"/>
  <c r="E13" i="3"/>
  <c r="F46" i="3"/>
  <c r="E14" i="7"/>
  <c r="E46" i="3"/>
  <c r="G49" i="3"/>
  <c r="H49" i="3" s="1"/>
  <c r="E7" i="3"/>
  <c r="B49" i="12"/>
  <c r="H33" i="3" l="1"/>
  <c r="B35" i="12"/>
  <c r="B13" i="12" l="1"/>
  <c r="G17" i="9"/>
  <c r="B47" i="12"/>
  <c r="B12" i="12" s="1"/>
  <c r="B11" i="12"/>
  <c r="B9" i="12"/>
  <c r="B8" i="12"/>
  <c r="B7" i="12"/>
  <c r="B15" i="12"/>
  <c r="E99" i="3" l="1"/>
  <c r="G100" i="3"/>
  <c r="H100" i="3" s="1"/>
  <c r="F98" i="3"/>
  <c r="B5" i="12"/>
  <c r="E98" i="3" l="1"/>
  <c r="B4" i="12"/>
  <c r="F16" i="2"/>
  <c r="G103" i="3" l="1"/>
  <c r="H103" i="3" s="1"/>
  <c r="G102" i="3"/>
  <c r="H102" i="3" s="1"/>
  <c r="G101" i="3"/>
  <c r="H101" i="3" s="1"/>
  <c r="G90" i="3"/>
  <c r="H90" i="3" s="1"/>
  <c r="G85" i="3"/>
  <c r="H85" i="3" s="1"/>
  <c r="G84" i="3"/>
  <c r="H84" i="3" s="1"/>
  <c r="H83" i="3"/>
  <c r="G82" i="3"/>
  <c r="H82" i="3" s="1"/>
  <c r="G76" i="3"/>
  <c r="H76" i="3" s="1"/>
  <c r="G74" i="3"/>
  <c r="H74" i="3" s="1"/>
  <c r="G73" i="3"/>
  <c r="G62" i="3"/>
  <c r="H62" i="3" s="1"/>
  <c r="G58" i="3"/>
  <c r="H58" i="3" s="1"/>
  <c r="G57" i="3"/>
  <c r="H57" i="3" s="1"/>
  <c r="G55" i="3"/>
  <c r="H55" i="3" s="1"/>
  <c r="G54" i="3"/>
  <c r="H54" i="3" s="1"/>
  <c r="G53" i="3"/>
  <c r="H53" i="3" s="1"/>
  <c r="G61" i="3"/>
  <c r="H61" i="3" s="1"/>
  <c r="G60" i="3"/>
  <c r="H60" i="3" s="1"/>
  <c r="G48" i="3"/>
  <c r="H48" i="3" s="1"/>
  <c r="G47" i="3"/>
  <c r="H47" i="3" s="1"/>
  <c r="G45" i="3"/>
  <c r="H45" i="3" s="1"/>
  <c r="G42" i="3"/>
  <c r="H42" i="3" s="1"/>
  <c r="G41" i="3"/>
  <c r="H41" i="3" s="1"/>
  <c r="H40" i="3"/>
  <c r="H39" i="3"/>
  <c r="G35" i="3"/>
  <c r="H36" i="3"/>
  <c r="G31" i="3"/>
  <c r="H31" i="3" s="1"/>
  <c r="G30" i="3"/>
  <c r="H30" i="3" s="1"/>
  <c r="G28" i="3"/>
  <c r="H28" i="3" s="1"/>
  <c r="G27" i="3"/>
  <c r="H27" i="3" s="1"/>
  <c r="G25" i="3"/>
  <c r="H25" i="3" s="1"/>
  <c r="G24" i="3"/>
  <c r="H24" i="3" s="1"/>
  <c r="G22" i="3"/>
  <c r="H22" i="3" s="1"/>
  <c r="H16" i="3"/>
  <c r="H15" i="3"/>
  <c r="G12" i="3"/>
  <c r="H12" i="3" s="1"/>
  <c r="H9" i="3"/>
  <c r="H73" i="3" l="1"/>
  <c r="G71" i="3"/>
  <c r="G70" i="3" s="1"/>
  <c r="H35" i="3"/>
  <c r="G32" i="3"/>
  <c r="H32" i="3" s="1"/>
  <c r="G38" i="3"/>
  <c r="G13" i="3"/>
  <c r="H13" i="3" s="1"/>
  <c r="G46" i="3"/>
  <c r="H46" i="3" s="1"/>
  <c r="G52" i="3"/>
  <c r="G10" i="3"/>
  <c r="H52" i="3" l="1"/>
  <c r="G37" i="3"/>
  <c r="H37" i="3" s="1"/>
  <c r="H38" i="3"/>
  <c r="G44" i="1"/>
  <c r="G26" i="1"/>
  <c r="H9" i="8" l="1"/>
  <c r="G59" i="3"/>
  <c r="G51" i="3" l="1"/>
  <c r="G50" i="3" s="1"/>
  <c r="H59" i="3"/>
  <c r="H71" i="3"/>
  <c r="G81" i="3"/>
  <c r="G80" i="3" s="1"/>
  <c r="G7" i="3"/>
  <c r="G6" i="3" s="1"/>
  <c r="H51" i="3" l="1"/>
  <c r="H80" i="3"/>
  <c r="H81" i="3"/>
  <c r="H7" i="3"/>
  <c r="H70" i="3"/>
  <c r="G21" i="3"/>
  <c r="H50" i="3" l="1"/>
  <c r="E10" i="3"/>
  <c r="E6" i="3" s="1"/>
  <c r="F7" i="3"/>
  <c r="F6" i="3" s="1"/>
  <c r="H29" i="3"/>
  <c r="H26" i="3"/>
  <c r="H23" i="3"/>
  <c r="G27" i="5"/>
  <c r="H6" i="3" l="1"/>
  <c r="H10" i="3"/>
  <c r="F21" i="3"/>
  <c r="E21" i="3"/>
  <c r="G20" i="1"/>
  <c r="G9" i="1" s="1"/>
  <c r="H21" i="3" l="1"/>
  <c r="H9" i="1"/>
  <c r="E110" i="3"/>
  <c r="E117" i="3" s="1"/>
  <c r="G23" i="9"/>
  <c r="G8" i="9" s="1"/>
  <c r="G142" i="11" l="1"/>
  <c r="G34" i="11" s="1"/>
  <c r="H34" i="11" s="1"/>
  <c r="G32" i="11"/>
  <c r="G128" i="11"/>
  <c r="G24" i="11" s="1"/>
  <c r="G123" i="11"/>
  <c r="G73" i="11"/>
  <c r="G14" i="11" s="1"/>
  <c r="H14" i="11" s="1"/>
  <c r="G67" i="11"/>
  <c r="G10" i="11"/>
  <c r="G77" i="11"/>
  <c r="H24" i="11" l="1"/>
  <c r="G44" i="11"/>
  <c r="H10" i="11"/>
  <c r="H32" i="11"/>
  <c r="G12" i="11"/>
  <c r="H12" i="11" s="1"/>
  <c r="G16" i="11"/>
  <c r="H16" i="11" s="1"/>
  <c r="G39" i="9"/>
  <c r="G12" i="9" s="1"/>
  <c r="H12" i="9" s="1"/>
  <c r="G154" i="11" l="1"/>
  <c r="G156" i="11" s="1"/>
  <c r="G22" i="11"/>
  <c r="H22" i="11" s="1"/>
  <c r="H44" i="11"/>
  <c r="G45" i="11" l="1"/>
  <c r="H45" i="11" s="1"/>
  <c r="G106" i="3"/>
  <c r="H106" i="3" s="1"/>
  <c r="G33" i="5"/>
  <c r="G104" i="3" l="1"/>
  <c r="H104" i="3" s="1"/>
  <c r="G33" i="1"/>
  <c r="G24" i="4" l="1"/>
  <c r="G10" i="4" s="1"/>
  <c r="H10" i="4" s="1"/>
  <c r="F115" i="3" l="1"/>
  <c r="F110" i="3" l="1"/>
  <c r="F117" i="3" s="1"/>
  <c r="G42" i="6" l="1"/>
  <c r="G13" i="6" s="1"/>
  <c r="H13" i="6" s="1"/>
  <c r="G35" i="6"/>
  <c r="G29" i="6"/>
  <c r="G11" i="6" l="1"/>
  <c r="G10" i="6"/>
  <c r="H10" i="6" s="1"/>
  <c r="H15" i="6"/>
  <c r="H13" i="8" l="1"/>
  <c r="G24" i="8"/>
  <c r="G10" i="8" s="1"/>
  <c r="G17" i="8" s="1"/>
  <c r="H10" i="8" l="1"/>
  <c r="G50" i="8"/>
  <c r="G52" i="8" s="1"/>
  <c r="H17" i="8"/>
  <c r="H11" i="7" l="1"/>
  <c r="G10" i="7" l="1"/>
  <c r="H10" i="7" s="1"/>
  <c r="G19" i="7"/>
  <c r="G8" i="7" s="1"/>
  <c r="H8" i="7" s="1"/>
  <c r="G14" i="9" l="1"/>
  <c r="H14" i="9" s="1"/>
  <c r="G9" i="7"/>
  <c r="H9" i="7" s="1"/>
  <c r="G14" i="7" l="1"/>
  <c r="H14" i="7" l="1"/>
  <c r="G49" i="7"/>
  <c r="G51" i="7" s="1"/>
  <c r="G99" i="3"/>
  <c r="H99" i="3" s="1"/>
  <c r="G14" i="5"/>
  <c r="H14" i="5" s="1"/>
  <c r="G30" i="5"/>
  <c r="G12" i="5" s="1"/>
  <c r="G39" i="5"/>
  <c r="G16" i="5" s="1"/>
  <c r="H16" i="5" s="1"/>
  <c r="G19" i="4"/>
  <c r="G9" i="4" s="1"/>
  <c r="G35" i="4" s="1"/>
  <c r="G121" i="3" l="1"/>
  <c r="H121" i="3" s="1"/>
  <c r="G36" i="4"/>
  <c r="H12" i="5"/>
  <c r="G43" i="5"/>
  <c r="G45" i="5" s="1"/>
  <c r="G13" i="4"/>
  <c r="H13" i="4" s="1"/>
  <c r="H9" i="4"/>
  <c r="G17" i="5"/>
  <c r="H17" i="5" s="1"/>
  <c r="G98" i="3"/>
  <c r="H98" i="3" s="1"/>
  <c r="G11" i="1"/>
  <c r="G70" i="1" s="1"/>
  <c r="G72" i="1" s="1"/>
  <c r="H11" i="1" l="1"/>
  <c r="G16" i="1"/>
  <c r="G110" i="3"/>
  <c r="H110" i="3" s="1"/>
  <c r="H16" i="1" l="1"/>
  <c r="G9" i="2" l="1"/>
  <c r="F23" i="2"/>
  <c r="G12" i="2" l="1"/>
  <c r="G113" i="3"/>
  <c r="F25" i="2"/>
  <c r="G120" i="3"/>
  <c r="H113" i="3" l="1"/>
  <c r="G112" i="3"/>
  <c r="G122" i="3"/>
  <c r="H122" i="3" s="1"/>
  <c r="H120" i="3"/>
  <c r="H112" i="3" l="1"/>
  <c r="G115" i="3"/>
  <c r="H115" i="3" l="1"/>
  <c r="H117" i="3" l="1"/>
</calcChain>
</file>

<file path=xl/sharedStrings.xml><?xml version="1.0" encoding="utf-8"?>
<sst xmlns="http://schemas.openxmlformats.org/spreadsheetml/2006/main" count="749" uniqueCount="338">
  <si>
    <t>Odbor zdravotnictví</t>
  </si>
  <si>
    <t>ORJ - 14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</si>
  <si>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</si>
  <si>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</si>
  <si>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</si>
  <si>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</si>
  <si>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</si>
  <si>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</si>
  <si>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</si>
  <si>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</si>
  <si>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</si>
  <si>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</si>
  <si>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</si>
  <si>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</si>
  <si>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</si>
  <si>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</si>
  <si>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</si>
  <si>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</si>
  <si>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</si>
  <si>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</si>
  <si>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</si>
  <si>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</si>
  <si>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</si>
  <si>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</si>
  <si>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</si>
  <si>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</si>
  <si>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</si>
  <si>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</si>
  <si>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</si>
  <si>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</si>
  <si>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</si>
  <si>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</si>
  <si>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</si>
  <si>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</si>
  <si>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</si>
  <si>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</si>
  <si>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</si>
  <si>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</si>
  <si>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</si>
  <si>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</si>
  <si>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53 - Neinvestiční transfery veřejnoprávním subjektům a mezi peněžními fondy téhož subjektu 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</si>
  <si>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</si>
  <si>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</si>
  <si>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</si>
  <si>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</si>
  <si>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</si>
  <si>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</si>
  <si>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</si>
  <si>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</si>
  <si>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</si>
  <si>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Odbor strategického rozvoje kraje</t>
  </si>
  <si>
    <t>ORJ - 08</t>
  </si>
  <si>
    <t xml:space="preserve">Ing. Radek Dosoudil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</si>
  <si>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</si>
  <si>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</si>
  <si>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 xml:space="preserve">§ 3319, seskupení pol. 52 - Neinvestiční transfery soukromoprávním subjektům 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</si>
  <si>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</si>
  <si>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</si>
  <si>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</si>
  <si>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</si>
  <si>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</si>
  <si>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</si>
  <si>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</si>
  <si>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</si>
  <si>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</si>
  <si>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</si>
  <si>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 xml:space="preserve">§ 3312, seskupení pol. 53 - Neinvestiční transfery veřejnoprávním subjektům a mezi peněžními fondy téhož subjektu </t>
  </si>
  <si>
    <t xml:space="preserve">§ 3419, seskupení pol. 54 - Neinvestiční transfery obyvatelstvu </t>
  </si>
  <si>
    <t xml:space="preserve">Odbor </t>
  </si>
  <si>
    <t>odbor ekonomický</t>
  </si>
  <si>
    <t xml:space="preserve">§ 6409, seskupení pol. 52 - Neinvestiční transfery soukromoprávním subjektům </t>
  </si>
  <si>
    <t>Individuální dotace</t>
  </si>
  <si>
    <t xml:space="preserve">Dotace celkem 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</si>
  <si>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</si>
  <si>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</si>
  <si>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</si>
  <si>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>Odbor sportu, kultury a památkové péče</t>
  </si>
  <si>
    <t>§ 5512, seskupení pol. 63 - Investiční transfery</t>
  </si>
  <si>
    <t>Odbor školství a mládeže</t>
  </si>
  <si>
    <t>ORJ - 13</t>
  </si>
  <si>
    <t>§ 3419, seskupení pol. 63 - Investiční transfery</t>
  </si>
  <si>
    <t>Odbor kancelář hejtmana</t>
  </si>
  <si>
    <t>odbor školství a mládeže</t>
  </si>
  <si>
    <t>odbor sportu, kultury a památkové péče</t>
  </si>
  <si>
    <t xml:space="preserve">odbor zdravotnictví </t>
  </si>
  <si>
    <t xml:space="preserve">b) Dotační programy / tituly </t>
  </si>
  <si>
    <t>Ing. Luděk Niče</t>
  </si>
  <si>
    <t>ORJ - 07</t>
  </si>
  <si>
    <t>Individuální dotace  (UZ 401)</t>
  </si>
  <si>
    <t>§ 2212, seskupení pol. 63 - Investiční transfery</t>
  </si>
  <si>
    <t xml:space="preserve">Individuální žádosti </t>
  </si>
  <si>
    <t xml:space="preserve">odbro zdravotnictví </t>
  </si>
  <si>
    <t>odbor kancelář hejtmana</t>
  </si>
  <si>
    <t xml:space="preserve">mimořádné dotace </t>
  </si>
  <si>
    <t xml:space="preserve">bez konkrétního určení </t>
  </si>
  <si>
    <t>Střední škola stavební a podnikatelská s.r.o.</t>
  </si>
  <si>
    <t>Sluňákov - centrum ekologických aktivit města Olomouce, o.p.s.</t>
  </si>
  <si>
    <t>ARPOK, o.p.s.</t>
  </si>
  <si>
    <t>BEACPP4OK</t>
  </si>
  <si>
    <t xml:space="preserve">Středisko volného času a zařízení pro další vzdělávání pedagogických pracovníků Doris Šumperk </t>
  </si>
  <si>
    <t>Benjamin, p.o. Moravskoslezského kraje</t>
  </si>
  <si>
    <t>Krajská rada seniorů Olomouckého kraje pobočný spolek Rady seniorů České republiky</t>
  </si>
  <si>
    <t xml:space="preserve">ostatní </t>
  </si>
  <si>
    <t>BESIP</t>
  </si>
  <si>
    <t>Klub českých turistů</t>
  </si>
  <si>
    <t>Europe Direct</t>
  </si>
  <si>
    <t xml:space="preserve">Celkem </t>
  </si>
  <si>
    <t>Rezerva na indiviuální žádosti - návrh pro rok 2019</t>
  </si>
  <si>
    <t>Olomouc region Card - provozní náklady a administrace</t>
  </si>
  <si>
    <t xml:space="preserve">Jeseníky - Sdružení cestovního ruchu - podpora koordinované strojové údržby běžeckých tratí v Jeseníkách </t>
  </si>
  <si>
    <t>Jeseníky - Sdružení cestovního ruchu - podpora marketingového rozvoje destinace Jeseníky</t>
  </si>
  <si>
    <t>Střední Moraval - Sdružení cestovního ruchu - rozvoj cestovního ruchu na Střední Moravě</t>
  </si>
  <si>
    <t>oblast krizového řízení - žádosti navazujícíc na Výzvu GŘ MV ČR - dotační program na Účelové investiční dotace pro jednotky sboru dobrovolných hasičů obcí (Stavba nebo rekonstrukce požární zbrojnice)</t>
  </si>
  <si>
    <t>Kroměřížská dráha - na vypravení zvláštních vlaků</t>
  </si>
  <si>
    <t>různé</t>
  </si>
  <si>
    <t>oblast krizového řízení (Český svaz bojovníků za svobodu, Letecký spolek generála Peřiny, Recsue Olomouc, Vojenský spolek rehabilitovaných a jiné)</t>
  </si>
  <si>
    <t xml:space="preserve">oblast krizového řízení    </t>
  </si>
  <si>
    <t>§ 2223, seskupení pol. 63 - Investiční transfery</t>
  </si>
  <si>
    <t>Vysoká škola báňská - Technická univerzita Ostrava</t>
  </si>
  <si>
    <t>Cech instalatérů České republiky, z.s.</t>
  </si>
  <si>
    <t>Spolek Střední průmyslové školy strojnické Olomouc, z.s.</t>
  </si>
  <si>
    <t>Nadační fond Obchodní akademie Mohelnice</t>
  </si>
  <si>
    <t xml:space="preserve">§ 3545, seskupení pol. 52 - Neinvestiční transfery soukromoprávním subjektům </t>
  </si>
  <si>
    <t xml:space="preserve">Neinvestiční transfery církvím a náboženským společnostem </t>
  </si>
  <si>
    <t>Povodí Moravy, s.p. - Opatření ke zlepšení jakosti vod ve vodní nádrži Plumlov</t>
  </si>
  <si>
    <t>Povodí Moravy, s.p. - protivodňová opatření - Morava Olomouc</t>
  </si>
  <si>
    <t>Obec Olšany u Prostějova - sanační zásah</t>
  </si>
  <si>
    <t>Českomoravská myslivecká jednota, z.s. - okresní myslivecký spolek (Národní výstava psů Floracanis Olomouc)</t>
  </si>
  <si>
    <t xml:space="preserve">Muzeum umění Olomouc </t>
  </si>
  <si>
    <t xml:space="preserve">Všechny odbory </t>
  </si>
  <si>
    <t xml:space="preserve">Investiční transfery spolkům </t>
  </si>
  <si>
    <t xml:space="preserve">§ 3412, seskupení pol. 63 - Investiční transfery </t>
  </si>
  <si>
    <t>individuální žádosti v oblasti sportu</t>
  </si>
  <si>
    <t>individuální žádosti v oblasti kultury</t>
  </si>
  <si>
    <t>individuální žádosti v oblasti památkové péče</t>
  </si>
  <si>
    <t>obec Rapotín</t>
  </si>
  <si>
    <t>7=6/4</t>
  </si>
  <si>
    <t xml:space="preserve">Neinvestiční transfery fundacím, ústavům a obecně prospěšným společnostem </t>
  </si>
  <si>
    <t xml:space="preserve"> </t>
  </si>
  <si>
    <t>03_02_1 Podpora začínajících včelařů (UZ 455)</t>
  </si>
  <si>
    <t>03_02_2 Podpora stávajících včelařů (UZ 456)</t>
  </si>
  <si>
    <t>04_02_1 Řešení mimořádné situace na infrastruktuře vodovodů a kanalizací pro veřejnou potřebu (UZ460)</t>
  </si>
  <si>
    <t>04_02_2 Řešení mimořádné situace na vodních dílech a realizace opatření k předcházení a odstraňování následků povodní (UZ 461)</t>
  </si>
  <si>
    <t>03_03_1 Podpora činnosti záchranných stanic pro handicapované živočichy (UZ 467)</t>
  </si>
  <si>
    <t>03_03_2 Podpora akcí zaměřených na oblast životního prostředí a zemědělství a podpora činnosti zájmových spolků a organizací, předmětem jejichž činnosti je oblast životního prostředí a zemědělství  (UZ 469)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</si>
  <si>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</si>
  <si>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</si>
  <si>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</si>
  <si>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</si>
  <si>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</si>
  <si>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</si>
  <si>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02_01_5 Podpora venkovských prodejen</t>
  </si>
  <si>
    <t>různé §</t>
  </si>
  <si>
    <t xml:space="preserve">Mgr. Olga Fidrová, MBA </t>
  </si>
  <si>
    <t>52,53,54</t>
  </si>
  <si>
    <t xml:space="preserve">Neinvestiční transfery soukromoprávním subjektům , Neinvestiční transfery veřejnoprávním subjektům a mezi peněžními fondy téhož subjektu </t>
  </si>
  <si>
    <t xml:space="preserve">Neinvestiční transfery soukromoprávním subjektům , Neinvestiční transfery veřejnoprávním subjektům a mezi peněžními fondy téhož subjektu , Neinvestiční transfery obyvatelstvu </t>
  </si>
  <si>
    <t xml:space="preserve">oblast školství </t>
  </si>
  <si>
    <t>Ing. Bohuslav Kolář, MBA, LL.M.</t>
  </si>
  <si>
    <t>Odbor ekonomický</t>
  </si>
  <si>
    <t xml:space="preserve">oblast sportu: </t>
  </si>
  <si>
    <t xml:space="preserve">oblast sportu celkem:  </t>
  </si>
  <si>
    <t>oblast kultury a památkové péče</t>
  </si>
  <si>
    <t xml:space="preserve">oblast kultury a památkové péče celkem:  </t>
  </si>
  <si>
    <t>oblast sportu:</t>
  </si>
  <si>
    <t>oblast kultury a památkové péče:</t>
  </si>
  <si>
    <t>Schválený rozpočet 2021</t>
  </si>
  <si>
    <t>Upravený rozpočet k 
31. 7. 2021</t>
  </si>
  <si>
    <t>Návrh rozpočtu 2022</t>
  </si>
  <si>
    <t xml:space="preserve">Běžné výdaje </t>
  </si>
  <si>
    <t>Kapitálové výdaje</t>
  </si>
  <si>
    <t>§ 3635, seskupení pol. 63 - Investiční transfery</t>
  </si>
  <si>
    <t xml:space="preserve">§ 3633, seskupení pol. 53 - Neinvestiční transfery veřejnoprávním subjektům a mezi peněžními fondy téhož subjektu </t>
  </si>
  <si>
    <t xml:space="preserve">§ 3299, seskupení pol. 53 - Neinvestiční transfery veřejnoprávním subjektům a mezi peněžními fondy téhož subjektu </t>
  </si>
  <si>
    <t>Neinvestiční transfery vysokým školám</t>
  </si>
  <si>
    <t xml:space="preserve">Oblast sportu: </t>
  </si>
  <si>
    <t>Oblast  kultury a památkové péče</t>
  </si>
  <si>
    <t>§3319</t>
  </si>
  <si>
    <t>§3322</t>
  </si>
  <si>
    <t>§3330</t>
  </si>
  <si>
    <t>§3326</t>
  </si>
  <si>
    <t>§3311</t>
  </si>
  <si>
    <t>01_01 Program obnovy venkova Olomouckého kraje 2022</t>
  </si>
  <si>
    <t>01_01_03 Podpora přípravy projektové dokumentace (UZ 444)</t>
  </si>
  <si>
    <t>01_01_01 Podpora budování a obnovy infrastruktury obce (UZ 443)</t>
  </si>
  <si>
    <t>01_01_02 Podpora zpracování územně plánovací dokumentace (UZ 441)</t>
  </si>
  <si>
    <t>14_01 Program na podporu místních produktů 2022</t>
  </si>
  <si>
    <t>14_01_1 Podpora regionálního značení (UZ 430)</t>
  </si>
  <si>
    <t>14_01_2 Podpora farmářských trhů (UZ 431)</t>
  </si>
  <si>
    <t xml:space="preserve">04_01 Program na podporu vzdělávání na vysokých školách v Olomouckém kraji v roce 2022 (UZ 485) </t>
  </si>
  <si>
    <t>04_02 Studijní stipendium Olomouckého kraje na studium v zahraničí v roce 2022 (UZ 495)</t>
  </si>
  <si>
    <t>04_03 Program na podporu environmentálního vzdělávání, výchovy a osvěty v Olomouckém kraji v roce 2022 (UZ 510)</t>
  </si>
  <si>
    <t>04_04 Program na podporu práce s dětmi a mládeží v Olomouckém kraji v roce 2022 (UZ 520)</t>
  </si>
  <si>
    <t>08_01 Dotační program pro sociální oblast 2022</t>
  </si>
  <si>
    <t>08_02 Program finanční podpory poskytování sociálních služeb v Olomouckém kraji - Podprogram č. 2 (UZ 530)</t>
  </si>
  <si>
    <t>09_01 Podpora výstavby a oprav cyklostezek 2022 (UZ 535)</t>
  </si>
  <si>
    <t>09_03 Podpora výstavby, obnovy a vybavení dětských dopravních hřišť 2022
(UZ 640)</t>
  </si>
  <si>
    <t>10_02 Program pro oblast protidrogové prevence v roce 2022</t>
  </si>
  <si>
    <t>10_03 Program pro vzdělávání ve zdravotnictví v roce 2022 (UZ 570)</t>
  </si>
  <si>
    <t>10_04  Program podpory stipendií poskytovatelů akutní lůžkové péče v roce 2022 (UZ 625)</t>
  </si>
  <si>
    <t>11_01 Program na podporu poskytovatelů paliativní péče v roce 2022</t>
  </si>
  <si>
    <t>10_01 Program na podporu zdraví a zdravého životního stylu v roce 2022</t>
  </si>
  <si>
    <t>12_01 Program na podporu cestovního ruchu a zahraničních vztahů 2022</t>
  </si>
  <si>
    <t>12_01_01 Nadregionální akce cestovního ruchu (UZ 580)</t>
  </si>
  <si>
    <t>08_01_01 Podpora prevence kriminality (UZ 525)</t>
  </si>
  <si>
    <t>08_01_02 Podpora prorodinných aktivit (UZ 527)</t>
  </si>
  <si>
    <t>08_01_03 Podpora aktivit směřujících k sociálnímu začleňování  (UZ 528)</t>
  </si>
  <si>
    <t>08_01_04 Podpora infrastruktury sociálních služeb na území Olomouckého kraje (UZ 529)</t>
  </si>
  <si>
    <t>10_02_02 Ambulantní léčba  (UZ 577)</t>
  </si>
  <si>
    <t>10_02_03 Doléčovací programy (UZ 578)</t>
  </si>
  <si>
    <t>10_01_02 Podpora významných aktivit v oblasti zdravotnictví (UZ 675)</t>
  </si>
  <si>
    <t>10_01_01 Podpora zdravotně-preventivních aktivit pro všechny skupiny obyvatel  
(UZ 566)</t>
  </si>
  <si>
    <t>11_01_01 Podpora poskytovatelů lůžkové paliativní péče (UZ 660)</t>
  </si>
  <si>
    <t>11_01_02 Podpora poskytovatelů domácí paliativní péče (UZ 661)</t>
  </si>
  <si>
    <t>11_01_03 Podpora specializačního vzdělávání lékařů v oblasti paliativní péče (UZ 665)</t>
  </si>
  <si>
    <t>11_01_04 Podpora odborného vzdělávání nelékařských zdravotnických pracovníků v oblasti paliativní péče (UZ 666)</t>
  </si>
  <si>
    <t xml:space="preserve">12_01_02 Podpora rozvoje zahraničních vztahů  (UZ 581) </t>
  </si>
  <si>
    <t>12_01_03 Podpora turistických informačních center (UZ 582)</t>
  </si>
  <si>
    <t>12_01_04 Podpora rozvoje cestovního ruchu  (UZ 583)</t>
  </si>
  <si>
    <t>13_02 Program na podporu JSDH 2022</t>
  </si>
  <si>
    <t>13_02_01 Dotace na pořízení, technické zhodnocení a opravu požární techniky, nákup věcného vybavení a zajištění akceschopnosti JSDH obcí Olomouckého kraje 2022 
(UZ 415)</t>
  </si>
  <si>
    <t>13_02_02 Dotace na pořízení cisternových automobilových stříkaček a dopravních automobilů pro JSDH obcí Olomouckého kraje s dotací MV ČR  2022 (UZ 416)</t>
  </si>
  <si>
    <t>13_01 Dotace na činnost a akce spolků hasičů a pobočných spolků hasičů Olomouckého kraje 2022</t>
  </si>
  <si>
    <t>13_01_01 Dotace na akce spolků hasičů a pobočných spolků hasičů Olomouckého kraje 2022 (UZ 425)</t>
  </si>
  <si>
    <t>13_01_02 Dotace na činnost spolků hasičů a pobočných spolků hasičů Olomouckého kraje 2022 (UZ 426)</t>
  </si>
  <si>
    <r>
      <t>02_01_5 Podpora venkovských prodejen (UZ 646)</t>
    </r>
    <r>
      <rPr>
        <b/>
        <i/>
        <sz val="11"/>
        <color rgb="FFFF0000"/>
        <rFont val="Arial"/>
        <family val="2"/>
        <charset val="238"/>
      </rPr>
      <t xml:space="preserve"> Není v souladu s materiálem projednaným ROK 30.8.2021</t>
    </r>
  </si>
  <si>
    <t>06_02 Program na podporu sportu v Olomouckém kraji v roce 2022</t>
  </si>
  <si>
    <t>06_02_01 Podpora sportovních akcí (UZ 501)</t>
  </si>
  <si>
    <t>06_02_02 Dotace na získání trenérské licence (UZ 502)</t>
  </si>
  <si>
    <t>06_02_3 Podpora reprezentantů ČR z Olomouckého kraje (UZ 503)</t>
  </si>
  <si>
    <t>06_02_04 Podpora mládežnických reprezentantů ČR (do 21 let) z Olomouckého kraje 
(UZ 504)</t>
  </si>
  <si>
    <t>06_03 Program na podporu volnočasových aktivit se zaměřením na tělovýchovu a rekreační sport v Olomouckém kraji v roce 2022  (UZ 505)</t>
  </si>
  <si>
    <t>06_04 Program na podporu sportovní činnosti dětí a mládeže v Olomouckém kraji v roce 2022 (UZ 515)</t>
  </si>
  <si>
    <t>06_01 Program na podporu sportovní činnosti v Olomouckém kraji v roce 2022</t>
  </si>
  <si>
    <t>06_01_01 Podpora celoroční sportovní činnosti (UZ 595)</t>
  </si>
  <si>
    <t>06_01_02 Podpora přípravy dětí a mládeže na vrcholový sport  (UZ 596)</t>
  </si>
  <si>
    <t>06_05 Program na podporu handicapovaných sportovců v Olomouckém kraji v roce 2022 (UZ 600)</t>
  </si>
  <si>
    <t>06_06 Program na podporu investičních akcí v oblasti sportu - technické a sportovní vybavení sportovních a tělovýchovných zařízení v Olomouckém kraji v roce 2022  (UZ 615)</t>
  </si>
  <si>
    <t>06_07 Program na podporu výstavby a rekonstrukci sportovních zařízení v obcích v Olomouckém kraji  v roce 2022 (UZ 605)</t>
  </si>
  <si>
    <t>06_08 Program na podporu výstavby a rekonstrukci sportovních zařízení kofinancovaných z Národní sportovní agentury 2022 (UZ 695)</t>
  </si>
  <si>
    <t>06_09 Víceletá podpora v oblasti sportu 2022-2024</t>
  </si>
  <si>
    <t>06_09_01 Víceletá podpora významných sportovních akcí  (UZ 650)</t>
  </si>
  <si>
    <t>06_09_02 Víceletá podpora sportovní činnosti (UZ 651)</t>
  </si>
  <si>
    <t>07_01 Program památkové péče v Olomouckém kraji v roce 2022</t>
  </si>
  <si>
    <t>07_01_01 Obnova kulturních památek (UZ 550)</t>
  </si>
  <si>
    <t>07_01_02 Obnova staveb drobné architektury místního významu (UZ 551)</t>
  </si>
  <si>
    <t>07_01_03 Obnova nemovitostí, které nejsou kulturní památkou, nacházejících se na území památkových rezervací a památkových zón a jejich ochranných pásem  (UZ 552)</t>
  </si>
  <si>
    <t>05_01 Program podpory kultury v Olomouckém kraji v roce 2022 (UZ 555)</t>
  </si>
  <si>
    <t>05_02 Program na podporu stálých profesionálních souborů v Olomouckém kraji v roce 2022 (UZ 610)</t>
  </si>
  <si>
    <t>05_03 Program na podporu investičních projektů v oblasti kultury v Olomouckého kraji  v roce 2022 (UZ 620)</t>
  </si>
  <si>
    <t>§ 3319, seskupení pol. 63 - Investiční transfery</t>
  </si>
  <si>
    <t>02_01 Dotace na podporu lesních ekosystémů 2020-2025 (UZ 450)</t>
  </si>
  <si>
    <t>02_02 Program na podporu včelařů na území Olomouckého kraje 2022 (UZ 455)</t>
  </si>
  <si>
    <t>02_03 Program na podporu aktivit v oblasti životního prostředí a zemědělství 2022 (UZ 465)</t>
  </si>
  <si>
    <t>03_02 Dotace obcím na území Olomouckého kraje na řešení mimořádných událostí v oblasti vodohospodářské infrastruktury 2022 (UZ 460)</t>
  </si>
  <si>
    <t>3. Výdaje Olomouckého kraje na rok 2022</t>
  </si>
  <si>
    <t>Program na podporu podnikání</t>
  </si>
  <si>
    <t>Podpora soutěží propagujících podnikatele</t>
  </si>
  <si>
    <t>Podpora poradenství pro podnikatele</t>
  </si>
  <si>
    <t>14_01_01 Podpora regionálního značení</t>
  </si>
  <si>
    <t>14_01_02 Podpora farmářských trhů</t>
  </si>
  <si>
    <t>01_01_02 Podpora zpracování územně plánovací dokumentace</t>
  </si>
  <si>
    <t>01_01_01 Podpora budování a obnovy infrastruktury obce</t>
  </si>
  <si>
    <t>01_01_03 Podpora přípravy projektové dokumentace</t>
  </si>
  <si>
    <t>01_01_04 Podpora přípravy projektové dokumentace výstavby obecních bytů</t>
  </si>
  <si>
    <t>Projekty místních akčních skupin ("krajský LEADER")</t>
  </si>
  <si>
    <t>02_01 Dotace na podporu lesních ekosystémů 2020-2025</t>
  </si>
  <si>
    <t>02_02 Program na podporu včelařů na území Olomouckého kraje 2022</t>
  </si>
  <si>
    <t>03_02 Dotace obcím na území Olomouckého kraje na řešení mimořádných událostí v oblasti vodohospodářské infrastruktury 2022</t>
  </si>
  <si>
    <t>02_03 Program na podporu aktivit v oblasti životního prostředí a zemědělství 2022</t>
  </si>
  <si>
    <t>04_01 Program na podporu vzdělávání na vysokých školách v Olomouckém kraji v roce 2022</t>
  </si>
  <si>
    <t>04_02 Studijní stipendium Olomouckého kraje na studium v zahraničí v roce 2022</t>
  </si>
  <si>
    <t>04_03 Program na podporu environmentálního vzdělávání, výchovy a osvěty v Olomouckém kraji v roce 2022</t>
  </si>
  <si>
    <t>04_04 Program na podporu práce s dětmi a mládeží v Olomouckém kraji v roce 2022</t>
  </si>
  <si>
    <t>08_01_01 Podpora prevence kriminality</t>
  </si>
  <si>
    <t>Podpora integrace romských komunit</t>
  </si>
  <si>
    <t>08_01_02 Podpora prorodinných aktivit</t>
  </si>
  <si>
    <t xml:space="preserve">08_01_03 Podpora aktivit směřujících k sociálnímu začleňování </t>
  </si>
  <si>
    <t>08_01_04 Podpora infrastruktury sociálních služeb na území Olomouckého kraje</t>
  </si>
  <si>
    <t>Podpora infrastruktury sociálních služeb na území Olomouckého 
kraje II</t>
  </si>
  <si>
    <t>08 -02 Program finanční podpory poskytování sociálních služeb v Olomouckém kraji - Podprogram č. 2</t>
  </si>
  <si>
    <t>09_01 Podpora výstavby a oprav cyklostezek 2022</t>
  </si>
  <si>
    <t>09_02 Podopora opatření pro zvýšení bezpečnosti provozu a budování přechodů pro chodce 2022</t>
  </si>
  <si>
    <t>09_03 Podpora výstavby, obnovy a vybavení dětských dopravních hřišť 2022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</si>
  <si>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</si>
  <si>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</si>
  <si>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</si>
  <si>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</si>
  <si>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06_03 Program na podporu volnočasových aktivit se zaměřením na tělovýchovu a rekreační sport v Olomouckém kraji v roce 2022</t>
  </si>
  <si>
    <t>06_04 Program na podporu sportovní činnosti dětí a mládeže v Olomouckém kraji v roce 2022</t>
  </si>
  <si>
    <t>06_01_01 Podpora celoroční sportovní činnosti</t>
  </si>
  <si>
    <t xml:space="preserve">06_01_02 Podpora přípravy dětí a mládeže na vrcholový sport </t>
  </si>
  <si>
    <t>06_05 Program na podporu handicapovaných sportovců v Olomouckém kraji v roce 2022</t>
  </si>
  <si>
    <t>06_07 Program na podporu výstavby a rekonstrukci sportovních zařízení v obcích v Olomouckém kraji  v roce 2022</t>
  </si>
  <si>
    <t>06_06 Program na podporu investičních akcí v oblasti sportu - technické a sportovní vybavení sportovních a tělovýchovných zařízení v Olomouckém kraji v roce 2022</t>
  </si>
  <si>
    <t>06_09_01 Víceletá podpora významných sportovních akcí</t>
  </si>
  <si>
    <t>06_09_02 Víceletá podpora sportovní činnosti</t>
  </si>
  <si>
    <t>06_08 Program na podporu výstavby a rekonstrukci sportovních zařízení kofinancovaných z Národní sportovní agentury 2022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</si>
  <si>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</si>
  <si>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</si>
  <si>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</si>
  <si>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05_01 Program podpory kultury v Olomouckém kraji v roce 2022</t>
  </si>
  <si>
    <t>05_03 Program na podporu investičních projektů v oblasti kultury v Olomouckém kraji v roce 2022</t>
  </si>
  <si>
    <t>Program na podporu pořízení drobného majektu v oblasti kultury v Olomouckém kraji v roce 2021</t>
  </si>
  <si>
    <t>10_02_01 Kontaktní a poradenské služby a terénní programy</t>
  </si>
  <si>
    <t>Terénní programy</t>
  </si>
  <si>
    <t>10_02_02 Ambulantní léčba</t>
  </si>
  <si>
    <t>10_02_03 Doléčovací programy</t>
  </si>
  <si>
    <t xml:space="preserve">10_01_01 Podpora zdravotně-preventivních aktivit pro všechny skupiny obyvatel </t>
  </si>
  <si>
    <t>10_01_02 Podpora významných aktivit v oblasti zdravotnictví</t>
  </si>
  <si>
    <t>10_03 Program pro vzdělávání ve zdravotnictví v roce 2022</t>
  </si>
  <si>
    <t>10_04  Program podpory stipendií poskytovatelů akutní lůžkové péče v roce 2022</t>
  </si>
  <si>
    <t>11_01_01 Podpora poskytovatelů lůžkové paliativní péče</t>
  </si>
  <si>
    <t>11_01_02 Podpora poskytovatelů domácí paliativní péče</t>
  </si>
  <si>
    <t>Podpora konferencí a odborných akcí v oblasti paliativní péče</t>
  </si>
  <si>
    <t>11_01_03 Podpora specializačního vzdělávání lékařů v oblasti paliativní péče</t>
  </si>
  <si>
    <t>11_01_04 Podpora odborného vzdělávání nelékařských zdravotnických pracovníků v oblasti paliativní péče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</si>
  <si>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</si>
  <si>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</si>
  <si>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</si>
  <si>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</si>
  <si>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>13_02_01 Dotace na pořízení, technické zhodnocení a opravu požární techniky, nákup věcného vybavení a zajištění akceschopnosti JSDH obcí Olomouckého kraje 2022</t>
  </si>
  <si>
    <t>13_02_02 Dotace na pořízení cisternových automobilových stříkaček a dopravních automobilů pro JSDH obcí Olomouckého kraje s dotací MV ČR  2022</t>
  </si>
  <si>
    <t>13_01_01 Dotace na akce spolků hasičů a pobočných spolků hasičů Olomouckého kraje 2022</t>
  </si>
  <si>
    <t>13_01_02 Dotace na činnost spolků hasičů a pobočných spolků hasičů Olomouckého kraje 2022</t>
  </si>
  <si>
    <t>09_02 Podpora opatření pro zvýšení bezpečnosti provozu a budování přechodů pro chodce 2022 (UZ 590)</t>
  </si>
  <si>
    <t xml:space="preserve">Rekapitulace: </t>
  </si>
  <si>
    <t>Běžné výdaje</t>
  </si>
  <si>
    <t>52,53,
54</t>
  </si>
  <si>
    <t>Neinvestiční transfery soukromoprávním subjektům,  Neinvestiční transfery veřejnoprávním subjektům a mezi peněžními fondy téhož subjektu, Neinvestiční transfery obyvatelstvu,</t>
  </si>
  <si>
    <t xml:space="preserve">Investiční transfery  </t>
  </si>
  <si>
    <t>05_02 Program na podporu stálých profesionálních souborů v Olomouckém kraji v roce 2022</t>
  </si>
  <si>
    <t>Správce: Ing. Petr Flora</t>
  </si>
  <si>
    <t>10_02_01 Kontaktní a poradenské služby a terénní programy (UZ 575)</t>
  </si>
  <si>
    <t>10_02_04 Specifická selektivní a indikovaná primární prevence (579)</t>
  </si>
  <si>
    <t>10_02_04 Specifická selektivní a indikovaná primární prevence</t>
  </si>
  <si>
    <t>15_01 Smart region 2022 (UZ 560)</t>
  </si>
  <si>
    <t>15_01 Smart region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</si>
</sst>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7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6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5" fillId="0" borderId="0" xfId="0" applyNumberFormat="1" applyFont="1"/>
    <xf numFmtId="3" fontId="5" fillId="3" borderId="5" xfId="0" applyNumberFormat="1" applyFont="1" applyFill="1" applyBorder="1"/>
    <xf numFmtId="0" fontId="10" fillId="2" borderId="2" xfId="1" applyFont="1" applyFill="1" applyBorder="1" applyAlignment="1">
      <alignment horizontal="center" vertical="center"/>
    </xf>
    <xf numFmtId="0" fontId="10" fillId="0" borderId="0" xfId="1" applyFont="1" applyFill="1"/>
    <xf numFmtId="4" fontId="10" fillId="2" borderId="3" xfId="0" applyNumberFormat="1" applyFont="1" applyFill="1" applyBorder="1" applyAlignment="1">
      <alignment horizontal="center" vertical="center"/>
    </xf>
    <xf numFmtId="3" fontId="11" fillId="3" borderId="0" xfId="1" applyNumberFormat="1" applyFont="1" applyFill="1"/>
    <xf numFmtId="3" fontId="11" fillId="2" borderId="13" xfId="1" applyNumberFormat="1" applyFont="1" applyFill="1" applyBorder="1"/>
    <xf numFmtId="3" fontId="5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12" fillId="0" borderId="0" xfId="0" applyFont="1"/>
    <xf numFmtId="3" fontId="11" fillId="2" borderId="2" xfId="0" applyNumberFormat="1" applyFont="1" applyFill="1" applyBorder="1"/>
    <xf numFmtId="0" fontId="5" fillId="0" borderId="0" xfId="0" applyFont="1"/>
    <xf numFmtId="0" fontId="10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/>
    <xf numFmtId="0" fontId="10" fillId="2" borderId="13" xfId="1" applyFont="1" applyFill="1" applyBorder="1"/>
    <xf numFmtId="0" fontId="14" fillId="2" borderId="5" xfId="1" applyFont="1" applyFill="1" applyBorder="1" applyAlignment="1">
      <alignment horizontal="center"/>
    </xf>
    <xf numFmtId="4" fontId="14" fillId="2" borderId="6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3" fillId="3" borderId="0" xfId="0" applyFont="1" applyFill="1" applyAlignment="1">
      <alignment horizontal="left"/>
    </xf>
    <xf numFmtId="0" fontId="3" fillId="3" borderId="5" xfId="0" applyFont="1" applyFill="1" applyBorder="1"/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5" fillId="3" borderId="0" xfId="0" applyFont="1" applyFill="1"/>
    <xf numFmtId="0" fontId="10" fillId="3" borderId="0" xfId="0" applyFont="1" applyFill="1"/>
    <xf numFmtId="4" fontId="5" fillId="3" borderId="6" xfId="0" applyNumberFormat="1" applyFont="1" applyFill="1" applyBorder="1"/>
    <xf numFmtId="0" fontId="13" fillId="3" borderId="0" xfId="0" applyFont="1" applyFill="1" applyBorder="1" applyAlignment="1">
      <alignment horizontal="left"/>
    </xf>
    <xf numFmtId="3" fontId="10" fillId="3" borderId="5" xfId="0" applyNumberFormat="1" applyFont="1" applyFill="1" applyBorder="1"/>
    <xf numFmtId="3" fontId="10" fillId="3" borderId="18" xfId="0" applyNumberFormat="1" applyFont="1" applyFill="1" applyBorder="1"/>
    <xf numFmtId="3" fontId="13" fillId="3" borderId="17" xfId="0" applyNumberFormat="1" applyFont="1" applyFill="1" applyBorder="1"/>
    <xf numFmtId="0" fontId="5" fillId="3" borderId="5" xfId="0" applyFont="1" applyFill="1" applyBorder="1"/>
    <xf numFmtId="0" fontId="10" fillId="3" borderId="5" xfId="0" applyFont="1" applyFill="1" applyBorder="1" applyAlignment="1">
      <alignment wrapText="1"/>
    </xf>
    <xf numFmtId="3" fontId="13" fillId="3" borderId="12" xfId="0" applyNumberFormat="1" applyFont="1" applyFill="1" applyBorder="1"/>
    <xf numFmtId="0" fontId="10" fillId="3" borderId="5" xfId="0" applyFont="1" applyFill="1" applyBorder="1"/>
    <xf numFmtId="3" fontId="5" fillId="3" borderId="0" xfId="0" applyNumberFormat="1" applyFont="1" applyFill="1"/>
    <xf numFmtId="3" fontId="10" fillId="2" borderId="2" xfId="0" applyNumberFormat="1" applyFon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left"/>
    </xf>
    <xf numFmtId="0" fontId="10" fillId="0" borderId="0" xfId="0" applyFont="1"/>
    <xf numFmtId="0" fontId="10" fillId="3" borderId="18" xfId="0" applyFont="1" applyFill="1" applyBorder="1" applyAlignment="1">
      <alignment wrapText="1"/>
    </xf>
    <xf numFmtId="0" fontId="13" fillId="0" borderId="0" xfId="0" applyFont="1" applyBorder="1"/>
    <xf numFmtId="0" fontId="5" fillId="0" borderId="0" xfId="0" applyFont="1" applyBorder="1"/>
    <xf numFmtId="0" fontId="13" fillId="3" borderId="17" xfId="0" applyFont="1" applyFill="1" applyBorder="1" applyAlignment="1">
      <alignment horizontal="left"/>
    </xf>
    <xf numFmtId="0" fontId="11" fillId="0" borderId="0" xfId="0" applyFont="1"/>
    <xf numFmtId="3" fontId="5" fillId="0" borderId="0" xfId="0" applyNumberFormat="1" applyFont="1"/>
    <xf numFmtId="0" fontId="1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10" xfId="0" applyNumberFormat="1" applyFont="1" applyFill="1" applyBorder="1"/>
    <xf numFmtId="0" fontId="1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1" fillId="3" borderId="0" xfId="0" applyFont="1" applyFill="1" applyAlignment="1">
      <alignment horizontal="justify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23" fillId="0" borderId="0" xfId="0" applyFont="1" applyBorder="1"/>
    <xf numFmtId="0" fontId="12" fillId="0" borderId="0" xfId="0" applyFont="1" applyBorder="1"/>
    <xf numFmtId="0" fontId="22" fillId="0" borderId="0" xfId="0" applyFont="1"/>
    <xf numFmtId="0" fontId="13" fillId="3" borderId="0" xfId="0" applyFont="1" applyFill="1"/>
    <xf numFmtId="0" fontId="3" fillId="3" borderId="0" xfId="0" applyFont="1" applyFill="1" applyAlignment="1">
      <alignment horizontal="left"/>
    </xf>
    <xf numFmtId="0" fontId="13" fillId="0" borderId="5" xfId="0" applyFont="1" applyBorder="1"/>
    <xf numFmtId="3" fontId="13" fillId="0" borderId="5" xfId="0" applyNumberFormat="1" applyFont="1" applyBorder="1"/>
    <xf numFmtId="0" fontId="3" fillId="3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8" xfId="0" applyFont="1" applyFill="1" applyBorder="1"/>
    <xf numFmtId="3" fontId="5" fillId="3" borderId="28" xfId="0" applyNumberFormat="1" applyFont="1" applyFill="1" applyBorder="1"/>
    <xf numFmtId="4" fontId="5" fillId="3" borderId="30" xfId="0" applyNumberFormat="1" applyFont="1" applyFill="1" applyBorder="1"/>
    <xf numFmtId="0" fontId="25" fillId="3" borderId="0" xfId="0" applyFont="1" applyFill="1" applyAlignment="1">
      <alignment horizontal="left" wrapText="1"/>
    </xf>
    <xf numFmtId="4" fontId="13" fillId="2" borderId="32" xfId="0" applyNumberFormat="1" applyFont="1" applyFill="1" applyBorder="1"/>
    <xf numFmtId="0" fontId="5" fillId="3" borderId="33" xfId="0" applyFont="1" applyFill="1" applyBorder="1"/>
    <xf numFmtId="4" fontId="13" fillId="3" borderId="34" xfId="0" applyNumberFormat="1" applyFont="1" applyFill="1" applyBorder="1"/>
    <xf numFmtId="0" fontId="10" fillId="3" borderId="4" xfId="0" applyFont="1" applyFill="1" applyBorder="1" applyAlignment="1">
      <alignment horizontal="left"/>
    </xf>
    <xf numFmtId="4" fontId="10" fillId="3" borderId="6" xfId="0" applyNumberFormat="1" applyFont="1" applyFill="1" applyBorder="1"/>
    <xf numFmtId="0" fontId="10" fillId="3" borderId="35" xfId="0" applyFont="1" applyFill="1" applyBorder="1"/>
    <xf numFmtId="4" fontId="10" fillId="3" borderId="36" xfId="0" applyNumberFormat="1" applyFont="1" applyFill="1" applyBorder="1"/>
    <xf numFmtId="0" fontId="5" fillId="3" borderId="4" xfId="0" applyFont="1" applyFill="1" applyBorder="1"/>
    <xf numFmtId="0" fontId="10" fillId="3" borderId="4" xfId="0" applyFont="1" applyFill="1" applyBorder="1"/>
    <xf numFmtId="3" fontId="12" fillId="0" borderId="0" xfId="0" applyNumberFormat="1" applyFont="1"/>
    <xf numFmtId="3" fontId="12" fillId="3" borderId="0" xfId="0" applyNumberFormat="1" applyFont="1" applyFill="1"/>
    <xf numFmtId="0" fontId="11" fillId="2" borderId="12" xfId="0" applyFont="1" applyFill="1" applyBorder="1" applyAlignment="1">
      <alignment horizontal="left"/>
    </xf>
    <xf numFmtId="164" fontId="11" fillId="2" borderId="12" xfId="0" applyNumberFormat="1" applyFont="1" applyFill="1" applyBorder="1"/>
    <xf numFmtId="0" fontId="27" fillId="0" borderId="12" xfId="0" applyFont="1" applyBorder="1"/>
    <xf numFmtId="164" fontId="27" fillId="0" borderId="12" xfId="0" applyNumberFormat="1" applyFont="1" applyBorder="1"/>
    <xf numFmtId="0" fontId="27" fillId="0" borderId="12" xfId="0" applyFont="1" applyBorder="1" applyAlignment="1">
      <alignment wrapText="1"/>
    </xf>
    <xf numFmtId="164" fontId="12" fillId="0" borderId="0" xfId="0" applyNumberFormat="1" applyFont="1"/>
    <xf numFmtId="164" fontId="23" fillId="0" borderId="0" xfId="0" applyNumberFormat="1" applyFont="1" applyBorder="1" applyAlignment="1"/>
    <xf numFmtId="164" fontId="12" fillId="0" borderId="0" xfId="0" applyNumberFormat="1" applyFont="1" applyBorder="1" applyAlignment="1"/>
    <xf numFmtId="0" fontId="17" fillId="0" borderId="0" xfId="0" applyFont="1"/>
    <xf numFmtId="3" fontId="14" fillId="2" borderId="2" xfId="0" applyNumberFormat="1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justify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/>
    <xf numFmtId="0" fontId="30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vertical="justify" wrapText="1"/>
    </xf>
    <xf numFmtId="0" fontId="24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wrapText="1"/>
    </xf>
    <xf numFmtId="0" fontId="26" fillId="3" borderId="0" xfId="0" applyFont="1" applyFill="1" applyAlignment="1">
      <alignment horizontal="justify" wrapText="1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27" fillId="3" borderId="12" xfId="0" applyFont="1" applyFill="1" applyBorder="1" applyAlignment="1">
      <alignment horizontal="left"/>
    </xf>
    <xf numFmtId="164" fontId="27" fillId="3" borderId="12" xfId="0" applyNumberFormat="1" applyFont="1" applyFill="1" applyBorder="1"/>
    <xf numFmtId="0" fontId="22" fillId="2" borderId="13" xfId="1" applyFont="1" applyFill="1" applyBorder="1"/>
    <xf numFmtId="3" fontId="24" fillId="3" borderId="0" xfId="1" applyNumberFormat="1" applyFont="1" applyFill="1"/>
    <xf numFmtId="0" fontId="24" fillId="3" borderId="0" xfId="1" applyFont="1" applyFill="1"/>
    <xf numFmtId="0" fontId="27" fillId="3" borderId="12" xfId="0" applyFont="1" applyFill="1" applyBorder="1"/>
    <xf numFmtId="0" fontId="32" fillId="0" borderId="0" xfId="0" applyFont="1"/>
    <xf numFmtId="0" fontId="27" fillId="3" borderId="12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/>
    <xf numFmtId="0" fontId="27" fillId="0" borderId="12" xfId="0" applyFont="1" applyBorder="1" applyAlignment="1">
      <alignment horizontal="left"/>
    </xf>
    <xf numFmtId="164" fontId="13" fillId="0" borderId="0" xfId="0" applyNumberFormat="1" applyFont="1" applyBorder="1" applyAlignment="1"/>
    <xf numFmtId="0" fontId="11" fillId="2" borderId="12" xfId="0" applyFont="1" applyFill="1" applyBorder="1"/>
    <xf numFmtId="4" fontId="14" fillId="2" borderId="3" xfId="1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/>
    <xf numFmtId="3" fontId="22" fillId="0" borderId="0" xfId="0" applyNumberFormat="1" applyFont="1"/>
    <xf numFmtId="3" fontId="22" fillId="0" borderId="0" xfId="0" applyNumberFormat="1" applyFont="1" applyAlignment="1">
      <alignment horizontal="center"/>
    </xf>
    <xf numFmtId="3" fontId="12" fillId="2" borderId="10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2" fillId="3" borderId="17" xfId="0" applyFont="1" applyFill="1" applyBorder="1"/>
    <xf numFmtId="0" fontId="22" fillId="3" borderId="5" xfId="0" applyFont="1" applyFill="1" applyBorder="1"/>
    <xf numFmtId="0" fontId="22" fillId="3" borderId="18" xfId="0" applyFont="1" applyFill="1" applyBorder="1"/>
    <xf numFmtId="0" fontId="22" fillId="2" borderId="13" xfId="1" applyFont="1" applyFill="1" applyBorder="1" applyAlignment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2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5" fillId="3" borderId="0" xfId="0" applyFont="1" applyFill="1" applyAlignment="1">
      <alignment horizontal="left" wrapText="1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18" xfId="0" applyFont="1" applyFill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4" fillId="0" borderId="0" xfId="0" applyFont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 wrapText="1"/>
    </xf>
    <xf numFmtId="4" fontId="33" fillId="2" borderId="3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37" xfId="0" applyFont="1" applyFill="1" applyBorder="1"/>
    <xf numFmtId="0" fontId="13" fillId="3" borderId="17" xfId="0" applyFont="1" applyFill="1" applyBorder="1"/>
    <xf numFmtId="0" fontId="10" fillId="3" borderId="23" xfId="0" applyFont="1" applyFill="1" applyBorder="1" applyAlignment="1">
      <alignment wrapText="1"/>
    </xf>
    <xf numFmtId="0" fontId="10" fillId="3" borderId="23" xfId="0" applyFont="1" applyFill="1" applyBorder="1"/>
    <xf numFmtId="3" fontId="10" fillId="3" borderId="23" xfId="0" applyNumberFormat="1" applyFont="1" applyFill="1" applyBorder="1"/>
    <xf numFmtId="3" fontId="11" fillId="2" borderId="13" xfId="0" applyNumberFormat="1" applyFont="1" applyFill="1" applyBorder="1"/>
    <xf numFmtId="0" fontId="5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8" xfId="0" applyFont="1" applyFill="1" applyBorder="1"/>
    <xf numFmtId="0" fontId="11" fillId="2" borderId="15" xfId="1" applyFont="1" applyFill="1" applyBorder="1"/>
    <xf numFmtId="0" fontId="5" fillId="3" borderId="20" xfId="0" applyFont="1" applyFill="1" applyBorder="1"/>
    <xf numFmtId="0" fontId="13" fillId="3" borderId="12" xfId="0" applyFont="1" applyFill="1" applyBorder="1" applyAlignment="1">
      <alignment wrapText="1"/>
    </xf>
    <xf numFmtId="0" fontId="10" fillId="3" borderId="12" xfId="0" applyFont="1" applyFill="1" applyBorder="1"/>
    <xf numFmtId="0" fontId="11" fillId="2" borderId="24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3" fontId="11" fillId="2" borderId="15" xfId="1" applyNumberFormat="1" applyFont="1" applyFill="1" applyBorder="1"/>
    <xf numFmtId="4" fontId="13" fillId="2" borderId="16" xfId="0" applyNumberFormat="1" applyFont="1" applyFill="1" applyBorder="1"/>
    <xf numFmtId="0" fontId="11" fillId="3" borderId="0" xfId="1" applyFont="1" applyFill="1"/>
    <xf numFmtId="0" fontId="13" fillId="3" borderId="12" xfId="0" applyFont="1" applyFill="1" applyBorder="1"/>
    <xf numFmtId="0" fontId="13" fillId="0" borderId="0" xfId="0" applyFont="1"/>
    <xf numFmtId="4" fontId="11" fillId="2" borderId="14" xfId="0" applyNumberFormat="1" applyFont="1" applyFill="1" applyBorder="1"/>
    <xf numFmtId="0" fontId="13" fillId="3" borderId="0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5" fillId="3" borderId="0" xfId="0" applyFont="1" applyFill="1" applyAlignment="1">
      <alignment horizontal="justify" vertical="justify" wrapText="1"/>
    </xf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/>
    <xf numFmtId="0" fontId="5" fillId="3" borderId="6" xfId="0" applyNumberFormat="1" applyFont="1" applyFill="1" applyBorder="1"/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25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/>
    <xf numFmtId="0" fontId="36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4" fontId="3" fillId="3" borderId="30" xfId="0" applyNumberFormat="1" applyFont="1" applyFill="1" applyBorder="1"/>
    <xf numFmtId="0" fontId="34" fillId="3" borderId="0" xfId="0" applyFont="1" applyFill="1"/>
    <xf numFmtId="3" fontId="3" fillId="3" borderId="28" xfId="0" applyNumberFormat="1" applyFont="1" applyFill="1" applyBorder="1"/>
    <xf numFmtId="4" fontId="10" fillId="3" borderId="40" xfId="0" applyNumberFormat="1" applyFont="1" applyFill="1" applyBorder="1"/>
    <xf numFmtId="0" fontId="13" fillId="0" borderId="47" xfId="0" applyFont="1" applyBorder="1"/>
    <xf numFmtId="0" fontId="10" fillId="0" borderId="23" xfId="0" applyFont="1" applyBorder="1" applyAlignment="1">
      <alignment horizontal="right"/>
    </xf>
    <xf numFmtId="0" fontId="24" fillId="2" borderId="15" xfId="1" applyFont="1" applyFill="1" applyBorder="1" applyAlignment="1"/>
    <xf numFmtId="0" fontId="22" fillId="2" borderId="15" xfId="1" applyFont="1" applyFill="1" applyBorder="1" applyAlignment="1"/>
    <xf numFmtId="0" fontId="24" fillId="2" borderId="13" xfId="1" applyFont="1" applyFill="1" applyBorder="1" applyAlignment="1"/>
    <xf numFmtId="0" fontId="5" fillId="3" borderId="38" xfId="0" applyFont="1" applyFill="1" applyBorder="1"/>
    <xf numFmtId="0" fontId="13" fillId="3" borderId="25" xfId="0" applyFont="1" applyFill="1" applyBorder="1" applyAlignment="1">
      <alignment wrapText="1"/>
    </xf>
    <xf numFmtId="0" fontId="10" fillId="3" borderId="25" xfId="0" applyFont="1" applyFill="1" applyBorder="1"/>
    <xf numFmtId="0" fontId="13" fillId="3" borderId="25" xfId="0" applyFont="1" applyFill="1" applyBorder="1"/>
    <xf numFmtId="3" fontId="13" fillId="3" borderId="25" xfId="0" applyNumberFormat="1" applyFont="1" applyFill="1" applyBorder="1"/>
    <xf numFmtId="4" fontId="13" fillId="3" borderId="39" xfId="0" applyNumberFormat="1" applyFont="1" applyFill="1" applyBorder="1"/>
    <xf numFmtId="0" fontId="13" fillId="3" borderId="17" xfId="0" applyFont="1" applyFill="1" applyBorder="1" applyAlignment="1">
      <alignment wrapText="1"/>
    </xf>
    <xf numFmtId="0" fontId="10" fillId="3" borderId="17" xfId="0" applyFont="1" applyFill="1" applyBorder="1"/>
    <xf numFmtId="3" fontId="13" fillId="3" borderId="17" xfId="0" applyNumberFormat="1" applyFont="1" applyFill="1" applyBorder="1" applyAlignment="1">
      <alignment horizontal="right"/>
    </xf>
    <xf numFmtId="0" fontId="5" fillId="3" borderId="17" xfId="0" applyFont="1" applyFill="1" applyBorder="1"/>
    <xf numFmtId="0" fontId="10" fillId="0" borderId="5" xfId="0" applyFont="1" applyBorder="1"/>
    <xf numFmtId="0" fontId="10" fillId="0" borderId="23" xfId="0" applyFont="1" applyBorder="1"/>
    <xf numFmtId="3" fontId="10" fillId="0" borderId="23" xfId="0" applyNumberFormat="1" applyFont="1" applyBorder="1"/>
    <xf numFmtId="4" fontId="10" fillId="0" borderId="48" xfId="0" applyNumberFormat="1" applyFont="1" applyBorder="1"/>
    <xf numFmtId="0" fontId="10" fillId="3" borderId="25" xfId="0" applyFont="1" applyFill="1" applyBorder="1" applyAlignment="1">
      <alignment horizontal="right"/>
    </xf>
    <xf numFmtId="0" fontId="5" fillId="3" borderId="25" xfId="0" applyFont="1" applyFill="1" applyBorder="1"/>
    <xf numFmtId="0" fontId="5" fillId="3" borderId="41" xfId="0" applyFont="1" applyFill="1" applyBorder="1"/>
    <xf numFmtId="0" fontId="10" fillId="3" borderId="12" xfId="0" applyFont="1" applyFill="1" applyBorder="1" applyAlignment="1">
      <alignment horizontal="right"/>
    </xf>
    <xf numFmtId="0" fontId="5" fillId="3" borderId="12" xfId="0" applyFont="1" applyFill="1" applyBorder="1"/>
    <xf numFmtId="4" fontId="13" fillId="3" borderId="42" xfId="0" applyNumberFormat="1" applyFont="1" applyFill="1" applyBorder="1"/>
    <xf numFmtId="0" fontId="13" fillId="3" borderId="17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13" fillId="3" borderId="19" xfId="0" applyFont="1" applyFill="1" applyBorder="1" applyAlignment="1">
      <alignment wrapText="1"/>
    </xf>
    <xf numFmtId="0" fontId="10" fillId="3" borderId="19" xfId="0" applyFont="1" applyFill="1" applyBorder="1"/>
    <xf numFmtId="0" fontId="13" fillId="3" borderId="19" xfId="0" applyFont="1" applyFill="1" applyBorder="1"/>
    <xf numFmtId="3" fontId="13" fillId="3" borderId="19" xfId="0" applyNumberFormat="1" applyFont="1" applyFill="1" applyBorder="1"/>
    <xf numFmtId="0" fontId="5" fillId="0" borderId="38" xfId="0" applyFont="1" applyBorder="1"/>
    <xf numFmtId="0" fontId="10" fillId="0" borderId="12" xfId="0" applyFont="1" applyBorder="1"/>
    <xf numFmtId="0" fontId="13" fillId="0" borderId="12" xfId="0" applyFont="1" applyBorder="1"/>
    <xf numFmtId="3" fontId="13" fillId="0" borderId="12" xfId="0" applyNumberFormat="1" applyFont="1" applyBorder="1"/>
    <xf numFmtId="4" fontId="13" fillId="0" borderId="34" xfId="0" applyNumberFormat="1" applyFont="1" applyBorder="1"/>
    <xf numFmtId="4" fontId="13" fillId="0" borderId="42" xfId="0" applyNumberFormat="1" applyFont="1" applyBorder="1"/>
    <xf numFmtId="0" fontId="11" fillId="2" borderId="44" xfId="1" applyFont="1" applyFill="1" applyBorder="1" applyAlignment="1"/>
    <xf numFmtId="0" fontId="5" fillId="3" borderId="41" xfId="0" applyNumberFormat="1" applyFont="1" applyFill="1" applyBorder="1"/>
    <xf numFmtId="0" fontId="11" fillId="2" borderId="46" xfId="1" applyFont="1" applyFill="1" applyBorder="1" applyAlignment="1"/>
    <xf numFmtId="0" fontId="38" fillId="3" borderId="5" xfId="0" applyFont="1" applyFill="1" applyBorder="1"/>
    <xf numFmtId="3" fontId="13" fillId="3" borderId="5" xfId="0" applyNumberFormat="1" applyFont="1" applyFill="1" applyBorder="1"/>
    <xf numFmtId="4" fontId="13" fillId="3" borderId="6" xfId="0" applyNumberFormat="1" applyFont="1" applyFill="1" applyBorder="1"/>
    <xf numFmtId="4" fontId="10" fillId="3" borderId="31" xfId="0" applyNumberFormat="1" applyFont="1" applyFill="1" applyBorder="1"/>
    <xf numFmtId="0" fontId="38" fillId="0" borderId="0" xfId="0" applyFont="1" applyBorder="1"/>
    <xf numFmtId="0" fontId="10" fillId="0" borderId="0" xfId="0" applyFont="1" applyBorder="1"/>
    <xf numFmtId="0" fontId="13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right"/>
    </xf>
    <xf numFmtId="0" fontId="5" fillId="3" borderId="18" xfId="0" applyFont="1" applyFill="1" applyBorder="1"/>
    <xf numFmtId="3" fontId="13" fillId="3" borderId="18" xfId="0" applyNumberFormat="1" applyFont="1" applyFill="1" applyBorder="1"/>
    <xf numFmtId="4" fontId="13" fillId="3" borderId="36" xfId="0" applyNumberFormat="1" applyFont="1" applyFill="1" applyBorder="1"/>
    <xf numFmtId="0" fontId="10" fillId="3" borderId="5" xfId="0" applyFont="1" applyFill="1" applyBorder="1" applyAlignment="1">
      <alignment horizontal="right"/>
    </xf>
    <xf numFmtId="0" fontId="11" fillId="2" borderId="15" xfId="1" applyFont="1" applyFill="1" applyBorder="1" applyAlignment="1"/>
    <xf numFmtId="0" fontId="13" fillId="3" borderId="12" xfId="0" applyNumberFormat="1" applyFont="1" applyFill="1" applyBorder="1"/>
    <xf numFmtId="0" fontId="10" fillId="3" borderId="12" xfId="0" applyNumberFormat="1" applyFont="1" applyFill="1" applyBorder="1"/>
    <xf numFmtId="2" fontId="13" fillId="3" borderId="42" xfId="0" applyNumberFormat="1" applyFont="1" applyFill="1" applyBorder="1"/>
    <xf numFmtId="0" fontId="5" fillId="0" borderId="27" xfId="0" applyNumberFormat="1" applyFont="1" applyBorder="1"/>
    <xf numFmtId="0" fontId="5" fillId="0" borderId="21" xfId="0" applyNumberFormat="1" applyFont="1" applyBorder="1"/>
    <xf numFmtId="3" fontId="11" fillId="2" borderId="15" xfId="0" applyNumberFormat="1" applyFont="1" applyFill="1" applyBorder="1"/>
    <xf numFmtId="4" fontId="13" fillId="2" borderId="45" xfId="0" applyNumberFormat="1" applyFont="1" applyFill="1" applyBorder="1"/>
    <xf numFmtId="0" fontId="11" fillId="2" borderId="13" xfId="1" applyFont="1" applyFill="1" applyBorder="1" applyAlignment="1"/>
    <xf numFmtId="4" fontId="11" fillId="2" borderId="32" xfId="0" applyNumberFormat="1" applyFont="1" applyFill="1" applyBorder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34" fillId="3" borderId="0" xfId="0" applyFont="1" applyFill="1" applyAlignment="1">
      <alignment horizontal="left" wrapText="1"/>
    </xf>
    <xf numFmtId="3" fontId="34" fillId="3" borderId="0" xfId="0" applyNumberFormat="1" applyFont="1" applyFill="1" applyAlignment="1">
      <alignment horizontal="left" wrapText="1"/>
    </xf>
    <xf numFmtId="3" fontId="13" fillId="3" borderId="0" xfId="0" applyNumberFormat="1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vertical="top"/>
    </xf>
    <xf numFmtId="0" fontId="5" fillId="3" borderId="4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3" fontId="14" fillId="3" borderId="28" xfId="0" applyNumberFormat="1" applyFont="1" applyFill="1" applyBorder="1" applyAlignment="1">
      <alignment horizontal="center" wrapText="1"/>
    </xf>
    <xf numFmtId="4" fontId="14" fillId="3" borderId="30" xfId="1" applyNumberFormat="1" applyFont="1" applyFill="1" applyBorder="1" applyAlignment="1">
      <alignment horizontal="center" vertical="center" wrapText="1"/>
    </xf>
    <xf numFmtId="3" fontId="39" fillId="3" borderId="5" xfId="0" applyNumberFormat="1" applyFont="1" applyFill="1" applyBorder="1" applyAlignment="1">
      <alignment horizontal="left"/>
    </xf>
    <xf numFmtId="4" fontId="39" fillId="3" borderId="6" xfId="0" applyNumberFormat="1" applyFont="1" applyFill="1" applyBorder="1" applyAlignment="1">
      <alignment horizontal="left"/>
    </xf>
    <xf numFmtId="3" fontId="39" fillId="3" borderId="18" xfId="0" applyNumberFormat="1" applyFont="1" applyFill="1" applyBorder="1" applyAlignment="1">
      <alignment horizontal="left"/>
    </xf>
    <xf numFmtId="4" fontId="39" fillId="3" borderId="36" xfId="0" applyNumberFormat="1" applyFont="1" applyFill="1" applyBorder="1" applyAlignment="1">
      <alignment horizontal="left"/>
    </xf>
    <xf numFmtId="0" fontId="22" fillId="4" borderId="25" xfId="1" applyFont="1" applyFill="1" applyBorder="1"/>
    <xf numFmtId="3" fontId="11" fillId="4" borderId="25" xfId="1" applyNumberFormat="1" applyFont="1" applyFill="1" applyBorder="1"/>
    <xf numFmtId="3" fontId="13" fillId="4" borderId="25" xfId="1" applyNumberFormat="1" applyFont="1" applyFill="1" applyBorder="1" applyAlignment="1">
      <alignment horizontal="left"/>
    </xf>
    <xf numFmtId="4" fontId="13" fillId="4" borderId="39" xfId="0" applyNumberFormat="1" applyFont="1" applyFill="1" applyBorder="1" applyAlignment="1">
      <alignment horizontal="left"/>
    </xf>
    <xf numFmtId="3" fontId="11" fillId="3" borderId="0" xfId="0" applyNumberFormat="1" applyFont="1" applyFill="1" applyBorder="1"/>
    <xf numFmtId="4" fontId="11" fillId="3" borderId="0" xfId="0" applyNumberFormat="1" applyFont="1" applyFill="1" applyBorder="1"/>
    <xf numFmtId="4" fontId="13" fillId="3" borderId="54" xfId="0" applyNumberFormat="1" applyFont="1" applyFill="1" applyBorder="1"/>
    <xf numFmtId="0" fontId="3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vertical="center" wrapText="1"/>
    </xf>
    <xf numFmtId="3" fontId="5" fillId="3" borderId="28" xfId="0" applyNumberFormat="1" applyFont="1" applyFill="1" applyBorder="1" applyAlignment="1">
      <alignment vertical="center"/>
    </xf>
    <xf numFmtId="0" fontId="5" fillId="3" borderId="3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6" xfId="0" applyNumberFormat="1" applyFont="1" applyFill="1" applyBorder="1" applyAlignment="1">
      <alignment vertical="center"/>
    </xf>
    <xf numFmtId="0" fontId="5" fillId="0" borderId="12" xfId="0" applyFont="1" applyBorder="1"/>
    <xf numFmtId="3" fontId="5" fillId="0" borderId="12" xfId="0" applyNumberFormat="1" applyFont="1" applyBorder="1"/>
    <xf numFmtId="0" fontId="11" fillId="0" borderId="12" xfId="0" applyFont="1" applyBorder="1"/>
    <xf numFmtId="3" fontId="11" fillId="0" borderId="12" xfId="0" applyNumberFormat="1" applyFont="1" applyBorder="1"/>
    <xf numFmtId="3" fontId="34" fillId="0" borderId="0" xfId="0" applyNumberFormat="1" applyFont="1"/>
    <xf numFmtId="3" fontId="34" fillId="0" borderId="0" xfId="0" applyNumberFormat="1" applyFont="1" applyAlignment="1">
      <alignment horizontal="center"/>
    </xf>
    <xf numFmtId="3" fontId="34" fillId="0" borderId="0" xfId="0" applyNumberFormat="1" applyFont="1" applyAlignment="1">
      <alignment vertical="center"/>
    </xf>
    <xf numFmtId="3" fontId="37" fillId="0" borderId="0" xfId="0" applyNumberFormat="1" applyFont="1"/>
    <xf numFmtId="3" fontId="10" fillId="0" borderId="0" xfId="0" applyNumberFormat="1" applyFont="1" applyAlignment="1">
      <alignment vertical="center"/>
    </xf>
    <xf numFmtId="3" fontId="32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vertical="center"/>
    </xf>
    <xf numFmtId="1" fontId="32" fillId="0" borderId="0" xfId="0" applyNumberFormat="1" applyFont="1"/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3" fontId="5" fillId="3" borderId="0" xfId="0" applyNumberFormat="1" applyFont="1" applyFill="1" applyBorder="1" applyAlignment="1">
      <alignment vertical="center"/>
    </xf>
    <xf numFmtId="0" fontId="5" fillId="3" borderId="55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3" fontId="5" fillId="3" borderId="56" xfId="0" applyNumberFormat="1" applyFont="1" applyFill="1" applyBorder="1"/>
    <xf numFmtId="4" fontId="5" fillId="3" borderId="57" xfId="0" applyNumberFormat="1" applyFont="1" applyFill="1" applyBorder="1"/>
    <xf numFmtId="0" fontId="5" fillId="3" borderId="56" xfId="0" applyFont="1" applyFill="1" applyBorder="1" applyAlignment="1">
      <alignment wrapText="1"/>
    </xf>
    <xf numFmtId="3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4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0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vertical="center"/>
    </xf>
    <xf numFmtId="3" fontId="40" fillId="0" borderId="0" xfId="0" applyNumberFormat="1" applyFont="1"/>
    <xf numFmtId="3" fontId="4" fillId="0" borderId="10" xfId="0" applyNumberFormat="1" applyFont="1" applyBorder="1"/>
    <xf numFmtId="3" fontId="5" fillId="3" borderId="28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right" wrapText="1"/>
    </xf>
    <xf numFmtId="3" fontId="10" fillId="0" borderId="10" xfId="0" applyNumberFormat="1" applyFont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41" fillId="3" borderId="0" xfId="0" applyFont="1" applyFill="1" applyAlignment="1">
      <alignment horizontal="left"/>
    </xf>
    <xf numFmtId="0" fontId="42" fillId="3" borderId="0" xfId="0" applyFont="1" applyFill="1" applyAlignment="1">
      <alignment horizontal="center"/>
    </xf>
    <xf numFmtId="0" fontId="12" fillId="3" borderId="5" xfId="0" applyFont="1" applyFill="1" applyBorder="1"/>
    <xf numFmtId="0" fontId="13" fillId="3" borderId="25" xfId="0" applyFont="1" applyFill="1" applyBorder="1" applyAlignment="1">
      <alignment horizontal="left" wrapText="1"/>
    </xf>
    <xf numFmtId="0" fontId="13" fillId="3" borderId="12" xfId="0" applyNumberFormat="1" applyFont="1" applyFill="1" applyBorder="1" applyAlignment="1">
      <alignment wrapText="1"/>
    </xf>
    <xf numFmtId="0" fontId="11" fillId="2" borderId="59" xfId="0" applyFont="1" applyFill="1" applyBorder="1" applyAlignment="1">
      <alignment horizontal="left"/>
    </xf>
    <xf numFmtId="0" fontId="24" fillId="2" borderId="60" xfId="0" applyFont="1" applyFill="1" applyBorder="1" applyAlignment="1">
      <alignment horizontal="left"/>
    </xf>
    <xf numFmtId="3" fontId="11" fillId="2" borderId="60" xfId="0" applyNumberFormat="1" applyFont="1" applyFill="1" applyBorder="1"/>
    <xf numFmtId="4" fontId="11" fillId="2" borderId="61" xfId="0" applyNumberFormat="1" applyFont="1" applyFill="1" applyBorder="1"/>
    <xf numFmtId="4" fontId="5" fillId="3" borderId="58" xfId="0" applyNumberFormat="1" applyFont="1" applyFill="1" applyBorder="1"/>
    <xf numFmtId="0" fontId="5" fillId="3" borderId="11" xfId="0" applyFont="1" applyFill="1" applyBorder="1"/>
    <xf numFmtId="0" fontId="10" fillId="2" borderId="1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24" fillId="2" borderId="13" xfId="1" applyFont="1" applyFill="1" applyBorder="1" applyAlignment="1">
      <alignment horizontal="left"/>
    </xf>
    <xf numFmtId="0" fontId="11" fillId="4" borderId="38" xfId="1" applyFont="1" applyFill="1" applyBorder="1" applyAlignment="1">
      <alignment horizontal="left"/>
    </xf>
    <xf numFmtId="0" fontId="24" fillId="4" borderId="25" xfId="1" applyFont="1" applyFill="1" applyBorder="1" applyAlignment="1">
      <alignment horizontal="left"/>
    </xf>
    <xf numFmtId="0" fontId="13" fillId="3" borderId="5" xfId="0" applyFont="1" applyFill="1" applyBorder="1" applyAlignment="1">
      <alignment wrapText="1"/>
    </xf>
    <xf numFmtId="0" fontId="13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left" wrapText="1"/>
    </xf>
    <xf numFmtId="0" fontId="5" fillId="0" borderId="5" xfId="0" applyFont="1" applyBorder="1"/>
    <xf numFmtId="3" fontId="5" fillId="0" borderId="5" xfId="0" applyNumberFormat="1" applyFont="1" applyBorder="1"/>
    <xf numFmtId="3" fontId="12" fillId="0" borderId="5" xfId="0" applyNumberFormat="1" applyFont="1" applyBorder="1"/>
    <xf numFmtId="0" fontId="13" fillId="3" borderId="12" xfId="0" applyFont="1" applyFill="1" applyBorder="1" applyAlignment="1">
      <alignment horizontal="left"/>
    </xf>
    <xf numFmtId="0" fontId="11" fillId="2" borderId="64" xfId="1" applyFont="1" applyFill="1" applyBorder="1" applyAlignment="1">
      <alignment horizontal="left"/>
    </xf>
    <xf numFmtId="0" fontId="11" fillId="2" borderId="15" xfId="1" applyFont="1" applyFill="1" applyBorder="1" applyAlignment="1">
      <alignment horizontal="left"/>
    </xf>
    <xf numFmtId="0" fontId="5" fillId="0" borderId="11" xfId="0" applyFont="1" applyBorder="1"/>
    <xf numFmtId="4" fontId="5" fillId="0" borderId="58" xfId="0" applyNumberFormat="1" applyFont="1" applyBorder="1"/>
    <xf numFmtId="0" fontId="16" fillId="3" borderId="0" xfId="1" applyFont="1" applyFill="1" applyBorder="1"/>
    <xf numFmtId="4" fontId="5" fillId="3" borderId="0" xfId="0" applyNumberFormat="1" applyFont="1" applyFill="1" applyBorder="1"/>
    <xf numFmtId="0" fontId="17" fillId="3" borderId="0" xfId="1" applyFont="1" applyFill="1" applyBorder="1"/>
    <xf numFmtId="0" fontId="5" fillId="3" borderId="10" xfId="0" applyFont="1" applyFill="1" applyBorder="1"/>
    <xf numFmtId="3" fontId="5" fillId="3" borderId="10" xfId="0" applyNumberFormat="1" applyFont="1" applyFill="1" applyBorder="1"/>
    <xf numFmtId="3" fontId="12" fillId="3" borderId="10" xfId="0" applyNumberFormat="1" applyFont="1" applyFill="1" applyBorder="1"/>
    <xf numFmtId="4" fontId="5" fillId="3" borderId="10" xfId="0" applyNumberFormat="1" applyFont="1" applyFill="1" applyBorder="1" applyAlignment="1">
      <alignment horizontal="right"/>
    </xf>
    <xf numFmtId="4" fontId="5" fillId="0" borderId="12" xfId="0" applyNumberFormat="1" applyFont="1" applyBorder="1"/>
    <xf numFmtId="3" fontId="5" fillId="0" borderId="17" xfId="0" applyNumberFormat="1" applyFont="1" applyBorder="1"/>
    <xf numFmtId="4" fontId="5" fillId="0" borderId="17" xfId="0" applyNumberFormat="1" applyFont="1" applyBorder="1"/>
    <xf numFmtId="3" fontId="5" fillId="0" borderId="0" xfId="0" applyNumberFormat="1" applyFont="1" applyBorder="1"/>
    <xf numFmtId="3" fontId="12" fillId="0" borderId="0" xfId="0" applyNumberFormat="1" applyFont="1" applyBorder="1"/>
    <xf numFmtId="4" fontId="5" fillId="0" borderId="0" xfId="0" applyNumberFormat="1" applyFont="1" applyBorder="1"/>
    <xf numFmtId="0" fontId="32" fillId="3" borderId="0" xfId="1" applyFont="1" applyFill="1" applyBorder="1"/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 wrapText="1"/>
    </xf>
    <xf numFmtId="3" fontId="5" fillId="3" borderId="56" xfId="0" applyNumberFormat="1" applyFont="1" applyFill="1" applyBorder="1" applyAlignment="1">
      <alignment vertical="center"/>
    </xf>
    <xf numFmtId="4" fontId="5" fillId="3" borderId="57" xfId="0" applyNumberFormat="1" applyFont="1" applyFill="1" applyBorder="1" applyAlignment="1">
      <alignment vertical="center"/>
    </xf>
    <xf numFmtId="3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3" fontId="10" fillId="5" borderId="5" xfId="0" applyNumberFormat="1" applyFont="1" applyFill="1" applyBorder="1"/>
    <xf numFmtId="3" fontId="10" fillId="5" borderId="18" xfId="0" applyNumberFormat="1" applyFont="1" applyFill="1" applyBorder="1"/>
    <xf numFmtId="0" fontId="13" fillId="5" borderId="12" xfId="0" applyNumberFormat="1" applyFont="1" applyFill="1" applyBorder="1"/>
    <xf numFmtId="3" fontId="43" fillId="3" borderId="0" xfId="1" applyNumberFormat="1" applyFont="1" applyFill="1"/>
    <xf numFmtId="0" fontId="21" fillId="3" borderId="0" xfId="0" applyFont="1" applyFill="1" applyAlignment="1">
      <alignment wrapText="1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/>
    <xf numFmtId="1" fontId="10" fillId="3" borderId="0" xfId="0" applyNumberFormat="1" applyFont="1" applyFill="1"/>
    <xf numFmtId="3" fontId="34" fillId="3" borderId="0" xfId="0" applyNumberFormat="1" applyFont="1" applyFill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1" fillId="4" borderId="35" xfId="1" applyFont="1" applyFill="1" applyBorder="1" applyAlignment="1">
      <alignment horizontal="left"/>
    </xf>
    <xf numFmtId="0" fontId="24" fillId="4" borderId="18" xfId="1" applyFont="1" applyFill="1" applyBorder="1" applyAlignment="1">
      <alignment horizontal="left"/>
    </xf>
    <xf numFmtId="0" fontId="22" fillId="4" borderId="18" xfId="1" applyFont="1" applyFill="1" applyBorder="1"/>
    <xf numFmtId="3" fontId="11" fillId="4" borderId="18" xfId="1" applyNumberFormat="1" applyFont="1" applyFill="1" applyBorder="1"/>
    <xf numFmtId="3" fontId="13" fillId="4" borderId="18" xfId="1" applyNumberFormat="1" applyFont="1" applyFill="1" applyBorder="1" applyAlignment="1">
      <alignment horizontal="left"/>
    </xf>
    <xf numFmtId="4" fontId="13" fillId="4" borderId="36" xfId="0" applyNumberFormat="1" applyFont="1" applyFill="1" applyBorder="1" applyAlignment="1">
      <alignment horizontal="left"/>
    </xf>
    <xf numFmtId="0" fontId="5" fillId="0" borderId="55" xfId="0" applyFont="1" applyBorder="1"/>
    <xf numFmtId="0" fontId="5" fillId="0" borderId="56" xfId="0" applyFont="1" applyBorder="1"/>
    <xf numFmtId="3" fontId="5" fillId="0" borderId="56" xfId="0" applyNumberFormat="1" applyFont="1" applyBorder="1"/>
    <xf numFmtId="3" fontId="12" fillId="0" borderId="56" xfId="0" applyNumberFormat="1" applyFont="1" applyBorder="1"/>
    <xf numFmtId="4" fontId="5" fillId="0" borderId="57" xfId="0" applyNumberFormat="1" applyFont="1" applyBorder="1"/>
    <xf numFmtId="0" fontId="14" fillId="2" borderId="62" xfId="1" applyFont="1" applyFill="1" applyBorder="1" applyAlignment="1">
      <alignment horizontal="center"/>
    </xf>
    <xf numFmtId="0" fontId="14" fillId="2" borderId="6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164" fontId="12" fillId="3" borderId="0" xfId="0" applyNumberFormat="1" applyFont="1" applyFill="1" applyBorder="1" applyAlignment="1"/>
    <xf numFmtId="164" fontId="26" fillId="3" borderId="0" xfId="0" applyNumberFormat="1" applyFont="1" applyFill="1" applyBorder="1" applyAlignment="1"/>
    <xf numFmtId="0" fontId="11" fillId="2" borderId="1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wrapText="1"/>
    </xf>
    <xf numFmtId="164" fontId="11" fillId="2" borderId="10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9" fillId="3" borderId="0" xfId="0" applyFont="1" applyFill="1" applyAlignment="1">
      <alignment horizontal="left" wrapText="1"/>
    </xf>
    <xf numFmtId="0" fontId="21" fillId="3" borderId="0" xfId="0" applyFont="1" applyFill="1" applyAlignment="1">
      <alignment wrapText="1"/>
    </xf>
    <xf numFmtId="3" fontId="19" fillId="3" borderId="0" xfId="0" applyNumberFormat="1" applyFont="1" applyFill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164" fontId="12" fillId="5" borderId="0" xfId="0" applyNumberFormat="1" applyFont="1" applyFill="1" applyBorder="1" applyAlignment="1"/>
    <xf numFmtId="164" fontId="26" fillId="5" borderId="0" xfId="0" applyNumberFormat="1" applyFont="1" applyFill="1" applyBorder="1" applyAlignment="1"/>
    <xf numFmtId="0" fontId="6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7" fillId="3" borderId="0" xfId="0" applyFont="1" applyFill="1" applyAlignment="1">
      <alignment horizontal="left" wrapText="1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164" fontId="6" fillId="2" borderId="1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13" fillId="3" borderId="0" xfId="0" applyFont="1" applyFill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3" fillId="5" borderId="0" xfId="0" applyNumberFormat="1" applyFont="1" applyFill="1" applyBorder="1" applyAlignment="1"/>
    <xf numFmtId="0" fontId="7" fillId="3" borderId="0" xfId="0" applyFont="1" applyFill="1" applyAlignment="1">
      <alignment horizontal="justify" wrapText="1"/>
    </xf>
    <xf numFmtId="164" fontId="11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0" fontId="5" fillId="3" borderId="0" xfId="0" applyFont="1" applyFill="1" applyBorder="1" applyAlignment="1">
      <alignment horizontal="left" wrapText="1"/>
    </xf>
    <xf numFmtId="0" fontId="39" fillId="3" borderId="49" xfId="0" applyFont="1" applyFill="1" applyBorder="1" applyAlignment="1">
      <alignment horizontal="left"/>
    </xf>
    <xf numFmtId="0" fontId="39" fillId="3" borderId="50" xfId="0" applyFont="1" applyFill="1" applyBorder="1" applyAlignment="1">
      <alignment horizontal="left"/>
    </xf>
    <xf numFmtId="0" fontId="39" fillId="3" borderId="51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 wrapText="1"/>
    </xf>
    <xf numFmtId="0" fontId="39" fillId="3" borderId="53" xfId="0" applyFont="1" applyFill="1" applyBorder="1" applyAlignment="1">
      <alignment horizontal="left"/>
    </xf>
    <xf numFmtId="0" fontId="39" fillId="3" borderId="22" xfId="0" applyFont="1" applyFill="1" applyBorder="1" applyAlignment="1">
      <alignment horizontal="left"/>
    </xf>
    <xf numFmtId="0" fontId="39" fillId="3" borderId="26" xfId="0" applyFont="1" applyFill="1" applyBorder="1" applyAlignment="1">
      <alignment horizontal="left"/>
    </xf>
    <xf numFmtId="0" fontId="39" fillId="3" borderId="52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left"/>
    </xf>
    <xf numFmtId="0" fontId="39" fillId="3" borderId="11" xfId="0" applyFont="1" applyFill="1" applyBorder="1" applyAlignment="1">
      <alignment horizontal="left"/>
    </xf>
    <xf numFmtId="0" fontId="13" fillId="3" borderId="0" xfId="0" applyFont="1" applyFill="1" applyAlignment="1">
      <alignment horizontal="justify" wrapText="1"/>
    </xf>
    <xf numFmtId="0" fontId="5" fillId="3" borderId="0" xfId="0" applyFont="1" applyFill="1" applyAlignment="1">
      <alignment horizontal="justify" vertical="top" wrapText="1"/>
    </xf>
    <xf numFmtId="164" fontId="5" fillId="3" borderId="0" xfId="0" applyNumberFormat="1" applyFont="1" applyFill="1" applyBorder="1" applyAlignment="1">
      <alignment vertical="top"/>
    </xf>
    <xf numFmtId="164" fontId="21" fillId="3" borderId="0" xfId="0" applyNumberFormat="1" applyFont="1" applyFill="1" applyBorder="1" applyAlignment="1">
      <alignment vertical="top"/>
    </xf>
    <xf numFmtId="164" fontId="11" fillId="5" borderId="1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/>
    <xf numFmtId="164" fontId="15" fillId="5" borderId="0" xfId="0" applyNumberFormat="1" applyFont="1" applyFill="1" applyBorder="1" applyAlignment="1"/>
    <xf numFmtId="0" fontId="23" fillId="3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64" fontId="13" fillId="5" borderId="0" xfId="0" applyNumberFormat="1" applyFont="1" applyFill="1" applyBorder="1" applyAlignment="1"/>
    <xf numFmtId="164" fontId="18" fillId="5" borderId="0" xfId="0" applyNumberFormat="1" applyFont="1" applyFill="1" applyBorder="1" applyAlignment="1"/>
    <xf numFmtId="0" fontId="5" fillId="3" borderId="0" xfId="0" applyFont="1" applyFill="1" applyAlignment="1">
      <alignment horizontal="justify" wrapText="1"/>
    </xf>
    <xf numFmtId="3" fontId="19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32"/>
  <sheetViews>
    <sheetView tabSelected="1" view="pageBreakPreview" zoomScale="130" zoomScaleNormal="100" zoomScaleSheetLayoutView="130" workbookViewId="0">
      <selection activeCell="B78" sqref="B78"/>
    </sheetView>
  </sheetViews>
  <sheetFormatPr defaultColWidth="9.140625" defaultRowHeight="14.25" x14ac:dyDescent="0.2"/>
  <cols>
    <col min="1" max="1" width="18" style="446" customWidth="1"/>
    <col min="2" max="2" width="66.5703125" style="440" customWidth="1"/>
    <col min="3" max="4" width="6.7109375" style="440" customWidth="1"/>
    <col min="5" max="5" width="15.7109375" style="440" customWidth="1"/>
    <col min="6" max="6" width="15.7109375" style="441" customWidth="1"/>
    <col min="7" max="7" width="15.7109375" style="442" customWidth="1"/>
    <col min="8" max="8" width="10.28515625" style="447" customWidth="1"/>
    <col min="9" max="16384" width="9.140625" style="29"/>
  </cols>
  <sheetData>
    <row r="1" spans="1:11" ht="20.25" x14ac:dyDescent="0.3">
      <c r="A1" s="448" t="s">
        <v>255</v>
      </c>
      <c r="B1" s="41"/>
      <c r="C1" s="41"/>
      <c r="D1" s="41"/>
      <c r="E1" s="41"/>
      <c r="F1" s="94"/>
      <c r="G1" s="169"/>
      <c r="H1" s="449"/>
    </row>
    <row r="2" spans="1:11" ht="15.75" x14ac:dyDescent="0.25">
      <c r="A2" s="450" t="s">
        <v>85</v>
      </c>
      <c r="B2" s="41"/>
      <c r="C2" s="41"/>
      <c r="D2" s="41"/>
      <c r="E2" s="41"/>
      <c r="F2" s="94"/>
      <c r="G2" s="169"/>
      <c r="H2" s="449"/>
    </row>
    <row r="3" spans="1:11" ht="15.75" customHeight="1" thickBot="1" x14ac:dyDescent="0.25">
      <c r="A3" s="451"/>
      <c r="B3" s="451"/>
      <c r="C3" s="451"/>
      <c r="D3" s="451"/>
      <c r="E3" s="451"/>
      <c r="F3" s="452"/>
      <c r="G3" s="453"/>
      <c r="H3" s="454" t="s">
        <v>4</v>
      </c>
    </row>
    <row r="4" spans="1:11" s="15" customFormat="1" ht="41.25" customHeight="1" thickTop="1" thickBot="1" x14ac:dyDescent="0.25">
      <c r="A4" s="426" t="s">
        <v>68</v>
      </c>
      <c r="B4" s="14"/>
      <c r="C4" s="14" t="s">
        <v>22</v>
      </c>
      <c r="D4" s="14" t="s">
        <v>21</v>
      </c>
      <c r="E4" s="64" t="s">
        <v>166</v>
      </c>
      <c r="F4" s="64" t="s">
        <v>167</v>
      </c>
      <c r="G4" s="64" t="s">
        <v>168</v>
      </c>
      <c r="H4" s="16" t="s">
        <v>8</v>
      </c>
    </row>
    <row r="5" spans="1:11" s="35" customFormat="1" ht="15" customHeight="1" thickTop="1" thickBot="1" x14ac:dyDescent="0.25">
      <c r="A5" s="494">
        <v>1</v>
      </c>
      <c r="B5" s="495"/>
      <c r="C5" s="33">
        <v>2</v>
      </c>
      <c r="D5" s="33">
        <v>3</v>
      </c>
      <c r="E5" s="65">
        <v>4</v>
      </c>
      <c r="F5" s="65">
        <v>5</v>
      </c>
      <c r="G5" s="65">
        <v>6</v>
      </c>
      <c r="H5" s="34" t="s">
        <v>136</v>
      </c>
    </row>
    <row r="6" spans="1:11" s="70" customFormat="1" ht="15.75" thickBot="1" x14ac:dyDescent="0.3">
      <c r="A6" s="427" t="s">
        <v>50</v>
      </c>
      <c r="B6" s="428"/>
      <c r="C6" s="32"/>
      <c r="D6" s="18">
        <v>8</v>
      </c>
      <c r="E6" s="18">
        <f>SUM(E7,E10,E13,E20)</f>
        <v>41325</v>
      </c>
      <c r="F6" s="18">
        <f t="shared" ref="F6:G6" si="0">SUM(F7,F10,F13,F20)</f>
        <v>41556</v>
      </c>
      <c r="G6" s="18">
        <f t="shared" si="0"/>
        <v>39650</v>
      </c>
      <c r="H6" s="112">
        <f t="shared" ref="H6:H42" si="1">G6/E6*100</f>
        <v>95.946763460375067</v>
      </c>
      <c r="I6" s="69"/>
      <c r="J6" s="69"/>
      <c r="K6" s="69"/>
    </row>
    <row r="7" spans="1:11" s="100" customFormat="1" x14ac:dyDescent="0.2">
      <c r="A7" s="113" t="s">
        <v>18</v>
      </c>
      <c r="B7" s="429" t="s">
        <v>256</v>
      </c>
      <c r="C7" s="66"/>
      <c r="D7" s="170"/>
      <c r="E7" s="58">
        <f>SUM(E8:E9)</f>
        <v>675</v>
      </c>
      <c r="F7" s="58">
        <f t="shared" ref="F7" si="2">SUM(F8:F9)</f>
        <v>675</v>
      </c>
      <c r="G7" s="58">
        <f>SUM(G8:G9)</f>
        <v>0</v>
      </c>
      <c r="H7" s="114">
        <f>G7/E7*100</f>
        <v>0</v>
      </c>
      <c r="I7" s="99"/>
      <c r="J7" s="99"/>
      <c r="K7" s="99"/>
    </row>
    <row r="8" spans="1:11" s="100" customFormat="1" x14ac:dyDescent="0.2">
      <c r="A8" s="115" t="s">
        <v>19</v>
      </c>
      <c r="B8" s="62" t="s">
        <v>257</v>
      </c>
      <c r="C8" s="60">
        <v>435</v>
      </c>
      <c r="D8" s="171"/>
      <c r="E8" s="56">
        <v>75</v>
      </c>
      <c r="F8" s="56">
        <v>75</v>
      </c>
      <c r="G8" s="56">
        <v>0</v>
      </c>
      <c r="H8" s="116">
        <f t="shared" si="1"/>
        <v>0</v>
      </c>
      <c r="I8" s="99"/>
      <c r="J8" s="99"/>
      <c r="K8" s="99"/>
    </row>
    <row r="9" spans="1:11" s="100" customFormat="1" x14ac:dyDescent="0.2">
      <c r="A9" s="117"/>
      <c r="B9" s="185" t="s">
        <v>258</v>
      </c>
      <c r="C9" s="60">
        <v>436</v>
      </c>
      <c r="D9" s="171"/>
      <c r="E9" s="56">
        <v>600</v>
      </c>
      <c r="F9" s="56">
        <v>600</v>
      </c>
      <c r="G9" s="56">
        <v>0</v>
      </c>
      <c r="H9" s="116">
        <f t="shared" si="1"/>
        <v>0</v>
      </c>
      <c r="I9" s="99"/>
      <c r="J9" s="99"/>
      <c r="K9" s="99"/>
    </row>
    <row r="10" spans="1:11" s="100" customFormat="1" x14ac:dyDescent="0.2">
      <c r="A10" s="119" t="s">
        <v>18</v>
      </c>
      <c r="B10" s="429" t="s">
        <v>186</v>
      </c>
      <c r="C10" s="66"/>
      <c r="D10" s="170"/>
      <c r="E10" s="58">
        <f>SUM(E11:E12)</f>
        <v>650</v>
      </c>
      <c r="F10" s="58">
        <f t="shared" ref="F10" si="3">SUM(F11:F12)</f>
        <v>564</v>
      </c>
      <c r="G10" s="58">
        <f>SUM(G11:G12)</f>
        <v>650</v>
      </c>
      <c r="H10" s="114">
        <f t="shared" si="1"/>
        <v>100</v>
      </c>
      <c r="I10" s="99"/>
      <c r="J10" s="99"/>
      <c r="K10" s="99"/>
    </row>
    <row r="11" spans="1:11" s="100" customFormat="1" x14ac:dyDescent="0.2">
      <c r="A11" s="115" t="s">
        <v>19</v>
      </c>
      <c r="B11" s="62" t="s">
        <v>259</v>
      </c>
      <c r="C11" s="60">
        <v>430</v>
      </c>
      <c r="D11" s="171"/>
      <c r="E11" s="56">
        <f>SUM('08'!K20)</f>
        <v>300</v>
      </c>
      <c r="F11" s="56">
        <f>SUM('08'!L20)</f>
        <v>314</v>
      </c>
      <c r="G11" s="56">
        <f>SUM('08'!G21:H21)</f>
        <v>300</v>
      </c>
      <c r="H11" s="116">
        <f>G11/E11*100</f>
        <v>100</v>
      </c>
      <c r="I11" s="99"/>
      <c r="J11" s="99"/>
      <c r="K11" s="99"/>
    </row>
    <row r="12" spans="1:11" s="100" customFormat="1" x14ac:dyDescent="0.2">
      <c r="A12" s="117"/>
      <c r="B12" s="185" t="s">
        <v>260</v>
      </c>
      <c r="C12" s="68">
        <v>431</v>
      </c>
      <c r="D12" s="172"/>
      <c r="E12" s="57">
        <f>SUM('08'!K21:K22)</f>
        <v>350</v>
      </c>
      <c r="F12" s="57">
        <f>SUM('08'!L21:L22)</f>
        <v>250</v>
      </c>
      <c r="G12" s="57">
        <f>SUM('08'!G22:H22)</f>
        <v>350</v>
      </c>
      <c r="H12" s="118">
        <f t="shared" si="1"/>
        <v>100</v>
      </c>
      <c r="I12" s="99"/>
      <c r="J12" s="99"/>
      <c r="K12" s="99"/>
    </row>
    <row r="13" spans="1:11" s="100" customFormat="1" x14ac:dyDescent="0.2">
      <c r="A13" s="113" t="s">
        <v>18</v>
      </c>
      <c r="B13" s="71" t="s">
        <v>182</v>
      </c>
      <c r="C13" s="66"/>
      <c r="D13" s="170"/>
      <c r="E13" s="58">
        <f>SUM(E14:E19)</f>
        <v>40000</v>
      </c>
      <c r="F13" s="58">
        <f>SUM(F14:F19)</f>
        <v>40317</v>
      </c>
      <c r="G13" s="58">
        <f>SUM(G14:G19)</f>
        <v>37000</v>
      </c>
      <c r="H13" s="114">
        <f t="shared" si="1"/>
        <v>92.5</v>
      </c>
      <c r="I13" s="99"/>
      <c r="J13" s="99"/>
      <c r="K13" s="99"/>
    </row>
    <row r="14" spans="1:11" s="100" customFormat="1" x14ac:dyDescent="0.2">
      <c r="A14" s="115" t="s">
        <v>19</v>
      </c>
      <c r="B14" s="62" t="s">
        <v>261</v>
      </c>
      <c r="C14" s="60">
        <v>441</v>
      </c>
      <c r="D14" s="171"/>
      <c r="E14" s="56">
        <f>SUM('08'!K29:K30)</f>
        <v>1000</v>
      </c>
      <c r="F14" s="56">
        <f>SUM('08'!L29:L30)</f>
        <v>1477</v>
      </c>
      <c r="G14" s="56">
        <f>SUM('08'!G30:H30)</f>
        <v>1000</v>
      </c>
      <c r="H14" s="116">
        <f t="shared" si="1"/>
        <v>100</v>
      </c>
      <c r="I14" s="99"/>
      <c r="J14" s="99"/>
      <c r="K14" s="99"/>
    </row>
    <row r="15" spans="1:11" s="100" customFormat="1" x14ac:dyDescent="0.2">
      <c r="A15" s="120"/>
      <c r="B15" s="62" t="s">
        <v>262</v>
      </c>
      <c r="C15" s="60">
        <v>443</v>
      </c>
      <c r="D15" s="171"/>
      <c r="E15" s="56">
        <f>SUM('08'!K31:K32)</f>
        <v>33000</v>
      </c>
      <c r="F15" s="56">
        <f>SUM('08'!L31:L32)</f>
        <v>33000</v>
      </c>
      <c r="G15" s="56">
        <f>SUM('08'!G31:H31)</f>
        <v>33000</v>
      </c>
      <c r="H15" s="116">
        <f t="shared" si="1"/>
        <v>100</v>
      </c>
      <c r="I15" s="99"/>
      <c r="J15" s="99"/>
      <c r="K15" s="99"/>
    </row>
    <row r="16" spans="1:11" s="100" customFormat="1" x14ac:dyDescent="0.2">
      <c r="A16" s="120"/>
      <c r="B16" s="62" t="s">
        <v>263</v>
      </c>
      <c r="C16" s="60">
        <v>444</v>
      </c>
      <c r="D16" s="171"/>
      <c r="E16" s="56">
        <f>SUM('08'!K33:K34)</f>
        <v>3000</v>
      </c>
      <c r="F16" s="56">
        <f>SUM('08'!L33:L34)</f>
        <v>3000</v>
      </c>
      <c r="G16" s="56">
        <f>SUM('08'!G32:H32)</f>
        <v>3000</v>
      </c>
      <c r="H16" s="116">
        <f t="shared" si="1"/>
        <v>100</v>
      </c>
      <c r="I16" s="99"/>
      <c r="J16" s="99"/>
      <c r="K16" s="99"/>
    </row>
    <row r="17" spans="1:14" s="100" customFormat="1" x14ac:dyDescent="0.2">
      <c r="A17" s="117"/>
      <c r="B17" s="185" t="s">
        <v>151</v>
      </c>
      <c r="C17" s="68">
        <v>646</v>
      </c>
      <c r="D17" s="172"/>
      <c r="E17" s="57">
        <f>SUM('08'!K35)</f>
        <v>3000</v>
      </c>
      <c r="F17" s="57">
        <f>SUM('08'!L35)</f>
        <v>2840</v>
      </c>
      <c r="G17" s="57">
        <f>SUM('08'!G33:H33)</f>
        <v>0</v>
      </c>
      <c r="H17" s="118">
        <f t="shared" si="1"/>
        <v>0</v>
      </c>
      <c r="I17" s="99"/>
      <c r="J17" s="99"/>
      <c r="K17" s="99"/>
    </row>
    <row r="18" spans="1:14" s="100" customFormat="1" hidden="1" x14ac:dyDescent="0.2">
      <c r="A18" s="120"/>
      <c r="B18" s="62" t="s">
        <v>264</v>
      </c>
      <c r="C18" s="60">
        <v>648</v>
      </c>
      <c r="D18" s="171"/>
      <c r="E18" s="56">
        <v>0</v>
      </c>
      <c r="F18" s="56">
        <v>0</v>
      </c>
      <c r="G18" s="471">
        <f>SUM('08'!G34:H34)</f>
        <v>0</v>
      </c>
      <c r="H18" s="116"/>
      <c r="I18" s="99"/>
      <c r="J18" s="99"/>
      <c r="K18" s="99"/>
    </row>
    <row r="19" spans="1:14" s="100" customFormat="1" hidden="1" x14ac:dyDescent="0.2">
      <c r="A19" s="117"/>
      <c r="B19" s="185" t="s">
        <v>265</v>
      </c>
      <c r="C19" s="68"/>
      <c r="D19" s="172"/>
      <c r="E19" s="57">
        <v>0</v>
      </c>
      <c r="F19" s="57">
        <v>0</v>
      </c>
      <c r="G19" s="472">
        <f>SUM('08'!G35:H35)</f>
        <v>0</v>
      </c>
      <c r="H19" s="118"/>
      <c r="I19" s="99"/>
      <c r="J19" s="99"/>
      <c r="K19" s="99"/>
    </row>
    <row r="20" spans="1:14" s="100" customFormat="1" ht="15" thickBot="1" x14ac:dyDescent="0.25">
      <c r="A20" s="119" t="s">
        <v>18</v>
      </c>
      <c r="B20" s="429" t="s">
        <v>337</v>
      </c>
      <c r="C20" s="299">
        <v>560</v>
      </c>
      <c r="D20" s="417"/>
      <c r="E20" s="288">
        <v>0</v>
      </c>
      <c r="F20" s="288">
        <v>0</v>
      </c>
      <c r="G20" s="288">
        <f>SUM('08'!G45:H45)</f>
        <v>2000</v>
      </c>
      <c r="H20" s="289"/>
      <c r="I20" s="99"/>
      <c r="J20" s="99"/>
      <c r="K20" s="99"/>
    </row>
    <row r="21" spans="1:14" s="213" customFormat="1" ht="18" customHeight="1" thickBot="1" x14ac:dyDescent="0.3">
      <c r="A21" s="427" t="s">
        <v>41</v>
      </c>
      <c r="B21" s="428"/>
      <c r="C21" s="32"/>
      <c r="D21" s="18">
        <v>9</v>
      </c>
      <c r="E21" s="18">
        <f>SUM(E22,E23,E26,E29)</f>
        <v>13988</v>
      </c>
      <c r="F21" s="18">
        <f t="shared" ref="F21" si="4">SUM(F22,F23,F26,F29)</f>
        <v>13988</v>
      </c>
      <c r="G21" s="18">
        <f>SUM(G22,G23,G26,G29)</f>
        <v>13988</v>
      </c>
      <c r="H21" s="112">
        <f t="shared" si="1"/>
        <v>100</v>
      </c>
      <c r="I21" s="17"/>
      <c r="J21" s="17"/>
      <c r="K21" s="17"/>
      <c r="L21" s="17"/>
      <c r="M21" s="17"/>
      <c r="N21" s="17"/>
    </row>
    <row r="22" spans="1:14" x14ac:dyDescent="0.2">
      <c r="A22" s="251" t="s">
        <v>18</v>
      </c>
      <c r="B22" s="252" t="s">
        <v>266</v>
      </c>
      <c r="C22" s="253">
        <v>450</v>
      </c>
      <c r="D22" s="254"/>
      <c r="E22" s="255">
        <f>SUM('09'!I19)</f>
        <v>8000</v>
      </c>
      <c r="F22" s="255">
        <f>SUM('09'!J19)</f>
        <v>8000</v>
      </c>
      <c r="G22" s="255">
        <f>SUM('09'!G17:H17)</f>
        <v>5000</v>
      </c>
      <c r="H22" s="256">
        <f t="shared" si="1"/>
        <v>62.5</v>
      </c>
      <c r="I22" s="215"/>
      <c r="J22" s="215"/>
      <c r="K22" s="215"/>
    </row>
    <row r="23" spans="1:14" ht="27" customHeight="1" x14ac:dyDescent="0.2">
      <c r="A23" s="328" t="s">
        <v>18</v>
      </c>
      <c r="B23" s="257" t="s">
        <v>267</v>
      </c>
      <c r="C23" s="258">
        <v>455</v>
      </c>
      <c r="D23" s="197"/>
      <c r="E23" s="58">
        <f>SUM('09'!I27)</f>
        <v>738</v>
      </c>
      <c r="F23" s="58">
        <f>SUM('09'!J27)</f>
        <v>738</v>
      </c>
      <c r="G23" s="259">
        <f>SUM('09'!G23:H23)</f>
        <v>738</v>
      </c>
      <c r="H23" s="114">
        <f t="shared" si="1"/>
        <v>100</v>
      </c>
      <c r="I23" s="215"/>
      <c r="J23" s="215"/>
      <c r="K23" s="215"/>
    </row>
    <row r="24" spans="1:14" s="67" customFormat="1" ht="12.75" hidden="1" x14ac:dyDescent="0.2">
      <c r="A24" s="120"/>
      <c r="B24" s="60" t="s">
        <v>145</v>
      </c>
      <c r="C24" s="62">
        <v>455</v>
      </c>
      <c r="D24" s="62"/>
      <c r="E24" s="56">
        <v>500</v>
      </c>
      <c r="F24" s="56">
        <v>500</v>
      </c>
      <c r="G24" s="56">
        <f>SUM('09'!G24:H24)</f>
        <v>300</v>
      </c>
      <c r="H24" s="116">
        <f t="shared" si="1"/>
        <v>60</v>
      </c>
    </row>
    <row r="25" spans="1:14" s="67" customFormat="1" ht="12.75" hidden="1" x14ac:dyDescent="0.2">
      <c r="A25" s="120"/>
      <c r="B25" s="60" t="s">
        <v>146</v>
      </c>
      <c r="C25" s="62">
        <v>456</v>
      </c>
      <c r="D25" s="62"/>
      <c r="E25" s="56">
        <v>500</v>
      </c>
      <c r="F25" s="56">
        <v>500</v>
      </c>
      <c r="G25" s="56">
        <f>SUM('09'!G25:H25)</f>
        <v>438</v>
      </c>
      <c r="H25" s="116">
        <f t="shared" si="1"/>
        <v>87.6</v>
      </c>
    </row>
    <row r="26" spans="1:14" ht="45" customHeight="1" x14ac:dyDescent="0.2">
      <c r="A26" s="328" t="s">
        <v>18</v>
      </c>
      <c r="B26" s="271" t="s">
        <v>268</v>
      </c>
      <c r="C26" s="272">
        <v>460</v>
      </c>
      <c r="D26" s="260"/>
      <c r="E26" s="58">
        <f>SUM('09'!I36)</f>
        <v>3000</v>
      </c>
      <c r="F26" s="58">
        <f>SUM('09'!J36)</f>
        <v>3000</v>
      </c>
      <c r="G26" s="58">
        <f>SUM('09'!J36)</f>
        <v>3000</v>
      </c>
      <c r="H26" s="114">
        <f t="shared" si="1"/>
        <v>100</v>
      </c>
    </row>
    <row r="27" spans="1:14" s="67" customFormat="1" ht="28.5" hidden="1" customHeight="1" x14ac:dyDescent="0.2">
      <c r="A27" s="115" t="s">
        <v>19</v>
      </c>
      <c r="B27" s="60" t="s">
        <v>147</v>
      </c>
      <c r="C27" s="60">
        <v>460</v>
      </c>
      <c r="D27" s="62"/>
      <c r="E27" s="56">
        <v>2500</v>
      </c>
      <c r="F27" s="56">
        <v>3000</v>
      </c>
      <c r="G27" s="56">
        <f>SUM('09'!G32:H32)</f>
        <v>2500</v>
      </c>
      <c r="H27" s="116">
        <f t="shared" si="1"/>
        <v>100</v>
      </c>
    </row>
    <row r="28" spans="1:14" s="67" customFormat="1" ht="30" hidden="1" customHeight="1" x14ac:dyDescent="0.2">
      <c r="A28" s="117"/>
      <c r="B28" s="68" t="s">
        <v>148</v>
      </c>
      <c r="C28" s="68">
        <v>461</v>
      </c>
      <c r="D28" s="185"/>
      <c r="E28" s="57">
        <v>500</v>
      </c>
      <c r="F28" s="57">
        <v>0</v>
      </c>
      <c r="G28" s="57">
        <f>SUM('09'!G34:H34)</f>
        <v>500</v>
      </c>
      <c r="H28" s="118">
        <f t="shared" si="1"/>
        <v>100</v>
      </c>
    </row>
    <row r="29" spans="1:14" ht="30.75" customHeight="1" thickBot="1" x14ac:dyDescent="0.25">
      <c r="A29" s="328" t="s">
        <v>18</v>
      </c>
      <c r="B29" s="271" t="s">
        <v>269</v>
      </c>
      <c r="C29" s="66">
        <v>465</v>
      </c>
      <c r="D29" s="260"/>
      <c r="E29" s="58">
        <f>SUM('09'!I44)</f>
        <v>2250</v>
      </c>
      <c r="F29" s="58">
        <f>SUM('09'!J44)</f>
        <v>2250</v>
      </c>
      <c r="G29" s="58">
        <f>SUM('09'!G40:H40)</f>
        <v>5250</v>
      </c>
      <c r="H29" s="114">
        <f t="shared" si="1"/>
        <v>233.33333333333334</v>
      </c>
    </row>
    <row r="30" spans="1:14" s="67" customFormat="1" ht="15" hidden="1" customHeight="1" x14ac:dyDescent="0.2">
      <c r="A30" s="115"/>
      <c r="B30" s="60" t="s">
        <v>149</v>
      </c>
      <c r="C30" s="60">
        <v>467</v>
      </c>
      <c r="D30" s="62"/>
      <c r="E30" s="56">
        <v>300</v>
      </c>
      <c r="F30" s="56">
        <v>102</v>
      </c>
      <c r="G30" s="56">
        <f>SUM('09'!G41:H41)</f>
        <v>250</v>
      </c>
      <c r="H30" s="116">
        <f t="shared" si="1"/>
        <v>83.333333333333343</v>
      </c>
    </row>
    <row r="31" spans="1:14" s="67" customFormat="1" ht="40.5" hidden="1" customHeight="1" thickBot="1" x14ac:dyDescent="0.25">
      <c r="A31" s="196"/>
      <c r="B31" s="198" t="s">
        <v>150</v>
      </c>
      <c r="C31" s="198">
        <v>469</v>
      </c>
      <c r="D31" s="199"/>
      <c r="E31" s="200">
        <v>4700</v>
      </c>
      <c r="F31" s="200">
        <v>4898</v>
      </c>
      <c r="G31" s="200">
        <f>SUM('09'!G42:H42)</f>
        <v>2000</v>
      </c>
      <c r="H31" s="245">
        <f t="shared" si="1"/>
        <v>42.553191489361701</v>
      </c>
    </row>
    <row r="32" spans="1:14" s="213" customFormat="1" ht="18" customHeight="1" thickBot="1" x14ac:dyDescent="0.3">
      <c r="A32" s="427" t="s">
        <v>78</v>
      </c>
      <c r="B32" s="428"/>
      <c r="C32" s="32"/>
      <c r="D32" s="18">
        <v>10</v>
      </c>
      <c r="E32" s="18">
        <f>SUM(E33:E36)</f>
        <v>20480</v>
      </c>
      <c r="F32" s="18">
        <f t="shared" ref="F32:G32" si="5">SUM(F33:F36)</f>
        <v>20417</v>
      </c>
      <c r="G32" s="18">
        <f t="shared" si="5"/>
        <v>20200</v>
      </c>
      <c r="H32" s="112">
        <f t="shared" si="1"/>
        <v>98.6328125</v>
      </c>
      <c r="I32" s="17"/>
      <c r="J32" s="17"/>
      <c r="K32" s="17"/>
      <c r="L32" s="17"/>
      <c r="M32" s="17"/>
      <c r="N32" s="17"/>
    </row>
    <row r="33" spans="1:14" ht="29.25" customHeight="1" x14ac:dyDescent="0.2">
      <c r="A33" s="324" t="s">
        <v>18</v>
      </c>
      <c r="B33" s="418" t="s">
        <v>270</v>
      </c>
      <c r="C33" s="265">
        <v>485</v>
      </c>
      <c r="D33" s="266"/>
      <c r="E33" s="255">
        <f>SUM('10'!I20:I23)</f>
        <v>18500</v>
      </c>
      <c r="F33" s="255">
        <f>SUM('10'!J20:J23)</f>
        <v>18500</v>
      </c>
      <c r="G33" s="255">
        <f>SUM('10'!G18:H18)</f>
        <v>16100</v>
      </c>
      <c r="H33" s="256">
        <f>G33/E33*100</f>
        <v>87.027027027027032</v>
      </c>
      <c r="I33" s="70"/>
    </row>
    <row r="34" spans="1:14" ht="29.25" customHeight="1" x14ac:dyDescent="0.2">
      <c r="A34" s="323" t="s">
        <v>18</v>
      </c>
      <c r="B34" s="430" t="s">
        <v>271</v>
      </c>
      <c r="C34" s="295">
        <v>495</v>
      </c>
      <c r="D34" s="296"/>
      <c r="E34" s="297">
        <f>SUM('10'!I29)</f>
        <v>500</v>
      </c>
      <c r="F34" s="297">
        <f>SUM('10'!J29)</f>
        <v>500</v>
      </c>
      <c r="G34" s="297">
        <f>SUM('10'!G27:H27)</f>
        <v>700</v>
      </c>
      <c r="H34" s="298">
        <f t="shared" si="1"/>
        <v>140</v>
      </c>
    </row>
    <row r="35" spans="1:14" ht="29.25" customHeight="1" x14ac:dyDescent="0.2">
      <c r="A35" s="321" t="s">
        <v>18</v>
      </c>
      <c r="B35" s="431" t="s">
        <v>272</v>
      </c>
      <c r="C35" s="268">
        <v>510</v>
      </c>
      <c r="D35" s="269"/>
      <c r="E35" s="61">
        <f>SUM('10'!I35:I36)</f>
        <v>880</v>
      </c>
      <c r="F35" s="61">
        <f>SUM('10'!J35:J36)</f>
        <v>817</v>
      </c>
      <c r="G35" s="61">
        <f>SUM('10'!G33:H33)</f>
        <v>2400</v>
      </c>
      <c r="H35" s="270">
        <f>G35/E35*100</f>
        <v>272.72727272727269</v>
      </c>
    </row>
    <row r="36" spans="1:14" s="70" customFormat="1" ht="28.5" customHeight="1" thickBot="1" x14ac:dyDescent="0.25">
      <c r="A36" s="321" t="s">
        <v>18</v>
      </c>
      <c r="B36" s="207" t="s">
        <v>273</v>
      </c>
      <c r="C36" s="268">
        <v>520</v>
      </c>
      <c r="D36" s="269"/>
      <c r="E36" s="61">
        <f>SUM('10'!I42:I43)</f>
        <v>600</v>
      </c>
      <c r="F36" s="61">
        <f>SUM('10'!J42:J43)</f>
        <v>600</v>
      </c>
      <c r="G36" s="61">
        <f>SUM('10'!G40:H40)</f>
        <v>1000</v>
      </c>
      <c r="H36" s="270">
        <f t="shared" si="1"/>
        <v>166.66666666666669</v>
      </c>
      <c r="I36" s="69"/>
      <c r="J36" s="69"/>
      <c r="K36" s="69"/>
    </row>
    <row r="37" spans="1:14" s="213" customFormat="1" ht="18" customHeight="1" thickBot="1" x14ac:dyDescent="0.3">
      <c r="A37" s="427" t="s">
        <v>29</v>
      </c>
      <c r="B37" s="428"/>
      <c r="C37" s="32"/>
      <c r="D37" s="18">
        <v>11</v>
      </c>
      <c r="E37" s="18">
        <f>SUM(E38,E45)</f>
        <v>51063</v>
      </c>
      <c r="F37" s="18">
        <f>SUM(F38,F45)</f>
        <v>51063</v>
      </c>
      <c r="G37" s="18">
        <f>SUM(G38,G45)</f>
        <v>60363</v>
      </c>
      <c r="H37" s="112">
        <f t="shared" si="1"/>
        <v>118.21279595793432</v>
      </c>
      <c r="I37" s="17"/>
      <c r="J37" s="17"/>
      <c r="K37" s="17"/>
      <c r="L37" s="17"/>
      <c r="M37" s="17"/>
      <c r="N37" s="17"/>
    </row>
    <row r="38" spans="1:14" ht="15" customHeight="1" x14ac:dyDescent="0.2">
      <c r="A38" s="113" t="s">
        <v>18</v>
      </c>
      <c r="B38" s="429" t="s">
        <v>193</v>
      </c>
      <c r="C38" s="66"/>
      <c r="D38" s="260"/>
      <c r="E38" s="58">
        <f>SUM(E39:E44)</f>
        <v>11063</v>
      </c>
      <c r="F38" s="58">
        <f>SUM(F39:F44)</f>
        <v>11063</v>
      </c>
      <c r="G38" s="58">
        <f>SUM(G39:G44)</f>
        <v>5363</v>
      </c>
      <c r="H38" s="114">
        <f t="shared" si="1"/>
        <v>48.47690499864413</v>
      </c>
    </row>
    <row r="39" spans="1:14" s="67" customFormat="1" ht="15" customHeight="1" x14ac:dyDescent="0.2">
      <c r="A39" s="115" t="s">
        <v>19</v>
      </c>
      <c r="B39" s="62" t="s">
        <v>274</v>
      </c>
      <c r="C39" s="60">
        <v>525</v>
      </c>
      <c r="D39" s="62"/>
      <c r="E39" s="56">
        <f>SUM('11'!K22:K24)</f>
        <v>1500</v>
      </c>
      <c r="F39" s="56">
        <f>SUM('11'!L22:L24)</f>
        <v>1500</v>
      </c>
      <c r="G39" s="56">
        <f>SUM('11'!G22:H22)</f>
        <v>1500</v>
      </c>
      <c r="H39" s="116">
        <f t="shared" si="1"/>
        <v>100</v>
      </c>
    </row>
    <row r="40" spans="1:14" s="67" customFormat="1" ht="15" customHeight="1" x14ac:dyDescent="0.2">
      <c r="A40" s="120"/>
      <c r="B40" s="62" t="s">
        <v>275</v>
      </c>
      <c r="C40" s="60">
        <v>526</v>
      </c>
      <c r="D40" s="62"/>
      <c r="E40" s="56">
        <f>SUM('11'!K25)</f>
        <v>113</v>
      </c>
      <c r="F40" s="56">
        <f>SUM('11'!L25)</f>
        <v>113</v>
      </c>
      <c r="G40" s="56"/>
      <c r="H40" s="116">
        <f t="shared" si="1"/>
        <v>0</v>
      </c>
    </row>
    <row r="41" spans="1:14" s="67" customFormat="1" ht="15" customHeight="1" x14ac:dyDescent="0.2">
      <c r="A41" s="120"/>
      <c r="B41" s="62" t="s">
        <v>276</v>
      </c>
      <c r="C41" s="60">
        <v>527</v>
      </c>
      <c r="D41" s="62"/>
      <c r="E41" s="56">
        <f>SUM('11'!K26:K27)</f>
        <v>1500</v>
      </c>
      <c r="F41" s="56">
        <f>SUM('11'!L26:L27)</f>
        <v>1500</v>
      </c>
      <c r="G41" s="56">
        <f>SUM('11'!G23:H23)</f>
        <v>1500</v>
      </c>
      <c r="H41" s="116">
        <f t="shared" si="1"/>
        <v>100</v>
      </c>
    </row>
    <row r="42" spans="1:14" s="67" customFormat="1" ht="15" customHeight="1" x14ac:dyDescent="0.2">
      <c r="A42" s="120"/>
      <c r="B42" s="62" t="s">
        <v>277</v>
      </c>
      <c r="C42" s="60">
        <v>528</v>
      </c>
      <c r="D42" s="62"/>
      <c r="E42" s="56">
        <f>SUM('11'!K28)</f>
        <v>2250</v>
      </c>
      <c r="F42" s="56">
        <f>SUM('11'!L28)</f>
        <v>2250</v>
      </c>
      <c r="G42" s="56">
        <f>SUM('11'!G24:H24)</f>
        <v>2363</v>
      </c>
      <c r="H42" s="116">
        <f t="shared" si="1"/>
        <v>105.02222222222221</v>
      </c>
    </row>
    <row r="43" spans="1:14" s="67" customFormat="1" ht="15.75" hidden="1" customHeight="1" x14ac:dyDescent="0.2">
      <c r="A43" s="120"/>
      <c r="B43" s="60" t="s">
        <v>278</v>
      </c>
      <c r="C43" s="60">
        <v>529</v>
      </c>
      <c r="D43" s="62"/>
      <c r="E43" s="56">
        <f>SUM('11'!K30)</f>
        <v>0</v>
      </c>
      <c r="F43" s="56">
        <v>0</v>
      </c>
      <c r="G43" s="471">
        <f>SUM('11'!G25:H25)</f>
        <v>0</v>
      </c>
      <c r="H43" s="116"/>
    </row>
    <row r="44" spans="1:14" s="67" customFormat="1" ht="29.25" customHeight="1" x14ac:dyDescent="0.2">
      <c r="A44" s="120"/>
      <c r="B44" s="60" t="s">
        <v>279</v>
      </c>
      <c r="C44" s="60">
        <v>680</v>
      </c>
      <c r="D44" s="62"/>
      <c r="E44" s="56">
        <f>SUM('11'!K29)</f>
        <v>5700</v>
      </c>
      <c r="F44" s="56">
        <f>SUM('11'!L29)</f>
        <v>5700</v>
      </c>
      <c r="G44" s="56"/>
      <c r="H44" s="116"/>
    </row>
    <row r="45" spans="1:14" ht="29.25" thickBot="1" x14ac:dyDescent="0.25">
      <c r="A45" s="325" t="s">
        <v>18</v>
      </c>
      <c r="B45" s="274" t="s">
        <v>280</v>
      </c>
      <c r="C45" s="275">
        <v>530</v>
      </c>
      <c r="D45" s="276"/>
      <c r="E45" s="277">
        <f>SUM('11'!K39)</f>
        <v>40000</v>
      </c>
      <c r="F45" s="277">
        <f>SUM('11'!L39)</f>
        <v>40000</v>
      </c>
      <c r="G45" s="277">
        <f>SUM('11'!G37:H37)</f>
        <v>55000</v>
      </c>
      <c r="H45" s="270">
        <f t="shared" ref="H45:H51" si="6">G45/E45*100</f>
        <v>137.5</v>
      </c>
      <c r="I45" s="215"/>
      <c r="J45" s="215"/>
      <c r="K45" s="215"/>
    </row>
    <row r="46" spans="1:14" s="213" customFormat="1" ht="18" customHeight="1" thickBot="1" x14ac:dyDescent="0.3">
      <c r="A46" s="427" t="s">
        <v>23</v>
      </c>
      <c r="B46" s="428"/>
      <c r="C46" s="32"/>
      <c r="D46" s="18">
        <v>12</v>
      </c>
      <c r="E46" s="18">
        <f>SUM(E47:E49)</f>
        <v>20000</v>
      </c>
      <c r="F46" s="18">
        <f t="shared" ref="F46:G46" si="7">SUM(F47:F49)</f>
        <v>20000</v>
      </c>
      <c r="G46" s="18">
        <f t="shared" si="7"/>
        <v>20000</v>
      </c>
      <c r="H46" s="112">
        <f t="shared" si="6"/>
        <v>100</v>
      </c>
      <c r="I46" s="17"/>
      <c r="J46" s="17"/>
      <c r="K46" s="17"/>
      <c r="L46" s="17"/>
      <c r="M46" s="17"/>
      <c r="N46" s="17"/>
    </row>
    <row r="47" spans="1:14" x14ac:dyDescent="0.2">
      <c r="A47" s="278" t="s">
        <v>18</v>
      </c>
      <c r="B47" s="432" t="s">
        <v>281</v>
      </c>
      <c r="C47" s="279">
        <v>535</v>
      </c>
      <c r="D47" s="280"/>
      <c r="E47" s="281">
        <f>SUM('12'!I19)</f>
        <v>11000</v>
      </c>
      <c r="F47" s="281">
        <f>SUM('12'!J19)</f>
        <v>11000</v>
      </c>
      <c r="G47" s="281">
        <f>SUM('12'!G17:H17)</f>
        <v>11000</v>
      </c>
      <c r="H47" s="282">
        <f t="shared" si="6"/>
        <v>100</v>
      </c>
      <c r="I47" s="215"/>
      <c r="J47" s="215"/>
      <c r="K47" s="215"/>
    </row>
    <row r="48" spans="1:14" ht="27.75" customHeight="1" x14ac:dyDescent="0.2">
      <c r="A48" s="327" t="s">
        <v>18</v>
      </c>
      <c r="B48" s="432" t="s">
        <v>282</v>
      </c>
      <c r="C48" s="279">
        <v>590</v>
      </c>
      <c r="D48" s="280"/>
      <c r="E48" s="281">
        <f>SUM('12'!I24)</f>
        <v>5000</v>
      </c>
      <c r="F48" s="281">
        <f>SUM('12'!J24)</f>
        <v>5000</v>
      </c>
      <c r="G48" s="281">
        <f>SUM('12'!G22:H22)</f>
        <v>5000</v>
      </c>
      <c r="H48" s="283">
        <f t="shared" si="6"/>
        <v>100</v>
      </c>
      <c r="I48" s="215"/>
      <c r="J48" s="215"/>
      <c r="K48" s="215"/>
    </row>
    <row r="49" spans="1:14" ht="29.25" customHeight="1" thickBot="1" x14ac:dyDescent="0.25">
      <c r="A49" s="326" t="s">
        <v>18</v>
      </c>
      <c r="B49" s="433" t="s">
        <v>283</v>
      </c>
      <c r="C49" s="261">
        <v>640</v>
      </c>
      <c r="D49" s="104"/>
      <c r="E49" s="105">
        <f>SUM('12'!I29:I30)</f>
        <v>4000</v>
      </c>
      <c r="F49" s="105">
        <f>SUM('12'!J29:J30)</f>
        <v>4000</v>
      </c>
      <c r="G49" s="105">
        <f>SUM('12'!G29:H29)</f>
        <v>4000</v>
      </c>
      <c r="H49" s="283">
        <f t="shared" si="6"/>
        <v>100</v>
      </c>
      <c r="I49" s="215"/>
      <c r="J49" s="215"/>
      <c r="K49" s="215"/>
    </row>
    <row r="50" spans="1:14" s="153" customFormat="1" ht="18" customHeight="1" thickBot="1" x14ac:dyDescent="0.3">
      <c r="A50" s="427" t="s">
        <v>76</v>
      </c>
      <c r="B50" s="434"/>
      <c r="C50" s="151"/>
      <c r="D50" s="18">
        <v>13</v>
      </c>
      <c r="E50" s="18">
        <f>SUM(E51,E70)</f>
        <v>178040</v>
      </c>
      <c r="F50" s="18">
        <f t="shared" ref="F50:G50" si="8">SUM(F51,F70)</f>
        <v>180091</v>
      </c>
      <c r="G50" s="18">
        <f t="shared" si="8"/>
        <v>176250</v>
      </c>
      <c r="H50" s="112">
        <f t="shared" si="6"/>
        <v>98.994607953268925</v>
      </c>
      <c r="I50" s="152"/>
      <c r="J50" s="152"/>
      <c r="K50" s="152"/>
      <c r="L50" s="152"/>
      <c r="M50" s="152"/>
      <c r="N50" s="152"/>
    </row>
    <row r="51" spans="1:14" s="153" customFormat="1" ht="18" customHeight="1" x14ac:dyDescent="0.25">
      <c r="A51" s="435" t="s">
        <v>164</v>
      </c>
      <c r="B51" s="436"/>
      <c r="C51" s="336"/>
      <c r="D51" s="337"/>
      <c r="E51" s="338">
        <f>SUM(E52,E57,E58,E59,E62,E63,E64,E65,E68)</f>
        <v>125000</v>
      </c>
      <c r="F51" s="338">
        <f t="shared" ref="F51" si="9">SUM(F52,F57,F58,F59,F62,F63,F64,F65,F68)</f>
        <v>127051</v>
      </c>
      <c r="G51" s="338">
        <f>SUM(G52,G57,G58,G59,G62,G63,G64,G65,G68)</f>
        <v>115250</v>
      </c>
      <c r="H51" s="339">
        <f t="shared" si="6"/>
        <v>92.2</v>
      </c>
      <c r="I51" s="474"/>
      <c r="J51" s="152"/>
      <c r="K51" s="152"/>
      <c r="L51" s="152"/>
      <c r="M51" s="152"/>
      <c r="N51" s="152"/>
    </row>
    <row r="52" spans="1:14" s="70" customFormat="1" ht="28.5" x14ac:dyDescent="0.2">
      <c r="A52" s="322" t="s">
        <v>18</v>
      </c>
      <c r="B52" s="293" t="s">
        <v>226</v>
      </c>
      <c r="C52" s="294"/>
      <c r="D52" s="59"/>
      <c r="E52" s="288">
        <f>SUM(E53:E56)</f>
        <v>14000</v>
      </c>
      <c r="F52" s="288">
        <f>SUM(F53:F56)</f>
        <v>13956</v>
      </c>
      <c r="G52" s="288">
        <f>SUM(G53:G56)</f>
        <v>13500</v>
      </c>
      <c r="H52" s="289">
        <f t="shared" ref="H52:H68" si="10">G52/E52*100</f>
        <v>96.428571428571431</v>
      </c>
      <c r="I52" s="69"/>
      <c r="J52" s="69"/>
      <c r="K52" s="69"/>
    </row>
    <row r="53" spans="1:14" s="292" customFormat="1" ht="15.75" customHeight="1" x14ac:dyDescent="0.2">
      <c r="A53" s="120"/>
      <c r="B53" s="62" t="s">
        <v>284</v>
      </c>
      <c r="C53" s="60">
        <v>501</v>
      </c>
      <c r="D53" s="62"/>
      <c r="E53" s="56">
        <f>SUM('13'!I55)</f>
        <v>9300</v>
      </c>
      <c r="F53" s="56">
        <f>SUM('13'!J55)</f>
        <v>9300</v>
      </c>
      <c r="G53" s="56">
        <f>SUM('13'!G50:H50)</f>
        <v>9300</v>
      </c>
      <c r="H53" s="116">
        <f t="shared" si="10"/>
        <v>100</v>
      </c>
      <c r="I53" s="291"/>
      <c r="J53" s="291"/>
      <c r="K53" s="291"/>
    </row>
    <row r="54" spans="1:14" s="292" customFormat="1" ht="15" customHeight="1" x14ac:dyDescent="0.2">
      <c r="A54" s="120"/>
      <c r="B54" s="62" t="s">
        <v>285</v>
      </c>
      <c r="C54" s="62">
        <v>502</v>
      </c>
      <c r="D54" s="62"/>
      <c r="E54" s="56">
        <f>SUM('13'!I60)</f>
        <v>200</v>
      </c>
      <c r="F54" s="56">
        <f>SUM('13'!J60)</f>
        <v>200</v>
      </c>
      <c r="G54" s="56">
        <f>SUM('13'!G51:H51)</f>
        <v>200</v>
      </c>
      <c r="H54" s="116">
        <f t="shared" si="10"/>
        <v>100</v>
      </c>
      <c r="I54" s="291"/>
      <c r="J54" s="291"/>
      <c r="K54" s="291"/>
    </row>
    <row r="55" spans="1:14" s="292" customFormat="1" ht="12.75" x14ac:dyDescent="0.2">
      <c r="A55" s="120"/>
      <c r="B55" s="62" t="s">
        <v>286</v>
      </c>
      <c r="C55" s="62">
        <v>503</v>
      </c>
      <c r="D55" s="62"/>
      <c r="E55" s="56">
        <f>SUM('13'!I61)</f>
        <v>2000</v>
      </c>
      <c r="F55" s="56">
        <f>SUM('13'!J61)</f>
        <v>2003</v>
      </c>
      <c r="G55" s="56">
        <f>SUM('13'!G52:H52)</f>
        <v>1500</v>
      </c>
      <c r="H55" s="116">
        <f t="shared" si="10"/>
        <v>75</v>
      </c>
      <c r="I55" s="291"/>
      <c r="J55" s="291"/>
      <c r="K55" s="291"/>
    </row>
    <row r="56" spans="1:14" s="292" customFormat="1" ht="27" customHeight="1" x14ac:dyDescent="0.2">
      <c r="A56" s="117"/>
      <c r="B56" s="68" t="s">
        <v>287</v>
      </c>
      <c r="C56" s="185">
        <v>504</v>
      </c>
      <c r="D56" s="185"/>
      <c r="E56" s="57">
        <f>SUM('13'!I62)</f>
        <v>2500</v>
      </c>
      <c r="F56" s="57">
        <f>SUM('13'!J62)</f>
        <v>2453</v>
      </c>
      <c r="G56" s="57">
        <f>SUM('13'!G53:H53)</f>
        <v>2500</v>
      </c>
      <c r="H56" s="118">
        <f t="shared" si="10"/>
        <v>100</v>
      </c>
      <c r="I56" s="291"/>
      <c r="J56" s="291"/>
      <c r="K56" s="291"/>
    </row>
    <row r="57" spans="1:14" s="27" customFormat="1" ht="42" customHeight="1" x14ac:dyDescent="0.2">
      <c r="A57" s="323" t="s">
        <v>18</v>
      </c>
      <c r="B57" s="430" t="s">
        <v>288</v>
      </c>
      <c r="C57" s="295">
        <v>505</v>
      </c>
      <c r="D57" s="296"/>
      <c r="E57" s="297">
        <f>SUM('13'!I67)</f>
        <v>1250</v>
      </c>
      <c r="F57" s="297">
        <f>SUM('13'!J67:J68)</f>
        <v>1155</v>
      </c>
      <c r="G57" s="297">
        <f>SUM('13'!G65:H65)</f>
        <v>1250</v>
      </c>
      <c r="H57" s="298">
        <f t="shared" si="10"/>
        <v>100</v>
      </c>
    </row>
    <row r="58" spans="1:14" s="100" customFormat="1" ht="28.5" customHeight="1" x14ac:dyDescent="0.2">
      <c r="A58" s="321" t="s">
        <v>18</v>
      </c>
      <c r="B58" s="207" t="s">
        <v>289</v>
      </c>
      <c r="C58" s="268">
        <v>515</v>
      </c>
      <c r="D58" s="269"/>
      <c r="E58" s="61">
        <f>SUM('13'!I73)</f>
        <v>3800</v>
      </c>
      <c r="F58" s="61">
        <f>SUM('13'!J73)</f>
        <v>3845</v>
      </c>
      <c r="G58" s="61">
        <f>SUM('13'!G71:H71)</f>
        <v>3800</v>
      </c>
      <c r="H58" s="270">
        <f t="shared" si="10"/>
        <v>100</v>
      </c>
      <c r="I58" s="99"/>
      <c r="J58" s="99"/>
      <c r="K58" s="99"/>
    </row>
    <row r="59" spans="1:14" s="70" customFormat="1" ht="26.25" customHeight="1" x14ac:dyDescent="0.2">
      <c r="A59" s="322" t="s">
        <v>18</v>
      </c>
      <c r="B59" s="437" t="s">
        <v>233</v>
      </c>
      <c r="C59" s="287"/>
      <c r="D59" s="287"/>
      <c r="E59" s="288">
        <f>SUM(E60:E61)</f>
        <v>52600</v>
      </c>
      <c r="F59" s="288">
        <f>SUM(F60:F61)</f>
        <v>52600</v>
      </c>
      <c r="G59" s="288">
        <f>SUM(G60:G61)</f>
        <v>52600</v>
      </c>
      <c r="H59" s="289">
        <f t="shared" si="10"/>
        <v>100</v>
      </c>
      <c r="I59" s="290"/>
      <c r="J59" s="69"/>
      <c r="K59" s="69"/>
    </row>
    <row r="60" spans="1:14" s="292" customFormat="1" ht="12.75" x14ac:dyDescent="0.2">
      <c r="A60" s="120" t="s">
        <v>19</v>
      </c>
      <c r="B60" s="62" t="s">
        <v>290</v>
      </c>
      <c r="C60" s="62">
        <v>595</v>
      </c>
      <c r="D60" s="62"/>
      <c r="E60" s="56">
        <f>SUM('13'!I82)</f>
        <v>30100</v>
      </c>
      <c r="F60" s="56">
        <f>SUM('13'!J82)</f>
        <v>30100</v>
      </c>
      <c r="G60" s="56">
        <f>SUM('13'!G78:H78)</f>
        <v>30100</v>
      </c>
      <c r="H60" s="116">
        <f t="shared" si="10"/>
        <v>100</v>
      </c>
      <c r="I60" s="291"/>
      <c r="J60" s="291"/>
      <c r="K60" s="291"/>
    </row>
    <row r="61" spans="1:14" s="292" customFormat="1" ht="13.5" thickBot="1" x14ac:dyDescent="0.25">
      <c r="A61" s="117"/>
      <c r="B61" s="185" t="s">
        <v>291</v>
      </c>
      <c r="C61" s="185">
        <v>596</v>
      </c>
      <c r="D61" s="185"/>
      <c r="E61" s="57">
        <f>SUM('13'!I83)</f>
        <v>22500</v>
      </c>
      <c r="F61" s="57">
        <f>SUM('13'!J83)</f>
        <v>22500</v>
      </c>
      <c r="G61" s="57">
        <f>SUM('13'!G79:H79)</f>
        <v>22500</v>
      </c>
      <c r="H61" s="118">
        <f t="shared" si="10"/>
        <v>100</v>
      </c>
      <c r="I61" s="291"/>
      <c r="J61" s="291"/>
      <c r="K61" s="291"/>
    </row>
    <row r="62" spans="1:14" s="100" customFormat="1" ht="28.5" customHeight="1" x14ac:dyDescent="0.2">
      <c r="A62" s="324" t="s">
        <v>18</v>
      </c>
      <c r="B62" s="252" t="s">
        <v>292</v>
      </c>
      <c r="C62" s="265">
        <v>600</v>
      </c>
      <c r="D62" s="266"/>
      <c r="E62" s="255">
        <f>SUM('13'!I88)</f>
        <v>1500</v>
      </c>
      <c r="F62" s="255">
        <f>SUM('13'!J88:J89)</f>
        <v>1500</v>
      </c>
      <c r="G62" s="255">
        <f>SUM('13'!G86:H86)</f>
        <v>1500</v>
      </c>
      <c r="H62" s="256">
        <f t="shared" si="10"/>
        <v>100</v>
      </c>
      <c r="I62" s="99"/>
      <c r="J62" s="99"/>
      <c r="K62" s="99"/>
    </row>
    <row r="63" spans="1:14" s="70" customFormat="1" ht="28.5" customHeight="1" x14ac:dyDescent="0.2">
      <c r="A63" s="323" t="s">
        <v>18</v>
      </c>
      <c r="B63" s="438" t="s">
        <v>293</v>
      </c>
      <c r="C63" s="295">
        <v>605</v>
      </c>
      <c r="D63" s="296"/>
      <c r="E63" s="297">
        <f>SUM('13'!I94)</f>
        <v>29250</v>
      </c>
      <c r="F63" s="297">
        <f>SUM('13'!J94)</f>
        <v>29213</v>
      </c>
      <c r="G63" s="297">
        <f>SUM('13'!G92:H92)</f>
        <v>14750</v>
      </c>
      <c r="H63" s="298">
        <f t="shared" si="10"/>
        <v>50.427350427350426</v>
      </c>
      <c r="I63" s="69"/>
      <c r="J63" s="69"/>
      <c r="K63" s="69"/>
    </row>
    <row r="64" spans="1:14" s="70" customFormat="1" ht="42.75" customHeight="1" x14ac:dyDescent="0.2">
      <c r="A64" s="321" t="s">
        <v>18</v>
      </c>
      <c r="B64" s="207" t="s">
        <v>294</v>
      </c>
      <c r="C64" s="268">
        <v>615</v>
      </c>
      <c r="D64" s="269"/>
      <c r="E64" s="61">
        <f>SUM('13'!I101)</f>
        <v>4000</v>
      </c>
      <c r="F64" s="61">
        <f>SUM('13'!J101)</f>
        <v>4132</v>
      </c>
      <c r="G64" s="61">
        <f>SUM('13'!G101:H101)</f>
        <v>4000</v>
      </c>
      <c r="H64" s="270">
        <f t="shared" si="10"/>
        <v>100</v>
      </c>
      <c r="I64" s="69"/>
      <c r="J64" s="69"/>
      <c r="K64" s="69"/>
    </row>
    <row r="65" spans="1:14" s="70" customFormat="1" x14ac:dyDescent="0.2">
      <c r="A65" s="119" t="s">
        <v>18</v>
      </c>
      <c r="B65" s="437" t="s">
        <v>240</v>
      </c>
      <c r="C65" s="272"/>
      <c r="D65" s="260"/>
      <c r="E65" s="58">
        <f>SUM(E66:E67)</f>
        <v>13600</v>
      </c>
      <c r="F65" s="58">
        <f t="shared" ref="F65:G65" si="11">SUM(F66:F67)</f>
        <v>13600</v>
      </c>
      <c r="G65" s="58">
        <f t="shared" si="11"/>
        <v>13850</v>
      </c>
      <c r="H65" s="114">
        <f t="shared" si="10"/>
        <v>101.83823529411764</v>
      </c>
      <c r="I65" s="69"/>
      <c r="J65" s="69"/>
      <c r="K65" s="69"/>
    </row>
    <row r="66" spans="1:14" s="292" customFormat="1" ht="12.75" x14ac:dyDescent="0.2">
      <c r="A66" s="120" t="s">
        <v>19</v>
      </c>
      <c r="B66" s="62" t="s">
        <v>295</v>
      </c>
      <c r="C66" s="62">
        <v>650</v>
      </c>
      <c r="D66" s="62"/>
      <c r="E66" s="56">
        <f>SUM('13'!I110)</f>
        <v>7300</v>
      </c>
      <c r="F66" s="56">
        <f>SUM('13'!J110)</f>
        <v>7300</v>
      </c>
      <c r="G66" s="56">
        <f>SUM('13'!G110:H110)</f>
        <v>7300</v>
      </c>
      <c r="H66" s="116">
        <f t="shared" si="10"/>
        <v>100</v>
      </c>
      <c r="I66" s="291"/>
      <c r="J66" s="291"/>
      <c r="K66" s="291"/>
    </row>
    <row r="67" spans="1:14" s="292" customFormat="1" ht="12.75" x14ac:dyDescent="0.2">
      <c r="A67" s="117"/>
      <c r="B67" s="439" t="s">
        <v>296</v>
      </c>
      <c r="C67" s="185">
        <v>651</v>
      </c>
      <c r="D67" s="185"/>
      <c r="E67" s="57">
        <f>SUM('13'!I111)</f>
        <v>6300</v>
      </c>
      <c r="F67" s="57">
        <f>SUM('13'!J111)</f>
        <v>6300</v>
      </c>
      <c r="G67" s="57">
        <f>SUM('13'!G111:H111)</f>
        <v>6550</v>
      </c>
      <c r="H67" s="118">
        <f t="shared" si="10"/>
        <v>103.96825396825398</v>
      </c>
      <c r="I67" s="291"/>
      <c r="J67" s="291"/>
      <c r="K67" s="291"/>
    </row>
    <row r="68" spans="1:14" s="70" customFormat="1" ht="44.25" customHeight="1" x14ac:dyDescent="0.2">
      <c r="A68" s="328" t="s">
        <v>18</v>
      </c>
      <c r="B68" s="257" t="s">
        <v>297</v>
      </c>
      <c r="C68" s="272">
        <v>695</v>
      </c>
      <c r="D68" s="260"/>
      <c r="E68" s="58">
        <f>SUM('13'!I116)</f>
        <v>5000</v>
      </c>
      <c r="F68" s="58">
        <f>SUM('13'!J116)</f>
        <v>7050</v>
      </c>
      <c r="G68" s="58">
        <f>SUM('13'!G114:H114)</f>
        <v>10000</v>
      </c>
      <c r="H68" s="114">
        <f t="shared" si="10"/>
        <v>200</v>
      </c>
      <c r="I68" s="69"/>
      <c r="J68" s="69"/>
      <c r="K68" s="69"/>
    </row>
    <row r="69" spans="1:14" ht="15" thickBot="1" x14ac:dyDescent="0.25">
      <c r="A69" s="489"/>
      <c r="B69" s="490"/>
      <c r="C69" s="490"/>
      <c r="D69" s="490"/>
      <c r="E69" s="490"/>
      <c r="F69" s="491"/>
      <c r="G69" s="492"/>
      <c r="H69" s="493"/>
    </row>
    <row r="70" spans="1:14" s="153" customFormat="1" ht="18" customHeight="1" thickTop="1" x14ac:dyDescent="0.25">
      <c r="A70" s="483" t="s">
        <v>165</v>
      </c>
      <c r="B70" s="484"/>
      <c r="C70" s="485"/>
      <c r="D70" s="486"/>
      <c r="E70" s="487">
        <f>SUM(E71,E75,E76,E77,E78,E79)</f>
        <v>53040</v>
      </c>
      <c r="F70" s="487">
        <f>SUM(F71,F75,F76,F77,F78,F79)</f>
        <v>53040</v>
      </c>
      <c r="G70" s="487">
        <f>SUM(G71,G75,G76,G77)</f>
        <v>61000</v>
      </c>
      <c r="H70" s="488">
        <f t="shared" ref="H70:H76" si="12">G70/E70*100</f>
        <v>115.00754147812971</v>
      </c>
      <c r="I70" s="152"/>
      <c r="J70" s="152"/>
      <c r="K70" s="152"/>
      <c r="L70" s="152"/>
      <c r="M70" s="152"/>
      <c r="N70" s="152"/>
    </row>
    <row r="71" spans="1:14" s="70" customFormat="1" x14ac:dyDescent="0.2">
      <c r="A71" s="119" t="s">
        <v>18</v>
      </c>
      <c r="B71" s="429" t="s">
        <v>243</v>
      </c>
      <c r="C71" s="294"/>
      <c r="D71" s="59"/>
      <c r="E71" s="288">
        <f>SUM(E72:E74)</f>
        <v>13050</v>
      </c>
      <c r="F71" s="288">
        <f>SUM(F72:F74)</f>
        <v>13050</v>
      </c>
      <c r="G71" s="288">
        <f t="shared" ref="G71" si="13">SUM(G72:G74)</f>
        <v>16500</v>
      </c>
      <c r="H71" s="289">
        <f t="shared" si="12"/>
        <v>126.43678160919541</v>
      </c>
      <c r="I71" s="69"/>
      <c r="J71" s="69"/>
      <c r="K71" s="69"/>
    </row>
    <row r="72" spans="1:14" s="292" customFormat="1" ht="12.75" x14ac:dyDescent="0.2">
      <c r="A72" s="115" t="s">
        <v>19</v>
      </c>
      <c r="B72" s="62" t="s">
        <v>298</v>
      </c>
      <c r="C72" s="60">
        <v>550</v>
      </c>
      <c r="D72" s="62"/>
      <c r="E72" s="56">
        <v>10550</v>
      </c>
      <c r="F72" s="56">
        <v>10550</v>
      </c>
      <c r="G72" s="56">
        <f>SUM('13'!G129:H129)</f>
        <v>12000</v>
      </c>
      <c r="H72" s="116">
        <f t="shared" si="12"/>
        <v>113.74407582938389</v>
      </c>
      <c r="I72" s="291"/>
      <c r="J72" s="291"/>
      <c r="K72" s="291"/>
    </row>
    <row r="73" spans="1:14" s="292" customFormat="1" ht="12.75" x14ac:dyDescent="0.2">
      <c r="A73" s="120"/>
      <c r="B73" s="62" t="s">
        <v>299</v>
      </c>
      <c r="C73" s="60">
        <v>551</v>
      </c>
      <c r="D73" s="62"/>
      <c r="E73" s="56">
        <v>1500</v>
      </c>
      <c r="F73" s="56">
        <v>1300</v>
      </c>
      <c r="G73" s="56">
        <f>SUM('13'!G125:H125)</f>
        <v>1500</v>
      </c>
      <c r="H73" s="116">
        <f t="shared" si="12"/>
        <v>100</v>
      </c>
      <c r="I73" s="291"/>
      <c r="J73" s="291"/>
      <c r="K73" s="291"/>
    </row>
    <row r="74" spans="1:14" s="292" customFormat="1" ht="27" customHeight="1" x14ac:dyDescent="0.2">
      <c r="A74" s="117"/>
      <c r="B74" s="68" t="s">
        <v>300</v>
      </c>
      <c r="C74" s="68">
        <v>552</v>
      </c>
      <c r="D74" s="185"/>
      <c r="E74" s="57">
        <v>1000</v>
      </c>
      <c r="F74" s="57">
        <v>1200</v>
      </c>
      <c r="G74" s="57">
        <f>SUM('13'!G126:H126)</f>
        <v>3000</v>
      </c>
      <c r="H74" s="116">
        <f t="shared" si="12"/>
        <v>300</v>
      </c>
      <c r="I74" s="291"/>
      <c r="J74" s="291"/>
      <c r="K74" s="291"/>
    </row>
    <row r="75" spans="1:14" s="70" customFormat="1" ht="28.5" x14ac:dyDescent="0.2">
      <c r="A75" s="321" t="s">
        <v>18</v>
      </c>
      <c r="B75" s="431" t="s">
        <v>301</v>
      </c>
      <c r="C75" s="268">
        <v>555</v>
      </c>
      <c r="D75" s="269"/>
      <c r="E75" s="61">
        <f>SUM('13'!I136)</f>
        <v>15000</v>
      </c>
      <c r="F75" s="61">
        <f>SUM('13'!J136)</f>
        <v>15000</v>
      </c>
      <c r="G75" s="61">
        <f>SUM('13'!G136:H136)</f>
        <v>26000</v>
      </c>
      <c r="H75" s="270">
        <f t="shared" si="12"/>
        <v>173.33333333333334</v>
      </c>
      <c r="I75" s="69"/>
      <c r="J75" s="69"/>
      <c r="K75" s="69"/>
    </row>
    <row r="76" spans="1:14" ht="29.25" customHeight="1" x14ac:dyDescent="0.2">
      <c r="A76" s="321" t="s">
        <v>18</v>
      </c>
      <c r="B76" s="431" t="s">
        <v>331</v>
      </c>
      <c r="C76" s="268">
        <v>610</v>
      </c>
      <c r="D76" s="269"/>
      <c r="E76" s="61">
        <f>SUM('13'!I142)</f>
        <v>12500</v>
      </c>
      <c r="F76" s="61">
        <f>SUM('13'!J142)</f>
        <v>12500</v>
      </c>
      <c r="G76" s="61">
        <f>SUM('13'!G140:H140)</f>
        <v>14500</v>
      </c>
      <c r="H76" s="270">
        <f t="shared" si="12"/>
        <v>115.99999999999999</v>
      </c>
      <c r="I76" s="70"/>
    </row>
    <row r="77" spans="1:14" ht="29.25" customHeight="1" x14ac:dyDescent="0.2">
      <c r="A77" s="321" t="s">
        <v>18</v>
      </c>
      <c r="B77" s="431" t="s">
        <v>302</v>
      </c>
      <c r="C77" s="268">
        <v>620</v>
      </c>
      <c r="D77" s="269"/>
      <c r="E77" s="61">
        <f>SUM('13'!I148)</f>
        <v>0</v>
      </c>
      <c r="F77" s="61">
        <f>SUM('13'!J148)</f>
        <v>0</v>
      </c>
      <c r="G77" s="61">
        <f>SUM('13'!G146:H146)</f>
        <v>4000</v>
      </c>
      <c r="H77" s="270"/>
      <c r="I77" s="70"/>
    </row>
    <row r="78" spans="1:14" ht="29.25" customHeight="1" x14ac:dyDescent="0.2">
      <c r="A78" s="321" t="s">
        <v>18</v>
      </c>
      <c r="B78" s="293" t="s">
        <v>303</v>
      </c>
      <c r="C78" s="299">
        <v>655</v>
      </c>
      <c r="D78" s="59"/>
      <c r="E78" s="288">
        <v>700</v>
      </c>
      <c r="F78" s="288">
        <v>700</v>
      </c>
      <c r="G78" s="288"/>
      <c r="H78" s="114">
        <f>G78/E78*100</f>
        <v>0</v>
      </c>
      <c r="I78" s="70"/>
    </row>
    <row r="79" spans="1:14" s="70" customFormat="1" ht="15" thickBot="1" x14ac:dyDescent="0.25">
      <c r="A79" s="267" t="s">
        <v>18</v>
      </c>
      <c r="B79" s="443" t="s">
        <v>65</v>
      </c>
      <c r="C79" s="268">
        <v>670</v>
      </c>
      <c r="D79" s="269"/>
      <c r="E79" s="61">
        <v>11790</v>
      </c>
      <c r="F79" s="61">
        <v>11790</v>
      </c>
      <c r="G79" s="61"/>
      <c r="H79" s="270">
        <f>G79/E79*100</f>
        <v>0</v>
      </c>
      <c r="I79" s="69"/>
      <c r="J79" s="69"/>
      <c r="K79" s="69"/>
    </row>
    <row r="80" spans="1:14" s="27" customFormat="1" ht="15" x14ac:dyDescent="0.25">
      <c r="A80" s="284" t="s">
        <v>20</v>
      </c>
      <c r="B80" s="248"/>
      <c r="C80" s="249"/>
      <c r="D80" s="300">
        <v>14</v>
      </c>
      <c r="E80" s="306">
        <f>SUM(E81,E87,E90,E91,E92)</f>
        <v>13675</v>
      </c>
      <c r="F80" s="306">
        <f t="shared" ref="F80:G80" si="14">SUM(F81,F87,F90,F91,F92)</f>
        <v>14045</v>
      </c>
      <c r="G80" s="306">
        <f t="shared" si="14"/>
        <v>16675</v>
      </c>
      <c r="H80" s="307">
        <f t="shared" ref="H80:H103" si="15">G80/E80*100</f>
        <v>121.93784277879342</v>
      </c>
    </row>
    <row r="81" spans="1:8" ht="15" customHeight="1" x14ac:dyDescent="0.2">
      <c r="A81" s="113" t="s">
        <v>18</v>
      </c>
      <c r="B81" s="71" t="s">
        <v>197</v>
      </c>
      <c r="C81" s="66"/>
      <c r="D81" s="260"/>
      <c r="E81" s="58">
        <f>SUM(E82:E86)</f>
        <v>2625</v>
      </c>
      <c r="F81" s="58">
        <f>SUM(F82:F86)</f>
        <v>2625</v>
      </c>
      <c r="G81" s="58">
        <f>SUM(G82:G86)</f>
        <v>2625</v>
      </c>
      <c r="H81" s="114">
        <f t="shared" si="15"/>
        <v>100</v>
      </c>
    </row>
    <row r="82" spans="1:8" s="67" customFormat="1" ht="15" customHeight="1" x14ac:dyDescent="0.2">
      <c r="A82" s="115" t="s">
        <v>19</v>
      </c>
      <c r="B82" s="60" t="s">
        <v>304</v>
      </c>
      <c r="C82" s="60">
        <v>575</v>
      </c>
      <c r="D82" s="62"/>
      <c r="E82" s="56">
        <f>SUM('14'!I27)</f>
        <v>1375</v>
      </c>
      <c r="F82" s="56">
        <f>SUM('14'!J27)</f>
        <v>1200</v>
      </c>
      <c r="G82" s="56">
        <f>SUM('14'!G21:H21)</f>
        <v>1825</v>
      </c>
      <c r="H82" s="116">
        <f t="shared" si="15"/>
        <v>132.72727272727275</v>
      </c>
    </row>
    <row r="83" spans="1:8" s="67" customFormat="1" ht="15" customHeight="1" x14ac:dyDescent="0.2">
      <c r="A83" s="120"/>
      <c r="B83" s="60" t="s">
        <v>305</v>
      </c>
      <c r="C83" s="60">
        <v>576</v>
      </c>
      <c r="D83" s="62"/>
      <c r="E83" s="56">
        <f>SUM('14'!I28)</f>
        <v>450</v>
      </c>
      <c r="F83" s="56">
        <f>SUM('14'!J28)</f>
        <v>625</v>
      </c>
      <c r="G83" s="56"/>
      <c r="H83" s="116">
        <f t="shared" si="15"/>
        <v>0</v>
      </c>
    </row>
    <row r="84" spans="1:8" s="67" customFormat="1" ht="15" customHeight="1" x14ac:dyDescent="0.2">
      <c r="A84" s="120"/>
      <c r="B84" s="60" t="s">
        <v>306</v>
      </c>
      <c r="C84" s="60">
        <v>577</v>
      </c>
      <c r="D84" s="62"/>
      <c r="E84" s="56">
        <f>SUM('14'!I29)</f>
        <v>300</v>
      </c>
      <c r="F84" s="56">
        <f>SUM('14'!J29)</f>
        <v>300</v>
      </c>
      <c r="G84" s="56">
        <f>SUM('14'!G22:H22)</f>
        <v>300</v>
      </c>
      <c r="H84" s="116">
        <f t="shared" si="15"/>
        <v>100</v>
      </c>
    </row>
    <row r="85" spans="1:8" s="67" customFormat="1" ht="15" customHeight="1" x14ac:dyDescent="0.2">
      <c r="A85" s="120"/>
      <c r="B85" s="60" t="s">
        <v>307</v>
      </c>
      <c r="C85" s="60">
        <v>578</v>
      </c>
      <c r="D85" s="62"/>
      <c r="E85" s="56">
        <f>SUM('14'!I30)</f>
        <v>300</v>
      </c>
      <c r="F85" s="56">
        <f>SUM('14'!J30)</f>
        <v>300</v>
      </c>
      <c r="G85" s="56">
        <f>SUM('14'!G23:H23)</f>
        <v>300</v>
      </c>
      <c r="H85" s="116">
        <f t="shared" si="15"/>
        <v>100</v>
      </c>
    </row>
    <row r="86" spans="1:8" s="67" customFormat="1" ht="16.5" customHeight="1" x14ac:dyDescent="0.2">
      <c r="A86" s="120"/>
      <c r="B86" s="60" t="s">
        <v>335</v>
      </c>
      <c r="C86" s="60">
        <v>579</v>
      </c>
      <c r="D86" s="62"/>
      <c r="E86" s="56">
        <f>SUM('14'!I31)</f>
        <v>200</v>
      </c>
      <c r="F86" s="56">
        <f>SUM('14'!J31)</f>
        <v>200</v>
      </c>
      <c r="G86" s="56">
        <f>SUM('14'!G30:H30)</f>
        <v>200</v>
      </c>
      <c r="H86" s="116">
        <f t="shared" si="15"/>
        <v>100</v>
      </c>
    </row>
    <row r="87" spans="1:8" ht="28.5" customHeight="1" x14ac:dyDescent="0.2">
      <c r="A87" s="328" t="s">
        <v>18</v>
      </c>
      <c r="B87" s="271" t="s">
        <v>201</v>
      </c>
      <c r="C87" s="258"/>
      <c r="D87" s="260"/>
      <c r="E87" s="58">
        <f>SUM(E88:E89)</f>
        <v>2250</v>
      </c>
      <c r="F87" s="58">
        <f>SUM(F88:F89)</f>
        <v>2250</v>
      </c>
      <c r="G87" s="58">
        <f>SUM(G88:G89)</f>
        <v>2650</v>
      </c>
      <c r="H87" s="114">
        <f t="shared" si="15"/>
        <v>117.77777777777779</v>
      </c>
    </row>
    <row r="88" spans="1:8" s="67" customFormat="1" ht="15.75" customHeight="1" x14ac:dyDescent="0.2">
      <c r="A88" s="115" t="s">
        <v>19</v>
      </c>
      <c r="B88" s="60" t="s">
        <v>308</v>
      </c>
      <c r="C88" s="62">
        <v>566</v>
      </c>
      <c r="D88" s="62"/>
      <c r="E88" s="56">
        <f>SUM('14'!I38)</f>
        <v>700</v>
      </c>
      <c r="F88" s="56">
        <f>SUM('14'!J38)</f>
        <v>877</v>
      </c>
      <c r="G88" s="56">
        <f>SUM('14'!G38:H38)</f>
        <v>700</v>
      </c>
      <c r="H88" s="116">
        <f t="shared" si="15"/>
        <v>100</v>
      </c>
    </row>
    <row r="89" spans="1:8" s="67" customFormat="1" ht="17.25" customHeight="1" x14ac:dyDescent="0.2">
      <c r="A89" s="120"/>
      <c r="B89" s="60" t="s">
        <v>309</v>
      </c>
      <c r="C89" s="62">
        <v>675</v>
      </c>
      <c r="D89" s="62"/>
      <c r="E89" s="56">
        <f>SUM('14'!I39)</f>
        <v>1550</v>
      </c>
      <c r="F89" s="56">
        <f>SUM('14'!J39)</f>
        <v>1373</v>
      </c>
      <c r="G89" s="56">
        <f>SUM('14'!G39:H39)</f>
        <v>1950</v>
      </c>
      <c r="H89" s="116">
        <f t="shared" si="15"/>
        <v>125.80645161290323</v>
      </c>
    </row>
    <row r="90" spans="1:8" s="304" customFormat="1" ht="15" customHeight="1" x14ac:dyDescent="0.2">
      <c r="A90" s="285" t="s">
        <v>18</v>
      </c>
      <c r="B90" s="301" t="s">
        <v>310</v>
      </c>
      <c r="C90" s="302">
        <v>570</v>
      </c>
      <c r="D90" s="301"/>
      <c r="E90" s="61">
        <f>SUM('14'!I44)</f>
        <v>1500</v>
      </c>
      <c r="F90" s="61">
        <f>SUM('14'!J44)</f>
        <v>1500</v>
      </c>
      <c r="G90" s="61">
        <f>SUM('14'!G42:H42)</f>
        <v>1500</v>
      </c>
      <c r="H90" s="303">
        <f t="shared" si="15"/>
        <v>100</v>
      </c>
    </row>
    <row r="91" spans="1:8" s="304" customFormat="1" ht="30" hidden="1" customHeight="1" x14ac:dyDescent="0.2">
      <c r="A91" s="285" t="s">
        <v>18</v>
      </c>
      <c r="B91" s="419" t="s">
        <v>311</v>
      </c>
      <c r="C91" s="302">
        <v>625</v>
      </c>
      <c r="D91" s="301"/>
      <c r="E91" s="61">
        <f>SUM('14'!I49)</f>
        <v>0</v>
      </c>
      <c r="F91" s="61">
        <f>SUM('14'!J49)</f>
        <v>0</v>
      </c>
      <c r="G91" s="473">
        <f>SUM('14'!G47:H47)</f>
        <v>0</v>
      </c>
      <c r="H91" s="303"/>
    </row>
    <row r="92" spans="1:8" s="304" customFormat="1" ht="31.5" customHeight="1" x14ac:dyDescent="0.2">
      <c r="A92" s="328" t="s">
        <v>18</v>
      </c>
      <c r="B92" s="271" t="s">
        <v>200</v>
      </c>
      <c r="C92" s="258"/>
      <c r="D92" s="260"/>
      <c r="E92" s="58">
        <f>SUM(E93:E97)</f>
        <v>7300</v>
      </c>
      <c r="F92" s="58">
        <f t="shared" ref="F92:G92" si="16">SUM(F93:F97)</f>
        <v>7670</v>
      </c>
      <c r="G92" s="58">
        <f t="shared" si="16"/>
        <v>9900</v>
      </c>
      <c r="H92" s="114">
        <f t="shared" si="15"/>
        <v>135.61643835616439</v>
      </c>
    </row>
    <row r="93" spans="1:8" s="305" customFormat="1" ht="15" customHeight="1" x14ac:dyDescent="0.2">
      <c r="A93" s="115" t="s">
        <v>19</v>
      </c>
      <c r="B93" s="60" t="s">
        <v>312</v>
      </c>
      <c r="C93" s="62">
        <v>660</v>
      </c>
      <c r="D93" s="62"/>
      <c r="E93" s="56">
        <f>SUM('14'!I61)</f>
        <v>2500</v>
      </c>
      <c r="F93" s="56">
        <f>SUM('14'!J61)</f>
        <v>1800</v>
      </c>
      <c r="G93" s="56">
        <f>SUM('14'!G61:H61)</f>
        <v>2500</v>
      </c>
      <c r="H93" s="116">
        <f t="shared" si="15"/>
        <v>100</v>
      </c>
    </row>
    <row r="94" spans="1:8" s="305" customFormat="1" ht="15" customHeight="1" x14ac:dyDescent="0.2">
      <c r="A94" s="120"/>
      <c r="B94" s="60" t="s">
        <v>313</v>
      </c>
      <c r="C94" s="62">
        <v>661</v>
      </c>
      <c r="D94" s="62"/>
      <c r="E94" s="56">
        <f>SUM('14'!I62:I63)</f>
        <v>4000</v>
      </c>
      <c r="F94" s="56">
        <f>SUM('14'!J62:J63)</f>
        <v>5400</v>
      </c>
      <c r="G94" s="56">
        <f>SUM('14'!G55:H55)</f>
        <v>7000</v>
      </c>
      <c r="H94" s="116">
        <f t="shared" si="15"/>
        <v>175</v>
      </c>
    </row>
    <row r="95" spans="1:8" s="305" customFormat="1" ht="15" customHeight="1" x14ac:dyDescent="0.2">
      <c r="A95" s="120"/>
      <c r="B95" s="60" t="s">
        <v>314</v>
      </c>
      <c r="C95" s="62">
        <v>662</v>
      </c>
      <c r="D95" s="62"/>
      <c r="E95" s="56">
        <f>SUM('14'!I64)</f>
        <v>400</v>
      </c>
      <c r="F95" s="56">
        <f>SUM('14'!J64)</f>
        <v>0</v>
      </c>
      <c r="G95" s="56"/>
      <c r="H95" s="116">
        <f t="shared" si="15"/>
        <v>0</v>
      </c>
    </row>
    <row r="96" spans="1:8" s="305" customFormat="1" ht="18" customHeight="1" x14ac:dyDescent="0.2">
      <c r="A96" s="120"/>
      <c r="B96" s="60" t="s">
        <v>315</v>
      </c>
      <c r="C96" s="62">
        <v>665</v>
      </c>
      <c r="D96" s="62"/>
      <c r="E96" s="56">
        <f>SUM('14'!I66)</f>
        <v>200</v>
      </c>
      <c r="F96" s="56">
        <f>SUM('14'!J66)</f>
        <v>200</v>
      </c>
      <c r="G96" s="56">
        <f>SUM('14'!G56:H56)</f>
        <v>200</v>
      </c>
      <c r="H96" s="116">
        <f t="shared" si="15"/>
        <v>100</v>
      </c>
    </row>
    <row r="97" spans="1:14" s="305" customFormat="1" ht="30" customHeight="1" thickBot="1" x14ac:dyDescent="0.25">
      <c r="A97" s="120"/>
      <c r="B97" s="60" t="s">
        <v>316</v>
      </c>
      <c r="C97" s="62">
        <v>666</v>
      </c>
      <c r="D97" s="62"/>
      <c r="E97" s="56">
        <v>200</v>
      </c>
      <c r="F97" s="56">
        <v>270</v>
      </c>
      <c r="G97" s="56">
        <f>SUM('14'!G57:H57)</f>
        <v>200</v>
      </c>
      <c r="H97" s="116">
        <f t="shared" si="15"/>
        <v>100</v>
      </c>
    </row>
    <row r="98" spans="1:14" s="27" customFormat="1" ht="15.75" thickBot="1" x14ac:dyDescent="0.3">
      <c r="A98" s="286" t="s">
        <v>81</v>
      </c>
      <c r="B98" s="250"/>
      <c r="C98" s="173"/>
      <c r="D98" s="308">
        <v>18</v>
      </c>
      <c r="E98" s="201">
        <f>SUM(E99,E104,E107)</f>
        <v>19600</v>
      </c>
      <c r="F98" s="201">
        <f>SUM(F99,F104,F107)</f>
        <v>23326</v>
      </c>
      <c r="G98" s="201">
        <f>SUM(G99,G104,G107)</f>
        <v>21000</v>
      </c>
      <c r="H98" s="309">
        <f t="shared" si="15"/>
        <v>107.14285714285714</v>
      </c>
      <c r="I98" s="29"/>
    </row>
    <row r="99" spans="1:14" ht="30" customHeight="1" x14ac:dyDescent="0.2">
      <c r="A99" s="322" t="s">
        <v>18</v>
      </c>
      <c r="B99" s="293" t="s">
        <v>202</v>
      </c>
      <c r="C99" s="294"/>
      <c r="D99" s="59"/>
      <c r="E99" s="288">
        <f>SUM(E100:E103)</f>
        <v>8100</v>
      </c>
      <c r="F99" s="288">
        <f>SUM(F100:F103)</f>
        <v>10100</v>
      </c>
      <c r="G99" s="288">
        <f>SUM(G100:G103)</f>
        <v>8100</v>
      </c>
      <c r="H99" s="289">
        <f t="shared" si="15"/>
        <v>100</v>
      </c>
    </row>
    <row r="100" spans="1:14" s="67" customFormat="1" ht="15" customHeight="1" x14ac:dyDescent="0.2">
      <c r="A100" s="115" t="s">
        <v>19</v>
      </c>
      <c r="B100" s="60" t="s">
        <v>317</v>
      </c>
      <c r="C100" s="60">
        <v>580</v>
      </c>
      <c r="D100" s="62"/>
      <c r="E100" s="56">
        <f>SUM('18'!K18:K19)</f>
        <v>1000</v>
      </c>
      <c r="F100" s="56">
        <f>SUM('18'!L18:L19)</f>
        <v>1000</v>
      </c>
      <c r="G100" s="56">
        <f>SUM('18'!G18:H18)</f>
        <v>1000</v>
      </c>
      <c r="H100" s="116">
        <f t="shared" si="15"/>
        <v>100</v>
      </c>
    </row>
    <row r="101" spans="1:14" s="67" customFormat="1" ht="15" customHeight="1" x14ac:dyDescent="0.2">
      <c r="A101" s="120"/>
      <c r="B101" s="60" t="s">
        <v>318</v>
      </c>
      <c r="C101" s="60">
        <v>581</v>
      </c>
      <c r="D101" s="62"/>
      <c r="E101" s="56">
        <f>SUM('18'!K20:K21)</f>
        <v>400</v>
      </c>
      <c r="F101" s="56">
        <f>SUM('18'!L20:L21)</f>
        <v>400</v>
      </c>
      <c r="G101" s="56">
        <f>SUM('18'!G19:H19)</f>
        <v>400</v>
      </c>
      <c r="H101" s="116">
        <f t="shared" si="15"/>
        <v>100</v>
      </c>
    </row>
    <row r="102" spans="1:14" s="67" customFormat="1" ht="15" customHeight="1" x14ac:dyDescent="0.2">
      <c r="A102" s="120"/>
      <c r="B102" s="60" t="s">
        <v>319</v>
      </c>
      <c r="C102" s="60">
        <v>582</v>
      </c>
      <c r="D102" s="62"/>
      <c r="E102" s="56">
        <f>SUM('18'!K22:K23)</f>
        <v>600</v>
      </c>
      <c r="F102" s="56">
        <f>SUM('18'!L22:L23)</f>
        <v>600</v>
      </c>
      <c r="G102" s="56">
        <f>SUM('18'!G20:H20)</f>
        <v>600</v>
      </c>
      <c r="H102" s="116">
        <f t="shared" si="15"/>
        <v>100</v>
      </c>
    </row>
    <row r="103" spans="1:14" s="67" customFormat="1" ht="14.25" customHeight="1" x14ac:dyDescent="0.2">
      <c r="A103" s="117"/>
      <c r="B103" s="68" t="s">
        <v>320</v>
      </c>
      <c r="C103" s="68">
        <v>583</v>
      </c>
      <c r="D103" s="185"/>
      <c r="E103" s="57">
        <f>SUM('18'!K24:K26)</f>
        <v>6100</v>
      </c>
      <c r="F103" s="57">
        <f>SUM('18'!L24:L26)</f>
        <v>8100</v>
      </c>
      <c r="G103" s="57">
        <f>SUM('18'!G21:H21)</f>
        <v>6100</v>
      </c>
      <c r="H103" s="118">
        <f t="shared" si="15"/>
        <v>100</v>
      </c>
    </row>
    <row r="104" spans="1:14" ht="15" customHeight="1" x14ac:dyDescent="0.2">
      <c r="A104" s="119" t="s">
        <v>18</v>
      </c>
      <c r="B104" s="429" t="s">
        <v>219</v>
      </c>
      <c r="C104" s="294"/>
      <c r="D104" s="59"/>
      <c r="E104" s="288">
        <f>SUM(E105:E106)</f>
        <v>8000</v>
      </c>
      <c r="F104" s="288">
        <f>SUM(F105:F106)</f>
        <v>9726</v>
      </c>
      <c r="G104" s="288">
        <f>SUM(G105:G106)</f>
        <v>9400</v>
      </c>
      <c r="H104" s="289">
        <f t="shared" ref="H104:H110" si="17">G104/E104*100</f>
        <v>117.5</v>
      </c>
    </row>
    <row r="105" spans="1:14" s="67" customFormat="1" ht="42" customHeight="1" x14ac:dyDescent="0.2">
      <c r="A105" s="329" t="s">
        <v>19</v>
      </c>
      <c r="B105" s="60" t="s">
        <v>321</v>
      </c>
      <c r="C105" s="60">
        <v>415</v>
      </c>
      <c r="D105" s="62"/>
      <c r="E105" s="56">
        <f>SUM('18'!K32:K33)</f>
        <v>5200</v>
      </c>
      <c r="F105" s="56">
        <f>SUM('18'!L32:L33)</f>
        <v>6926</v>
      </c>
      <c r="G105" s="56">
        <f>SUM('18'!G37:H37)</f>
        <v>7200</v>
      </c>
      <c r="H105" s="116">
        <f t="shared" si="17"/>
        <v>138.46153846153845</v>
      </c>
    </row>
    <row r="106" spans="1:14" s="67" customFormat="1" ht="26.25" customHeight="1" x14ac:dyDescent="0.2">
      <c r="A106" s="120"/>
      <c r="B106" s="60" t="s">
        <v>322</v>
      </c>
      <c r="C106" s="60">
        <v>416</v>
      </c>
      <c r="D106" s="62"/>
      <c r="E106" s="56">
        <f>SUM('18'!K34)</f>
        <v>2800</v>
      </c>
      <c r="F106" s="56">
        <f>SUM('18'!L34)</f>
        <v>2800</v>
      </c>
      <c r="G106" s="56">
        <f>SUM('18'!G34:H34)</f>
        <v>2200</v>
      </c>
      <c r="H106" s="116">
        <f t="shared" si="17"/>
        <v>78.571428571428569</v>
      </c>
    </row>
    <row r="107" spans="1:14" ht="27.75" customHeight="1" x14ac:dyDescent="0.2">
      <c r="A107" s="320" t="s">
        <v>18</v>
      </c>
      <c r="B107" s="271" t="s">
        <v>222</v>
      </c>
      <c r="C107" s="258"/>
      <c r="D107" s="197"/>
      <c r="E107" s="58">
        <f>SUM(E108:E109)</f>
        <v>3500</v>
      </c>
      <c r="F107" s="58">
        <f t="shared" ref="F107:G107" si="18">SUM(F108:F109)</f>
        <v>3500</v>
      </c>
      <c r="G107" s="58">
        <f t="shared" si="18"/>
        <v>3500</v>
      </c>
      <c r="H107" s="114">
        <f t="shared" si="17"/>
        <v>100</v>
      </c>
      <c r="I107" s="215"/>
      <c r="J107" s="215"/>
      <c r="K107" s="215"/>
    </row>
    <row r="108" spans="1:14" s="67" customFormat="1" ht="28.5" customHeight="1" x14ac:dyDescent="0.2">
      <c r="A108" s="120"/>
      <c r="B108" s="60" t="s">
        <v>323</v>
      </c>
      <c r="C108" s="62">
        <v>425</v>
      </c>
      <c r="D108" s="62"/>
      <c r="E108" s="56">
        <f>SUM('18'!K47)</f>
        <v>2000</v>
      </c>
      <c r="F108" s="56">
        <f>SUM('18'!L47)</f>
        <v>2000</v>
      </c>
      <c r="G108" s="56">
        <f>SUM('18'!G47:H47)</f>
        <v>2000</v>
      </c>
      <c r="H108" s="116">
        <f t="shared" si="17"/>
        <v>100</v>
      </c>
    </row>
    <row r="109" spans="1:14" s="67" customFormat="1" ht="29.25" customHeight="1" thickBot="1" x14ac:dyDescent="0.25">
      <c r="A109" s="196"/>
      <c r="B109" s="198" t="s">
        <v>324</v>
      </c>
      <c r="C109" s="199">
        <v>426</v>
      </c>
      <c r="D109" s="199"/>
      <c r="E109" s="200">
        <f>SUM('18'!K48)</f>
        <v>1500</v>
      </c>
      <c r="F109" s="200">
        <f>SUM('18'!L48)</f>
        <v>1500</v>
      </c>
      <c r="G109" s="200">
        <f>SUM('18'!G48:H48)</f>
        <v>1500</v>
      </c>
      <c r="H109" s="116">
        <f t="shared" si="17"/>
        <v>100</v>
      </c>
    </row>
    <row r="110" spans="1:14" s="72" customFormat="1" ht="24" customHeight="1" thickBot="1" x14ac:dyDescent="0.3">
      <c r="A110" s="420" t="s">
        <v>72</v>
      </c>
      <c r="B110" s="421"/>
      <c r="C110" s="421"/>
      <c r="D110" s="421"/>
      <c r="E110" s="422">
        <f>SUM(E6,E21,E32,E37,E46,E50,E80,E98)</f>
        <v>358171</v>
      </c>
      <c r="F110" s="422">
        <f>SUM(F6,F21,F32,F37,F46,F50,F80,F98)</f>
        <v>364486</v>
      </c>
      <c r="G110" s="422">
        <f>SUM(G6,G21,G32,G37,G46,G50,G80,G98)</f>
        <v>368126</v>
      </c>
      <c r="H110" s="423">
        <f t="shared" si="17"/>
        <v>102.77939866711709</v>
      </c>
      <c r="I110" s="138"/>
    </row>
    <row r="111" spans="1:14" ht="15.75" thickTop="1" thickBot="1" x14ac:dyDescent="0.25">
      <c r="A111" s="425"/>
      <c r="B111" s="59"/>
      <c r="C111" s="59"/>
      <c r="D111" s="59"/>
      <c r="E111" s="59"/>
      <c r="F111" s="13"/>
      <c r="G111" s="13"/>
      <c r="H111" s="424"/>
    </row>
    <row r="112" spans="1:14" s="213" customFormat="1" ht="18" customHeight="1" x14ac:dyDescent="0.25">
      <c r="A112" s="444" t="s">
        <v>129</v>
      </c>
      <c r="B112" s="445"/>
      <c r="C112" s="205"/>
      <c r="D112" s="211"/>
      <c r="E112" s="211">
        <f>SUM(E113)</f>
        <v>81336</v>
      </c>
      <c r="F112" s="211">
        <f>SUM(F113)</f>
        <v>108955</v>
      </c>
      <c r="G112" s="211">
        <f t="shared" ref="G112" si="19">SUM(G113)</f>
        <v>95115</v>
      </c>
      <c r="H112" s="212">
        <f>G112/E112*100</f>
        <v>116.94083800531129</v>
      </c>
      <c r="I112" s="17"/>
      <c r="J112" s="17"/>
      <c r="K112" s="17"/>
      <c r="L112" s="17"/>
      <c r="M112" s="17"/>
      <c r="N112" s="17"/>
    </row>
    <row r="113" spans="1:11" s="52" customFormat="1" ht="18" customHeight="1" thickBot="1" x14ac:dyDescent="0.25">
      <c r="A113" s="206" t="s">
        <v>18</v>
      </c>
      <c r="B113" s="207" t="s">
        <v>71</v>
      </c>
      <c r="C113" s="208">
        <v>401</v>
      </c>
      <c r="D113" s="214"/>
      <c r="E113" s="61">
        <f>SUM('07 - ID'!D12)</f>
        <v>81336</v>
      </c>
      <c r="F113" s="61">
        <f>SUM('07 - ID'!E12)</f>
        <v>108955</v>
      </c>
      <c r="G113" s="61">
        <f>SUM('07 - ID'!F12)</f>
        <v>95115</v>
      </c>
      <c r="H113" s="342">
        <f>G113/E113*100</f>
        <v>116.94083800531129</v>
      </c>
      <c r="I113" s="102"/>
      <c r="J113" s="102"/>
      <c r="K113" s="102"/>
    </row>
    <row r="114" spans="1:11" s="215" customFormat="1" ht="15" hidden="1" thickBot="1" x14ac:dyDescent="0.25">
      <c r="A114" s="246"/>
      <c r="B114" s="261" t="s">
        <v>157</v>
      </c>
      <c r="C114" s="247"/>
      <c r="D114" s="262"/>
      <c r="E114" s="263"/>
      <c r="F114" s="263">
        <v>10000</v>
      </c>
      <c r="G114" s="200"/>
      <c r="H114" s="264"/>
    </row>
    <row r="115" spans="1:11" s="72" customFormat="1" ht="24" customHeight="1" thickBot="1" x14ac:dyDescent="0.3">
      <c r="A115" s="209" t="s">
        <v>72</v>
      </c>
      <c r="B115" s="210"/>
      <c r="C115" s="210"/>
      <c r="D115" s="210"/>
      <c r="E115" s="201">
        <f>SUM(E112)</f>
        <v>81336</v>
      </c>
      <c r="F115" s="201">
        <f>SUM(F112)</f>
        <v>108955</v>
      </c>
      <c r="G115" s="201">
        <f>SUM(G112)</f>
        <v>95115</v>
      </c>
      <c r="H115" s="216">
        <f>G115/E115*100</f>
        <v>116.94083800531129</v>
      </c>
    </row>
    <row r="116" spans="1:11" ht="15.75" customHeight="1" thickBot="1" x14ac:dyDescent="0.25">
      <c r="G116" s="441"/>
    </row>
    <row r="117" spans="1:11" s="72" customFormat="1" ht="24" customHeight="1" thickBot="1" x14ac:dyDescent="0.3">
      <c r="A117" s="209" t="s">
        <v>72</v>
      </c>
      <c r="B117" s="210"/>
      <c r="C117" s="210"/>
      <c r="D117" s="210"/>
      <c r="E117" s="201">
        <f>SUM(E110,E115)</f>
        <v>439507</v>
      </c>
      <c r="F117" s="201">
        <f>SUM(F110,F115)</f>
        <v>473441</v>
      </c>
      <c r="G117" s="201">
        <f>SUM(G110,G115)</f>
        <v>463241</v>
      </c>
      <c r="H117" s="216">
        <f>G117/E117*100</f>
        <v>105.40014152220556</v>
      </c>
    </row>
    <row r="118" spans="1:11" x14ac:dyDescent="0.2">
      <c r="A118" s="70"/>
      <c r="B118" s="70"/>
      <c r="C118" s="70"/>
      <c r="D118" s="70"/>
      <c r="E118" s="70"/>
      <c r="F118" s="458"/>
      <c r="G118" s="459"/>
      <c r="H118" s="460"/>
      <c r="I118" s="70"/>
      <c r="J118" s="70"/>
    </row>
    <row r="119" spans="1:11" ht="15" customHeight="1" x14ac:dyDescent="0.2">
      <c r="A119" s="70"/>
      <c r="B119" s="461" t="s">
        <v>326</v>
      </c>
      <c r="C119" s="70"/>
      <c r="D119" s="70"/>
      <c r="E119" s="70"/>
      <c r="F119" s="458"/>
      <c r="G119" s="459"/>
      <c r="H119" s="460"/>
      <c r="I119" s="70"/>
      <c r="J119" s="70"/>
    </row>
    <row r="120" spans="1:11" x14ac:dyDescent="0.2">
      <c r="A120" s="70"/>
      <c r="B120" s="499" t="s">
        <v>327</v>
      </c>
      <c r="C120" s="499"/>
      <c r="D120" s="499"/>
      <c r="E120" s="373">
        <f>'08'!E50+'09'!E49+'10'!E48+'11'!E43+'12'!E34+'13'!E154+'14'!E70+'18'!E57+'07 - ID'!D23</f>
        <v>372757</v>
      </c>
      <c r="F120" s="373">
        <f>'08'!F50+'09'!F49+'10'!F48+'11'!F43+'12'!F34+'13'!F154+'14'!F70+'18'!F57+'07 - ID'!E23</f>
        <v>311372</v>
      </c>
      <c r="G120" s="373">
        <f>'08'!G50+'09'!G49+'10'!G48+'11'!G43+'12'!G34+'13'!G154+'14'!G70+'18'!G57+'07 - ID'!F23</f>
        <v>407291</v>
      </c>
      <c r="H120" s="455">
        <f>G120/E120*100</f>
        <v>109.26448061337548</v>
      </c>
      <c r="I120" s="70"/>
      <c r="J120" s="70"/>
    </row>
    <row r="121" spans="1:11" ht="15" thickBot="1" x14ac:dyDescent="0.25">
      <c r="A121" s="70"/>
      <c r="B121" s="498" t="s">
        <v>170</v>
      </c>
      <c r="C121" s="498"/>
      <c r="D121" s="498"/>
      <c r="E121" s="456">
        <f>'08'!E51+'09'!E50+'10'!E49+'11'!E44+'12'!E35+'13'!E155+'14'!E71+'18'!E58+'07 - ID'!D24</f>
        <v>66750</v>
      </c>
      <c r="F121" s="456">
        <f>'08'!F51+'09'!F50+'10'!F49+'11'!F44+'12'!F35+'13'!F155+'14'!F71+'18'!F58+'07 - ID'!E24</f>
        <v>162069</v>
      </c>
      <c r="G121" s="456">
        <f>'08'!G51+'09'!G50+'10'!G49+'11'!G44+'12'!G35+'13'!G155+'14'!G71+'18'!G58+'07 - ID'!F24</f>
        <v>55950</v>
      </c>
      <c r="H121" s="457">
        <f t="shared" ref="H121:H122" si="20">G121/E121*100</f>
        <v>83.82022471910112</v>
      </c>
      <c r="I121" s="70"/>
      <c r="J121" s="70"/>
    </row>
    <row r="122" spans="1:11" ht="15.75" thickBot="1" x14ac:dyDescent="0.3">
      <c r="A122" s="70"/>
      <c r="B122" s="496" t="s">
        <v>106</v>
      </c>
      <c r="C122" s="497"/>
      <c r="D122" s="497"/>
      <c r="E122" s="466">
        <f>SUM(E120:E121)</f>
        <v>439507</v>
      </c>
      <c r="F122" s="466">
        <f t="shared" ref="F122:G122" si="21">SUM(F120:F121)</f>
        <v>473441</v>
      </c>
      <c r="G122" s="466">
        <f t="shared" si="21"/>
        <v>463241</v>
      </c>
      <c r="H122" s="467">
        <f t="shared" si="20"/>
        <v>105.40014152220556</v>
      </c>
      <c r="I122" s="70"/>
      <c r="J122" s="70"/>
    </row>
    <row r="123" spans="1:11" x14ac:dyDescent="0.2">
      <c r="A123" s="70"/>
      <c r="B123" s="70"/>
      <c r="C123" s="70"/>
      <c r="D123" s="70"/>
      <c r="E123" s="70"/>
      <c r="F123" s="458"/>
      <c r="G123" s="459"/>
      <c r="H123" s="460"/>
      <c r="I123" s="70"/>
      <c r="J123" s="70"/>
    </row>
    <row r="124" spans="1:11" x14ac:dyDescent="0.2">
      <c r="A124" s="70"/>
      <c r="B124" s="70"/>
      <c r="C124" s="70"/>
      <c r="D124" s="70"/>
      <c r="E124" s="70"/>
      <c r="F124" s="458"/>
      <c r="G124" s="459"/>
      <c r="H124" s="460"/>
      <c r="I124" s="70"/>
      <c r="J124" s="70"/>
      <c r="K124" s="70"/>
    </row>
    <row r="125" spans="1:11" x14ac:dyDescent="0.2">
      <c r="A125" s="70"/>
      <c r="B125" s="70"/>
      <c r="C125" s="70"/>
      <c r="D125" s="70"/>
      <c r="E125" s="70"/>
      <c r="F125" s="458"/>
      <c r="G125" s="459"/>
      <c r="H125" s="460"/>
      <c r="I125" s="70"/>
      <c r="J125" s="70"/>
      <c r="K125" s="70"/>
    </row>
    <row r="126" spans="1:11" x14ac:dyDescent="0.2">
      <c r="A126" s="70"/>
      <c r="B126" s="70"/>
      <c r="C126" s="70"/>
      <c r="D126" s="70"/>
      <c r="E126" s="70"/>
      <c r="F126" s="458"/>
      <c r="G126" s="459"/>
      <c r="H126" s="460"/>
      <c r="I126" s="70"/>
      <c r="J126" s="70"/>
      <c r="K126" s="70"/>
    </row>
    <row r="127" spans="1:11" x14ac:dyDescent="0.2">
      <c r="A127" s="70"/>
      <c r="B127" s="70"/>
      <c r="C127" s="70"/>
      <c r="D127" s="70"/>
      <c r="E127" s="70"/>
      <c r="F127" s="458"/>
      <c r="G127" s="459"/>
      <c r="H127" s="460"/>
      <c r="I127" s="70"/>
      <c r="J127" s="70"/>
      <c r="K127" s="70"/>
    </row>
    <row r="128" spans="1:11" x14ac:dyDescent="0.2">
      <c r="A128" s="70"/>
      <c r="B128" s="70"/>
      <c r="C128" s="70"/>
      <c r="D128" s="70"/>
      <c r="E128" s="70"/>
      <c r="F128" s="458"/>
      <c r="G128" s="459"/>
      <c r="H128" s="460"/>
      <c r="I128" s="70"/>
      <c r="J128" s="70"/>
      <c r="K128" s="70"/>
    </row>
    <row r="129" spans="1:11" x14ac:dyDescent="0.2">
      <c r="A129" s="70"/>
      <c r="B129" s="70"/>
      <c r="C129" s="70"/>
      <c r="D129" s="70"/>
      <c r="E129" s="70"/>
      <c r="F129" s="458"/>
      <c r="G129" s="459"/>
      <c r="H129" s="460"/>
      <c r="I129" s="70"/>
      <c r="J129" s="70"/>
      <c r="K129" s="70"/>
    </row>
    <row r="130" spans="1:11" x14ac:dyDescent="0.2">
      <c r="A130" s="70"/>
      <c r="B130" s="70"/>
      <c r="C130" s="70"/>
      <c r="D130" s="70"/>
      <c r="E130" s="70"/>
      <c r="F130" s="458"/>
      <c r="G130" s="459"/>
      <c r="H130" s="460"/>
      <c r="I130" s="70"/>
      <c r="J130" s="70"/>
      <c r="K130" s="70"/>
    </row>
    <row r="131" spans="1:11" x14ac:dyDescent="0.2">
      <c r="A131" s="70"/>
      <c r="B131" s="70"/>
      <c r="C131" s="70"/>
      <c r="D131" s="70"/>
      <c r="E131" s="70"/>
      <c r="F131" s="458"/>
      <c r="G131" s="459"/>
      <c r="H131" s="460"/>
      <c r="I131" s="70"/>
      <c r="J131" s="70"/>
      <c r="K131" s="70"/>
    </row>
    <row r="132" spans="1:11" x14ac:dyDescent="0.2">
      <c r="A132" s="70"/>
      <c r="B132" s="70"/>
      <c r="C132" s="70"/>
      <c r="D132" s="70"/>
      <c r="E132" s="70"/>
      <c r="F132" s="458"/>
      <c r="G132" s="459"/>
      <c r="H132" s="460"/>
      <c r="I132" s="70"/>
      <c r="J132" s="70"/>
      <c r="K132" s="70"/>
    </row>
  </sheetData>
  <mergeCells count="4">
    <mergeCell ref="A5:B5"/>
    <mergeCell ref="B122:D122"/>
    <mergeCell ref="B121:D121"/>
    <mergeCell ref="B120:D120"/>
  </mergeCells>
  <pageMargins left="0.70866141732283472" right="0.70866141732283472" top="0.78740157480314965" bottom="0.78740157480314965" header="0.31496062992125984" footer="0.31496062992125984"/>
  <pageSetup paperSize="9" scale="55" firstPageNumber="72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  <rowBreaks count="1" manualBreakCount="1">
    <brk id="6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25"/>
  <sheetViews>
    <sheetView view="pageBreakPreview" zoomScaleNormal="100" zoomScaleSheetLayoutView="100" workbookViewId="0">
      <selection activeCell="H27" sqref="H27"/>
    </sheetView>
  </sheetViews>
  <sheetFormatPr defaultColWidth="9.140625" defaultRowHeight="14.25" x14ac:dyDescent="0.2"/>
  <cols>
    <col min="1" max="1" width="8.5703125" style="145" customWidth="1"/>
    <col min="2" max="2" width="9.140625" style="145"/>
    <col min="3" max="3" width="54.42578125" style="27" customWidth="1"/>
    <col min="4" max="4" width="14.140625" style="121" customWidth="1"/>
    <col min="5" max="5" width="15.85546875" style="121" customWidth="1"/>
    <col min="6" max="6" width="14.140625" style="73" customWidth="1"/>
    <col min="7" max="7" width="9.140625" style="29" customWidth="1"/>
    <col min="8" max="8" width="17.5703125" style="29" customWidth="1"/>
    <col min="9" max="11" width="9.140625" style="27"/>
    <col min="12" max="12" width="13.28515625" style="27" customWidth="1"/>
    <col min="13" max="16384" width="9.140625" style="27"/>
  </cols>
  <sheetData>
    <row r="1" spans="1:9" ht="23.25" x14ac:dyDescent="0.35">
      <c r="A1" s="74" t="s">
        <v>159</v>
      </c>
      <c r="B1" s="75"/>
      <c r="C1" s="52"/>
      <c r="D1" s="63"/>
      <c r="E1" s="63"/>
      <c r="F1" s="573" t="s">
        <v>87</v>
      </c>
      <c r="G1" s="573"/>
    </row>
    <row r="2" spans="1:9" x14ac:dyDescent="0.2">
      <c r="A2" s="75"/>
      <c r="B2" s="75"/>
      <c r="C2" s="52"/>
      <c r="D2" s="63"/>
      <c r="E2" s="63"/>
      <c r="F2" s="63"/>
      <c r="G2" s="52"/>
    </row>
    <row r="3" spans="1:9" x14ac:dyDescent="0.2">
      <c r="A3" s="76" t="s">
        <v>2</v>
      </c>
      <c r="B3" s="76" t="s">
        <v>153</v>
      </c>
      <c r="C3" s="52"/>
      <c r="D3" s="63"/>
      <c r="E3" s="63"/>
      <c r="F3" s="63"/>
      <c r="G3" s="52"/>
    </row>
    <row r="4" spans="1:9" x14ac:dyDescent="0.2">
      <c r="A4" s="75"/>
      <c r="B4" s="76" t="s">
        <v>3</v>
      </c>
      <c r="C4" s="52"/>
      <c r="D4" s="63"/>
      <c r="E4" s="63"/>
      <c r="F4" s="63"/>
      <c r="G4" s="52"/>
    </row>
    <row r="5" spans="1:9" x14ac:dyDescent="0.2">
      <c r="A5" s="75"/>
      <c r="B5" s="75"/>
      <c r="C5" s="52"/>
      <c r="D5" s="63"/>
      <c r="E5" s="63"/>
      <c r="F5" s="63"/>
      <c r="G5" s="52"/>
    </row>
    <row r="6" spans="1:9" s="101" customFormat="1" ht="13.5" thickBot="1" x14ac:dyDescent="0.25">
      <c r="A6" s="77"/>
      <c r="B6" s="77"/>
      <c r="C6" s="53"/>
      <c r="D6" s="78"/>
      <c r="E6" s="78"/>
      <c r="F6" s="78"/>
      <c r="G6" s="53" t="s">
        <v>4</v>
      </c>
      <c r="H6" s="67"/>
    </row>
    <row r="7" spans="1:9" s="101" customFormat="1" ht="39" customHeight="1" thickTop="1" thickBot="1" x14ac:dyDescent="0.25">
      <c r="A7" s="79" t="s">
        <v>5</v>
      </c>
      <c r="B7" s="80" t="s">
        <v>6</v>
      </c>
      <c r="C7" s="81" t="s">
        <v>7</v>
      </c>
      <c r="D7" s="64" t="s">
        <v>166</v>
      </c>
      <c r="E7" s="64" t="s">
        <v>167</v>
      </c>
      <c r="F7" s="64" t="s">
        <v>168</v>
      </c>
      <c r="G7" s="30" t="s">
        <v>8</v>
      </c>
      <c r="H7" s="146"/>
      <c r="I7" s="164"/>
    </row>
    <row r="8" spans="1:9" s="137" customFormat="1" thickTop="1" thickBot="1" x14ac:dyDescent="0.25">
      <c r="A8" s="82">
        <v>1</v>
      </c>
      <c r="B8" s="83">
        <v>2</v>
      </c>
      <c r="C8" s="83">
        <v>3</v>
      </c>
      <c r="D8" s="132">
        <v>4</v>
      </c>
      <c r="E8" s="132">
        <v>5</v>
      </c>
      <c r="F8" s="132">
        <v>6</v>
      </c>
      <c r="G8" s="162" t="s">
        <v>136</v>
      </c>
      <c r="H8" s="147"/>
      <c r="I8" s="165"/>
    </row>
    <row r="9" spans="1:9" s="29" customFormat="1" ht="15" thickTop="1" x14ac:dyDescent="0.2">
      <c r="A9" s="202">
        <v>6409</v>
      </c>
      <c r="B9" s="203">
        <v>52</v>
      </c>
      <c r="C9" s="204" t="s">
        <v>9</v>
      </c>
      <c r="D9" s="109">
        <v>81336</v>
      </c>
      <c r="E9" s="109"/>
      <c r="F9" s="109">
        <f>SUM(F18)</f>
        <v>95115</v>
      </c>
      <c r="G9" s="110">
        <f>F9/D9*100</f>
        <v>116.94083800531129</v>
      </c>
    </row>
    <row r="10" spans="1:9" s="29" customFormat="1" ht="51" x14ac:dyDescent="0.2">
      <c r="A10" s="319" t="s">
        <v>152</v>
      </c>
      <c r="B10" s="218" t="s">
        <v>328</v>
      </c>
      <c r="C10" s="60" t="s">
        <v>329</v>
      </c>
      <c r="D10" s="219"/>
      <c r="E10" s="219">
        <v>49293</v>
      </c>
      <c r="F10" s="219"/>
      <c r="G10" s="220"/>
    </row>
    <row r="11" spans="1:9" s="29" customFormat="1" ht="15" thickBot="1" x14ac:dyDescent="0.25">
      <c r="A11" s="462"/>
      <c r="B11" s="463">
        <v>63</v>
      </c>
      <c r="C11" s="396" t="s">
        <v>330</v>
      </c>
      <c r="D11" s="464"/>
      <c r="E11" s="464">
        <v>59662</v>
      </c>
      <c r="F11" s="464"/>
      <c r="G11" s="465"/>
    </row>
    <row r="12" spans="1:9" s="72" customFormat="1" ht="16.5" thickTop="1" thickBot="1" x14ac:dyDescent="0.3">
      <c r="A12" s="512" t="s">
        <v>11</v>
      </c>
      <c r="B12" s="513"/>
      <c r="C12" s="514"/>
      <c r="D12" s="28">
        <f>SUM(D9:D10)</f>
        <v>81336</v>
      </c>
      <c r="E12" s="28">
        <f>SUM(E9:E11)</f>
        <v>108955</v>
      </c>
      <c r="F12" s="28">
        <f>SUM(F9)</f>
        <v>95115</v>
      </c>
      <c r="G12" s="31">
        <f>F12/D12*100</f>
        <v>116.94083800531129</v>
      </c>
    </row>
    <row r="13" spans="1:9" s="29" customFormat="1" ht="15" thickTop="1" x14ac:dyDescent="0.2">
      <c r="A13" s="52"/>
      <c r="B13" s="52"/>
      <c r="C13" s="52"/>
      <c r="D13" s="52"/>
      <c r="E13" s="52"/>
      <c r="F13" s="52"/>
      <c r="G13" s="52"/>
    </row>
    <row r="14" spans="1:9" s="29" customFormat="1" ht="15" x14ac:dyDescent="0.25">
      <c r="A14" s="86" t="s">
        <v>12</v>
      </c>
      <c r="B14" s="75"/>
      <c r="C14" s="52"/>
      <c r="D14" s="63"/>
      <c r="E14" s="63"/>
      <c r="F14" s="63"/>
      <c r="G14" s="52"/>
    </row>
    <row r="15" spans="1:9" s="29" customFormat="1" ht="15" x14ac:dyDescent="0.25">
      <c r="A15" s="52" t="s">
        <v>18</v>
      </c>
      <c r="B15" s="75"/>
      <c r="C15" s="87" t="s">
        <v>88</v>
      </c>
      <c r="D15" s="63"/>
      <c r="E15" s="63"/>
      <c r="F15" s="507">
        <v>95115</v>
      </c>
      <c r="G15" s="508"/>
    </row>
    <row r="16" spans="1:9" s="29" customFormat="1" ht="15" hidden="1" x14ac:dyDescent="0.25">
      <c r="A16" s="52"/>
      <c r="B16" s="75"/>
      <c r="C16" s="76" t="s">
        <v>69</v>
      </c>
      <c r="D16" s="63"/>
      <c r="E16" s="63"/>
      <c r="F16" s="516">
        <f>SUM(IŽ!B5)</f>
        <v>0</v>
      </c>
      <c r="G16" s="517"/>
    </row>
    <row r="17" spans="1:11" s="29" customFormat="1" ht="15" x14ac:dyDescent="0.25">
      <c r="A17" s="52"/>
      <c r="B17" s="75"/>
      <c r="C17" s="76"/>
      <c r="D17" s="63"/>
      <c r="E17" s="63"/>
      <c r="F17" s="310"/>
      <c r="G17" s="311"/>
    </row>
    <row r="18" spans="1:11" s="29" customFormat="1" ht="17.25" customHeight="1" thickBot="1" x14ac:dyDescent="0.3">
      <c r="A18" s="88" t="s">
        <v>70</v>
      </c>
      <c r="B18" s="89"/>
      <c r="C18" s="90"/>
      <c r="D18" s="91"/>
      <c r="E18" s="91"/>
      <c r="F18" s="504">
        <f>SUM(F19)</f>
        <v>95115</v>
      </c>
      <c r="G18" s="504"/>
      <c r="H18" s="12"/>
    </row>
    <row r="19" spans="1:11" s="29" customFormat="1" ht="15.75" thickTop="1" x14ac:dyDescent="0.25">
      <c r="A19" s="92" t="s">
        <v>137</v>
      </c>
      <c r="B19" s="75"/>
      <c r="C19" s="52"/>
      <c r="D19" s="63"/>
      <c r="E19" s="63"/>
      <c r="F19" s="505">
        <v>95115</v>
      </c>
      <c r="G19" s="506"/>
    </row>
    <row r="20" spans="1:11" s="29" customFormat="1" x14ac:dyDescent="0.2">
      <c r="A20" s="93"/>
      <c r="B20" s="93"/>
      <c r="C20" s="41"/>
      <c r="D20" s="94"/>
      <c r="E20" s="94"/>
      <c r="F20" s="94"/>
      <c r="G20" s="41"/>
      <c r="H20" s="70"/>
      <c r="I20" s="70"/>
      <c r="J20" s="70"/>
      <c r="K20" s="70"/>
    </row>
    <row r="23" spans="1:11" x14ac:dyDescent="0.2">
      <c r="C23" s="372" t="s">
        <v>169</v>
      </c>
      <c r="D23" s="373">
        <f>SUM(D12)</f>
        <v>81336</v>
      </c>
      <c r="E23" s="373">
        <f>SUM(E10)</f>
        <v>49293</v>
      </c>
      <c r="F23" s="373">
        <f>SUM(F9)</f>
        <v>95115</v>
      </c>
    </row>
    <row r="24" spans="1:11" x14ac:dyDescent="0.2">
      <c r="C24" s="372" t="s">
        <v>170</v>
      </c>
      <c r="D24" s="373">
        <f>SUM(D11)</f>
        <v>0</v>
      </c>
      <c r="E24" s="373">
        <f t="shared" ref="E24:F24" si="0">SUM(E11)</f>
        <v>59662</v>
      </c>
      <c r="F24" s="373">
        <f t="shared" si="0"/>
        <v>0</v>
      </c>
    </row>
    <row r="25" spans="1:11" ht="15" x14ac:dyDescent="0.25">
      <c r="C25" s="374" t="s">
        <v>106</v>
      </c>
      <c r="D25" s="375">
        <f>SUM(D23:D24)</f>
        <v>81336</v>
      </c>
      <c r="E25" s="375">
        <f>SUM(E23:E24)</f>
        <v>108955</v>
      </c>
      <c r="F25" s="375">
        <f>SUM(F23:F24)</f>
        <v>95115</v>
      </c>
    </row>
  </sheetData>
  <mergeCells count="6">
    <mergeCell ref="F1:G1"/>
    <mergeCell ref="A12:C12"/>
    <mergeCell ref="F19:G19"/>
    <mergeCell ref="F16:G16"/>
    <mergeCell ref="F15:G15"/>
    <mergeCell ref="F18:G18"/>
  </mergeCells>
  <pageMargins left="0.70866141732283472" right="0.70866141732283472" top="0.78740157480314965" bottom="0.78740157480314965" header="0.31496062992125984" footer="0.31496062992125984"/>
  <pageSetup paperSize="9" scale="68" firstPageNumber="84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view="pageBreakPreview" zoomScaleNormal="100" zoomScaleSheetLayoutView="100" workbookViewId="0">
      <selection sqref="A1:XFD1048576"/>
    </sheetView>
  </sheetViews>
  <sheetFormatPr defaultColWidth="9.140625" defaultRowHeight="14.25" x14ac:dyDescent="0.2"/>
  <cols>
    <col min="1" max="1" width="67.85546875" style="27" customWidth="1"/>
    <col min="2" max="2" width="22.28515625" style="128" customWidth="1"/>
    <col min="3" max="3" width="9.140625" style="27"/>
    <col min="4" max="4" width="13.28515625" style="27" bestFit="1" customWidth="1"/>
    <col min="5" max="16384" width="9.140625" style="27"/>
  </cols>
  <sheetData>
    <row r="1" spans="1:5" s="29" customFormat="1" ht="15.75" x14ac:dyDescent="0.25">
      <c r="A1" s="131" t="s">
        <v>107</v>
      </c>
      <c r="B1" s="12"/>
    </row>
    <row r="4" spans="1:5" x14ac:dyDescent="0.2">
      <c r="A4" s="97" t="s">
        <v>90</v>
      </c>
      <c r="B4" s="160">
        <f>SUM(B5:B13)</f>
        <v>81040</v>
      </c>
      <c r="C4" s="121"/>
      <c r="E4" s="129"/>
    </row>
    <row r="5" spans="1:5" ht="17.25" customHeight="1" x14ac:dyDescent="0.2">
      <c r="A5" s="157" t="s">
        <v>69</v>
      </c>
      <c r="B5" s="158">
        <f>SUM(B15)</f>
        <v>0</v>
      </c>
      <c r="C5" s="121"/>
      <c r="E5" s="130"/>
    </row>
    <row r="6" spans="1:5" s="29" customFormat="1" x14ac:dyDescent="0.2">
      <c r="A6" s="157" t="s">
        <v>56</v>
      </c>
      <c r="B6" s="158">
        <f>SUM(B17)</f>
        <v>3000</v>
      </c>
      <c r="C6" s="73"/>
      <c r="E6" s="158"/>
    </row>
    <row r="7" spans="1:5" s="29" customFormat="1" x14ac:dyDescent="0.2">
      <c r="A7" s="157" t="s">
        <v>73</v>
      </c>
      <c r="B7" s="158">
        <f>SUM(B19)</f>
        <v>19340</v>
      </c>
      <c r="C7" s="73"/>
      <c r="E7" s="158"/>
    </row>
    <row r="8" spans="1:5" s="29" customFormat="1" x14ac:dyDescent="0.2">
      <c r="A8" s="157" t="s">
        <v>82</v>
      </c>
      <c r="B8" s="158">
        <f>SUM(B25)</f>
        <v>2350</v>
      </c>
      <c r="C8" s="73"/>
      <c r="E8" s="158"/>
    </row>
    <row r="9" spans="1:5" s="29" customFormat="1" x14ac:dyDescent="0.2">
      <c r="A9" s="157" t="s">
        <v>75</v>
      </c>
      <c r="B9" s="158">
        <f>SUM(B35)</f>
        <v>2000</v>
      </c>
      <c r="C9" s="73"/>
      <c r="E9" s="158"/>
    </row>
    <row r="10" spans="1:5" s="29" customFormat="1" x14ac:dyDescent="0.2">
      <c r="A10" s="157" t="s">
        <v>74</v>
      </c>
      <c r="B10" s="158">
        <f>SUM(B39)</f>
        <v>1050</v>
      </c>
      <c r="C10" s="73"/>
      <c r="E10" s="158"/>
    </row>
    <row r="11" spans="1:5" x14ac:dyDescent="0.2">
      <c r="A11" s="157" t="s">
        <v>83</v>
      </c>
      <c r="B11" s="158">
        <f>SUM(B42)</f>
        <v>45785</v>
      </c>
      <c r="C11" s="73"/>
      <c r="D11" s="29"/>
      <c r="E11" s="130"/>
    </row>
    <row r="12" spans="1:5" s="29" customFormat="1" x14ac:dyDescent="0.2">
      <c r="A12" s="157" t="s">
        <v>91</v>
      </c>
      <c r="B12" s="158">
        <f>SUM(B47)</f>
        <v>1200</v>
      </c>
      <c r="C12" s="73"/>
      <c r="E12" s="158"/>
    </row>
    <row r="13" spans="1:5" s="29" customFormat="1" x14ac:dyDescent="0.2">
      <c r="A13" s="157" t="s">
        <v>92</v>
      </c>
      <c r="B13" s="158">
        <f>SUM(B49)</f>
        <v>6315</v>
      </c>
      <c r="C13" s="73"/>
      <c r="E13" s="158"/>
    </row>
    <row r="15" spans="1:5" ht="15" x14ac:dyDescent="0.25">
      <c r="A15" s="123" t="s">
        <v>69</v>
      </c>
      <c r="B15" s="124">
        <f>SUM(B16)</f>
        <v>0</v>
      </c>
    </row>
    <row r="16" spans="1:5" x14ac:dyDescent="0.2">
      <c r="A16" s="159" t="s">
        <v>93</v>
      </c>
      <c r="B16" s="126"/>
    </row>
    <row r="17" spans="1:2" s="29" customFormat="1" ht="15" x14ac:dyDescent="0.25">
      <c r="A17" s="123" t="s">
        <v>56</v>
      </c>
      <c r="B17" s="124">
        <f>SUM(B18:B18)</f>
        <v>3000</v>
      </c>
    </row>
    <row r="18" spans="1:2" s="29" customFormat="1" x14ac:dyDescent="0.2">
      <c r="A18" s="154" t="s">
        <v>94</v>
      </c>
      <c r="B18" s="126">
        <v>3000</v>
      </c>
    </row>
    <row r="19" spans="1:2" ht="15" x14ac:dyDescent="0.25">
      <c r="A19" s="123" t="s">
        <v>73</v>
      </c>
      <c r="B19" s="124">
        <f>SUM(B20:B24)</f>
        <v>19340</v>
      </c>
    </row>
    <row r="20" spans="1:2" x14ac:dyDescent="0.2">
      <c r="A20" s="154" t="s">
        <v>124</v>
      </c>
      <c r="B20" s="126">
        <v>200</v>
      </c>
    </row>
    <row r="21" spans="1:2" x14ac:dyDescent="0.2">
      <c r="A21" s="154" t="s">
        <v>125</v>
      </c>
      <c r="B21" s="126">
        <v>8890</v>
      </c>
    </row>
    <row r="22" spans="1:2" x14ac:dyDescent="0.2">
      <c r="A22" s="154" t="s">
        <v>126</v>
      </c>
      <c r="B22" s="126">
        <v>5000</v>
      </c>
    </row>
    <row r="23" spans="1:2" ht="25.5" x14ac:dyDescent="0.2">
      <c r="A23" s="156" t="s">
        <v>127</v>
      </c>
      <c r="B23" s="126">
        <v>250</v>
      </c>
    </row>
    <row r="24" spans="1:2" x14ac:dyDescent="0.2">
      <c r="A24" s="156" t="s">
        <v>135</v>
      </c>
      <c r="B24" s="126">
        <v>5000</v>
      </c>
    </row>
    <row r="25" spans="1:2" ht="15" x14ac:dyDescent="0.25">
      <c r="A25" s="123" t="s">
        <v>82</v>
      </c>
      <c r="B25" s="124">
        <f>SUM(B26:B34)</f>
        <v>2350</v>
      </c>
    </row>
    <row r="26" spans="1:2" x14ac:dyDescent="0.2">
      <c r="A26" s="125" t="s">
        <v>118</v>
      </c>
      <c r="B26" s="126">
        <v>400</v>
      </c>
    </row>
    <row r="27" spans="1:2" x14ac:dyDescent="0.2">
      <c r="A27" s="125" t="s">
        <v>95</v>
      </c>
      <c r="B27" s="126">
        <v>80</v>
      </c>
    </row>
    <row r="28" spans="1:2" x14ac:dyDescent="0.2">
      <c r="A28" s="125" t="s">
        <v>96</v>
      </c>
      <c r="B28" s="126">
        <v>800</v>
      </c>
    </row>
    <row r="29" spans="1:2" x14ac:dyDescent="0.2">
      <c r="A29" s="125" t="s">
        <v>97</v>
      </c>
      <c r="B29" s="126">
        <v>150</v>
      </c>
    </row>
    <row r="30" spans="1:2" x14ac:dyDescent="0.2">
      <c r="A30" s="125" t="s">
        <v>119</v>
      </c>
      <c r="B30" s="126">
        <v>20</v>
      </c>
    </row>
    <row r="31" spans="1:2" x14ac:dyDescent="0.2">
      <c r="A31" s="125" t="s">
        <v>98</v>
      </c>
      <c r="B31" s="126">
        <v>450</v>
      </c>
    </row>
    <row r="32" spans="1:2" x14ac:dyDescent="0.2">
      <c r="A32" s="125" t="s">
        <v>120</v>
      </c>
      <c r="B32" s="126">
        <v>25</v>
      </c>
    </row>
    <row r="33" spans="1:4" x14ac:dyDescent="0.2">
      <c r="A33" s="125" t="s">
        <v>121</v>
      </c>
      <c r="B33" s="126">
        <v>25</v>
      </c>
    </row>
    <row r="34" spans="1:4" ht="25.5" x14ac:dyDescent="0.2">
      <c r="A34" s="127" t="s">
        <v>99</v>
      </c>
      <c r="B34" s="126">
        <v>400</v>
      </c>
    </row>
    <row r="35" spans="1:4" ht="15" x14ac:dyDescent="0.25">
      <c r="A35" s="123" t="s">
        <v>75</v>
      </c>
      <c r="B35" s="124">
        <f>SUM(B36:B38)</f>
        <v>2000</v>
      </c>
    </row>
    <row r="36" spans="1:4" x14ac:dyDescent="0.2">
      <c r="A36" s="125" t="s">
        <v>100</v>
      </c>
      <c r="B36" s="126">
        <v>500</v>
      </c>
      <c r="D36" s="128"/>
    </row>
    <row r="37" spans="1:4" ht="25.5" x14ac:dyDescent="0.2">
      <c r="A37" s="127" t="s">
        <v>101</v>
      </c>
      <c r="B37" s="126">
        <v>400</v>
      </c>
      <c r="D37" s="128"/>
    </row>
    <row r="38" spans="1:4" x14ac:dyDescent="0.2">
      <c r="A38" s="125" t="s">
        <v>102</v>
      </c>
      <c r="B38" s="126">
        <v>1100</v>
      </c>
      <c r="D38" s="128"/>
    </row>
    <row r="39" spans="1:4" ht="15" x14ac:dyDescent="0.25">
      <c r="A39" s="123" t="s">
        <v>74</v>
      </c>
      <c r="B39" s="124">
        <f>SUM(B40:B41)</f>
        <v>1050</v>
      </c>
    </row>
    <row r="40" spans="1:4" x14ac:dyDescent="0.2">
      <c r="A40" s="125" t="s">
        <v>103</v>
      </c>
      <c r="B40" s="126">
        <v>1000</v>
      </c>
    </row>
    <row r="41" spans="1:4" x14ac:dyDescent="0.2">
      <c r="A41" s="125" t="s">
        <v>113</v>
      </c>
      <c r="B41" s="126">
        <v>50</v>
      </c>
    </row>
    <row r="42" spans="1:4" ht="15" x14ac:dyDescent="0.25">
      <c r="A42" s="123" t="s">
        <v>83</v>
      </c>
      <c r="B42" s="124">
        <f>SUM(B43:B46)</f>
        <v>45785</v>
      </c>
    </row>
    <row r="43" spans="1:4" x14ac:dyDescent="0.2">
      <c r="A43" s="127" t="s">
        <v>132</v>
      </c>
      <c r="B43" s="150">
        <v>10000</v>
      </c>
      <c r="D43" s="128"/>
    </row>
    <row r="44" spans="1:4" x14ac:dyDescent="0.2">
      <c r="A44" s="127" t="s">
        <v>133</v>
      </c>
      <c r="B44" s="150">
        <v>7500</v>
      </c>
      <c r="D44" s="128"/>
    </row>
    <row r="45" spans="1:4" x14ac:dyDescent="0.2">
      <c r="A45" s="127" t="s">
        <v>134</v>
      </c>
      <c r="B45" s="150">
        <v>1000</v>
      </c>
      <c r="D45" s="128"/>
    </row>
    <row r="46" spans="1:4" x14ac:dyDescent="0.2">
      <c r="A46" s="125" t="s">
        <v>128</v>
      </c>
      <c r="B46" s="150">
        <v>27285</v>
      </c>
    </row>
    <row r="47" spans="1:4" ht="15" x14ac:dyDescent="0.25">
      <c r="A47" s="123" t="s">
        <v>84</v>
      </c>
      <c r="B47" s="124">
        <f>SUM(B48:B48)</f>
        <v>1200</v>
      </c>
    </row>
    <row r="48" spans="1:4" x14ac:dyDescent="0.2">
      <c r="A48" s="149" t="s">
        <v>114</v>
      </c>
      <c r="B48" s="150">
        <v>1200</v>
      </c>
    </row>
    <row r="49" spans="1:3" s="29" customFormat="1" ht="15" x14ac:dyDescent="0.25">
      <c r="A49" s="123" t="s">
        <v>92</v>
      </c>
      <c r="B49" s="124">
        <f>SUM(B50:B58)</f>
        <v>6315</v>
      </c>
    </row>
    <row r="50" spans="1:3" x14ac:dyDescent="0.2">
      <c r="A50" s="125" t="s">
        <v>108</v>
      </c>
      <c r="B50" s="126">
        <v>400</v>
      </c>
    </row>
    <row r="51" spans="1:3" x14ac:dyDescent="0.2">
      <c r="A51" s="125" t="s">
        <v>104</v>
      </c>
      <c r="B51" s="126">
        <v>500</v>
      </c>
    </row>
    <row r="52" spans="1:3" ht="25.5" x14ac:dyDescent="0.2">
      <c r="A52" s="127" t="s">
        <v>109</v>
      </c>
      <c r="B52" s="126">
        <v>800</v>
      </c>
    </row>
    <row r="53" spans="1:3" ht="25.5" x14ac:dyDescent="0.2">
      <c r="A53" s="127" t="s">
        <v>110</v>
      </c>
      <c r="B53" s="126">
        <v>200</v>
      </c>
    </row>
    <row r="54" spans="1:3" ht="25.5" x14ac:dyDescent="0.2">
      <c r="A54" s="127" t="s">
        <v>111</v>
      </c>
      <c r="B54" s="126">
        <v>400</v>
      </c>
    </row>
    <row r="55" spans="1:3" x14ac:dyDescent="0.2">
      <c r="A55" s="125" t="s">
        <v>105</v>
      </c>
      <c r="B55" s="126">
        <v>350</v>
      </c>
    </row>
    <row r="56" spans="1:3" ht="25.5" x14ac:dyDescent="0.2">
      <c r="A56" s="127" t="s">
        <v>115</v>
      </c>
      <c r="B56" s="126">
        <v>640</v>
      </c>
    </row>
    <row r="57" spans="1:3" x14ac:dyDescent="0.2">
      <c r="A57" s="127" t="s">
        <v>116</v>
      </c>
      <c r="B57" s="126">
        <v>25</v>
      </c>
    </row>
    <row r="58" spans="1:3" ht="38.25" x14ac:dyDescent="0.2">
      <c r="A58" s="156" t="s">
        <v>112</v>
      </c>
      <c r="B58" s="150">
        <v>3000</v>
      </c>
    </row>
    <row r="59" spans="1:3" ht="24" customHeight="1" x14ac:dyDescent="0.25">
      <c r="A59" s="161" t="s">
        <v>106</v>
      </c>
      <c r="B59" s="124">
        <f>SUM(B15,B17,B19,B25,B35,B39,B42,B47,B49)</f>
        <v>81040</v>
      </c>
      <c r="C59" s="29"/>
    </row>
    <row r="60" spans="1:3" x14ac:dyDescent="0.2">
      <c r="A60" s="29"/>
      <c r="B60" s="12"/>
      <c r="C60" s="29"/>
    </row>
  </sheetData>
  <pageMargins left="0.70866141732283472" right="0.70866141732283472" top="0.78740157480314965" bottom="0.78740157480314965" header="0.31496062992125984" footer="0.31496062992125984"/>
  <pageSetup paperSize="9" scale="96" firstPageNumber="75" orientation="portrait" useFirstPageNumber="1" r:id="rId1"/>
  <headerFooter>
    <oddFooter>&amp;L&amp;"-,Kurzíva"Rada Olomouckého kraje 26-11-2018
16.7. - Rozpočet Olomouckého kraje 2019 - návrh rozpočtu
Příloha č. 3b): dotační tituly&amp;R&amp;"-,Kurzíva"Strana &amp;P (Celkem 185)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2"/>
  <sheetViews>
    <sheetView showGridLines="0" view="pageBreakPreview" topLeftCell="A13" zoomScaleNormal="100" zoomScaleSheetLayoutView="100" workbookViewId="0">
      <selection activeCell="G15" sqref="G15"/>
    </sheetView>
  </sheetViews>
  <sheetFormatPr defaultColWidth="9.140625" defaultRowHeight="14.25" x14ac:dyDescent="0.2"/>
  <cols>
    <col min="1" max="1" width="4.85546875" style="238" customWidth="1"/>
    <col min="2" max="2" width="8.5703125" style="96" customWidth="1"/>
    <col min="3" max="3" width="9.140625" style="96"/>
    <col min="4" max="4" width="54.42578125" style="29" customWidth="1"/>
    <col min="5" max="7" width="14.140625" style="73" customWidth="1"/>
    <col min="8" max="8" width="9.140625" style="29" customWidth="1"/>
    <col min="9" max="9" width="9.140625" style="146"/>
    <col min="10" max="10" width="9.140625" style="382"/>
    <col min="11" max="12" width="9.140625" style="376"/>
    <col min="13" max="14" width="9.140625" style="238"/>
    <col min="15" max="16384" width="9.140625" style="29"/>
  </cols>
  <sheetData>
    <row r="1" spans="1:14" ht="27.75" customHeight="1" x14ac:dyDescent="0.35">
      <c r="B1" s="509" t="s">
        <v>50</v>
      </c>
      <c r="C1" s="510"/>
      <c r="D1" s="510"/>
      <c r="E1" s="510"/>
      <c r="F1" s="510"/>
      <c r="G1" s="511" t="s">
        <v>51</v>
      </c>
      <c r="H1" s="511"/>
    </row>
    <row r="2" spans="1:14" x14ac:dyDescent="0.2">
      <c r="B2" s="75"/>
      <c r="C2" s="75"/>
      <c r="D2" s="52"/>
      <c r="E2" s="63"/>
      <c r="F2" s="63"/>
      <c r="G2" s="63"/>
      <c r="H2" s="52"/>
    </row>
    <row r="3" spans="1:14" x14ac:dyDescent="0.2">
      <c r="B3" s="76" t="s">
        <v>2</v>
      </c>
      <c r="C3" s="76" t="s">
        <v>52</v>
      </c>
      <c r="D3" s="52"/>
      <c r="E3" s="63"/>
      <c r="F3" s="63"/>
      <c r="G3" s="63"/>
      <c r="H3" s="52"/>
    </row>
    <row r="4" spans="1:14" x14ac:dyDescent="0.2">
      <c r="B4" s="75"/>
      <c r="C4" s="76" t="s">
        <v>3</v>
      </c>
      <c r="D4" s="52"/>
      <c r="E4" s="63"/>
      <c r="F4" s="63"/>
      <c r="G4" s="63"/>
      <c r="H4" s="52"/>
    </row>
    <row r="5" spans="1:14" s="67" customFormat="1" ht="13.5" thickBot="1" x14ac:dyDescent="0.25">
      <c r="A5" s="238"/>
      <c r="B5" s="77"/>
      <c r="C5" s="77"/>
      <c r="D5" s="53"/>
      <c r="E5" s="78"/>
      <c r="F5" s="78"/>
      <c r="G5" s="78"/>
      <c r="H5" s="53" t="s">
        <v>4</v>
      </c>
      <c r="I5" s="146"/>
      <c r="J5" s="382"/>
      <c r="K5" s="376"/>
      <c r="L5" s="376"/>
      <c r="M5" s="238"/>
      <c r="N5" s="238"/>
    </row>
    <row r="6" spans="1:14" s="67" customFormat="1" ht="39" customHeight="1" thickTop="1" thickBot="1" x14ac:dyDescent="0.25">
      <c r="A6" s="238"/>
      <c r="B6" s="79" t="s">
        <v>5</v>
      </c>
      <c r="C6" s="80" t="s">
        <v>6</v>
      </c>
      <c r="D6" s="81" t="s">
        <v>7</v>
      </c>
      <c r="E6" s="64" t="s">
        <v>166</v>
      </c>
      <c r="F6" s="64" t="s">
        <v>167</v>
      </c>
      <c r="G6" s="64" t="s">
        <v>168</v>
      </c>
      <c r="H6" s="30" t="s">
        <v>8</v>
      </c>
      <c r="I6" s="146"/>
      <c r="J6" s="382"/>
      <c r="K6" s="376"/>
      <c r="L6" s="376"/>
      <c r="M6" s="238"/>
      <c r="N6" s="238"/>
    </row>
    <row r="7" spans="1:14" s="188" customFormat="1" thickTop="1" thickBot="1" x14ac:dyDescent="0.25">
      <c r="A7" s="240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136</v>
      </c>
      <c r="I7" s="147"/>
      <c r="J7" s="383"/>
      <c r="K7" s="377"/>
      <c r="L7" s="377"/>
      <c r="M7" s="240"/>
      <c r="N7" s="240"/>
    </row>
    <row r="8" spans="1:14" s="351" customFormat="1" ht="29.25" thickTop="1" x14ac:dyDescent="0.2">
      <c r="A8" s="343"/>
      <c r="B8" s="386">
        <v>2125</v>
      </c>
      <c r="C8" s="387">
        <v>53</v>
      </c>
      <c r="D8" s="388" t="s">
        <v>10</v>
      </c>
      <c r="E8" s="365">
        <v>0</v>
      </c>
      <c r="F8" s="365">
        <v>75</v>
      </c>
      <c r="G8" s="365">
        <v>0</v>
      </c>
      <c r="H8" s="54"/>
      <c r="I8" s="380"/>
      <c r="J8" s="384"/>
      <c r="K8" s="378"/>
      <c r="L8" s="378"/>
      <c r="M8" s="343"/>
      <c r="N8" s="343"/>
    </row>
    <row r="9" spans="1:14" x14ac:dyDescent="0.2">
      <c r="B9" s="84">
        <v>2125</v>
      </c>
      <c r="C9" s="85">
        <v>52</v>
      </c>
      <c r="D9" s="59" t="s">
        <v>9</v>
      </c>
      <c r="E9" s="13">
        <v>675</v>
      </c>
      <c r="F9" s="13">
        <v>600</v>
      </c>
      <c r="G9" s="13">
        <v>0</v>
      </c>
      <c r="H9" s="54">
        <f>G9/E9*100</f>
        <v>0</v>
      </c>
    </row>
    <row r="10" spans="1:14" x14ac:dyDescent="0.2">
      <c r="B10" s="84">
        <v>2141</v>
      </c>
      <c r="C10" s="85">
        <v>52</v>
      </c>
      <c r="D10" s="59" t="s">
        <v>9</v>
      </c>
      <c r="E10" s="13">
        <f>SUM(K20:K21)</f>
        <v>650</v>
      </c>
      <c r="F10" s="13">
        <f>SUM(L20:L21)</f>
        <v>514</v>
      </c>
      <c r="G10" s="13">
        <f>SUM(G24)</f>
        <v>650</v>
      </c>
      <c r="H10" s="54">
        <f>G10/E10*100</f>
        <v>100</v>
      </c>
    </row>
    <row r="11" spans="1:14" s="351" customFormat="1" ht="28.5" x14ac:dyDescent="0.25">
      <c r="A11" s="343"/>
      <c r="B11" s="319">
        <v>2141</v>
      </c>
      <c r="C11" s="349">
        <v>53</v>
      </c>
      <c r="D11" s="350" t="s">
        <v>10</v>
      </c>
      <c r="E11" s="219"/>
      <c r="F11" s="219">
        <f>SUM(L22)</f>
        <v>50</v>
      </c>
      <c r="G11" s="219"/>
      <c r="H11" s="220"/>
      <c r="I11" s="380"/>
      <c r="J11" s="384"/>
      <c r="K11" s="378"/>
      <c r="L11" s="378"/>
      <c r="M11" s="343"/>
      <c r="N11" s="343"/>
    </row>
    <row r="12" spans="1:14" s="351" customFormat="1" x14ac:dyDescent="0.25">
      <c r="A12" s="343"/>
      <c r="B12" s="319">
        <v>3635</v>
      </c>
      <c r="C12" s="349">
        <v>63</v>
      </c>
      <c r="D12" s="350" t="s">
        <v>26</v>
      </c>
      <c r="E12" s="219"/>
      <c r="F12" s="391"/>
      <c r="G12" s="219">
        <f>SUM(G37)</f>
        <v>1000</v>
      </c>
      <c r="H12" s="220"/>
      <c r="I12" s="380"/>
      <c r="J12" s="384"/>
      <c r="K12" s="378"/>
      <c r="L12" s="378"/>
      <c r="M12" s="343"/>
      <c r="N12" s="343"/>
    </row>
    <row r="13" spans="1:14" s="351" customFormat="1" ht="30" customHeight="1" x14ac:dyDescent="0.25">
      <c r="A13" s="343"/>
      <c r="B13" s="319">
        <v>3639</v>
      </c>
      <c r="C13" s="349">
        <v>53</v>
      </c>
      <c r="D13" s="350" t="s">
        <v>10</v>
      </c>
      <c r="E13" s="219">
        <f>SUM(K29,K31,K33,K35)</f>
        <v>40000</v>
      </c>
      <c r="G13" s="219">
        <f>SUM(G40)</f>
        <v>36000</v>
      </c>
      <c r="H13" s="220">
        <f>G13/E13*100</f>
        <v>90</v>
      </c>
      <c r="I13" s="380"/>
      <c r="J13" s="384"/>
      <c r="K13" s="378"/>
      <c r="L13" s="378"/>
      <c r="M13" s="343"/>
      <c r="N13" s="343"/>
    </row>
    <row r="14" spans="1:14" s="351" customFormat="1" ht="30" customHeight="1" x14ac:dyDescent="0.25">
      <c r="A14" s="343"/>
      <c r="B14" s="319" t="s">
        <v>152</v>
      </c>
      <c r="C14" s="349">
        <v>53</v>
      </c>
      <c r="D14" s="350" t="s">
        <v>10</v>
      </c>
      <c r="E14" s="219"/>
      <c r="F14" s="219">
        <f>SUM(L29,L31,L33,L35)</f>
        <v>15019</v>
      </c>
      <c r="G14" s="219"/>
      <c r="H14" s="220"/>
      <c r="I14" s="380"/>
      <c r="J14" s="384"/>
      <c r="K14" s="378"/>
      <c r="L14" s="378"/>
      <c r="M14" s="343"/>
      <c r="N14" s="343"/>
    </row>
    <row r="15" spans="1:14" ht="15.75" customHeight="1" x14ac:dyDescent="0.2">
      <c r="B15" s="84" t="s">
        <v>152</v>
      </c>
      <c r="C15" s="85">
        <v>63</v>
      </c>
      <c r="D15" s="59" t="s">
        <v>26</v>
      </c>
      <c r="E15" s="13"/>
      <c r="F15" s="13">
        <f>SUM(L30,L32,L34)</f>
        <v>25298</v>
      </c>
      <c r="G15" s="13"/>
      <c r="H15" s="54"/>
    </row>
    <row r="16" spans="1:14" ht="30" customHeight="1" thickBot="1" x14ac:dyDescent="0.25">
      <c r="B16" s="392">
        <v>3636</v>
      </c>
      <c r="C16" s="393">
        <v>53</v>
      </c>
      <c r="D16" s="396" t="s">
        <v>10</v>
      </c>
      <c r="E16" s="394"/>
      <c r="F16" s="394"/>
      <c r="G16" s="394">
        <f>SUM(G47)</f>
        <v>2000</v>
      </c>
      <c r="H16" s="395"/>
    </row>
    <row r="17" spans="1:14" s="72" customFormat="1" ht="16.5" thickTop="1" thickBot="1" x14ac:dyDescent="0.3">
      <c r="A17" s="241"/>
      <c r="B17" s="512" t="s">
        <v>11</v>
      </c>
      <c r="C17" s="513"/>
      <c r="D17" s="514"/>
      <c r="E17" s="28">
        <f>SUM(E9:E15)</f>
        <v>41325</v>
      </c>
      <c r="F17" s="28">
        <f>SUM(F8:F15)</f>
        <v>41556</v>
      </c>
      <c r="G17" s="28">
        <f>SUM(G8:G16)</f>
        <v>39650</v>
      </c>
      <c r="H17" s="31">
        <f>G17/E17*100</f>
        <v>95.946763460375067</v>
      </c>
      <c r="I17" s="381"/>
      <c r="J17" s="385"/>
      <c r="K17" s="379"/>
      <c r="L17" s="379"/>
      <c r="M17" s="241"/>
      <c r="N17" s="241"/>
    </row>
    <row r="18" spans="1:14" ht="15" thickTop="1" x14ac:dyDescent="0.2">
      <c r="B18" s="312"/>
      <c r="C18" s="312"/>
      <c r="D18" s="312"/>
      <c r="E18" s="312"/>
      <c r="F18" s="313"/>
      <c r="G18" s="312"/>
      <c r="H18" s="312"/>
    </row>
    <row r="19" spans="1:14" ht="15" customHeight="1" x14ac:dyDescent="0.25">
      <c r="B19" s="86" t="s">
        <v>12</v>
      </c>
      <c r="C19" s="75"/>
      <c r="D19" s="52"/>
      <c r="E19" s="63"/>
      <c r="F19" s="63"/>
      <c r="G19" s="63"/>
      <c r="H19" s="52"/>
    </row>
    <row r="20" spans="1:14" ht="15" x14ac:dyDescent="0.25">
      <c r="B20" s="52" t="s">
        <v>18</v>
      </c>
      <c r="C20" s="75"/>
      <c r="D20" s="87" t="s">
        <v>186</v>
      </c>
      <c r="E20" s="63"/>
      <c r="F20" s="63"/>
      <c r="G20" s="507">
        <f>SUM(G21:H22)</f>
        <v>650</v>
      </c>
      <c r="H20" s="508"/>
      <c r="I20" s="146">
        <v>430</v>
      </c>
      <c r="J20" s="382">
        <v>52</v>
      </c>
      <c r="K20" s="376">
        <v>300</v>
      </c>
      <c r="L20" s="376">
        <v>314</v>
      </c>
    </row>
    <row r="21" spans="1:14" ht="15" x14ac:dyDescent="0.25">
      <c r="B21" s="76" t="s">
        <v>19</v>
      </c>
      <c r="C21" s="75"/>
      <c r="D21" s="41" t="s">
        <v>187</v>
      </c>
      <c r="E21" s="63"/>
      <c r="F21" s="63"/>
      <c r="G21" s="516">
        <v>300</v>
      </c>
      <c r="H21" s="517"/>
      <c r="I21" s="146">
        <v>431</v>
      </c>
      <c r="J21" s="382">
        <v>52</v>
      </c>
      <c r="K21" s="376">
        <v>350</v>
      </c>
      <c r="L21" s="376">
        <v>200</v>
      </c>
    </row>
    <row r="22" spans="1:14" ht="15" x14ac:dyDescent="0.25">
      <c r="B22" s="76"/>
      <c r="C22" s="75"/>
      <c r="D22" s="41" t="s">
        <v>188</v>
      </c>
      <c r="E22" s="63"/>
      <c r="F22" s="63"/>
      <c r="G22" s="516">
        <v>350</v>
      </c>
      <c r="H22" s="517"/>
      <c r="J22" s="382">
        <v>53</v>
      </c>
      <c r="K22" s="376">
        <v>0</v>
      </c>
      <c r="L22" s="376">
        <v>50</v>
      </c>
    </row>
    <row r="23" spans="1:14" ht="15.75" customHeight="1" x14ac:dyDescent="0.25">
      <c r="B23" s="86"/>
      <c r="C23" s="75"/>
      <c r="D23" s="52"/>
      <c r="E23" s="63"/>
      <c r="F23" s="63"/>
      <c r="G23" s="63"/>
      <c r="H23" s="52"/>
    </row>
    <row r="24" spans="1:14" ht="17.25" customHeight="1" thickBot="1" x14ac:dyDescent="0.3">
      <c r="B24" s="88" t="s">
        <v>53</v>
      </c>
      <c r="C24" s="89"/>
      <c r="D24" s="90"/>
      <c r="E24" s="91"/>
      <c r="F24" s="91"/>
      <c r="G24" s="504">
        <f>SUM(G25:H26)</f>
        <v>650</v>
      </c>
      <c r="H24" s="504"/>
    </row>
    <row r="25" spans="1:14" ht="15.75" thickTop="1" x14ac:dyDescent="0.25">
      <c r="A25" s="238">
        <v>5221</v>
      </c>
      <c r="B25" s="92" t="s">
        <v>137</v>
      </c>
      <c r="C25" s="75"/>
      <c r="D25" s="52"/>
      <c r="E25" s="63"/>
      <c r="F25" s="63"/>
      <c r="G25" s="505">
        <v>300</v>
      </c>
      <c r="H25" s="506"/>
      <c r="I25" s="29"/>
      <c r="J25" s="29"/>
      <c r="K25" s="29"/>
      <c r="L25" s="29"/>
      <c r="M25" s="29"/>
    </row>
    <row r="26" spans="1:14" ht="15" x14ac:dyDescent="0.25">
      <c r="A26" s="238">
        <v>5213</v>
      </c>
      <c r="B26" s="92" t="s">
        <v>17</v>
      </c>
      <c r="C26" s="75"/>
      <c r="D26" s="52"/>
      <c r="E26" s="63"/>
      <c r="F26" s="63"/>
      <c r="G26" s="505">
        <v>350</v>
      </c>
      <c r="H26" s="506"/>
      <c r="I26" s="29"/>
      <c r="J26" s="29"/>
      <c r="K26" s="29"/>
      <c r="L26" s="29"/>
      <c r="M26" s="29"/>
    </row>
    <row r="27" spans="1:14" x14ac:dyDescent="0.2">
      <c r="B27" s="75"/>
      <c r="C27" s="75"/>
      <c r="D27" s="52"/>
      <c r="E27" s="63"/>
      <c r="F27" s="63"/>
      <c r="G27" s="63"/>
      <c r="H27" s="52"/>
      <c r="I27" s="29"/>
      <c r="J27" s="29"/>
      <c r="K27" s="29"/>
      <c r="L27" s="29"/>
      <c r="M27" s="29"/>
    </row>
    <row r="28" spans="1:14" x14ac:dyDescent="0.2">
      <c r="B28" s="75"/>
      <c r="C28" s="75"/>
      <c r="D28" s="52"/>
      <c r="E28" s="63"/>
      <c r="F28" s="63"/>
      <c r="G28" s="63"/>
      <c r="H28" s="52"/>
    </row>
    <row r="29" spans="1:14" ht="15" x14ac:dyDescent="0.25">
      <c r="B29" s="52" t="s">
        <v>18</v>
      </c>
      <c r="C29" s="75"/>
      <c r="D29" s="87" t="s">
        <v>182</v>
      </c>
      <c r="E29" s="63"/>
      <c r="F29" s="63"/>
      <c r="G29" s="507">
        <f>SUM(G30:H35)</f>
        <v>37000</v>
      </c>
      <c r="H29" s="508"/>
      <c r="I29" s="146">
        <v>441</v>
      </c>
      <c r="J29" s="382">
        <v>53</v>
      </c>
      <c r="K29" s="376">
        <v>1000</v>
      </c>
      <c r="L29" s="376">
        <v>0</v>
      </c>
    </row>
    <row r="30" spans="1:14" ht="15" x14ac:dyDescent="0.25">
      <c r="B30" s="76" t="s">
        <v>19</v>
      </c>
      <c r="C30" s="75"/>
      <c r="D30" s="41" t="s">
        <v>185</v>
      </c>
      <c r="E30" s="63"/>
      <c r="F30" s="63"/>
      <c r="G30" s="516">
        <v>1000</v>
      </c>
      <c r="H30" s="517"/>
      <c r="J30" s="382">
        <v>63</v>
      </c>
      <c r="K30" s="376">
        <v>0</v>
      </c>
      <c r="L30" s="376">
        <v>1477</v>
      </c>
    </row>
    <row r="31" spans="1:14" ht="15" x14ac:dyDescent="0.25">
      <c r="B31" s="76"/>
      <c r="C31" s="75"/>
      <c r="D31" s="29" t="s">
        <v>184</v>
      </c>
      <c r="E31" s="63"/>
      <c r="F31" s="63"/>
      <c r="G31" s="516">
        <v>33000</v>
      </c>
      <c r="H31" s="517"/>
      <c r="I31" s="146">
        <v>443</v>
      </c>
      <c r="J31" s="382">
        <v>53</v>
      </c>
      <c r="K31" s="376">
        <v>33000</v>
      </c>
      <c r="L31" s="376">
        <v>12000</v>
      </c>
    </row>
    <row r="32" spans="1:14" ht="15" x14ac:dyDescent="0.25">
      <c r="B32" s="75"/>
      <c r="C32" s="75"/>
      <c r="D32" s="52" t="s">
        <v>183</v>
      </c>
      <c r="E32" s="63"/>
      <c r="F32" s="63"/>
      <c r="G32" s="516">
        <v>3000</v>
      </c>
      <c r="H32" s="517"/>
      <c r="J32" s="382">
        <v>63</v>
      </c>
      <c r="K32" s="376">
        <v>0</v>
      </c>
      <c r="L32" s="376">
        <v>21000</v>
      </c>
    </row>
    <row r="33" spans="1:14" ht="28.5" hidden="1" customHeight="1" x14ac:dyDescent="0.25">
      <c r="B33" s="75"/>
      <c r="C33" s="75"/>
      <c r="D33" s="515" t="s">
        <v>225</v>
      </c>
      <c r="E33" s="515"/>
      <c r="F33" s="515"/>
      <c r="G33" s="518">
        <v>0</v>
      </c>
      <c r="H33" s="519"/>
      <c r="I33" s="146">
        <v>444</v>
      </c>
      <c r="J33" s="382">
        <v>53</v>
      </c>
      <c r="K33" s="376">
        <v>3000</v>
      </c>
      <c r="L33" s="376">
        <v>179</v>
      </c>
    </row>
    <row r="34" spans="1:14" ht="15" hidden="1" x14ac:dyDescent="0.25">
      <c r="B34" s="75"/>
      <c r="C34" s="75"/>
      <c r="D34" s="52"/>
      <c r="E34" s="63"/>
      <c r="F34" s="63"/>
      <c r="G34" s="500"/>
      <c r="H34" s="501"/>
      <c r="J34" s="382">
        <v>63</v>
      </c>
      <c r="L34" s="376">
        <v>2821</v>
      </c>
      <c r="M34" s="376">
        <f>SUM(L33:L34)</f>
        <v>3000</v>
      </c>
    </row>
    <row r="35" spans="1:14" ht="15" hidden="1" x14ac:dyDescent="0.25">
      <c r="B35" s="75"/>
      <c r="C35" s="75"/>
      <c r="D35" s="135"/>
      <c r="E35" s="63"/>
      <c r="F35" s="63"/>
      <c r="G35" s="500"/>
      <c r="H35" s="501"/>
      <c r="I35" s="4">
        <v>646</v>
      </c>
      <c r="J35" s="4">
        <v>53</v>
      </c>
      <c r="K35" s="4">
        <v>3000</v>
      </c>
      <c r="L35" s="4">
        <v>2840</v>
      </c>
    </row>
    <row r="36" spans="1:14" ht="15" x14ac:dyDescent="0.25">
      <c r="B36" s="75"/>
      <c r="C36" s="75"/>
      <c r="D36" s="52"/>
      <c r="E36" s="63"/>
      <c r="F36" s="63"/>
      <c r="G36" s="310"/>
      <c r="H36" s="311"/>
    </row>
    <row r="37" spans="1:14" s="2" customFormat="1" ht="17.25" customHeight="1" thickBot="1" x14ac:dyDescent="0.3">
      <c r="A37" s="235"/>
      <c r="B37" s="8" t="s">
        <v>171</v>
      </c>
      <c r="C37" s="9"/>
      <c r="D37" s="10"/>
      <c r="E37" s="11"/>
      <c r="F37" s="11"/>
      <c r="G37" s="504">
        <f>SUM(G38)</f>
        <v>1000</v>
      </c>
      <c r="H37" s="504"/>
      <c r="M37" s="4"/>
      <c r="N37" s="3"/>
    </row>
    <row r="38" spans="1:14" s="2" customFormat="1" ht="17.25" customHeight="1" thickTop="1" x14ac:dyDescent="0.25">
      <c r="A38" s="235">
        <v>6341</v>
      </c>
      <c r="B38" s="50" t="s">
        <v>27</v>
      </c>
      <c r="C38" s="21"/>
      <c r="D38" s="22"/>
      <c r="E38" s="23"/>
      <c r="F38" s="23"/>
      <c r="G38" s="505">
        <v>1000</v>
      </c>
      <c r="H38" s="506"/>
      <c r="I38" s="4"/>
      <c r="J38" s="4"/>
      <c r="K38" s="4"/>
      <c r="L38" s="4"/>
      <c r="M38" s="4"/>
    </row>
    <row r="39" spans="1:14" x14ac:dyDescent="0.2">
      <c r="B39" s="75"/>
      <c r="C39" s="75"/>
      <c r="D39" s="52"/>
      <c r="E39" s="63"/>
      <c r="F39" s="63"/>
      <c r="G39" s="478"/>
      <c r="H39" s="478"/>
      <c r="K39" s="146"/>
      <c r="L39" s="146"/>
      <c r="M39" s="67"/>
    </row>
    <row r="40" spans="1:14" ht="30.75" customHeight="1" thickBot="1" x14ac:dyDescent="0.3">
      <c r="B40" s="502" t="s">
        <v>54</v>
      </c>
      <c r="C40" s="503"/>
      <c r="D40" s="503"/>
      <c r="E40" s="503"/>
      <c r="F40" s="503"/>
      <c r="G40" s="504">
        <f>SUM(G41:H42)</f>
        <v>36000</v>
      </c>
      <c r="H40" s="504"/>
      <c r="K40" s="146"/>
      <c r="L40" s="146"/>
      <c r="M40" s="67"/>
    </row>
    <row r="41" spans="1:14" ht="14.25" customHeight="1" thickTop="1" x14ac:dyDescent="0.25">
      <c r="A41" s="238">
        <v>5321</v>
      </c>
      <c r="B41" s="92" t="s">
        <v>38</v>
      </c>
      <c r="C41" s="75"/>
      <c r="D41" s="52"/>
      <c r="E41" s="63"/>
      <c r="F41" s="63"/>
      <c r="G41" s="505">
        <f>SUM(G31)</f>
        <v>33000</v>
      </c>
      <c r="H41" s="506"/>
      <c r="I41" s="67"/>
      <c r="J41" s="67"/>
      <c r="K41" s="67"/>
      <c r="L41" s="67"/>
      <c r="M41" s="67"/>
    </row>
    <row r="42" spans="1:14" ht="14.25" customHeight="1" x14ac:dyDescent="0.25">
      <c r="A42" s="238">
        <v>5321</v>
      </c>
      <c r="B42" s="92" t="s">
        <v>38</v>
      </c>
      <c r="C42" s="75"/>
      <c r="D42" s="52"/>
      <c r="E42" s="63"/>
      <c r="F42" s="63"/>
      <c r="G42" s="505">
        <v>3000</v>
      </c>
      <c r="H42" s="506"/>
      <c r="K42" s="146"/>
      <c r="L42" s="146"/>
      <c r="M42" s="67"/>
    </row>
    <row r="43" spans="1:14" ht="14.25" customHeight="1" x14ac:dyDescent="0.25">
      <c r="B43" s="92"/>
      <c r="C43" s="75"/>
      <c r="D43" s="52"/>
      <c r="E43" s="63"/>
      <c r="F43" s="63"/>
      <c r="G43" s="468"/>
      <c r="H43" s="469"/>
      <c r="K43" s="146"/>
      <c r="L43" s="146"/>
      <c r="M43" s="67"/>
    </row>
    <row r="44" spans="1:14" s="27" customFormat="1" ht="17.25" customHeight="1" x14ac:dyDescent="0.25">
      <c r="A44" s="236"/>
      <c r="B44" s="176"/>
      <c r="C44" s="167"/>
      <c r="D44" s="168"/>
      <c r="E44" s="169"/>
      <c r="F44" s="169"/>
      <c r="G44" s="194"/>
      <c r="H44" s="195"/>
      <c r="I44" s="101"/>
      <c r="J44" s="101"/>
      <c r="K44" s="101"/>
      <c r="L44" s="101"/>
      <c r="M44" s="101"/>
    </row>
    <row r="45" spans="1:14" s="52" customFormat="1" ht="15" x14ac:dyDescent="0.25">
      <c r="A45" s="243"/>
      <c r="B45" s="52" t="s">
        <v>18</v>
      </c>
      <c r="C45" s="75"/>
      <c r="D45" s="87" t="s">
        <v>336</v>
      </c>
      <c r="E45" s="63"/>
      <c r="F45" s="63"/>
      <c r="G45" s="507">
        <v>2000</v>
      </c>
      <c r="H45" s="508"/>
      <c r="I45" s="78">
        <v>441</v>
      </c>
      <c r="J45" s="479">
        <v>53</v>
      </c>
      <c r="K45" s="480">
        <v>1000</v>
      </c>
      <c r="L45" s="480">
        <v>0</v>
      </c>
      <c r="M45" s="243"/>
      <c r="N45" s="243"/>
    </row>
    <row r="46" spans="1:14" s="27" customFormat="1" ht="17.25" customHeight="1" x14ac:dyDescent="0.25">
      <c r="A46" s="236"/>
      <c r="B46" s="176"/>
      <c r="C46" s="167"/>
      <c r="D46" s="168"/>
      <c r="E46" s="169"/>
      <c r="F46" s="169"/>
      <c r="G46" s="194"/>
      <c r="H46" s="195"/>
      <c r="I46" s="101"/>
      <c r="J46" s="101"/>
      <c r="K46" s="101"/>
      <c r="L46" s="101"/>
      <c r="M46" s="101"/>
    </row>
    <row r="47" spans="1:14" ht="30.75" customHeight="1" thickBot="1" x14ac:dyDescent="0.3">
      <c r="B47" s="502" t="s">
        <v>172</v>
      </c>
      <c r="C47" s="503"/>
      <c r="D47" s="503"/>
      <c r="E47" s="503"/>
      <c r="F47" s="503"/>
      <c r="G47" s="504">
        <f>SUM(G48:H48)</f>
        <v>2000</v>
      </c>
      <c r="H47" s="504"/>
      <c r="K47" s="146"/>
      <c r="L47" s="146"/>
      <c r="M47" s="67"/>
    </row>
    <row r="48" spans="1:14" ht="14.25" customHeight="1" thickTop="1" x14ac:dyDescent="0.25">
      <c r="A48" s="238">
        <v>5321</v>
      </c>
      <c r="B48" s="92" t="s">
        <v>38</v>
      </c>
      <c r="C48" s="75"/>
      <c r="D48" s="52"/>
      <c r="E48" s="63"/>
      <c r="F48" s="63"/>
      <c r="G48" s="505">
        <v>2000</v>
      </c>
      <c r="H48" s="506"/>
      <c r="I48" s="67"/>
      <c r="J48" s="67"/>
      <c r="K48" s="67"/>
      <c r="L48" s="67"/>
      <c r="M48" s="67"/>
    </row>
    <row r="49" spans="4:8" x14ac:dyDescent="0.2">
      <c r="G49" s="12"/>
      <c r="H49" s="12"/>
    </row>
    <row r="50" spans="4:8" x14ac:dyDescent="0.2">
      <c r="D50" s="372" t="s">
        <v>169</v>
      </c>
      <c r="E50" s="373">
        <f>SUM(E8:E11,E13:E13,E14:E14,E16)</f>
        <v>41325</v>
      </c>
      <c r="F50" s="373">
        <f>SUM(F8:F11,F13:F13,F14:F14,F16)</f>
        <v>16258</v>
      </c>
      <c r="G50" s="373">
        <f>SUM(G8:G11,G13:G13,G14:G14,G16)</f>
        <v>38650</v>
      </c>
      <c r="H50" s="12"/>
    </row>
    <row r="51" spans="4:8" x14ac:dyDescent="0.2">
      <c r="D51" s="372" t="s">
        <v>170</v>
      </c>
      <c r="E51" s="373">
        <v>0</v>
      </c>
      <c r="F51" s="373">
        <f>SUM(F15)</f>
        <v>25298</v>
      </c>
      <c r="G51" s="373">
        <f>SUM(G12)</f>
        <v>1000</v>
      </c>
      <c r="H51" s="12"/>
    </row>
    <row r="52" spans="4:8" ht="15" x14ac:dyDescent="0.25">
      <c r="D52" s="374" t="s">
        <v>106</v>
      </c>
      <c r="E52" s="375">
        <f>SUM(E50:E51)</f>
        <v>41325</v>
      </c>
      <c r="F52" s="375">
        <f>SUM(F50:F51)</f>
        <v>41556</v>
      </c>
      <c r="G52" s="375">
        <f>SUM(G50:G51)</f>
        <v>39650</v>
      </c>
    </row>
  </sheetData>
  <mergeCells count="27">
    <mergeCell ref="B1:F1"/>
    <mergeCell ref="G1:H1"/>
    <mergeCell ref="B17:D17"/>
    <mergeCell ref="G20:H20"/>
    <mergeCell ref="D33:F33"/>
    <mergeCell ref="G21:H21"/>
    <mergeCell ref="G22:H22"/>
    <mergeCell ref="G32:H32"/>
    <mergeCell ref="G33:H33"/>
    <mergeCell ref="G29:H29"/>
    <mergeCell ref="G30:H30"/>
    <mergeCell ref="G31:H31"/>
    <mergeCell ref="G24:H24"/>
    <mergeCell ref="G25:H25"/>
    <mergeCell ref="G26:H26"/>
    <mergeCell ref="G34:H34"/>
    <mergeCell ref="G35:H35"/>
    <mergeCell ref="B40:F40"/>
    <mergeCell ref="G40:H40"/>
    <mergeCell ref="G48:H48"/>
    <mergeCell ref="G45:H45"/>
    <mergeCell ref="G42:H42"/>
    <mergeCell ref="B47:F47"/>
    <mergeCell ref="G47:H47"/>
    <mergeCell ref="G41:H41"/>
    <mergeCell ref="G37:H37"/>
    <mergeCell ref="G38:H38"/>
  </mergeCells>
  <pageMargins left="0.70866141732283472" right="0.70866141732283472" top="0.78740157480314965" bottom="0.78740157480314965" header="0.31496062992125984" footer="0.31496062992125984"/>
  <pageSetup paperSize="9" scale="70" firstPageNumber="74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51"/>
  <sheetViews>
    <sheetView view="pageBreakPreview" zoomScaleNormal="100" zoomScaleSheetLayoutView="100" workbookViewId="0">
      <selection activeCell="D43" sqref="D43"/>
    </sheetView>
  </sheetViews>
  <sheetFormatPr defaultColWidth="9.140625" defaultRowHeight="14.25" x14ac:dyDescent="0.2"/>
  <cols>
    <col min="1" max="1" width="5.5703125" style="238" customWidth="1"/>
    <col min="2" max="2" width="8.5703125" style="145" customWidth="1"/>
    <col min="3" max="3" width="9.140625" style="145"/>
    <col min="4" max="4" width="54.42578125" style="27" customWidth="1"/>
    <col min="5" max="5" width="14.140625" style="121" customWidth="1"/>
    <col min="6" max="7" width="13.85546875" style="121" customWidth="1"/>
    <col min="8" max="8" width="9.140625" style="27" customWidth="1"/>
    <col min="9" max="10" width="9.140625" style="146"/>
    <col min="11" max="16384" width="9.140625" style="27"/>
  </cols>
  <sheetData>
    <row r="1" spans="1:10" s="2" customFormat="1" ht="23.25" x14ac:dyDescent="0.35">
      <c r="A1" s="238"/>
      <c r="B1" s="43" t="s">
        <v>41</v>
      </c>
      <c r="C1" s="39"/>
      <c r="D1" s="20"/>
      <c r="E1" s="40"/>
      <c r="F1" s="40"/>
      <c r="G1" s="523" t="s">
        <v>42</v>
      </c>
      <c r="H1" s="523"/>
      <c r="I1" s="146"/>
      <c r="J1" s="146"/>
    </row>
    <row r="2" spans="1:10" s="2" customFormat="1" x14ac:dyDescent="0.2">
      <c r="A2" s="238"/>
      <c r="B2" s="39"/>
      <c r="C2" s="39"/>
      <c r="D2" s="20"/>
      <c r="E2" s="40"/>
      <c r="F2" s="40"/>
      <c r="G2" s="40"/>
      <c r="H2" s="20"/>
      <c r="I2" s="146"/>
      <c r="J2" s="146"/>
    </row>
    <row r="3" spans="1:10" s="2" customFormat="1" x14ac:dyDescent="0.2">
      <c r="A3" s="238"/>
      <c r="B3" s="103" t="s">
        <v>2</v>
      </c>
      <c r="C3" s="103" t="s">
        <v>43</v>
      </c>
      <c r="D3" s="20"/>
      <c r="E3" s="40"/>
      <c r="F3" s="40"/>
      <c r="G3" s="40"/>
      <c r="H3" s="20"/>
      <c r="I3" s="146"/>
      <c r="J3" s="146"/>
    </row>
    <row r="4" spans="1:10" s="2" customFormat="1" x14ac:dyDescent="0.2">
      <c r="A4" s="238"/>
      <c r="B4" s="39"/>
      <c r="C4" s="103" t="s">
        <v>3</v>
      </c>
      <c r="D4" s="20"/>
      <c r="E4" s="40"/>
      <c r="F4" s="40"/>
      <c r="G4" s="40"/>
      <c r="H4" s="20"/>
      <c r="I4" s="146"/>
      <c r="J4" s="146"/>
    </row>
    <row r="5" spans="1:10" s="4" customFormat="1" ht="13.5" thickBot="1" x14ac:dyDescent="0.25">
      <c r="A5" s="238"/>
      <c r="B5" s="44"/>
      <c r="C5" s="44"/>
      <c r="D5" s="45"/>
      <c r="E5" s="46"/>
      <c r="F5" s="46"/>
      <c r="G5" s="46"/>
      <c r="H5" s="45" t="s">
        <v>4</v>
      </c>
      <c r="I5" s="146"/>
      <c r="J5" s="146"/>
    </row>
    <row r="6" spans="1:10" s="4" customFormat="1" ht="39" customHeight="1" thickTop="1" thickBot="1" x14ac:dyDescent="0.25">
      <c r="A6" s="238"/>
      <c r="B6" s="79" t="s">
        <v>5</v>
      </c>
      <c r="C6" s="80" t="s">
        <v>6</v>
      </c>
      <c r="D6" s="81" t="s">
        <v>7</v>
      </c>
      <c r="E6" s="64" t="s">
        <v>166</v>
      </c>
      <c r="F6" s="64" t="s">
        <v>167</v>
      </c>
      <c r="G6" s="64" t="s">
        <v>168</v>
      </c>
      <c r="H6" s="30" t="s">
        <v>8</v>
      </c>
      <c r="I6" s="146"/>
      <c r="J6" s="146"/>
    </row>
    <row r="7" spans="1:10" s="193" customFormat="1" thickTop="1" thickBot="1" x14ac:dyDescent="0.25">
      <c r="A7" s="240"/>
      <c r="B7" s="189">
        <v>1</v>
      </c>
      <c r="C7" s="190">
        <v>2</v>
      </c>
      <c r="D7" s="190">
        <v>3</v>
      </c>
      <c r="E7" s="191">
        <v>4</v>
      </c>
      <c r="F7" s="191">
        <v>5</v>
      </c>
      <c r="G7" s="191">
        <v>6</v>
      </c>
      <c r="H7" s="192" t="s">
        <v>136</v>
      </c>
      <c r="I7" s="147"/>
      <c r="J7" s="147"/>
    </row>
    <row r="8" spans="1:10" ht="15" thickTop="1" x14ac:dyDescent="0.2">
      <c r="B8" s="106">
        <v>1037</v>
      </c>
      <c r="C8" s="107">
        <v>52</v>
      </c>
      <c r="D8" s="108" t="s">
        <v>9</v>
      </c>
      <c r="E8" s="109">
        <f>SUM(I19)</f>
        <v>8000</v>
      </c>
      <c r="F8" s="109">
        <f>SUM(J19)</f>
        <v>8000</v>
      </c>
      <c r="G8" s="244">
        <f>SUM(G19)</f>
        <v>5000</v>
      </c>
      <c r="H8" s="242">
        <f>G8/E8*100</f>
        <v>62.5</v>
      </c>
    </row>
    <row r="9" spans="1:10" x14ac:dyDescent="0.2">
      <c r="B9" s="24">
        <v>1099</v>
      </c>
      <c r="C9" s="25">
        <v>54</v>
      </c>
      <c r="D9" s="37" t="s">
        <v>44</v>
      </c>
      <c r="E9" s="13">
        <f>SUM(I27)</f>
        <v>738</v>
      </c>
      <c r="F9" s="13">
        <f>SUM(J27)</f>
        <v>738</v>
      </c>
      <c r="G9" s="163">
        <f>SUM(G27)</f>
        <v>738</v>
      </c>
      <c r="H9" s="26">
        <f>G9/E9*100</f>
        <v>100</v>
      </c>
    </row>
    <row r="10" spans="1:10" s="354" customFormat="1" ht="27.75" customHeight="1" x14ac:dyDescent="0.25">
      <c r="A10" s="343"/>
      <c r="B10" s="344">
        <v>2310</v>
      </c>
      <c r="C10" s="345">
        <v>53</v>
      </c>
      <c r="D10" s="352" t="s">
        <v>10</v>
      </c>
      <c r="E10" s="219">
        <f>SUM(I36)</f>
        <v>3000</v>
      </c>
      <c r="F10" s="219">
        <f>SUM(J36)</f>
        <v>3000</v>
      </c>
      <c r="G10" s="353">
        <f>SUM(G36)</f>
        <v>3000</v>
      </c>
      <c r="H10" s="347">
        <f>G10/E10*100</f>
        <v>100</v>
      </c>
      <c r="I10" s="380"/>
      <c r="J10" s="380"/>
    </row>
    <row r="11" spans="1:10" x14ac:dyDescent="0.2">
      <c r="B11" s="24">
        <v>3429</v>
      </c>
      <c r="C11" s="25">
        <v>52</v>
      </c>
      <c r="D11" s="37" t="s">
        <v>9</v>
      </c>
      <c r="E11" s="13">
        <f>SUM(I45)</f>
        <v>2250</v>
      </c>
      <c r="F11" s="13">
        <f>SUM(J45)</f>
        <v>1935</v>
      </c>
      <c r="G11" s="163">
        <f>SUM(G44)</f>
        <v>5250</v>
      </c>
      <c r="H11" s="26">
        <f>G11/E11*100</f>
        <v>233.33333333333334</v>
      </c>
    </row>
    <row r="12" spans="1:10" s="354" customFormat="1" ht="28.5" x14ac:dyDescent="0.2">
      <c r="A12" s="343"/>
      <c r="B12" s="344">
        <v>3429</v>
      </c>
      <c r="C12" s="345">
        <v>53</v>
      </c>
      <c r="D12" s="352" t="s">
        <v>10</v>
      </c>
      <c r="E12" s="13">
        <f t="shared" ref="E12:F13" si="0">SUM(I46)</f>
        <v>0</v>
      </c>
      <c r="F12" s="13">
        <f t="shared" si="0"/>
        <v>174</v>
      </c>
      <c r="G12" s="353"/>
      <c r="H12" s="347"/>
      <c r="I12" s="380"/>
      <c r="J12" s="380"/>
    </row>
    <row r="13" spans="1:10" ht="15" thickBot="1" x14ac:dyDescent="0.25">
      <c r="B13" s="24">
        <v>3429</v>
      </c>
      <c r="C13" s="25">
        <v>54</v>
      </c>
      <c r="D13" s="37" t="s">
        <v>44</v>
      </c>
      <c r="E13" s="13">
        <f t="shared" si="0"/>
        <v>0</v>
      </c>
      <c r="F13" s="13">
        <f t="shared" si="0"/>
        <v>141</v>
      </c>
      <c r="G13" s="163"/>
      <c r="H13" s="26"/>
    </row>
    <row r="14" spans="1:10" s="138" customFormat="1" ht="16.5" thickTop="1" thickBot="1" x14ac:dyDescent="0.3">
      <c r="A14" s="241"/>
      <c r="B14" s="512" t="s">
        <v>11</v>
      </c>
      <c r="C14" s="513"/>
      <c r="D14" s="514"/>
      <c r="E14" s="5">
        <f>SUM(E8:E13)</f>
        <v>13988</v>
      </c>
      <c r="F14" s="5">
        <f>SUM(F8:F13)</f>
        <v>13988</v>
      </c>
      <c r="G14" s="5">
        <f>SUM(G8:G13)</f>
        <v>13988</v>
      </c>
      <c r="H14" s="6">
        <f>G14/E14*100</f>
        <v>100</v>
      </c>
      <c r="I14" s="381"/>
      <c r="J14" s="381"/>
    </row>
    <row r="15" spans="1:10" ht="15" thickTop="1" x14ac:dyDescent="0.2">
      <c r="B15" s="134"/>
      <c r="C15" s="134"/>
      <c r="D15" s="135"/>
      <c r="E15" s="122"/>
      <c r="F15" s="122"/>
      <c r="G15" s="122"/>
      <c r="H15" s="135"/>
    </row>
    <row r="16" spans="1:10" s="2" customFormat="1" ht="15" x14ac:dyDescent="0.25">
      <c r="A16" s="238"/>
      <c r="B16" s="38" t="s">
        <v>12</v>
      </c>
      <c r="C16" s="39"/>
      <c r="D16" s="20"/>
      <c r="E16" s="40"/>
      <c r="F16" s="40"/>
      <c r="G16" s="40"/>
      <c r="H16" s="20"/>
      <c r="I16" s="146"/>
      <c r="J16" s="146"/>
    </row>
    <row r="17" spans="1:10" s="2" customFormat="1" ht="15" x14ac:dyDescent="0.25">
      <c r="A17" s="238"/>
      <c r="B17" s="20" t="s">
        <v>18</v>
      </c>
      <c r="C17" s="39"/>
      <c r="D17" s="48" t="s">
        <v>251</v>
      </c>
      <c r="E17" s="40"/>
      <c r="F17" s="40"/>
      <c r="G17" s="507">
        <v>5000</v>
      </c>
      <c r="H17" s="508"/>
      <c r="I17" s="146"/>
      <c r="J17" s="146"/>
    </row>
    <row r="18" spans="1:10" ht="15" x14ac:dyDescent="0.25">
      <c r="B18" s="139"/>
      <c r="C18" s="134"/>
      <c r="D18" s="135"/>
      <c r="E18" s="122"/>
      <c r="F18" s="122"/>
      <c r="G18" s="63"/>
      <c r="H18" s="52"/>
    </row>
    <row r="19" spans="1:10" ht="17.25" customHeight="1" thickBot="1" x14ac:dyDescent="0.3">
      <c r="B19" s="8" t="s">
        <v>45</v>
      </c>
      <c r="C19" s="9"/>
      <c r="D19" s="10"/>
      <c r="E19" s="11"/>
      <c r="F19" s="11"/>
      <c r="G19" s="504">
        <f>SUM(G20)</f>
        <v>5000</v>
      </c>
      <c r="H19" s="504"/>
      <c r="I19" s="410">
        <v>8000</v>
      </c>
      <c r="J19" s="410">
        <v>8000</v>
      </c>
    </row>
    <row r="20" spans="1:10" s="135" customFormat="1" ht="15" customHeight="1" thickTop="1" x14ac:dyDescent="0.25">
      <c r="A20" s="243">
        <v>5213</v>
      </c>
      <c r="B20" s="42" t="s">
        <v>17</v>
      </c>
      <c r="C20" s="21"/>
      <c r="D20" s="22"/>
      <c r="E20" s="23"/>
      <c r="F20" s="23"/>
      <c r="G20" s="505">
        <v>5000</v>
      </c>
      <c r="H20" s="506"/>
      <c r="I20" s="78"/>
      <c r="J20" s="78"/>
    </row>
    <row r="21" spans="1:10" ht="14.25" customHeight="1" x14ac:dyDescent="0.25">
      <c r="B21" s="144"/>
      <c r="C21" s="144"/>
      <c r="D21" s="144"/>
      <c r="E21" s="144"/>
      <c r="F21" s="144"/>
      <c r="G21" s="144"/>
      <c r="H21" s="144"/>
    </row>
    <row r="22" spans="1:10" ht="14.25" customHeight="1" x14ac:dyDescent="0.25">
      <c r="B22" s="144"/>
      <c r="C22" s="144"/>
      <c r="D22" s="144"/>
      <c r="E22" s="144"/>
      <c r="F22" s="144"/>
      <c r="G22" s="144"/>
      <c r="H22" s="144"/>
    </row>
    <row r="23" spans="1:10" ht="15" x14ac:dyDescent="0.25">
      <c r="B23" s="20" t="s">
        <v>18</v>
      </c>
      <c r="C23" s="39"/>
      <c r="D23" s="48" t="s">
        <v>252</v>
      </c>
      <c r="E23" s="40"/>
      <c r="F23" s="40"/>
      <c r="G23" s="524">
        <v>738</v>
      </c>
      <c r="H23" s="525"/>
    </row>
    <row r="24" spans="1:10" ht="15" hidden="1" x14ac:dyDescent="0.25">
      <c r="B24" s="103" t="s">
        <v>19</v>
      </c>
      <c r="C24" s="39"/>
      <c r="D24" s="103" t="s">
        <v>139</v>
      </c>
      <c r="E24" s="40"/>
      <c r="F24" s="40"/>
      <c r="G24" s="527">
        <v>300</v>
      </c>
      <c r="H24" s="528"/>
    </row>
    <row r="25" spans="1:10" ht="15" hidden="1" x14ac:dyDescent="0.25">
      <c r="B25" s="20"/>
      <c r="C25" s="39"/>
      <c r="D25" s="103" t="s">
        <v>140</v>
      </c>
      <c r="E25" s="40"/>
      <c r="F25" s="40"/>
      <c r="G25" s="527">
        <v>438</v>
      </c>
      <c r="H25" s="528"/>
    </row>
    <row r="26" spans="1:10" ht="14.25" customHeight="1" x14ac:dyDescent="0.25">
      <c r="B26" s="51"/>
      <c r="C26" s="51"/>
      <c r="D26" s="51"/>
      <c r="E26" s="51"/>
      <c r="F26" s="51"/>
      <c r="G26" s="51"/>
      <c r="H26" s="51"/>
    </row>
    <row r="27" spans="1:10" s="2" customFormat="1" ht="17.25" customHeight="1" thickBot="1" x14ac:dyDescent="0.3">
      <c r="A27" s="238"/>
      <c r="B27" s="8" t="s">
        <v>46</v>
      </c>
      <c r="C27" s="9"/>
      <c r="D27" s="10"/>
      <c r="E27" s="11"/>
      <c r="F27" s="11"/>
      <c r="G27" s="531">
        <f>SUM(G28:H28)</f>
        <v>738</v>
      </c>
      <c r="H27" s="531"/>
      <c r="I27" s="410">
        <v>738</v>
      </c>
      <c r="J27" s="410">
        <v>738</v>
      </c>
    </row>
    <row r="28" spans="1:10" s="2" customFormat="1" ht="14.25" customHeight="1" thickTop="1" x14ac:dyDescent="0.25">
      <c r="A28" s="238">
        <v>5493</v>
      </c>
      <c r="B28" s="42" t="s">
        <v>47</v>
      </c>
      <c r="C28" s="51"/>
      <c r="D28" s="51"/>
      <c r="E28" s="51"/>
      <c r="F28" s="51"/>
      <c r="G28" s="532">
        <v>738</v>
      </c>
      <c r="H28" s="533"/>
      <c r="I28" s="146"/>
      <c r="J28" s="146"/>
    </row>
    <row r="29" spans="1:10" ht="14.25" customHeight="1" x14ac:dyDescent="0.25">
      <c r="B29" s="141"/>
      <c r="C29" s="144"/>
      <c r="D29" s="144"/>
      <c r="E29" s="144"/>
      <c r="F29" s="144"/>
      <c r="G29" s="144"/>
      <c r="H29" s="144"/>
    </row>
    <row r="30" spans="1:10" ht="14.25" customHeight="1" x14ac:dyDescent="0.25">
      <c r="B30" s="141"/>
      <c r="C30" s="144"/>
      <c r="D30" s="144"/>
      <c r="E30" s="144"/>
      <c r="F30" s="144"/>
      <c r="G30" s="144"/>
      <c r="H30" s="144"/>
    </row>
    <row r="31" spans="1:10" ht="42" customHeight="1" x14ac:dyDescent="0.25">
      <c r="B31" s="20" t="s">
        <v>18</v>
      </c>
      <c r="C31" s="39"/>
      <c r="D31" s="526" t="s">
        <v>254</v>
      </c>
      <c r="E31" s="526"/>
      <c r="F31" s="526"/>
      <c r="G31" s="507">
        <v>3000</v>
      </c>
      <c r="H31" s="508"/>
    </row>
    <row r="32" spans="1:10" ht="27" hidden="1" customHeight="1" x14ac:dyDescent="0.25">
      <c r="B32" s="42"/>
      <c r="C32" s="51"/>
      <c r="D32" s="530" t="s">
        <v>141</v>
      </c>
      <c r="E32" s="530"/>
      <c r="F32" s="40"/>
      <c r="G32" s="516">
        <v>2500</v>
      </c>
      <c r="H32" s="517"/>
    </row>
    <row r="33" spans="1:12" ht="14.25" hidden="1" customHeight="1" x14ac:dyDescent="0.25">
      <c r="B33" s="42"/>
      <c r="C33" s="51"/>
      <c r="D33" s="530" t="s">
        <v>142</v>
      </c>
      <c r="E33" s="530"/>
      <c r="F33" s="530"/>
      <c r="G33" s="52"/>
      <c r="H33" s="52"/>
    </row>
    <row r="34" spans="1:12" ht="14.25" hidden="1" customHeight="1" x14ac:dyDescent="0.25">
      <c r="B34" s="42"/>
      <c r="C34" s="51"/>
      <c r="D34" s="530"/>
      <c r="E34" s="530"/>
      <c r="F34" s="530"/>
      <c r="G34" s="516">
        <v>500</v>
      </c>
      <c r="H34" s="517"/>
    </row>
    <row r="35" spans="1:12" ht="14.25" customHeight="1" x14ac:dyDescent="0.25">
      <c r="B35" s="141"/>
      <c r="C35" s="144"/>
      <c r="D35" s="144"/>
      <c r="E35" s="144"/>
      <c r="F35" s="144"/>
      <c r="G35" s="95"/>
      <c r="H35" s="95"/>
    </row>
    <row r="36" spans="1:12" ht="30.75" customHeight="1" thickBot="1" x14ac:dyDescent="0.3">
      <c r="B36" s="520" t="s">
        <v>48</v>
      </c>
      <c r="C36" s="521"/>
      <c r="D36" s="521"/>
      <c r="E36" s="521"/>
      <c r="F36" s="521"/>
      <c r="G36" s="504">
        <f>SUM(G37:H37)</f>
        <v>3000</v>
      </c>
      <c r="H36" s="504"/>
      <c r="I36" s="410">
        <v>3000</v>
      </c>
      <c r="J36" s="410">
        <v>3000</v>
      </c>
    </row>
    <row r="37" spans="1:12" ht="14.25" customHeight="1" thickTop="1" x14ac:dyDescent="0.25">
      <c r="A37" s="238">
        <v>5321</v>
      </c>
      <c r="B37" s="42" t="s">
        <v>38</v>
      </c>
      <c r="C37" s="39"/>
      <c r="D37" s="20"/>
      <c r="E37" s="40"/>
      <c r="F37" s="40"/>
      <c r="G37" s="505">
        <v>3000</v>
      </c>
      <c r="H37" s="506"/>
    </row>
    <row r="38" spans="1:12" ht="14.25" customHeight="1" x14ac:dyDescent="0.25">
      <c r="B38" s="141"/>
      <c r="C38" s="144"/>
      <c r="D38" s="144"/>
      <c r="E38" s="144"/>
      <c r="F38" s="144"/>
      <c r="G38" s="95"/>
      <c r="H38" s="95"/>
    </row>
    <row r="39" spans="1:12" ht="14.25" customHeight="1" x14ac:dyDescent="0.25">
      <c r="B39" s="141"/>
      <c r="C39" s="144"/>
      <c r="D39" s="144"/>
      <c r="E39" s="144"/>
      <c r="F39" s="144"/>
      <c r="G39" s="95"/>
      <c r="H39" s="95"/>
    </row>
    <row r="40" spans="1:12" ht="30.75" customHeight="1" x14ac:dyDescent="0.25">
      <c r="B40" s="52" t="s">
        <v>18</v>
      </c>
      <c r="C40" s="75"/>
      <c r="D40" s="526" t="s">
        <v>253</v>
      </c>
      <c r="E40" s="526"/>
      <c r="F40" s="40"/>
      <c r="G40" s="507">
        <v>5250</v>
      </c>
      <c r="H40" s="508"/>
      <c r="K40" s="29"/>
      <c r="L40" s="29"/>
    </row>
    <row r="41" spans="1:12" ht="29.25" hidden="1" customHeight="1" x14ac:dyDescent="0.2">
      <c r="B41" s="76" t="s">
        <v>19</v>
      </c>
      <c r="C41" s="75"/>
      <c r="D41" s="530" t="s">
        <v>143</v>
      </c>
      <c r="E41" s="530"/>
      <c r="F41" s="40"/>
      <c r="G41" s="522">
        <v>250</v>
      </c>
      <c r="H41" s="522"/>
      <c r="K41" s="29"/>
      <c r="L41" s="29"/>
    </row>
    <row r="42" spans="1:12" ht="44.25" hidden="1" customHeight="1" x14ac:dyDescent="0.2">
      <c r="B42" s="76"/>
      <c r="C42" s="75"/>
      <c r="D42" s="529" t="s">
        <v>144</v>
      </c>
      <c r="E42" s="529"/>
      <c r="F42" s="529"/>
      <c r="G42" s="522">
        <v>2000</v>
      </c>
      <c r="H42" s="522"/>
      <c r="K42" s="29"/>
      <c r="L42" s="29"/>
    </row>
    <row r="43" spans="1:12" ht="14.25" customHeight="1" x14ac:dyDescent="0.25">
      <c r="B43" s="141"/>
      <c r="C43" s="144"/>
      <c r="D43" s="135"/>
      <c r="E43" s="135"/>
      <c r="F43" s="135"/>
      <c r="G43" s="52"/>
      <c r="H43" s="52"/>
      <c r="K43" s="29"/>
      <c r="L43" s="29"/>
    </row>
    <row r="44" spans="1:12" ht="17.25" customHeight="1" thickBot="1" x14ac:dyDescent="0.3">
      <c r="B44" s="8" t="s">
        <v>49</v>
      </c>
      <c r="C44" s="9"/>
      <c r="D44" s="10"/>
      <c r="E44" s="166"/>
      <c r="F44" s="166"/>
      <c r="G44" s="504">
        <f>SUM(G45:H45)</f>
        <v>5250</v>
      </c>
      <c r="H44" s="504"/>
      <c r="I44" s="410">
        <f>SUM(I45:I47)</f>
        <v>2250</v>
      </c>
      <c r="J44" s="410">
        <f>SUM(J45:J47)</f>
        <v>2250</v>
      </c>
      <c r="K44" s="29"/>
      <c r="L44" s="29"/>
    </row>
    <row r="45" spans="1:12" s="135" customFormat="1" ht="15" customHeight="1" thickTop="1" x14ac:dyDescent="0.25">
      <c r="A45" s="243">
        <v>5222</v>
      </c>
      <c r="B45" s="42" t="s">
        <v>14</v>
      </c>
      <c r="C45" s="21"/>
      <c r="D45" s="22"/>
      <c r="E45" s="169"/>
      <c r="F45" s="169"/>
      <c r="G45" s="505">
        <v>5250</v>
      </c>
      <c r="H45" s="506"/>
      <c r="I45" s="78">
        <f>250+2000</f>
        <v>2250</v>
      </c>
      <c r="J45" s="78">
        <f>137+18+76+14+1689+1</f>
        <v>1935</v>
      </c>
      <c r="K45" s="52">
        <v>52</v>
      </c>
      <c r="L45" s="52"/>
    </row>
    <row r="46" spans="1:12" ht="15" x14ac:dyDescent="0.25">
      <c r="B46" s="42"/>
      <c r="C46" s="51"/>
      <c r="D46" s="51"/>
      <c r="E46" s="144"/>
      <c r="F46" s="144"/>
      <c r="G46" s="51"/>
      <c r="H46" s="51"/>
      <c r="I46" s="146">
        <v>0</v>
      </c>
      <c r="J46" s="146">
        <f>142+32</f>
        <v>174</v>
      </c>
      <c r="K46" s="29">
        <v>53</v>
      </c>
      <c r="L46" s="29"/>
    </row>
    <row r="47" spans="1:12" x14ac:dyDescent="0.2">
      <c r="I47" s="146">
        <v>0</v>
      </c>
      <c r="J47" s="146">
        <v>141</v>
      </c>
      <c r="K47" s="29">
        <v>54</v>
      </c>
      <c r="L47" s="29"/>
    </row>
    <row r="48" spans="1:12" x14ac:dyDescent="0.2">
      <c r="K48" s="29"/>
      <c r="L48" s="29"/>
    </row>
    <row r="49" spans="4:12" x14ac:dyDescent="0.2">
      <c r="D49" s="372" t="s">
        <v>169</v>
      </c>
      <c r="E49" s="373">
        <f>SUM(E14)</f>
        <v>13988</v>
      </c>
      <c r="F49" s="373">
        <f t="shared" ref="F49:G49" si="1">SUM(F14)</f>
        <v>13988</v>
      </c>
      <c r="G49" s="373">
        <f t="shared" si="1"/>
        <v>13988</v>
      </c>
      <c r="K49" s="29"/>
      <c r="L49" s="29"/>
    </row>
    <row r="50" spans="4:12" x14ac:dyDescent="0.2">
      <c r="D50" s="372" t="s">
        <v>170</v>
      </c>
      <c r="E50" s="373">
        <v>0</v>
      </c>
      <c r="F50" s="373">
        <v>0</v>
      </c>
      <c r="G50" s="373">
        <v>0</v>
      </c>
    </row>
    <row r="51" spans="4:12" ht="15" x14ac:dyDescent="0.25">
      <c r="D51" s="374" t="s">
        <v>106</v>
      </c>
      <c r="E51" s="375">
        <f>SUM(E49:E50)</f>
        <v>13988</v>
      </c>
      <c r="F51" s="375">
        <f>SUM(F49:F50)</f>
        <v>13988</v>
      </c>
      <c r="G51" s="375">
        <f>SUM(G49:G50)</f>
        <v>13988</v>
      </c>
    </row>
  </sheetData>
  <mergeCells count="27">
    <mergeCell ref="G23:H23"/>
    <mergeCell ref="D31:F31"/>
    <mergeCell ref="G24:H24"/>
    <mergeCell ref="G25:H25"/>
    <mergeCell ref="D42:F42"/>
    <mergeCell ref="G34:H34"/>
    <mergeCell ref="D33:F34"/>
    <mergeCell ref="G31:H31"/>
    <mergeCell ref="G32:H32"/>
    <mergeCell ref="G27:H27"/>
    <mergeCell ref="G28:H28"/>
    <mergeCell ref="D40:E40"/>
    <mergeCell ref="D41:E41"/>
    <mergeCell ref="D32:E32"/>
    <mergeCell ref="G1:H1"/>
    <mergeCell ref="B14:D14"/>
    <mergeCell ref="G17:H17"/>
    <mergeCell ref="G20:H20"/>
    <mergeCell ref="G19:H19"/>
    <mergeCell ref="G44:H44"/>
    <mergeCell ref="G45:H45"/>
    <mergeCell ref="B36:F36"/>
    <mergeCell ref="G36:H36"/>
    <mergeCell ref="G37:H37"/>
    <mergeCell ref="G41:H41"/>
    <mergeCell ref="G42:H42"/>
    <mergeCell ref="G40:H40"/>
  </mergeCells>
  <pageMargins left="0.70866141732283472" right="0.70866141732283472" top="0.78740157480314965" bottom="0.78740157480314965" header="0.31496062992125984" footer="0.31496062992125984"/>
  <pageSetup paperSize="9" scale="70" firstPageNumber="75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56"/>
  <sheetViews>
    <sheetView view="pageBreakPreview" zoomScaleNormal="100" zoomScaleSheetLayoutView="100" workbookViewId="0">
      <selection activeCell="G27" sqref="G27:H27"/>
    </sheetView>
  </sheetViews>
  <sheetFormatPr defaultColWidth="9.140625" defaultRowHeight="14.25" x14ac:dyDescent="0.2"/>
  <cols>
    <col min="1" max="1" width="5.42578125" style="238" customWidth="1"/>
    <col min="2" max="2" width="8.5703125" style="96" customWidth="1"/>
    <col min="3" max="3" width="9.85546875" style="96" customWidth="1"/>
    <col min="4" max="4" width="54.42578125" style="29" customWidth="1"/>
    <col min="5" max="6" width="14.140625" style="73" customWidth="1"/>
    <col min="7" max="7" width="13.140625" style="73" customWidth="1"/>
    <col min="8" max="8" width="9.140625" style="29" customWidth="1"/>
    <col min="9" max="10" width="9.140625" style="146"/>
    <col min="11" max="16384" width="9.140625" style="29"/>
  </cols>
  <sheetData>
    <row r="1" spans="1:10" ht="23.25" x14ac:dyDescent="0.35">
      <c r="B1" s="74" t="s">
        <v>78</v>
      </c>
      <c r="C1" s="75"/>
      <c r="D1" s="52"/>
      <c r="E1" s="63"/>
      <c r="F1" s="63"/>
      <c r="G1" s="511" t="s">
        <v>57</v>
      </c>
      <c r="H1" s="511"/>
    </row>
    <row r="2" spans="1:10" x14ac:dyDescent="0.2">
      <c r="B2" s="75"/>
      <c r="C2" s="75"/>
      <c r="D2" s="52"/>
      <c r="E2" s="63"/>
      <c r="F2" s="63"/>
      <c r="G2" s="63"/>
      <c r="H2" s="52"/>
    </row>
    <row r="3" spans="1:10" x14ac:dyDescent="0.2">
      <c r="B3" s="76" t="s">
        <v>2</v>
      </c>
      <c r="C3" s="76" t="s">
        <v>58</v>
      </c>
      <c r="D3" s="52"/>
      <c r="E3" s="63"/>
      <c r="F3" s="63"/>
      <c r="G3" s="63"/>
      <c r="H3" s="52"/>
    </row>
    <row r="4" spans="1:10" x14ac:dyDescent="0.2">
      <c r="B4" s="75"/>
      <c r="C4" s="76" t="s">
        <v>3</v>
      </c>
      <c r="D4" s="52"/>
      <c r="E4" s="63"/>
      <c r="F4" s="63"/>
      <c r="G4" s="63"/>
      <c r="H4" s="52"/>
    </row>
    <row r="5" spans="1:10" s="67" customFormat="1" ht="13.5" thickBot="1" x14ac:dyDescent="0.25">
      <c r="A5" s="238"/>
      <c r="B5" s="77"/>
      <c r="C5" s="77"/>
      <c r="D5" s="53"/>
      <c r="E5" s="78"/>
      <c r="F5" s="78"/>
      <c r="G5" s="78"/>
      <c r="H5" s="53" t="s">
        <v>4</v>
      </c>
      <c r="I5" s="146"/>
      <c r="J5" s="146"/>
    </row>
    <row r="6" spans="1:10" s="101" customFormat="1" ht="39" customHeight="1" thickTop="1" thickBot="1" x14ac:dyDescent="0.25">
      <c r="A6" s="236"/>
      <c r="B6" s="79" t="s">
        <v>5</v>
      </c>
      <c r="C6" s="80" t="s">
        <v>6</v>
      </c>
      <c r="D6" s="81" t="s">
        <v>7</v>
      </c>
      <c r="E6" s="64" t="s">
        <v>166</v>
      </c>
      <c r="F6" s="64" t="s">
        <v>167</v>
      </c>
      <c r="G6" s="64" t="s">
        <v>168</v>
      </c>
      <c r="H6" s="30" t="s">
        <v>8</v>
      </c>
      <c r="I6" s="164"/>
      <c r="J6" s="164"/>
    </row>
    <row r="7" spans="1:10" s="137" customFormat="1" thickTop="1" thickBot="1" x14ac:dyDescent="0.25">
      <c r="A7" s="237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136</v>
      </c>
      <c r="I7" s="165"/>
      <c r="J7" s="165"/>
    </row>
    <row r="8" spans="1:10" s="145" customFormat="1" ht="15" thickTop="1" x14ac:dyDescent="0.2">
      <c r="B8" s="202">
        <v>3299</v>
      </c>
      <c r="C8" s="203">
        <v>52</v>
      </c>
      <c r="D8" s="59" t="s">
        <v>9</v>
      </c>
      <c r="E8" s="408">
        <f>SUM(I20)</f>
        <v>18500</v>
      </c>
      <c r="F8" s="408">
        <f>SUM(J20)</f>
        <v>12000</v>
      </c>
      <c r="G8" s="408">
        <f>SUM(G20)</f>
        <v>10400</v>
      </c>
      <c r="H8" s="54">
        <f t="shared" ref="H8:H10" si="0">G8/E8*100</f>
        <v>56.216216216216218</v>
      </c>
      <c r="I8" s="165"/>
      <c r="J8" s="165"/>
    </row>
    <row r="9" spans="1:10" s="145" customFormat="1" ht="28.5" x14ac:dyDescent="0.2">
      <c r="B9" s="84">
        <v>3299</v>
      </c>
      <c r="C9" s="85">
        <v>53</v>
      </c>
      <c r="D9" s="350" t="s">
        <v>10</v>
      </c>
      <c r="E9" s="409">
        <f>SUM(I23)</f>
        <v>0</v>
      </c>
      <c r="F9" s="409">
        <f>SUM(J23)</f>
        <v>6500</v>
      </c>
      <c r="G9" s="409">
        <f>SUM(G23)</f>
        <v>5700</v>
      </c>
      <c r="H9" s="54"/>
      <c r="I9" s="165"/>
      <c r="J9" s="165"/>
    </row>
    <row r="10" spans="1:10" s="145" customFormat="1" x14ac:dyDescent="0.2">
      <c r="B10" s="84">
        <v>3299</v>
      </c>
      <c r="C10" s="85">
        <v>54</v>
      </c>
      <c r="D10" s="59" t="s">
        <v>59</v>
      </c>
      <c r="E10" s="409">
        <f>SUM(I29)</f>
        <v>500</v>
      </c>
      <c r="F10" s="409">
        <f>SUM(J29)</f>
        <v>500</v>
      </c>
      <c r="G10" s="409">
        <f>SUM(G29)</f>
        <v>700</v>
      </c>
      <c r="H10" s="54">
        <f t="shared" si="0"/>
        <v>140</v>
      </c>
      <c r="I10" s="165"/>
      <c r="J10" s="165"/>
    </row>
    <row r="11" spans="1:10" ht="30.75" customHeight="1" x14ac:dyDescent="0.2">
      <c r="B11" s="319">
        <v>3792</v>
      </c>
      <c r="C11" s="349">
        <v>53</v>
      </c>
      <c r="D11" s="350" t="s">
        <v>10</v>
      </c>
      <c r="E11" s="13">
        <f>SUM(I35)</f>
        <v>880</v>
      </c>
      <c r="F11" s="13">
        <f>SUM(J35)</f>
        <v>787</v>
      </c>
      <c r="G11" s="13">
        <f>SUM(G35)</f>
        <v>2400</v>
      </c>
      <c r="H11" s="54"/>
    </row>
    <row r="12" spans="1:10" s="145" customFormat="1" x14ac:dyDescent="0.2">
      <c r="B12" s="84">
        <v>3792</v>
      </c>
      <c r="C12" s="85">
        <v>52</v>
      </c>
      <c r="D12" s="59" t="s">
        <v>9</v>
      </c>
      <c r="E12" s="409">
        <f>SUM(I36)</f>
        <v>0</v>
      </c>
      <c r="F12" s="409">
        <f>SUM(J36)</f>
        <v>30</v>
      </c>
      <c r="G12" s="409"/>
      <c r="H12" s="54"/>
      <c r="I12" s="165"/>
      <c r="J12" s="165"/>
    </row>
    <row r="13" spans="1:10" ht="15" customHeight="1" x14ac:dyDescent="0.2">
      <c r="B13" s="84">
        <v>3429</v>
      </c>
      <c r="C13" s="85">
        <v>52</v>
      </c>
      <c r="D13" s="59" t="s">
        <v>9</v>
      </c>
      <c r="E13" s="13">
        <f>SUM(I42)</f>
        <v>600</v>
      </c>
      <c r="F13" s="13">
        <f>SUM(J42)</f>
        <v>497</v>
      </c>
      <c r="G13" s="13">
        <f>SUM(G42)</f>
        <v>1000</v>
      </c>
      <c r="H13" s="54">
        <f>G13/E13*100</f>
        <v>166.66666666666669</v>
      </c>
    </row>
    <row r="14" spans="1:10" s="351" customFormat="1" ht="30.75" customHeight="1" thickBot="1" x14ac:dyDescent="0.3">
      <c r="A14" s="343"/>
      <c r="B14" s="319">
        <v>3429</v>
      </c>
      <c r="C14" s="349">
        <v>53</v>
      </c>
      <c r="D14" s="350" t="s">
        <v>10</v>
      </c>
      <c r="E14" s="219">
        <f>SUM(I43)</f>
        <v>0</v>
      </c>
      <c r="F14" s="219">
        <f t="shared" ref="F14" si="1">SUM(J43)</f>
        <v>103</v>
      </c>
      <c r="G14" s="219"/>
      <c r="H14" s="220"/>
      <c r="I14" s="380"/>
      <c r="J14" s="380"/>
    </row>
    <row r="15" spans="1:10" s="72" customFormat="1" ht="16.5" thickTop="1" thickBot="1" x14ac:dyDescent="0.3">
      <c r="A15" s="241"/>
      <c r="B15" s="512" t="s">
        <v>11</v>
      </c>
      <c r="C15" s="513"/>
      <c r="D15" s="514"/>
      <c r="E15" s="28">
        <f>SUM(E8:E14)</f>
        <v>20480</v>
      </c>
      <c r="F15" s="28">
        <f t="shared" ref="F15:G15" si="2">SUM(F8:F14)</f>
        <v>20417</v>
      </c>
      <c r="G15" s="28">
        <f t="shared" si="2"/>
        <v>20200</v>
      </c>
      <c r="H15" s="31">
        <f>G15/E15*100</f>
        <v>98.6328125</v>
      </c>
      <c r="I15" s="381"/>
      <c r="J15" s="381"/>
    </row>
    <row r="16" spans="1:10" ht="15" thickTop="1" x14ac:dyDescent="0.2">
      <c r="B16" s="111"/>
      <c r="C16" s="111"/>
      <c r="D16" s="111"/>
      <c r="E16" s="111"/>
      <c r="F16" s="111"/>
      <c r="G16" s="111"/>
      <c r="H16" s="111"/>
    </row>
    <row r="17" spans="1:10" ht="15" x14ac:dyDescent="0.25">
      <c r="B17" s="86" t="s">
        <v>12</v>
      </c>
      <c r="C17" s="75"/>
      <c r="D17" s="52"/>
      <c r="E17" s="63"/>
      <c r="F17" s="63"/>
      <c r="G17" s="63"/>
      <c r="H17" s="52"/>
    </row>
    <row r="18" spans="1:10" ht="29.25" customHeight="1" x14ac:dyDescent="0.25">
      <c r="B18" s="52" t="s">
        <v>18</v>
      </c>
      <c r="C18" s="75"/>
      <c r="D18" s="535" t="s">
        <v>189</v>
      </c>
      <c r="E18" s="535"/>
      <c r="F18" s="535"/>
      <c r="G18" s="507">
        <f>17600-1500</f>
        <v>16100</v>
      </c>
      <c r="H18" s="508"/>
    </row>
    <row r="19" spans="1:10" x14ac:dyDescent="0.2">
      <c r="B19" s="75"/>
      <c r="C19" s="75"/>
      <c r="D19" s="52"/>
      <c r="E19" s="63"/>
      <c r="F19" s="63"/>
      <c r="G19" s="63"/>
      <c r="H19" s="52"/>
    </row>
    <row r="20" spans="1:10" ht="17.25" customHeight="1" thickBot="1" x14ac:dyDescent="0.3">
      <c r="B20" s="88" t="s">
        <v>60</v>
      </c>
      <c r="C20" s="89"/>
      <c r="D20" s="90"/>
      <c r="E20" s="91"/>
      <c r="F20" s="91"/>
      <c r="G20" s="504">
        <f>SUM(G21)</f>
        <v>10400</v>
      </c>
      <c r="H20" s="504"/>
      <c r="I20" s="146">
        <v>18500</v>
      </c>
      <c r="J20" s="146">
        <v>12000</v>
      </c>
    </row>
    <row r="21" spans="1:10" ht="15.75" thickTop="1" x14ac:dyDescent="0.25">
      <c r="A21" s="238">
        <v>5221</v>
      </c>
      <c r="B21" s="42" t="s">
        <v>137</v>
      </c>
      <c r="C21" s="75"/>
      <c r="D21" s="52"/>
      <c r="E21" s="63"/>
      <c r="F21" s="63"/>
      <c r="G21" s="505">
        <v>10400</v>
      </c>
      <c r="H21" s="506"/>
    </row>
    <row r="22" spans="1:10" ht="15" x14ac:dyDescent="0.25">
      <c r="B22" s="42"/>
      <c r="C22" s="75"/>
      <c r="D22" s="52"/>
      <c r="E22" s="63"/>
      <c r="F22" s="63"/>
      <c r="G22" s="389"/>
      <c r="H22" s="390"/>
    </row>
    <row r="23" spans="1:10" ht="30.75" customHeight="1" thickBot="1" x14ac:dyDescent="0.3">
      <c r="B23" s="502" t="s">
        <v>173</v>
      </c>
      <c r="C23" s="503"/>
      <c r="D23" s="503"/>
      <c r="E23" s="503"/>
      <c r="F23" s="503"/>
      <c r="G23" s="504">
        <f>SUM(G24)</f>
        <v>5700</v>
      </c>
      <c r="H23" s="504"/>
      <c r="I23" s="146">
        <v>0</v>
      </c>
      <c r="J23" s="146">
        <v>6500</v>
      </c>
    </row>
    <row r="24" spans="1:10" ht="14.25" customHeight="1" thickTop="1" x14ac:dyDescent="0.25">
      <c r="A24" s="238">
        <v>5332</v>
      </c>
      <c r="B24" s="92" t="s">
        <v>174</v>
      </c>
      <c r="C24" s="75"/>
      <c r="D24" s="52"/>
      <c r="E24" s="63"/>
      <c r="F24" s="63"/>
      <c r="G24" s="505">
        <v>5700</v>
      </c>
      <c r="H24" s="506"/>
    </row>
    <row r="25" spans="1:10" ht="15" x14ac:dyDescent="0.25">
      <c r="B25" s="42"/>
      <c r="C25" s="75"/>
      <c r="D25" s="52"/>
      <c r="E25" s="63"/>
      <c r="F25" s="63"/>
      <c r="G25" s="389"/>
      <c r="H25" s="390"/>
    </row>
    <row r="26" spans="1:10" ht="15" x14ac:dyDescent="0.25">
      <c r="B26" s="42"/>
      <c r="C26" s="75"/>
      <c r="D26" s="52"/>
      <c r="E26" s="63"/>
      <c r="F26" s="63"/>
      <c r="G26" s="389"/>
      <c r="H26" s="390"/>
    </row>
    <row r="27" spans="1:10" ht="27" customHeight="1" x14ac:dyDescent="0.25">
      <c r="B27" s="52" t="s">
        <v>18</v>
      </c>
      <c r="C27" s="75"/>
      <c r="D27" s="534" t="s">
        <v>190</v>
      </c>
      <c r="E27" s="534"/>
      <c r="F27" s="63"/>
      <c r="G27" s="507">
        <v>700</v>
      </c>
      <c r="H27" s="508"/>
    </row>
    <row r="28" spans="1:10" ht="15" x14ac:dyDescent="0.25">
      <c r="B28" s="86"/>
      <c r="C28" s="75"/>
      <c r="D28" s="52"/>
      <c r="E28" s="63"/>
      <c r="F28" s="63"/>
      <c r="G28" s="63"/>
      <c r="H28" s="52"/>
    </row>
    <row r="29" spans="1:10" ht="15.75" thickBot="1" x14ac:dyDescent="0.3">
      <c r="B29" s="88" t="s">
        <v>62</v>
      </c>
      <c r="C29" s="89"/>
      <c r="D29" s="90"/>
      <c r="E29" s="91"/>
      <c r="F29" s="91"/>
      <c r="G29" s="504">
        <f>SUM(G30)</f>
        <v>700</v>
      </c>
      <c r="H29" s="504"/>
      <c r="I29" s="410">
        <v>500</v>
      </c>
      <c r="J29" s="410">
        <v>500</v>
      </c>
    </row>
    <row r="30" spans="1:10" ht="15.75" thickTop="1" x14ac:dyDescent="0.25">
      <c r="A30" s="238">
        <v>5493</v>
      </c>
      <c r="B30" s="92" t="s">
        <v>47</v>
      </c>
      <c r="C30" s="75"/>
      <c r="D30" s="52"/>
      <c r="E30" s="63"/>
      <c r="F30" s="63"/>
      <c r="G30" s="505">
        <v>700</v>
      </c>
      <c r="H30" s="506"/>
    </row>
    <row r="31" spans="1:10" ht="15" x14ac:dyDescent="0.25">
      <c r="B31" s="42"/>
      <c r="C31" s="75"/>
      <c r="D31" s="52"/>
      <c r="E31" s="63"/>
      <c r="F31" s="63"/>
      <c r="G31" s="389"/>
      <c r="H31" s="390"/>
    </row>
    <row r="32" spans="1:10" ht="15" x14ac:dyDescent="0.25">
      <c r="B32" s="86"/>
      <c r="C32" s="75"/>
      <c r="D32" s="52"/>
      <c r="E32" s="63"/>
      <c r="F32" s="63"/>
      <c r="G32" s="63"/>
      <c r="H32" s="52"/>
    </row>
    <row r="33" spans="1:11" ht="30" customHeight="1" x14ac:dyDescent="0.25">
      <c r="B33" s="52" t="s">
        <v>18</v>
      </c>
      <c r="C33" s="75"/>
      <c r="D33" s="535" t="s">
        <v>191</v>
      </c>
      <c r="E33" s="535"/>
      <c r="F33" s="63"/>
      <c r="G33" s="507">
        <v>2400</v>
      </c>
      <c r="H33" s="508"/>
    </row>
    <row r="34" spans="1:11" x14ac:dyDescent="0.2">
      <c r="B34" s="75"/>
      <c r="C34" s="75"/>
      <c r="D34" s="52"/>
      <c r="E34" s="63"/>
      <c r="F34" s="63"/>
      <c r="G34" s="63"/>
      <c r="H34" s="52"/>
    </row>
    <row r="35" spans="1:11" ht="30.75" customHeight="1" thickBot="1" x14ac:dyDescent="0.3">
      <c r="B35" s="502" t="s">
        <v>64</v>
      </c>
      <c r="C35" s="503"/>
      <c r="D35" s="503"/>
      <c r="E35" s="503"/>
      <c r="F35" s="503"/>
      <c r="G35" s="504">
        <f>SUM(G36)</f>
        <v>2400</v>
      </c>
      <c r="H35" s="504"/>
      <c r="I35" s="146">
        <v>880</v>
      </c>
      <c r="J35" s="146">
        <v>787</v>
      </c>
    </row>
    <row r="36" spans="1:11" ht="14.25" customHeight="1" thickTop="1" x14ac:dyDescent="0.25">
      <c r="A36" s="238">
        <v>5331</v>
      </c>
      <c r="B36" s="92" t="s">
        <v>61</v>
      </c>
      <c r="C36" s="75"/>
      <c r="D36" s="52"/>
      <c r="E36" s="63"/>
      <c r="F36" s="63"/>
      <c r="G36" s="505">
        <v>2400</v>
      </c>
      <c r="H36" s="506"/>
      <c r="I36" s="146">
        <v>0</v>
      </c>
      <c r="J36" s="146">
        <v>30</v>
      </c>
      <c r="K36" s="29">
        <v>52</v>
      </c>
    </row>
    <row r="38" spans="1:11" x14ac:dyDescent="0.2">
      <c r="B38" s="75"/>
      <c r="C38" s="75"/>
      <c r="D38" s="52"/>
      <c r="E38" s="63"/>
      <c r="F38" s="63"/>
      <c r="G38" s="63"/>
      <c r="H38" s="52"/>
    </row>
    <row r="39" spans="1:11" x14ac:dyDescent="0.2">
      <c r="B39" s="52" t="s">
        <v>18</v>
      </c>
      <c r="C39" s="75"/>
      <c r="D39" s="535" t="s">
        <v>192</v>
      </c>
      <c r="E39" s="535"/>
      <c r="F39" s="535"/>
      <c r="G39" s="52"/>
      <c r="H39" s="52"/>
    </row>
    <row r="40" spans="1:11" ht="15" x14ac:dyDescent="0.25">
      <c r="B40" s="75"/>
      <c r="C40" s="75"/>
      <c r="D40" s="535"/>
      <c r="E40" s="535"/>
      <c r="F40" s="535"/>
      <c r="G40" s="507">
        <v>1000</v>
      </c>
      <c r="H40" s="508"/>
    </row>
    <row r="41" spans="1:11" x14ac:dyDescent="0.2">
      <c r="B41" s="75"/>
      <c r="C41" s="75"/>
      <c r="D41" s="52"/>
      <c r="E41" s="63"/>
      <c r="F41" s="63"/>
      <c r="G41" s="63"/>
      <c r="H41" s="52"/>
    </row>
    <row r="42" spans="1:11" ht="17.25" customHeight="1" thickBot="1" x14ac:dyDescent="0.3">
      <c r="B42" s="88" t="s">
        <v>49</v>
      </c>
      <c r="C42" s="89"/>
      <c r="D42" s="90"/>
      <c r="E42" s="91"/>
      <c r="F42" s="91"/>
      <c r="G42" s="504">
        <f>SUM(G43)</f>
        <v>1000</v>
      </c>
      <c r="H42" s="504"/>
      <c r="I42" s="146">
        <v>600</v>
      </c>
      <c r="J42" s="146">
        <v>497</v>
      </c>
    </row>
    <row r="43" spans="1:11" s="52" customFormat="1" ht="15" customHeight="1" thickTop="1" x14ac:dyDescent="0.25">
      <c r="A43" s="243">
        <v>5222</v>
      </c>
      <c r="B43" s="92" t="s">
        <v>14</v>
      </c>
      <c r="C43" s="93"/>
      <c r="D43" s="41"/>
      <c r="E43" s="94"/>
      <c r="F43" s="94"/>
      <c r="G43" s="505">
        <v>1000</v>
      </c>
      <c r="H43" s="506"/>
      <c r="I43" s="78">
        <v>0</v>
      </c>
      <c r="J43" s="78">
        <v>103</v>
      </c>
      <c r="K43" s="52">
        <v>53</v>
      </c>
    </row>
    <row r="44" spans="1:11" x14ac:dyDescent="0.2">
      <c r="B44" s="75"/>
      <c r="C44" s="75"/>
      <c r="D44" s="52"/>
      <c r="E44" s="63"/>
      <c r="F44" s="63"/>
      <c r="G44" s="63"/>
      <c r="H44" s="52"/>
    </row>
    <row r="45" spans="1:11" x14ac:dyDescent="0.2">
      <c r="B45" s="75"/>
      <c r="C45" s="75"/>
      <c r="D45" s="52"/>
      <c r="E45" s="63"/>
      <c r="F45" s="63"/>
      <c r="G45" s="63"/>
      <c r="H45" s="52"/>
    </row>
    <row r="48" spans="1:11" x14ac:dyDescent="0.2">
      <c r="D48" s="372" t="s">
        <v>169</v>
      </c>
      <c r="E48" s="373">
        <f>SUM(E15)</f>
        <v>20480</v>
      </c>
      <c r="F48" s="373">
        <f t="shared" ref="F48:G48" si="3">SUM(F15)</f>
        <v>20417</v>
      </c>
      <c r="G48" s="373">
        <f t="shared" si="3"/>
        <v>20200</v>
      </c>
    </row>
    <row r="49" spans="2:8" x14ac:dyDescent="0.2">
      <c r="D49" s="372" t="s">
        <v>170</v>
      </c>
      <c r="E49" s="373">
        <f>SUM(E6)</f>
        <v>0</v>
      </c>
      <c r="F49" s="373">
        <f>SUM(F4,F6)</f>
        <v>0</v>
      </c>
      <c r="G49" s="373">
        <f>SUM(G4,G6)</f>
        <v>0</v>
      </c>
    </row>
    <row r="50" spans="2:8" ht="15" x14ac:dyDescent="0.25">
      <c r="B50" s="75"/>
      <c r="C50" s="75"/>
      <c r="D50" s="374" t="s">
        <v>106</v>
      </c>
      <c r="E50" s="375">
        <f>SUM(E48:E49)</f>
        <v>20480</v>
      </c>
      <c r="F50" s="375">
        <f>SUM(F48:F49)</f>
        <v>20417</v>
      </c>
      <c r="G50" s="375">
        <f>SUM(G48:G49)</f>
        <v>20200</v>
      </c>
      <c r="H50" s="52"/>
    </row>
    <row r="51" spans="2:8" x14ac:dyDescent="0.2">
      <c r="B51" s="75"/>
      <c r="C51" s="75"/>
      <c r="D51" s="52"/>
      <c r="E51" s="63"/>
      <c r="F51" s="63"/>
      <c r="G51" s="63"/>
      <c r="H51" s="52"/>
    </row>
    <row r="56" spans="2:8" ht="15" x14ac:dyDescent="0.25">
      <c r="B56" s="42"/>
      <c r="C56" s="75"/>
      <c r="D56" s="52"/>
      <c r="E56" s="63"/>
      <c r="F56" s="63"/>
      <c r="G56" s="230"/>
      <c r="H56" s="231"/>
    </row>
  </sheetData>
  <mergeCells count="22">
    <mergeCell ref="G43:H43"/>
    <mergeCell ref="G36:H36"/>
    <mergeCell ref="G35:H35"/>
    <mergeCell ref="D33:E33"/>
    <mergeCell ref="D39:F40"/>
    <mergeCell ref="G33:H33"/>
    <mergeCell ref="B35:F35"/>
    <mergeCell ref="G40:H40"/>
    <mergeCell ref="G27:H27"/>
    <mergeCell ref="G30:H30"/>
    <mergeCell ref="G1:H1"/>
    <mergeCell ref="G42:H42"/>
    <mergeCell ref="B15:D15"/>
    <mergeCell ref="G29:H29"/>
    <mergeCell ref="D27:E27"/>
    <mergeCell ref="B23:F23"/>
    <mergeCell ref="G23:H23"/>
    <mergeCell ref="G24:H24"/>
    <mergeCell ref="G18:H18"/>
    <mergeCell ref="D18:F18"/>
    <mergeCell ref="G21:H21"/>
    <mergeCell ref="G20:H20"/>
  </mergeCells>
  <pageMargins left="0.70866141732283472" right="0.70866141732283472" top="0.78740157480314965" bottom="0.78740157480314965" header="0.31496062992125984" footer="0.31496062992125984"/>
  <pageSetup paperSize="9" scale="70" firstPageNumber="76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45"/>
  <sheetViews>
    <sheetView view="pageBreakPreview" zoomScaleNormal="100" zoomScaleSheetLayoutView="100" workbookViewId="0">
      <selection activeCell="D12" sqref="D12"/>
    </sheetView>
  </sheetViews>
  <sheetFormatPr defaultColWidth="9.140625" defaultRowHeight="14.25" x14ac:dyDescent="0.2"/>
  <cols>
    <col min="1" max="1" width="6.140625" style="238" customWidth="1"/>
    <col min="2" max="2" width="8.5703125" style="1" customWidth="1"/>
    <col min="3" max="3" width="9.140625" style="1"/>
    <col min="4" max="4" width="54.42578125" style="2" customWidth="1"/>
    <col min="5" max="5" width="14.140625" style="3" customWidth="1"/>
    <col min="6" max="6" width="15.140625" style="3" customWidth="1"/>
    <col min="7" max="7" width="14.140625" style="3" customWidth="1"/>
    <col min="8" max="8" width="9.140625" style="2" customWidth="1"/>
    <col min="9" max="10" width="9.140625" style="399"/>
    <col min="11" max="12" width="9.140625" style="404"/>
    <col min="13" max="16384" width="9.140625" style="2"/>
  </cols>
  <sheetData>
    <row r="1" spans="1:12" ht="23.25" x14ac:dyDescent="0.35">
      <c r="B1" s="43" t="s">
        <v>29</v>
      </c>
      <c r="C1" s="39"/>
      <c r="D1" s="20"/>
      <c r="E1" s="40"/>
      <c r="F1" s="40"/>
      <c r="G1" s="523" t="s">
        <v>30</v>
      </c>
      <c r="H1" s="523"/>
    </row>
    <row r="2" spans="1:12" x14ac:dyDescent="0.2">
      <c r="B2" s="39"/>
      <c r="C2" s="39"/>
      <c r="D2" s="20"/>
      <c r="E2" s="40"/>
      <c r="F2" s="40"/>
      <c r="G2" s="40"/>
      <c r="H2" s="20"/>
    </row>
    <row r="3" spans="1:12" x14ac:dyDescent="0.2">
      <c r="B3" s="36" t="s">
        <v>2</v>
      </c>
      <c r="C3" s="36" t="s">
        <v>31</v>
      </c>
      <c r="D3" s="20"/>
      <c r="E3" s="40"/>
      <c r="F3" s="40"/>
      <c r="G3" s="40"/>
      <c r="H3" s="20"/>
    </row>
    <row r="4" spans="1:12" x14ac:dyDescent="0.2">
      <c r="B4" s="39"/>
      <c r="C4" s="36" t="s">
        <v>3</v>
      </c>
      <c r="D4" s="20"/>
      <c r="E4" s="40"/>
      <c r="F4" s="40"/>
      <c r="G4" s="40"/>
      <c r="H4" s="20"/>
    </row>
    <row r="5" spans="1:12" x14ac:dyDescent="0.2">
      <c r="B5" s="39"/>
      <c r="C5" s="39"/>
      <c r="D5" s="20"/>
      <c r="E5" s="40"/>
      <c r="F5" s="40"/>
      <c r="G5" s="40"/>
      <c r="H5" s="20"/>
    </row>
    <row r="6" spans="1:12" s="4" customFormat="1" ht="13.5" thickBot="1" x14ac:dyDescent="0.25">
      <c r="A6" s="238"/>
      <c r="B6" s="44"/>
      <c r="C6" s="44"/>
      <c r="D6" s="45"/>
      <c r="E6" s="46"/>
      <c r="F6" s="46"/>
      <c r="G6" s="46"/>
      <c r="H6" s="273" t="s">
        <v>4</v>
      </c>
      <c r="I6" s="399"/>
      <c r="J6" s="399"/>
      <c r="K6" s="404"/>
      <c r="L6" s="404"/>
    </row>
    <row r="7" spans="1:12" s="101" customFormat="1" ht="39" customHeight="1" thickTop="1" thickBot="1" x14ac:dyDescent="0.25">
      <c r="A7" s="238"/>
      <c r="B7" s="79" t="s">
        <v>5</v>
      </c>
      <c r="C7" s="80" t="s">
        <v>6</v>
      </c>
      <c r="D7" s="81" t="s">
        <v>7</v>
      </c>
      <c r="E7" s="64" t="s">
        <v>166</v>
      </c>
      <c r="F7" s="64" t="s">
        <v>167</v>
      </c>
      <c r="G7" s="64" t="s">
        <v>168</v>
      </c>
      <c r="H7" s="30" t="s">
        <v>8</v>
      </c>
      <c r="I7" s="400"/>
      <c r="J7" s="400"/>
      <c r="K7" s="164"/>
      <c r="L7" s="164"/>
    </row>
    <row r="8" spans="1:12" s="137" customFormat="1" thickTop="1" thickBot="1" x14ac:dyDescent="0.25">
      <c r="A8" s="240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136</v>
      </c>
      <c r="I8" s="401"/>
      <c r="J8" s="401"/>
      <c r="K8" s="165"/>
      <c r="L8" s="165"/>
    </row>
    <row r="9" spans="1:12" ht="15" thickTop="1" x14ac:dyDescent="0.2">
      <c r="B9" s="106">
        <v>4349</v>
      </c>
      <c r="C9" s="107">
        <v>52</v>
      </c>
      <c r="D9" s="108" t="s">
        <v>9</v>
      </c>
      <c r="E9" s="109">
        <f>SUM(K22,K25)</f>
        <v>1613</v>
      </c>
      <c r="F9" s="109">
        <f>SUM(L22,L25)</f>
        <v>503</v>
      </c>
      <c r="G9" s="109">
        <f>SUM(G28)</f>
        <v>1500</v>
      </c>
      <c r="H9" s="242">
        <f>G9/E9*100</f>
        <v>92.994420334779917</v>
      </c>
    </row>
    <row r="10" spans="1:12" s="348" customFormat="1" ht="28.5" x14ac:dyDescent="0.25">
      <c r="A10" s="343"/>
      <c r="B10" s="344">
        <v>4349</v>
      </c>
      <c r="C10" s="345">
        <v>53</v>
      </c>
      <c r="D10" s="346" t="s">
        <v>10</v>
      </c>
      <c r="E10" s="219"/>
      <c r="F10" s="219">
        <f>SUM(L23)</f>
        <v>97</v>
      </c>
      <c r="G10" s="219"/>
      <c r="H10" s="347"/>
      <c r="I10" s="402"/>
      <c r="J10" s="402"/>
      <c r="K10" s="405"/>
      <c r="L10" s="405"/>
    </row>
    <row r="11" spans="1:12" x14ac:dyDescent="0.2">
      <c r="B11" s="24">
        <v>4349</v>
      </c>
      <c r="C11" s="25">
        <v>63</v>
      </c>
      <c r="D11" s="37" t="s">
        <v>27</v>
      </c>
      <c r="E11" s="13"/>
      <c r="F11" s="13">
        <f>SUM(L24)</f>
        <v>1013</v>
      </c>
      <c r="G11" s="13"/>
      <c r="H11" s="26"/>
    </row>
    <row r="12" spans="1:12" x14ac:dyDescent="0.2">
      <c r="B12" s="24">
        <v>4339</v>
      </c>
      <c r="C12" s="25">
        <v>52</v>
      </c>
      <c r="D12" s="37" t="s">
        <v>9</v>
      </c>
      <c r="E12" s="13">
        <f>SUM(K26)</f>
        <v>1500</v>
      </c>
      <c r="F12" s="13">
        <f>SUM(L26)</f>
        <v>1431</v>
      </c>
      <c r="G12" s="13">
        <f>SUM(G30)</f>
        <v>1500</v>
      </c>
      <c r="H12" s="26">
        <f>G12/E12*100</f>
        <v>100</v>
      </c>
    </row>
    <row r="13" spans="1:12" s="348" customFormat="1" ht="28.5" x14ac:dyDescent="0.25">
      <c r="A13" s="343"/>
      <c r="B13" s="344">
        <v>4339</v>
      </c>
      <c r="C13" s="345">
        <v>53</v>
      </c>
      <c r="D13" s="346" t="s">
        <v>10</v>
      </c>
      <c r="E13" s="219"/>
      <c r="F13" s="219">
        <f>SUM(L27)</f>
        <v>69</v>
      </c>
      <c r="G13" s="219"/>
      <c r="H13" s="347"/>
      <c r="I13" s="402"/>
      <c r="J13" s="402"/>
      <c r="K13" s="405"/>
      <c r="L13" s="405"/>
    </row>
    <row r="14" spans="1:12" x14ac:dyDescent="0.2">
      <c r="B14" s="24">
        <v>4399</v>
      </c>
      <c r="C14" s="25">
        <v>52</v>
      </c>
      <c r="D14" s="37" t="s">
        <v>9</v>
      </c>
      <c r="E14" s="13">
        <f>SUM(K28)</f>
        <v>2250</v>
      </c>
      <c r="F14" s="13">
        <f>SUM(L28)</f>
        <v>2250</v>
      </c>
      <c r="G14" s="13">
        <f>SUM(G33)</f>
        <v>2363</v>
      </c>
      <c r="H14" s="26">
        <f>G14/E14*100</f>
        <v>105.02222222222221</v>
      </c>
    </row>
    <row r="15" spans="1:12" x14ac:dyDescent="0.2">
      <c r="B15" s="24">
        <v>4399</v>
      </c>
      <c r="C15" s="25">
        <v>63</v>
      </c>
      <c r="D15" s="37" t="s">
        <v>27</v>
      </c>
      <c r="E15" s="13">
        <f>SUM(K29)</f>
        <v>5700</v>
      </c>
      <c r="F15" s="13">
        <f>SUM(L29)</f>
        <v>5700</v>
      </c>
      <c r="G15" s="13"/>
      <c r="H15" s="26"/>
    </row>
    <row r="16" spans="1:12" ht="15" thickBot="1" x14ac:dyDescent="0.25">
      <c r="B16" s="24">
        <v>4349</v>
      </c>
      <c r="C16" s="25">
        <v>52</v>
      </c>
      <c r="D16" s="37" t="s">
        <v>9</v>
      </c>
      <c r="E16" s="13">
        <f>SUM(K39)</f>
        <v>40000</v>
      </c>
      <c r="F16" s="13">
        <f>SUM(L39)</f>
        <v>40000</v>
      </c>
      <c r="G16" s="13">
        <f>SUM(G39)</f>
        <v>55000</v>
      </c>
      <c r="H16" s="26">
        <f>G16/E16*100</f>
        <v>137.5</v>
      </c>
    </row>
    <row r="17" spans="1:12" s="7" customFormat="1" ht="16.5" thickTop="1" thickBot="1" x14ac:dyDescent="0.3">
      <c r="A17" s="241"/>
      <c r="B17" s="537" t="s">
        <v>11</v>
      </c>
      <c r="C17" s="538"/>
      <c r="D17" s="539"/>
      <c r="E17" s="28">
        <f>SUM(E9:E16)</f>
        <v>51063</v>
      </c>
      <c r="F17" s="28">
        <f>SUM(F9:F16)</f>
        <v>51063</v>
      </c>
      <c r="G17" s="28">
        <f>SUM(G9:G16)</f>
        <v>60363</v>
      </c>
      <c r="H17" s="6">
        <f>G17/E17*100</f>
        <v>118.21279595793432</v>
      </c>
      <c r="I17" s="403"/>
      <c r="J17" s="403"/>
      <c r="K17" s="406"/>
      <c r="L17" s="406"/>
    </row>
    <row r="18" spans="1:12" ht="15" thickTop="1" x14ac:dyDescent="0.2">
      <c r="B18" s="20"/>
      <c r="C18" s="20"/>
      <c r="D18" s="20"/>
      <c r="E18" s="20"/>
      <c r="F18" s="20"/>
      <c r="G18" s="20"/>
      <c r="H18" s="20"/>
    </row>
    <row r="19" spans="1:12" x14ac:dyDescent="0.2">
      <c r="B19" s="47"/>
      <c r="C19" s="47"/>
      <c r="D19" s="47"/>
      <c r="E19" s="47"/>
      <c r="F19" s="47"/>
      <c r="G19" s="47"/>
      <c r="H19" s="47"/>
    </row>
    <row r="20" spans="1:12" ht="15" x14ac:dyDescent="0.25">
      <c r="B20" s="38" t="s">
        <v>12</v>
      </c>
      <c r="C20" s="39"/>
      <c r="D20" s="20"/>
      <c r="E20" s="40"/>
      <c r="F20" s="40"/>
      <c r="G20" s="40"/>
      <c r="H20" s="20"/>
    </row>
    <row r="21" spans="1:12" ht="15" x14ac:dyDescent="0.25">
      <c r="B21" s="20" t="s">
        <v>18</v>
      </c>
      <c r="C21" s="39"/>
      <c r="D21" s="48" t="s">
        <v>193</v>
      </c>
      <c r="E21" s="40"/>
      <c r="F21" s="40"/>
      <c r="G21" s="524">
        <f>SUM(G22:H25)</f>
        <v>5363</v>
      </c>
      <c r="H21" s="525"/>
    </row>
    <row r="22" spans="1:12" ht="15" x14ac:dyDescent="0.25">
      <c r="B22" s="36" t="s">
        <v>19</v>
      </c>
      <c r="C22" s="39"/>
      <c r="D22" s="41" t="s">
        <v>204</v>
      </c>
      <c r="E22" s="40"/>
      <c r="F22" s="40"/>
      <c r="G22" s="516">
        <v>1500</v>
      </c>
      <c r="H22" s="517"/>
      <c r="I22" s="399">
        <v>525</v>
      </c>
      <c r="J22" s="399">
        <v>52</v>
      </c>
      <c r="K22" s="404">
        <v>1500</v>
      </c>
      <c r="L22" s="404">
        <v>390</v>
      </c>
    </row>
    <row r="23" spans="1:12" ht="15" x14ac:dyDescent="0.25">
      <c r="B23" s="36"/>
      <c r="C23" s="39"/>
      <c r="D23" s="41" t="s">
        <v>205</v>
      </c>
      <c r="E23" s="40"/>
      <c r="F23" s="40"/>
      <c r="G23" s="516">
        <v>1500</v>
      </c>
      <c r="H23" s="517"/>
      <c r="J23" s="399">
        <v>53</v>
      </c>
      <c r="K23" s="404">
        <v>0</v>
      </c>
      <c r="L23" s="404">
        <v>97</v>
      </c>
    </row>
    <row r="24" spans="1:12" ht="15" x14ac:dyDescent="0.25">
      <c r="B24" s="36"/>
      <c r="C24" s="39"/>
      <c r="D24" s="41" t="s">
        <v>206</v>
      </c>
      <c r="E24" s="40"/>
      <c r="F24" s="40"/>
      <c r="G24" s="516">
        <v>2363</v>
      </c>
      <c r="H24" s="517"/>
      <c r="J24" s="399">
        <v>63</v>
      </c>
      <c r="K24" s="404">
        <v>0</v>
      </c>
      <c r="L24" s="404">
        <v>1013</v>
      </c>
    </row>
    <row r="25" spans="1:12" hidden="1" x14ac:dyDescent="0.2">
      <c r="B25" s="103"/>
      <c r="C25" s="39"/>
      <c r="D25" s="41" t="s">
        <v>207</v>
      </c>
      <c r="E25" s="40"/>
      <c r="F25" s="40"/>
      <c r="G25" s="540">
        <v>0</v>
      </c>
      <c r="H25" s="540"/>
      <c r="I25" s="399">
        <v>526</v>
      </c>
      <c r="J25" s="399">
        <v>52</v>
      </c>
      <c r="K25" s="404">
        <v>113</v>
      </c>
      <c r="L25" s="404">
        <v>113</v>
      </c>
    </row>
    <row r="26" spans="1:12" ht="15" x14ac:dyDescent="0.25">
      <c r="B26" s="38"/>
      <c r="C26" s="39"/>
      <c r="D26" s="20"/>
      <c r="E26" s="40"/>
      <c r="F26" s="40"/>
      <c r="G26" s="40"/>
      <c r="H26" s="20"/>
      <c r="I26" s="399">
        <v>527</v>
      </c>
      <c r="J26" s="399">
        <v>52</v>
      </c>
      <c r="K26" s="404">
        <v>1500</v>
      </c>
      <c r="L26" s="404">
        <v>1431</v>
      </c>
    </row>
    <row r="27" spans="1:12" ht="17.25" customHeight="1" thickBot="1" x14ac:dyDescent="0.3">
      <c r="B27" s="8" t="s">
        <v>34</v>
      </c>
      <c r="C27" s="9"/>
      <c r="D27" s="10"/>
      <c r="E27" s="11"/>
      <c r="F27" s="11"/>
      <c r="G27" s="531">
        <f>SUM(G28:H28)</f>
        <v>1500</v>
      </c>
      <c r="H27" s="531"/>
      <c r="J27" s="399">
        <v>53</v>
      </c>
      <c r="K27" s="404">
        <v>0</v>
      </c>
      <c r="L27" s="404">
        <v>69</v>
      </c>
    </row>
    <row r="28" spans="1:12" ht="15.75" thickTop="1" x14ac:dyDescent="0.25">
      <c r="A28" s="238">
        <v>5229</v>
      </c>
      <c r="B28" s="42" t="s">
        <v>33</v>
      </c>
      <c r="C28" s="39"/>
      <c r="D28" s="20"/>
      <c r="E28" s="40"/>
      <c r="F28" s="40"/>
      <c r="G28" s="532">
        <v>1500</v>
      </c>
      <c r="H28" s="533"/>
      <c r="I28" s="399">
        <v>528</v>
      </c>
      <c r="J28" s="399">
        <v>52</v>
      </c>
      <c r="K28" s="404">
        <v>2250</v>
      </c>
      <c r="L28" s="404">
        <v>2250</v>
      </c>
    </row>
    <row r="29" spans="1:12" ht="15" x14ac:dyDescent="0.25">
      <c r="B29" s="51"/>
      <c r="C29" s="51"/>
      <c r="D29" s="51"/>
      <c r="E29" s="51"/>
      <c r="F29" s="51"/>
      <c r="G29" s="51"/>
      <c r="H29" s="51"/>
      <c r="I29" s="399">
        <v>680</v>
      </c>
      <c r="J29" s="399">
        <v>63</v>
      </c>
      <c r="K29" s="404">
        <v>5700</v>
      </c>
      <c r="L29" s="404">
        <v>5700</v>
      </c>
    </row>
    <row r="30" spans="1:12" ht="17.25" customHeight="1" thickBot="1" x14ac:dyDescent="0.3">
      <c r="B30" s="8" t="s">
        <v>32</v>
      </c>
      <c r="C30" s="9"/>
      <c r="D30" s="10"/>
      <c r="E30" s="11"/>
      <c r="F30" s="11"/>
      <c r="G30" s="531">
        <f>SUM(G31)</f>
        <v>1500</v>
      </c>
      <c r="H30" s="531"/>
    </row>
    <row r="31" spans="1:12" ht="15.75" thickTop="1" x14ac:dyDescent="0.25">
      <c r="A31" s="238">
        <v>5229</v>
      </c>
      <c r="B31" s="42" t="s">
        <v>33</v>
      </c>
      <c r="C31" s="39"/>
      <c r="D31" s="20"/>
      <c r="E31" s="40"/>
      <c r="F31" s="40"/>
      <c r="G31" s="532">
        <v>1500</v>
      </c>
      <c r="H31" s="533"/>
    </row>
    <row r="32" spans="1:12" ht="15" x14ac:dyDescent="0.25">
      <c r="B32" s="51"/>
      <c r="C32" s="51"/>
      <c r="D32" s="51"/>
      <c r="E32" s="51"/>
      <c r="F32" s="51"/>
      <c r="G32" s="51"/>
      <c r="H32" s="51"/>
    </row>
    <row r="33" spans="1:12" ht="17.25" customHeight="1" thickBot="1" x14ac:dyDescent="0.3">
      <c r="B33" s="8" t="s">
        <v>35</v>
      </c>
      <c r="C33" s="9"/>
      <c r="D33" s="10"/>
      <c r="E33" s="11"/>
      <c r="F33" s="11"/>
      <c r="G33" s="531">
        <f>SUM(G34)</f>
        <v>2363</v>
      </c>
      <c r="H33" s="531"/>
    </row>
    <row r="34" spans="1:12" ht="15.75" thickTop="1" x14ac:dyDescent="0.25">
      <c r="A34" s="238">
        <v>5229</v>
      </c>
      <c r="B34" s="42" t="s">
        <v>33</v>
      </c>
      <c r="C34" s="39"/>
      <c r="D34" s="20"/>
      <c r="E34" s="40"/>
      <c r="F34" s="40"/>
      <c r="G34" s="532">
        <v>2363</v>
      </c>
      <c r="H34" s="533"/>
    </row>
    <row r="35" spans="1:12" ht="15" x14ac:dyDescent="0.25">
      <c r="B35" s="51"/>
      <c r="C35" s="51"/>
      <c r="D35" s="51"/>
      <c r="E35" s="51"/>
      <c r="F35" s="51"/>
      <c r="G35" s="51"/>
      <c r="H35" s="51"/>
    </row>
    <row r="36" spans="1:12" ht="15" x14ac:dyDescent="0.25">
      <c r="B36" s="51"/>
      <c r="C36" s="51"/>
      <c r="D36" s="51"/>
      <c r="E36" s="51"/>
      <c r="F36" s="51"/>
      <c r="G36" s="51"/>
      <c r="H36" s="51"/>
    </row>
    <row r="37" spans="1:12" ht="30" customHeight="1" x14ac:dyDescent="0.25">
      <c r="B37" s="20" t="s">
        <v>18</v>
      </c>
      <c r="C37" s="39"/>
      <c r="D37" s="526" t="s">
        <v>194</v>
      </c>
      <c r="E37" s="536"/>
      <c r="F37" s="536"/>
      <c r="G37" s="524">
        <v>55000</v>
      </c>
      <c r="H37" s="525"/>
    </row>
    <row r="38" spans="1:12" ht="15" x14ac:dyDescent="0.25">
      <c r="B38" s="51"/>
      <c r="C38" s="51"/>
      <c r="D38" s="51"/>
      <c r="E38" s="51"/>
      <c r="F38" s="51"/>
      <c r="G38" s="51"/>
      <c r="H38" s="51"/>
    </row>
    <row r="39" spans="1:12" ht="17.25" customHeight="1" thickBot="1" x14ac:dyDescent="0.3">
      <c r="B39" s="8" t="s">
        <v>34</v>
      </c>
      <c r="C39" s="9"/>
      <c r="D39" s="10"/>
      <c r="E39" s="11"/>
      <c r="F39" s="11"/>
      <c r="G39" s="531">
        <f>SUM(G40)</f>
        <v>55000</v>
      </c>
      <c r="H39" s="531"/>
      <c r="I39" s="399">
        <v>530</v>
      </c>
      <c r="J39" s="399">
        <v>52</v>
      </c>
      <c r="K39" s="404">
        <v>40000</v>
      </c>
      <c r="L39" s="404">
        <v>40000</v>
      </c>
    </row>
    <row r="40" spans="1:12" ht="15.75" thickTop="1" x14ac:dyDescent="0.25">
      <c r="A40" s="238">
        <v>5229</v>
      </c>
      <c r="B40" s="42" t="s">
        <v>33</v>
      </c>
      <c r="C40" s="39"/>
      <c r="D40" s="20"/>
      <c r="E40" s="40"/>
      <c r="F40" s="40"/>
      <c r="G40" s="532">
        <v>55000</v>
      </c>
      <c r="H40" s="533"/>
    </row>
    <row r="41" spans="1:12" x14ac:dyDescent="0.2">
      <c r="B41" s="39"/>
      <c r="C41" s="39"/>
      <c r="D41" s="20"/>
      <c r="E41" s="40"/>
      <c r="F41" s="40"/>
      <c r="G41" s="40"/>
      <c r="H41" s="20"/>
    </row>
    <row r="42" spans="1:12" x14ac:dyDescent="0.2">
      <c r="D42" s="41"/>
      <c r="E42" s="40"/>
      <c r="F42" s="40"/>
      <c r="G42" s="470"/>
      <c r="H42" s="470"/>
    </row>
    <row r="43" spans="1:12" x14ac:dyDescent="0.2">
      <c r="D43" s="372" t="s">
        <v>169</v>
      </c>
      <c r="E43" s="373">
        <f>SUM(E9,E10,E12,E13,E14,E16)</f>
        <v>45363</v>
      </c>
      <c r="F43" s="373">
        <f t="shared" ref="F43:G43" si="0">SUM(F9,F10,F12,F13,F14,F16)</f>
        <v>44350</v>
      </c>
      <c r="G43" s="373">
        <f t="shared" si="0"/>
        <v>60363</v>
      </c>
    </row>
    <row r="44" spans="1:12" x14ac:dyDescent="0.2">
      <c r="D44" s="372" t="s">
        <v>170</v>
      </c>
      <c r="E44" s="373">
        <f>SUM(E11,E15)</f>
        <v>5700</v>
      </c>
      <c r="F44" s="373">
        <f t="shared" ref="F44:G44" si="1">SUM(F11,F15)</f>
        <v>6713</v>
      </c>
      <c r="G44" s="373">
        <f t="shared" si="1"/>
        <v>0</v>
      </c>
    </row>
    <row r="45" spans="1:12" ht="15" x14ac:dyDescent="0.25">
      <c r="D45" s="374" t="s">
        <v>106</v>
      </c>
      <c r="E45" s="375">
        <f>SUM(E43:E44)</f>
        <v>51063</v>
      </c>
      <c r="F45" s="375">
        <f>SUM(F43:F44)</f>
        <v>51063</v>
      </c>
      <c r="G45" s="375">
        <f>SUM(G43:G44)</f>
        <v>60363</v>
      </c>
    </row>
  </sheetData>
  <mergeCells count="17">
    <mergeCell ref="G1:H1"/>
    <mergeCell ref="B17:D17"/>
    <mergeCell ref="G30:H30"/>
    <mergeCell ref="G31:H31"/>
    <mergeCell ref="G33:H33"/>
    <mergeCell ref="G21:H21"/>
    <mergeCell ref="G22:H22"/>
    <mergeCell ref="G23:H23"/>
    <mergeCell ref="G24:H24"/>
    <mergeCell ref="G27:H27"/>
    <mergeCell ref="G28:H28"/>
    <mergeCell ref="G25:H25"/>
    <mergeCell ref="G37:H37"/>
    <mergeCell ref="D37:F37"/>
    <mergeCell ref="G39:H39"/>
    <mergeCell ref="G40:H40"/>
    <mergeCell ref="G34:H34"/>
  </mergeCells>
  <pageMargins left="0.70866141732283472" right="0.70866141732283472" top="0.78740157480314965" bottom="0.78740157480314965" header="0.31496062992125984" footer="0.31496062992125984"/>
  <pageSetup paperSize="9" scale="68" firstPageNumber="77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36"/>
  <sheetViews>
    <sheetView view="pageBreakPreview" topLeftCell="A7" zoomScaleNormal="100" zoomScaleSheetLayoutView="100" workbookViewId="0">
      <selection activeCell="G29" sqref="G29:H29"/>
    </sheetView>
  </sheetViews>
  <sheetFormatPr defaultColWidth="9.140625" defaultRowHeight="14.25" x14ac:dyDescent="0.2"/>
  <cols>
    <col min="1" max="1" width="5" style="235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0" width="9.140625" style="404"/>
    <col min="11" max="16384" width="9.140625" style="2"/>
  </cols>
  <sheetData>
    <row r="1" spans="1:10" ht="23.25" x14ac:dyDescent="0.35">
      <c r="B1" s="43" t="s">
        <v>23</v>
      </c>
      <c r="C1" s="39"/>
      <c r="D1" s="20"/>
      <c r="E1" s="40"/>
      <c r="F1" s="40"/>
      <c r="G1" s="523" t="s">
        <v>24</v>
      </c>
      <c r="H1" s="523"/>
    </row>
    <row r="2" spans="1:10" x14ac:dyDescent="0.2">
      <c r="B2" s="39"/>
      <c r="C2" s="39"/>
      <c r="D2" s="20"/>
      <c r="E2" s="40"/>
      <c r="F2" s="40"/>
      <c r="G2" s="40"/>
      <c r="H2" s="20"/>
    </row>
    <row r="3" spans="1:10" x14ac:dyDescent="0.2">
      <c r="B3" s="36" t="s">
        <v>2</v>
      </c>
      <c r="C3" s="36" t="s">
        <v>25</v>
      </c>
      <c r="D3" s="20"/>
      <c r="E3" s="40"/>
      <c r="F3" s="40"/>
      <c r="G3" s="40"/>
      <c r="H3" s="20"/>
    </row>
    <row r="4" spans="1:10" x14ac:dyDescent="0.2">
      <c r="B4" s="39"/>
      <c r="C4" s="36" t="s">
        <v>3</v>
      </c>
      <c r="D4" s="20"/>
      <c r="E4" s="40"/>
      <c r="F4" s="40"/>
      <c r="G4" s="40"/>
      <c r="H4" s="20"/>
    </row>
    <row r="5" spans="1:10" x14ac:dyDescent="0.2">
      <c r="B5" s="39"/>
      <c r="C5" s="39"/>
      <c r="D5" s="20"/>
      <c r="E5" s="40"/>
      <c r="F5" s="40"/>
      <c r="G5" s="40"/>
      <c r="H5" s="20"/>
    </row>
    <row r="6" spans="1:10" s="4" customFormat="1" ht="13.5" thickBot="1" x14ac:dyDescent="0.25">
      <c r="A6" s="235"/>
      <c r="B6" s="44"/>
      <c r="C6" s="44"/>
      <c r="D6" s="45"/>
      <c r="E6" s="46"/>
      <c r="F6" s="46"/>
      <c r="G6" s="46"/>
      <c r="H6" s="45" t="s">
        <v>4</v>
      </c>
      <c r="I6" s="404"/>
      <c r="J6" s="404"/>
    </row>
    <row r="7" spans="1:10" s="101" customFormat="1" ht="39" customHeight="1" thickTop="1" thickBot="1" x14ac:dyDescent="0.25">
      <c r="A7" s="236"/>
      <c r="B7" s="79" t="s">
        <v>5</v>
      </c>
      <c r="C7" s="80" t="s">
        <v>6</v>
      </c>
      <c r="D7" s="81" t="s">
        <v>7</v>
      </c>
      <c r="E7" s="64" t="s">
        <v>166</v>
      </c>
      <c r="F7" s="64" t="s">
        <v>167</v>
      </c>
      <c r="G7" s="64" t="s">
        <v>168</v>
      </c>
      <c r="H7" s="30" t="s">
        <v>8</v>
      </c>
      <c r="I7" s="164"/>
      <c r="J7" s="164"/>
    </row>
    <row r="8" spans="1:10" s="137" customFormat="1" thickTop="1" thickBot="1" x14ac:dyDescent="0.25">
      <c r="A8" s="237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136</v>
      </c>
      <c r="I8" s="165"/>
      <c r="J8" s="165"/>
    </row>
    <row r="9" spans="1:10" ht="15" thickTop="1" x14ac:dyDescent="0.2">
      <c r="B9" s="106">
        <v>2219</v>
      </c>
      <c r="C9" s="107">
        <v>63</v>
      </c>
      <c r="D9" s="108" t="s">
        <v>26</v>
      </c>
      <c r="E9" s="109">
        <f>SUM(I19)</f>
        <v>11000</v>
      </c>
      <c r="F9" s="109">
        <f>SUM(J19)</f>
        <v>11000</v>
      </c>
      <c r="G9" s="109">
        <f>SUM(G19)</f>
        <v>11000</v>
      </c>
      <c r="H9" s="242">
        <f>G9/E9*100</f>
        <v>100</v>
      </c>
    </row>
    <row r="10" spans="1:10" x14ac:dyDescent="0.2">
      <c r="B10" s="24">
        <v>2212</v>
      </c>
      <c r="C10" s="25">
        <v>63</v>
      </c>
      <c r="D10" s="37" t="s">
        <v>26</v>
      </c>
      <c r="E10" s="13">
        <f>SUM(I24)</f>
        <v>5000</v>
      </c>
      <c r="F10" s="13">
        <f>SUM(J24)</f>
        <v>5000</v>
      </c>
      <c r="G10" s="13">
        <f>SUM(G24)</f>
        <v>5000</v>
      </c>
      <c r="H10" s="26">
        <f>G10/E10*100</f>
        <v>100</v>
      </c>
    </row>
    <row r="11" spans="1:10" x14ac:dyDescent="0.2">
      <c r="B11" s="24">
        <v>2223</v>
      </c>
      <c r="C11" s="25">
        <v>63</v>
      </c>
      <c r="D11" s="37" t="s">
        <v>26</v>
      </c>
      <c r="E11" s="13">
        <f>SUM(I29)</f>
        <v>4000</v>
      </c>
      <c r="F11" s="13">
        <f>SUM(J29)</f>
        <v>2814</v>
      </c>
      <c r="G11" s="13">
        <f>SUM(G29)</f>
        <v>4000</v>
      </c>
      <c r="H11" s="26">
        <f>G11/E11*100</f>
        <v>100</v>
      </c>
    </row>
    <row r="12" spans="1:10" s="348" customFormat="1" ht="29.25" thickBot="1" x14ac:dyDescent="0.3">
      <c r="A12" s="355"/>
      <c r="B12" s="344">
        <v>2223</v>
      </c>
      <c r="C12" s="345">
        <v>53</v>
      </c>
      <c r="D12" s="346" t="s">
        <v>10</v>
      </c>
      <c r="E12" s="219">
        <f>SUM(I30)</f>
        <v>0</v>
      </c>
      <c r="F12" s="219">
        <f>SUM(J30)</f>
        <v>1186</v>
      </c>
      <c r="G12" s="219"/>
      <c r="H12" s="347"/>
      <c r="I12" s="405"/>
      <c r="J12" s="405"/>
    </row>
    <row r="13" spans="1:10" s="7" customFormat="1" ht="16.5" thickTop="1" thickBot="1" x14ac:dyDescent="0.3">
      <c r="A13" s="239"/>
      <c r="B13" s="537" t="s">
        <v>11</v>
      </c>
      <c r="C13" s="538"/>
      <c r="D13" s="539"/>
      <c r="E13" s="28">
        <f>SUM(E9:E12)</f>
        <v>20000</v>
      </c>
      <c r="F13" s="28">
        <f>SUM(F9:F12)</f>
        <v>20000</v>
      </c>
      <c r="G13" s="28">
        <f>SUM(G9:G12)</f>
        <v>20000</v>
      </c>
      <c r="H13" s="6">
        <f>G13/E13*100</f>
        <v>100</v>
      </c>
      <c r="I13" s="406"/>
      <c r="J13" s="406"/>
    </row>
    <row r="14" spans="1:10" ht="15" thickTop="1" x14ac:dyDescent="0.2">
      <c r="B14" s="39"/>
      <c r="C14" s="39"/>
      <c r="D14" s="20"/>
      <c r="E14" s="40"/>
      <c r="F14" s="40"/>
      <c r="G14" s="63"/>
      <c r="H14" s="20"/>
    </row>
    <row r="15" spans="1:10" x14ac:dyDescent="0.2">
      <c r="B15" s="39"/>
      <c r="C15" s="39"/>
      <c r="D15" s="20"/>
      <c r="E15" s="40"/>
      <c r="F15" s="40"/>
      <c r="G15" s="40"/>
      <c r="H15" s="20"/>
    </row>
    <row r="16" spans="1:10" ht="15" x14ac:dyDescent="0.25">
      <c r="B16" s="38" t="s">
        <v>12</v>
      </c>
      <c r="C16" s="39"/>
      <c r="D16" s="20"/>
      <c r="E16" s="40"/>
      <c r="F16" s="40"/>
      <c r="G16" s="63"/>
      <c r="H16" s="52"/>
    </row>
    <row r="17" spans="1:11" ht="21" customHeight="1" x14ac:dyDescent="0.25">
      <c r="B17" s="20" t="s">
        <v>18</v>
      </c>
      <c r="C17" s="39"/>
      <c r="D17" s="526" t="s">
        <v>195</v>
      </c>
      <c r="E17" s="536"/>
      <c r="F17" s="536"/>
      <c r="G17" s="507">
        <v>11000</v>
      </c>
      <c r="H17" s="508"/>
    </row>
    <row r="18" spans="1:11" ht="15" x14ac:dyDescent="0.25">
      <c r="B18" s="49"/>
      <c r="C18" s="49"/>
      <c r="D18" s="49"/>
      <c r="E18" s="49"/>
      <c r="F18" s="49"/>
      <c r="G18" s="475"/>
      <c r="H18" s="475"/>
    </row>
    <row r="19" spans="1:11" ht="17.25" customHeight="1" thickBot="1" x14ac:dyDescent="0.3">
      <c r="B19" s="8" t="s">
        <v>28</v>
      </c>
      <c r="C19" s="9"/>
      <c r="D19" s="10"/>
      <c r="E19" s="11"/>
      <c r="F19" s="11"/>
      <c r="G19" s="504">
        <f>SUM(G20)</f>
        <v>11000</v>
      </c>
      <c r="H19" s="504"/>
      <c r="I19" s="407">
        <v>11000</v>
      </c>
      <c r="J19" s="407">
        <v>11000</v>
      </c>
    </row>
    <row r="20" spans="1:11" ht="17.25" customHeight="1" thickTop="1" x14ac:dyDescent="0.25">
      <c r="A20" s="235">
        <v>6341</v>
      </c>
      <c r="B20" s="50" t="s">
        <v>27</v>
      </c>
      <c r="C20" s="21"/>
      <c r="D20" s="22"/>
      <c r="E20" s="23"/>
      <c r="F20" s="23"/>
      <c r="G20" s="505">
        <v>11000</v>
      </c>
      <c r="H20" s="506"/>
    </row>
    <row r="21" spans="1:11" ht="17.25" customHeight="1" x14ac:dyDescent="0.25">
      <c r="B21" s="50"/>
      <c r="C21" s="21"/>
      <c r="D21" s="22"/>
      <c r="E21" s="23"/>
      <c r="F21" s="23"/>
      <c r="G21" s="476"/>
      <c r="H21" s="477"/>
    </row>
    <row r="22" spans="1:11" ht="31.5" customHeight="1" x14ac:dyDescent="0.25">
      <c r="B22" s="20" t="s">
        <v>18</v>
      </c>
      <c r="C22" s="39"/>
      <c r="D22" s="526" t="s">
        <v>325</v>
      </c>
      <c r="E22" s="536"/>
      <c r="F22" s="536"/>
      <c r="G22" s="507">
        <v>5000</v>
      </c>
      <c r="H22" s="508"/>
    </row>
    <row r="23" spans="1:11" ht="15" x14ac:dyDescent="0.25">
      <c r="B23" s="98"/>
      <c r="C23" s="98"/>
      <c r="D23" s="98"/>
      <c r="E23" s="98"/>
      <c r="F23" s="98"/>
      <c r="G23" s="475"/>
      <c r="H23" s="475"/>
    </row>
    <row r="24" spans="1:11" ht="17.25" customHeight="1" thickBot="1" x14ac:dyDescent="0.3">
      <c r="B24" s="8" t="s">
        <v>89</v>
      </c>
      <c r="C24" s="9"/>
      <c r="D24" s="10"/>
      <c r="E24" s="11"/>
      <c r="F24" s="11"/>
      <c r="G24" s="504">
        <f>SUM(G25)</f>
        <v>5000</v>
      </c>
      <c r="H24" s="504"/>
      <c r="I24" s="407">
        <v>5000</v>
      </c>
      <c r="J24" s="407">
        <v>5000</v>
      </c>
    </row>
    <row r="25" spans="1:11" ht="17.25" customHeight="1" thickTop="1" x14ac:dyDescent="0.25">
      <c r="A25" s="235">
        <v>6341</v>
      </c>
      <c r="B25" s="50" t="s">
        <v>27</v>
      </c>
      <c r="C25" s="21"/>
      <c r="D25" s="22"/>
      <c r="E25" s="23"/>
      <c r="F25" s="23"/>
      <c r="G25" s="505">
        <v>5000</v>
      </c>
      <c r="H25" s="506"/>
    </row>
    <row r="26" spans="1:11" x14ac:dyDescent="0.2">
      <c r="B26" s="39"/>
      <c r="C26" s="39"/>
      <c r="D26" s="20"/>
      <c r="E26" s="40"/>
      <c r="F26" s="40"/>
      <c r="G26" s="63"/>
      <c r="H26" s="52"/>
    </row>
    <row r="27" spans="1:11" ht="32.25" customHeight="1" x14ac:dyDescent="0.25">
      <c r="B27" s="20" t="s">
        <v>18</v>
      </c>
      <c r="C27" s="39"/>
      <c r="D27" s="541" t="s">
        <v>196</v>
      </c>
      <c r="E27" s="541"/>
      <c r="F27" s="541"/>
      <c r="G27" s="507">
        <v>4000</v>
      </c>
      <c r="H27" s="508"/>
    </row>
    <row r="28" spans="1:11" ht="15" x14ac:dyDescent="0.25">
      <c r="B28" s="148"/>
      <c r="C28" s="148"/>
      <c r="D28" s="148"/>
      <c r="E28" s="148"/>
      <c r="F28" s="148"/>
      <c r="G28" s="475"/>
      <c r="H28" s="475"/>
    </row>
    <row r="29" spans="1:11" ht="17.25" customHeight="1" thickBot="1" x14ac:dyDescent="0.3">
      <c r="B29" s="8" t="s">
        <v>117</v>
      </c>
      <c r="C29" s="9"/>
      <c r="D29" s="10"/>
      <c r="E29" s="11"/>
      <c r="F29" s="11"/>
      <c r="G29" s="504">
        <f>SUM(G30)</f>
        <v>4000</v>
      </c>
      <c r="H29" s="504"/>
      <c r="I29" s="404">
        <v>4000</v>
      </c>
      <c r="J29" s="404">
        <v>2814</v>
      </c>
      <c r="K29" s="2">
        <v>63</v>
      </c>
    </row>
    <row r="30" spans="1:11" ht="17.25" customHeight="1" thickTop="1" x14ac:dyDescent="0.25">
      <c r="A30" s="235">
        <v>6341</v>
      </c>
      <c r="B30" s="50" t="s">
        <v>27</v>
      </c>
      <c r="C30" s="21"/>
      <c r="D30" s="22"/>
      <c r="E30" s="23"/>
      <c r="F30" s="23"/>
      <c r="G30" s="505">
        <v>4000</v>
      </c>
      <c r="H30" s="506"/>
      <c r="I30" s="404">
        <v>0</v>
      </c>
      <c r="J30" s="404">
        <v>1186</v>
      </c>
      <c r="K30" s="2">
        <v>53</v>
      </c>
    </row>
    <row r="31" spans="1:11" x14ac:dyDescent="0.2">
      <c r="B31" s="39"/>
      <c r="C31" s="39"/>
      <c r="D31" s="20"/>
      <c r="E31" s="40"/>
      <c r="F31" s="40"/>
      <c r="G31" s="40"/>
      <c r="H31" s="20"/>
    </row>
    <row r="34" spans="4:7" x14ac:dyDescent="0.2">
      <c r="D34" s="372" t="s">
        <v>169</v>
      </c>
      <c r="E34" s="373">
        <f>SUM(E12)</f>
        <v>0</v>
      </c>
      <c r="F34" s="373">
        <f t="shared" ref="F34:G34" si="0">SUM(F12)</f>
        <v>1186</v>
      </c>
      <c r="G34" s="373">
        <f t="shared" si="0"/>
        <v>0</v>
      </c>
    </row>
    <row r="35" spans="4:7" x14ac:dyDescent="0.2">
      <c r="D35" s="372" t="s">
        <v>170</v>
      </c>
      <c r="E35" s="373">
        <f>SUM(E9:E11)</f>
        <v>20000</v>
      </c>
      <c r="F35" s="373">
        <f t="shared" ref="F35:G35" si="1">SUM(F9:F11)</f>
        <v>18814</v>
      </c>
      <c r="G35" s="373">
        <f t="shared" si="1"/>
        <v>20000</v>
      </c>
    </row>
    <row r="36" spans="4:7" ht="15" x14ac:dyDescent="0.25">
      <c r="D36" s="374" t="s">
        <v>106</v>
      </c>
      <c r="E36" s="375">
        <f>SUM(E34:E35)</f>
        <v>20000</v>
      </c>
      <c r="F36" s="375">
        <f>SUM(F34:F35)</f>
        <v>20000</v>
      </c>
      <c r="G36" s="375">
        <f>SUM(G34:G35)</f>
        <v>20000</v>
      </c>
    </row>
  </sheetData>
  <mergeCells count="14">
    <mergeCell ref="G27:H27"/>
    <mergeCell ref="G29:H29"/>
    <mergeCell ref="G30:H30"/>
    <mergeCell ref="D22:F22"/>
    <mergeCell ref="G22:H22"/>
    <mergeCell ref="G24:H24"/>
    <mergeCell ref="G25:H25"/>
    <mergeCell ref="D27:F27"/>
    <mergeCell ref="G1:H1"/>
    <mergeCell ref="B13:D13"/>
    <mergeCell ref="G20:H20"/>
    <mergeCell ref="G17:H17"/>
    <mergeCell ref="G19:H19"/>
    <mergeCell ref="D17:F17"/>
  </mergeCells>
  <pageMargins left="0.70866141732283472" right="0.70866141732283472" top="0.78740157480314965" bottom="0.78740157480314965" header="0.31496062992125984" footer="0.31496062992125984"/>
  <pageSetup paperSize="9" scale="70" firstPageNumber="78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156"/>
  <sheetViews>
    <sheetView showGridLines="0" view="pageBreakPreview" topLeftCell="A19" zoomScaleNormal="100" zoomScaleSheetLayoutView="100" workbookViewId="0">
      <selection activeCell="D93" sqref="D93"/>
    </sheetView>
  </sheetViews>
  <sheetFormatPr defaultColWidth="9.140625" defaultRowHeight="14.25" x14ac:dyDescent="0.2"/>
  <cols>
    <col min="1" max="1" width="5.28515625" style="238" customWidth="1"/>
    <col min="2" max="2" width="8.5703125" style="96" customWidth="1"/>
    <col min="3" max="3" width="9.140625" style="96"/>
    <col min="4" max="4" width="54.42578125" style="29" customWidth="1"/>
    <col min="5" max="7" width="14.140625" style="73" customWidth="1"/>
    <col min="8" max="8" width="9.140625" style="29" customWidth="1"/>
    <col min="9" max="10" width="9.140625" style="146"/>
    <col min="11" max="16384" width="9.140625" style="29"/>
  </cols>
  <sheetData>
    <row r="1" spans="1:10" ht="23.25" x14ac:dyDescent="0.35">
      <c r="B1" s="74" t="s">
        <v>76</v>
      </c>
      <c r="C1" s="75"/>
      <c r="D1" s="52"/>
      <c r="E1" s="63"/>
      <c r="F1" s="63"/>
      <c r="G1" s="511" t="s">
        <v>79</v>
      </c>
      <c r="H1" s="511"/>
    </row>
    <row r="2" spans="1:10" x14ac:dyDescent="0.2">
      <c r="B2" s="75"/>
      <c r="C2" s="75"/>
      <c r="D2" s="52"/>
      <c r="E2" s="63"/>
      <c r="F2" s="63"/>
      <c r="G2" s="63"/>
      <c r="H2" s="52"/>
    </row>
    <row r="3" spans="1:10" x14ac:dyDescent="0.2">
      <c r="B3" s="76" t="s">
        <v>332</v>
      </c>
      <c r="C3" s="76"/>
      <c r="D3" s="52"/>
      <c r="E3" s="63"/>
      <c r="F3" s="63"/>
      <c r="G3" s="63"/>
      <c r="H3" s="52"/>
    </row>
    <row r="4" spans="1:10" x14ac:dyDescent="0.2">
      <c r="B4" s="75"/>
      <c r="C4" s="76" t="s">
        <v>3</v>
      </c>
      <c r="D4" s="52"/>
      <c r="E4" s="63"/>
      <c r="F4" s="63"/>
      <c r="G4" s="63"/>
      <c r="H4" s="52"/>
    </row>
    <row r="5" spans="1:10" x14ac:dyDescent="0.2">
      <c r="B5" s="75"/>
      <c r="C5" s="75"/>
      <c r="D5" s="52"/>
      <c r="E5" s="63"/>
      <c r="F5" s="63"/>
      <c r="G5" s="63"/>
      <c r="H5" s="52"/>
    </row>
    <row r="6" spans="1:10" s="67" customFormat="1" ht="13.5" thickBot="1" x14ac:dyDescent="0.25">
      <c r="A6" s="238"/>
      <c r="B6" s="77"/>
      <c r="C6" s="77"/>
      <c r="D6" s="53"/>
      <c r="E6" s="78"/>
      <c r="F6" s="78"/>
      <c r="G6" s="78"/>
      <c r="H6" s="53" t="s">
        <v>4</v>
      </c>
      <c r="I6" s="146"/>
      <c r="J6" s="146"/>
    </row>
    <row r="7" spans="1:10" s="101" customFormat="1" ht="39" customHeight="1" thickTop="1" thickBot="1" x14ac:dyDescent="0.25">
      <c r="A7" s="238"/>
      <c r="B7" s="79" t="s">
        <v>5</v>
      </c>
      <c r="C7" s="80" t="s">
        <v>6</v>
      </c>
      <c r="D7" s="81" t="s">
        <v>7</v>
      </c>
      <c r="E7" s="64" t="s">
        <v>166</v>
      </c>
      <c r="F7" s="64" t="s">
        <v>167</v>
      </c>
      <c r="G7" s="64" t="s">
        <v>168</v>
      </c>
      <c r="H7" s="30" t="s">
        <v>8</v>
      </c>
      <c r="I7" s="146"/>
      <c r="J7" s="146"/>
    </row>
    <row r="8" spans="1:10" s="137" customFormat="1" thickTop="1" thickBot="1" x14ac:dyDescent="0.25">
      <c r="A8" s="240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136</v>
      </c>
      <c r="I8" s="147"/>
      <c r="J8" s="147"/>
    </row>
    <row r="9" spans="1:10" s="137" customFormat="1" ht="15.75" customHeight="1" thickTop="1" x14ac:dyDescent="0.2">
      <c r="A9" s="240"/>
      <c r="B9" s="547" t="s">
        <v>160</v>
      </c>
      <c r="C9" s="548"/>
      <c r="D9" s="549"/>
      <c r="E9" s="330"/>
      <c r="F9" s="330"/>
      <c r="G9" s="330"/>
      <c r="H9" s="331"/>
      <c r="I9" s="147"/>
      <c r="J9" s="147"/>
    </row>
    <row r="10" spans="1:10" x14ac:dyDescent="0.2">
      <c r="B10" s="84">
        <v>3419</v>
      </c>
      <c r="C10" s="85">
        <v>52</v>
      </c>
      <c r="D10" s="59" t="s">
        <v>9</v>
      </c>
      <c r="E10" s="13">
        <f>SUM(I55)</f>
        <v>9300</v>
      </c>
      <c r="F10" s="13">
        <f>SUM(J55)</f>
        <v>9300</v>
      </c>
      <c r="G10" s="13">
        <f>SUM(G55)</f>
        <v>9300</v>
      </c>
      <c r="H10" s="54">
        <f>G10/E10*100</f>
        <v>100</v>
      </c>
    </row>
    <row r="11" spans="1:10" x14ac:dyDescent="0.2">
      <c r="B11" s="84">
        <v>3419</v>
      </c>
      <c r="C11" s="85">
        <v>54</v>
      </c>
      <c r="D11" s="59" t="s">
        <v>44</v>
      </c>
      <c r="E11" s="13">
        <f>SUM(I59)</f>
        <v>4700</v>
      </c>
      <c r="F11" s="13">
        <f>SUM(J59)</f>
        <v>4656</v>
      </c>
      <c r="G11" s="13">
        <f>SUM(G59)</f>
        <v>4200</v>
      </c>
      <c r="H11" s="54">
        <f>G11/E11*100</f>
        <v>89.361702127659569</v>
      </c>
      <c r="I11" s="146">
        <f>SUM(F10:F11)</f>
        <v>13956</v>
      </c>
    </row>
    <row r="12" spans="1:10" x14ac:dyDescent="0.2">
      <c r="B12" s="84">
        <v>3429</v>
      </c>
      <c r="C12" s="85">
        <v>52</v>
      </c>
      <c r="D12" s="59" t="s">
        <v>9</v>
      </c>
      <c r="E12" s="13">
        <f>SUM(I67)</f>
        <v>1250</v>
      </c>
      <c r="F12" s="13">
        <f>SUM(J67)</f>
        <v>923</v>
      </c>
      <c r="G12" s="13">
        <f>SUM(G67)</f>
        <v>1250</v>
      </c>
      <c r="H12" s="54">
        <f>G12/E12*100</f>
        <v>100</v>
      </c>
    </row>
    <row r="13" spans="1:10" x14ac:dyDescent="0.2">
      <c r="B13" s="84">
        <v>3429</v>
      </c>
      <c r="C13" s="85">
        <v>54</v>
      </c>
      <c r="D13" s="59" t="s">
        <v>44</v>
      </c>
      <c r="E13" s="13"/>
      <c r="F13" s="13">
        <f>SUM(J68)</f>
        <v>232</v>
      </c>
      <c r="G13" s="13"/>
      <c r="H13" s="54"/>
      <c r="I13" s="146">
        <f>SUM(F12:F13)</f>
        <v>1155</v>
      </c>
    </row>
    <row r="14" spans="1:10" ht="15.75" customHeight="1" x14ac:dyDescent="0.2">
      <c r="B14" s="84">
        <v>3419</v>
      </c>
      <c r="C14" s="85">
        <v>52</v>
      </c>
      <c r="D14" s="59" t="s">
        <v>9</v>
      </c>
      <c r="E14" s="13">
        <f>SUM(I73)</f>
        <v>3800</v>
      </c>
      <c r="F14" s="13">
        <f>SUM(J73)</f>
        <v>3845</v>
      </c>
      <c r="G14" s="13">
        <f>SUM(G73)</f>
        <v>3800</v>
      </c>
      <c r="H14" s="54">
        <f>G14/E14*100</f>
        <v>100</v>
      </c>
    </row>
    <row r="15" spans="1:10" ht="15.75" customHeight="1" x14ac:dyDescent="0.2">
      <c r="B15" s="84">
        <v>3419</v>
      </c>
      <c r="C15" s="85">
        <v>52</v>
      </c>
      <c r="D15" s="59" t="s">
        <v>9</v>
      </c>
      <c r="E15" s="13">
        <f>SUM(I81)</f>
        <v>52600</v>
      </c>
      <c r="F15" s="13">
        <f>SUM(J81)</f>
        <v>52600</v>
      </c>
      <c r="G15" s="13">
        <f>SUM(G81)</f>
        <v>52600</v>
      </c>
      <c r="H15" s="54">
        <f>G15/E15*100</f>
        <v>100</v>
      </c>
    </row>
    <row r="16" spans="1:10" ht="15.75" customHeight="1" x14ac:dyDescent="0.2">
      <c r="B16" s="84">
        <v>3419</v>
      </c>
      <c r="C16" s="85">
        <v>54</v>
      </c>
      <c r="D16" s="59" t="s">
        <v>44</v>
      </c>
      <c r="E16" s="13">
        <f>SUM(I88)</f>
        <v>1500</v>
      </c>
      <c r="F16" s="13">
        <f>SUM(J88)</f>
        <v>925</v>
      </c>
      <c r="G16" s="13">
        <f>SUM(G88)</f>
        <v>1500</v>
      </c>
      <c r="H16" s="54">
        <f>G16/E16*100</f>
        <v>100</v>
      </c>
    </row>
    <row r="17" spans="1:10" ht="15.75" customHeight="1" x14ac:dyDescent="0.2">
      <c r="B17" s="84">
        <v>3419</v>
      </c>
      <c r="C17" s="85">
        <v>52</v>
      </c>
      <c r="D17" s="59" t="s">
        <v>9</v>
      </c>
      <c r="E17" s="13"/>
      <c r="F17" s="13">
        <f>SUM(J89)</f>
        <v>575</v>
      </c>
      <c r="G17" s="13"/>
      <c r="H17" s="54"/>
    </row>
    <row r="18" spans="1:10" s="52" customFormat="1" ht="15.75" customHeight="1" x14ac:dyDescent="0.2">
      <c r="A18" s="243"/>
      <c r="B18" s="84">
        <v>3419</v>
      </c>
      <c r="C18" s="85">
        <v>63</v>
      </c>
      <c r="D18" s="59" t="s">
        <v>26</v>
      </c>
      <c r="E18" s="13">
        <f>SUM(I94)</f>
        <v>29250</v>
      </c>
      <c r="F18" s="13">
        <f>SUM(J94)</f>
        <v>29213</v>
      </c>
      <c r="G18" s="13">
        <f>SUM(G94)</f>
        <v>14750</v>
      </c>
      <c r="H18" s="54">
        <f>G18/E18*100</f>
        <v>50.427350427350426</v>
      </c>
      <c r="I18" s="78"/>
      <c r="J18" s="78"/>
    </row>
    <row r="19" spans="1:10" s="52" customFormat="1" ht="15.75" customHeight="1" x14ac:dyDescent="0.2">
      <c r="A19" s="243"/>
      <c r="B19" s="84">
        <v>3412</v>
      </c>
      <c r="C19" s="85">
        <v>63</v>
      </c>
      <c r="D19" s="59" t="s">
        <v>26</v>
      </c>
      <c r="E19" s="13">
        <f>SUM(I101)</f>
        <v>4000</v>
      </c>
      <c r="F19" s="13">
        <f>SUM(J101)</f>
        <v>4132</v>
      </c>
      <c r="G19" s="13">
        <f>SUM(G101)</f>
        <v>4000</v>
      </c>
      <c r="H19" s="54">
        <f>G19/E19*100</f>
        <v>100</v>
      </c>
      <c r="I19" s="78"/>
      <c r="J19" s="78"/>
    </row>
    <row r="20" spans="1:10" s="52" customFormat="1" ht="15.75" customHeight="1" x14ac:dyDescent="0.2">
      <c r="A20" s="243"/>
      <c r="B20" s="84">
        <v>3419</v>
      </c>
      <c r="C20" s="85">
        <v>52</v>
      </c>
      <c r="D20" s="59" t="s">
        <v>9</v>
      </c>
      <c r="E20" s="13">
        <f>SUM(I109)</f>
        <v>13600</v>
      </c>
      <c r="F20" s="13">
        <f>SUM(J109)</f>
        <v>13600</v>
      </c>
      <c r="G20" s="13">
        <f>SUM(G109)</f>
        <v>13850</v>
      </c>
      <c r="H20" s="54">
        <f>G20/E20*100</f>
        <v>101.83823529411764</v>
      </c>
      <c r="I20" s="78"/>
      <c r="J20" s="78"/>
    </row>
    <row r="21" spans="1:10" s="52" customFormat="1" ht="15.75" customHeight="1" x14ac:dyDescent="0.2">
      <c r="A21" s="243"/>
      <c r="B21" s="84">
        <v>3419</v>
      </c>
      <c r="C21" s="85">
        <v>63</v>
      </c>
      <c r="D21" s="59" t="s">
        <v>26</v>
      </c>
      <c r="E21" s="13">
        <f>SUM(I116)</f>
        <v>5000</v>
      </c>
      <c r="F21" s="13">
        <f>SUM(J116)</f>
        <v>7050</v>
      </c>
      <c r="G21" s="13">
        <f>SUM(G116)</f>
        <v>10000</v>
      </c>
      <c r="H21" s="54">
        <f>G21/E21*100</f>
        <v>200</v>
      </c>
      <c r="I21" s="78"/>
      <c r="J21" s="78"/>
    </row>
    <row r="22" spans="1:10" ht="15.75" customHeight="1" x14ac:dyDescent="0.2">
      <c r="B22" s="554" t="s">
        <v>161</v>
      </c>
      <c r="C22" s="555"/>
      <c r="D22" s="556"/>
      <c r="E22" s="334">
        <f>SUM(E10:E21)</f>
        <v>125000</v>
      </c>
      <c r="F22" s="334">
        <f t="shared" ref="F22:G22" si="0">SUM(F10:F21)</f>
        <v>127051</v>
      </c>
      <c r="G22" s="334">
        <f t="shared" si="0"/>
        <v>115250</v>
      </c>
      <c r="H22" s="335">
        <f t="shared" ref="H22" si="1">G22/E22*100</f>
        <v>92.2</v>
      </c>
    </row>
    <row r="23" spans="1:10" ht="15.75" customHeight="1" x14ac:dyDescent="0.2">
      <c r="B23" s="557" t="s">
        <v>162</v>
      </c>
      <c r="C23" s="558"/>
      <c r="D23" s="559"/>
      <c r="E23" s="332"/>
      <c r="F23" s="332"/>
      <c r="G23" s="332"/>
      <c r="H23" s="333"/>
    </row>
    <row r="24" spans="1:10" ht="15.75" customHeight="1" x14ac:dyDescent="0.2">
      <c r="B24" s="84">
        <v>3319</v>
      </c>
      <c r="C24" s="85">
        <v>52</v>
      </c>
      <c r="D24" s="59" t="s">
        <v>9</v>
      </c>
      <c r="E24" s="13">
        <f t="shared" ref="E24:F29" si="2">SUM(I124)</f>
        <v>13050</v>
      </c>
      <c r="F24" s="13">
        <f t="shared" si="2"/>
        <v>0</v>
      </c>
      <c r="G24" s="13">
        <f>SUM(G128)</f>
        <v>16500</v>
      </c>
      <c r="H24" s="54">
        <f>G24/E24*100</f>
        <v>126.43678160919541</v>
      </c>
    </row>
    <row r="25" spans="1:10" ht="15.75" customHeight="1" x14ac:dyDescent="0.2">
      <c r="B25" s="84">
        <v>3322</v>
      </c>
      <c r="C25" s="85">
        <v>52</v>
      </c>
      <c r="D25" s="59" t="s">
        <v>9</v>
      </c>
      <c r="E25" s="13">
        <f t="shared" si="2"/>
        <v>0</v>
      </c>
      <c r="F25" s="13">
        <f t="shared" si="2"/>
        <v>1200</v>
      </c>
      <c r="G25" s="13"/>
      <c r="H25" s="54"/>
    </row>
    <row r="26" spans="1:10" ht="33.75" customHeight="1" x14ac:dyDescent="0.2">
      <c r="B26" s="84">
        <v>3322</v>
      </c>
      <c r="C26" s="85">
        <v>53</v>
      </c>
      <c r="D26" s="350" t="s">
        <v>10</v>
      </c>
      <c r="E26" s="13">
        <f t="shared" si="2"/>
        <v>0</v>
      </c>
      <c r="F26" s="13">
        <f t="shared" si="2"/>
        <v>2935</v>
      </c>
      <c r="G26" s="13"/>
      <c r="H26" s="54"/>
    </row>
    <row r="27" spans="1:10" ht="15.75" customHeight="1" x14ac:dyDescent="0.2">
      <c r="B27" s="84">
        <v>3322</v>
      </c>
      <c r="C27" s="85">
        <v>54</v>
      </c>
      <c r="D27" s="59" t="s">
        <v>44</v>
      </c>
      <c r="E27" s="13">
        <f t="shared" si="2"/>
        <v>0</v>
      </c>
      <c r="F27" s="13">
        <f t="shared" si="2"/>
        <v>1600</v>
      </c>
      <c r="G27" s="13"/>
      <c r="H27" s="54"/>
    </row>
    <row r="28" spans="1:10" ht="15.75" customHeight="1" x14ac:dyDescent="0.2">
      <c r="B28" s="84">
        <v>3330</v>
      </c>
      <c r="C28" s="85">
        <v>52</v>
      </c>
      <c r="D28" s="59" t="s">
        <v>9</v>
      </c>
      <c r="E28" s="13">
        <f t="shared" si="2"/>
        <v>0</v>
      </c>
      <c r="F28" s="13">
        <f t="shared" si="2"/>
        <v>5290</v>
      </c>
      <c r="G28" s="13"/>
      <c r="H28" s="54"/>
    </row>
    <row r="29" spans="1:10" ht="15.75" customHeight="1" x14ac:dyDescent="0.2">
      <c r="B29" s="84">
        <v>3326</v>
      </c>
      <c r="C29" s="85">
        <v>52</v>
      </c>
      <c r="D29" s="59" t="s">
        <v>9</v>
      </c>
      <c r="E29" s="13">
        <f t="shared" si="2"/>
        <v>0</v>
      </c>
      <c r="F29" s="13">
        <f t="shared" si="2"/>
        <v>75</v>
      </c>
      <c r="G29" s="13"/>
      <c r="H29" s="54"/>
    </row>
    <row r="30" spans="1:10" ht="33.75" customHeight="1" x14ac:dyDescent="0.2">
      <c r="B30" s="84">
        <v>3326</v>
      </c>
      <c r="C30" s="85">
        <v>53</v>
      </c>
      <c r="D30" s="350" t="s">
        <v>10</v>
      </c>
      <c r="E30" s="13">
        <f>SUM(I130)</f>
        <v>0</v>
      </c>
      <c r="F30" s="13">
        <f t="shared" ref="F30:F31" si="3">SUM(J130)</f>
        <v>975</v>
      </c>
      <c r="G30" s="13"/>
      <c r="H30" s="54"/>
    </row>
    <row r="31" spans="1:10" ht="15.75" customHeight="1" x14ac:dyDescent="0.2">
      <c r="B31" s="84">
        <v>3326</v>
      </c>
      <c r="C31" s="85">
        <v>54</v>
      </c>
      <c r="D31" s="59" t="s">
        <v>44</v>
      </c>
      <c r="E31" s="13">
        <f>SUM(I131)</f>
        <v>0</v>
      </c>
      <c r="F31" s="13">
        <f t="shared" si="3"/>
        <v>975</v>
      </c>
      <c r="G31" s="13"/>
      <c r="H31" s="54"/>
    </row>
    <row r="32" spans="1:10" ht="15.75" customHeight="1" x14ac:dyDescent="0.2">
      <c r="B32" s="84">
        <v>3319</v>
      </c>
      <c r="C32" s="85">
        <v>52</v>
      </c>
      <c r="D32" s="59" t="s">
        <v>9</v>
      </c>
      <c r="E32" s="13">
        <f>SUM(I137)</f>
        <v>15000</v>
      </c>
      <c r="F32" s="13">
        <f>SUM(J137)</f>
        <v>5430</v>
      </c>
      <c r="G32" s="13">
        <f>SUM(G136)</f>
        <v>26000</v>
      </c>
      <c r="H32" s="54">
        <f>G32/E32*100</f>
        <v>173.33333333333334</v>
      </c>
    </row>
    <row r="33" spans="1:10" s="351" customFormat="1" ht="36.75" customHeight="1" x14ac:dyDescent="0.25">
      <c r="A33" s="343"/>
      <c r="B33" s="319" t="s">
        <v>152</v>
      </c>
      <c r="C33" s="349" t="s">
        <v>154</v>
      </c>
      <c r="D33" s="356" t="s">
        <v>156</v>
      </c>
      <c r="E33" s="219"/>
      <c r="F33" s="219">
        <f>SUM(J138)</f>
        <v>9570</v>
      </c>
      <c r="G33" s="219"/>
      <c r="H33" s="220"/>
      <c r="I33" s="380"/>
      <c r="J33" s="380"/>
    </row>
    <row r="34" spans="1:10" s="351" customFormat="1" ht="30.75" customHeight="1" x14ac:dyDescent="0.25">
      <c r="A34" s="343"/>
      <c r="B34" s="319">
        <v>3312</v>
      </c>
      <c r="C34" s="349">
        <v>53</v>
      </c>
      <c r="D34" s="350" t="s">
        <v>10</v>
      </c>
      <c r="E34" s="219">
        <f>SUM(I143)</f>
        <v>12500</v>
      </c>
      <c r="F34" s="219">
        <f>SUM(J143)</f>
        <v>3300</v>
      </c>
      <c r="G34" s="219">
        <f>SUM(G142)</f>
        <v>14500</v>
      </c>
      <c r="H34" s="220">
        <f>G34/E34*100</f>
        <v>115.99999999999999</v>
      </c>
      <c r="I34" s="380"/>
      <c r="J34" s="380"/>
    </row>
    <row r="35" spans="1:10" ht="15.75" customHeight="1" x14ac:dyDescent="0.2">
      <c r="B35" s="84">
        <v>3311</v>
      </c>
      <c r="C35" s="85">
        <v>52</v>
      </c>
      <c r="D35" s="59" t="s">
        <v>9</v>
      </c>
      <c r="E35" s="13"/>
      <c r="F35" s="13">
        <f>SUM(J144)</f>
        <v>4900</v>
      </c>
      <c r="G35" s="13"/>
      <c r="H35" s="54"/>
    </row>
    <row r="36" spans="1:10" ht="33.75" customHeight="1" x14ac:dyDescent="0.2">
      <c r="B36" s="84">
        <v>3311</v>
      </c>
      <c r="C36" s="85">
        <v>53</v>
      </c>
      <c r="D36" s="350" t="s">
        <v>10</v>
      </c>
      <c r="E36" s="13"/>
      <c r="F36" s="13">
        <f>SUM(J145)</f>
        <v>4300</v>
      </c>
      <c r="G36" s="13"/>
      <c r="H36" s="54"/>
    </row>
    <row r="37" spans="1:10" s="52" customFormat="1" ht="15.75" customHeight="1" x14ac:dyDescent="0.2">
      <c r="A37" s="243"/>
      <c r="B37" s="84">
        <v>3319</v>
      </c>
      <c r="C37" s="85">
        <v>63</v>
      </c>
      <c r="D37" s="59" t="s">
        <v>26</v>
      </c>
      <c r="E37" s="13">
        <f>SUM(I135)</f>
        <v>0</v>
      </c>
      <c r="F37" s="13">
        <f>SUM(J135)</f>
        <v>0</v>
      </c>
      <c r="G37" s="13">
        <f>SUM(G148)</f>
        <v>4000</v>
      </c>
      <c r="H37" s="54"/>
      <c r="I37" s="78"/>
      <c r="J37" s="78"/>
    </row>
    <row r="38" spans="1:10" ht="15.75" customHeight="1" x14ac:dyDescent="0.2">
      <c r="B38" s="84">
        <v>3311</v>
      </c>
      <c r="C38" s="85">
        <v>52</v>
      </c>
      <c r="D38" s="59" t="s">
        <v>9</v>
      </c>
      <c r="E38" s="13"/>
      <c r="F38" s="13">
        <v>1200</v>
      </c>
      <c r="G38" s="13"/>
      <c r="H38" s="54"/>
    </row>
    <row r="39" spans="1:10" s="351" customFormat="1" ht="22.5" x14ac:dyDescent="0.25">
      <c r="A39" s="343"/>
      <c r="B39" s="357">
        <v>3312</v>
      </c>
      <c r="C39" s="358">
        <v>52.53</v>
      </c>
      <c r="D39" s="356" t="s">
        <v>155</v>
      </c>
      <c r="E39" s="359">
        <v>11790</v>
      </c>
      <c r="F39" s="359">
        <v>6340</v>
      </c>
      <c r="G39" s="359"/>
      <c r="H39" s="360"/>
      <c r="I39" s="380"/>
      <c r="J39" s="380"/>
    </row>
    <row r="40" spans="1:10" ht="15.75" customHeight="1" x14ac:dyDescent="0.2">
      <c r="B40" s="84">
        <v>3313</v>
      </c>
      <c r="C40" s="85">
        <v>52</v>
      </c>
      <c r="D40" s="59" t="s">
        <v>9</v>
      </c>
      <c r="E40" s="13"/>
      <c r="F40" s="13">
        <v>300</v>
      </c>
      <c r="G40" s="13"/>
      <c r="H40" s="54"/>
    </row>
    <row r="41" spans="1:10" ht="33.75" customHeight="1" x14ac:dyDescent="0.2">
      <c r="B41" s="84">
        <v>3315</v>
      </c>
      <c r="C41" s="85">
        <v>53</v>
      </c>
      <c r="D41" s="350" t="s">
        <v>10</v>
      </c>
      <c r="E41" s="13"/>
      <c r="F41" s="13">
        <v>300</v>
      </c>
      <c r="G41" s="13"/>
      <c r="H41" s="54"/>
    </row>
    <row r="42" spans="1:10" s="351" customFormat="1" ht="22.5" x14ac:dyDescent="0.25">
      <c r="A42" s="343"/>
      <c r="B42" s="357">
        <v>3319</v>
      </c>
      <c r="C42" s="358">
        <v>52.53</v>
      </c>
      <c r="D42" s="356" t="s">
        <v>155</v>
      </c>
      <c r="E42" s="359"/>
      <c r="F42" s="359">
        <v>3650</v>
      </c>
      <c r="G42" s="359"/>
      <c r="H42" s="360"/>
      <c r="I42" s="380"/>
      <c r="J42" s="380"/>
    </row>
    <row r="43" spans="1:10" ht="15.75" customHeight="1" x14ac:dyDescent="0.2">
      <c r="B43" s="84">
        <v>3319</v>
      </c>
      <c r="C43" s="85">
        <v>52</v>
      </c>
      <c r="D43" s="59" t="s">
        <v>9</v>
      </c>
      <c r="E43" s="13">
        <v>700</v>
      </c>
      <c r="F43" s="13">
        <v>700</v>
      </c>
      <c r="G43" s="13"/>
      <c r="H43" s="54"/>
    </row>
    <row r="44" spans="1:10" ht="15.75" customHeight="1" thickBot="1" x14ac:dyDescent="0.25">
      <c r="B44" s="554" t="s">
        <v>163</v>
      </c>
      <c r="C44" s="555"/>
      <c r="D44" s="556"/>
      <c r="E44" s="334">
        <f>SUM(E24:E43)</f>
        <v>53040</v>
      </c>
      <c r="F44" s="334">
        <f>SUM(F24:F43)</f>
        <v>53040</v>
      </c>
      <c r="G44" s="334">
        <f t="shared" ref="G44" si="4">SUM(G24:G42)</f>
        <v>61000</v>
      </c>
      <c r="H44" s="335">
        <f t="shared" ref="H44" si="5">G44/E44*100</f>
        <v>115.00754147812971</v>
      </c>
    </row>
    <row r="45" spans="1:10" s="72" customFormat="1" ht="16.5" thickTop="1" thickBot="1" x14ac:dyDescent="0.3">
      <c r="A45" s="241"/>
      <c r="B45" s="512" t="s">
        <v>11</v>
      </c>
      <c r="C45" s="513"/>
      <c r="D45" s="514"/>
      <c r="E45" s="28">
        <f>SUM(E44,E22)</f>
        <v>178040</v>
      </c>
      <c r="F45" s="28">
        <f>SUM(F44,F22)</f>
        <v>180091</v>
      </c>
      <c r="G45" s="28">
        <f>SUM(G44,G22)</f>
        <v>176250</v>
      </c>
      <c r="H45" s="31">
        <f>G45/E45*100</f>
        <v>98.994607953268925</v>
      </c>
      <c r="I45" s="381"/>
      <c r="J45" s="381"/>
    </row>
    <row r="46" spans="1:10" s="72" customFormat="1" ht="15.75" thickTop="1" x14ac:dyDescent="0.25">
      <c r="A46" s="241"/>
      <c r="B46" s="177"/>
      <c r="C46" s="177"/>
      <c r="D46" s="177"/>
      <c r="E46" s="340"/>
      <c r="F46" s="340"/>
      <c r="G46" s="340"/>
      <c r="H46" s="341"/>
      <c r="I46" s="381"/>
      <c r="J46" s="381"/>
    </row>
    <row r="47" spans="1:10" ht="15" x14ac:dyDescent="0.25">
      <c r="B47" s="86" t="s">
        <v>12</v>
      </c>
      <c r="C47" s="75"/>
      <c r="D47" s="52"/>
      <c r="E47" s="63"/>
      <c r="F47" s="63"/>
      <c r="G47" s="63"/>
      <c r="H47" s="52"/>
    </row>
    <row r="48" spans="1:10" ht="15" x14ac:dyDescent="0.25">
      <c r="B48" s="415" t="s">
        <v>175</v>
      </c>
      <c r="C48" s="416"/>
      <c r="D48" s="52"/>
      <c r="E48" s="63"/>
      <c r="F48" s="63"/>
      <c r="G48" s="63"/>
      <c r="H48" s="52"/>
    </row>
    <row r="49" spans="1:10" s="27" customFormat="1" ht="15" x14ac:dyDescent="0.25">
      <c r="A49" s="238"/>
      <c r="B49" s="52" t="s">
        <v>18</v>
      </c>
      <c r="C49" s="75"/>
      <c r="D49" s="55" t="s">
        <v>226</v>
      </c>
      <c r="E49" s="63"/>
      <c r="F49" s="63"/>
      <c r="G49" s="507">
        <f>SUM(G50:H53)</f>
        <v>13500</v>
      </c>
      <c r="H49" s="508"/>
      <c r="I49" s="146"/>
      <c r="J49" s="146"/>
    </row>
    <row r="50" spans="1:10" s="27" customFormat="1" ht="15" x14ac:dyDescent="0.25">
      <c r="A50" s="238"/>
      <c r="B50" s="76" t="s">
        <v>19</v>
      </c>
      <c r="C50" s="75"/>
      <c r="D50" s="41" t="s">
        <v>227</v>
      </c>
      <c r="E50" s="63"/>
      <c r="F50" s="63"/>
      <c r="G50" s="516">
        <v>9300</v>
      </c>
      <c r="H50" s="517"/>
      <c r="I50" s="146"/>
      <c r="J50" s="146"/>
    </row>
    <row r="51" spans="1:10" s="27" customFormat="1" ht="15" x14ac:dyDescent="0.25">
      <c r="A51" s="238"/>
      <c r="B51" s="136"/>
      <c r="C51" s="134"/>
      <c r="D51" s="41" t="s">
        <v>228</v>
      </c>
      <c r="E51" s="63"/>
      <c r="F51" s="63"/>
      <c r="G51" s="516">
        <v>200</v>
      </c>
      <c r="H51" s="517"/>
      <c r="I51" s="146"/>
      <c r="J51" s="146"/>
    </row>
    <row r="52" spans="1:10" s="27" customFormat="1" ht="15" x14ac:dyDescent="0.25">
      <c r="A52" s="238"/>
      <c r="B52" s="134"/>
      <c r="C52" s="134"/>
      <c r="D52" s="52" t="s">
        <v>229</v>
      </c>
      <c r="E52" s="63"/>
      <c r="F52" s="63"/>
      <c r="G52" s="516">
        <v>1500</v>
      </c>
      <c r="H52" s="517"/>
      <c r="I52" s="78"/>
      <c r="J52" s="146"/>
    </row>
    <row r="53" spans="1:10" s="27" customFormat="1" ht="30.75" customHeight="1" x14ac:dyDescent="0.25">
      <c r="A53" s="238"/>
      <c r="B53" s="134"/>
      <c r="C53" s="134"/>
      <c r="D53" s="553" t="s">
        <v>230</v>
      </c>
      <c r="E53" s="553"/>
      <c r="F53" s="553"/>
      <c r="G53" s="516">
        <v>2500</v>
      </c>
      <c r="H53" s="517"/>
      <c r="I53" s="146"/>
      <c r="J53" s="146"/>
    </row>
    <row r="54" spans="1:10" s="27" customFormat="1" ht="15" x14ac:dyDescent="0.25">
      <c r="A54" s="238"/>
      <c r="B54" s="139"/>
      <c r="C54" s="134"/>
      <c r="D54" s="135"/>
      <c r="E54" s="122"/>
      <c r="F54" s="122"/>
      <c r="G54" s="63"/>
      <c r="H54" s="52"/>
      <c r="I54" s="146"/>
      <c r="J54" s="146"/>
    </row>
    <row r="55" spans="1:10" ht="17.25" customHeight="1" thickBot="1" x14ac:dyDescent="0.3">
      <c r="B55" s="88" t="s">
        <v>63</v>
      </c>
      <c r="C55" s="89"/>
      <c r="D55" s="90"/>
      <c r="E55" s="91"/>
      <c r="F55" s="91"/>
      <c r="G55" s="504">
        <f>SUM(G56:H56)</f>
        <v>9300</v>
      </c>
      <c r="H55" s="504"/>
      <c r="I55" s="410">
        <v>9300</v>
      </c>
      <c r="J55" s="410">
        <v>9300</v>
      </c>
    </row>
    <row r="56" spans="1:10" s="52" customFormat="1" ht="15" customHeight="1" thickTop="1" x14ac:dyDescent="0.25">
      <c r="A56" s="243">
        <v>5222</v>
      </c>
      <c r="B56" s="92" t="s">
        <v>14</v>
      </c>
      <c r="C56" s="93"/>
      <c r="D56" s="41"/>
      <c r="E56" s="94"/>
      <c r="F56" s="94"/>
      <c r="G56" s="505">
        <v>9300</v>
      </c>
      <c r="H56" s="506"/>
      <c r="I56" s="78"/>
      <c r="J56" s="78"/>
    </row>
    <row r="57" spans="1:10" s="27" customFormat="1" x14ac:dyDescent="0.2">
      <c r="A57" s="238"/>
      <c r="B57" s="134"/>
      <c r="C57" s="134"/>
      <c r="D57" s="135"/>
      <c r="E57" s="122"/>
      <c r="F57" s="122"/>
      <c r="G57" s="63"/>
      <c r="H57" s="52"/>
      <c r="I57" s="146"/>
      <c r="J57" s="146"/>
    </row>
    <row r="58" spans="1:10" s="27" customFormat="1" x14ac:dyDescent="0.2">
      <c r="A58" s="238"/>
      <c r="B58" s="134"/>
      <c r="C58" s="134"/>
      <c r="D58" s="135"/>
      <c r="E58" s="122"/>
      <c r="F58" s="122"/>
      <c r="G58" s="63"/>
      <c r="H58" s="52"/>
      <c r="I58" s="146"/>
      <c r="J58" s="146"/>
    </row>
    <row r="59" spans="1:10" s="27" customFormat="1" ht="17.25" customHeight="1" thickBot="1" x14ac:dyDescent="0.3">
      <c r="A59" s="238"/>
      <c r="B59" s="88" t="s">
        <v>67</v>
      </c>
      <c r="C59" s="89"/>
      <c r="D59" s="90"/>
      <c r="E59" s="91"/>
      <c r="F59" s="91"/>
      <c r="G59" s="504">
        <f>SUM(G60:H62)</f>
        <v>4200</v>
      </c>
      <c r="H59" s="504"/>
      <c r="I59" s="410">
        <f>SUM(I60:I62)</f>
        <v>4700</v>
      </c>
      <c r="J59" s="410">
        <f>SUM(J60:J62)</f>
        <v>4656</v>
      </c>
    </row>
    <row r="60" spans="1:10" s="27" customFormat="1" ht="14.25" customHeight="1" thickTop="1" x14ac:dyDescent="0.25">
      <c r="A60" s="238">
        <v>5493</v>
      </c>
      <c r="B60" s="92" t="s">
        <v>47</v>
      </c>
      <c r="C60" s="95"/>
      <c r="D60" s="95"/>
      <c r="E60" s="95"/>
      <c r="F60" s="95"/>
      <c r="G60" s="505">
        <v>200</v>
      </c>
      <c r="H60" s="506"/>
      <c r="I60" s="146">
        <v>200</v>
      </c>
      <c r="J60" s="146">
        <v>200</v>
      </c>
    </row>
    <row r="61" spans="1:10" s="27" customFormat="1" ht="14.25" customHeight="1" x14ac:dyDescent="0.25">
      <c r="A61" s="238">
        <v>5493</v>
      </c>
      <c r="B61" s="92" t="s">
        <v>47</v>
      </c>
      <c r="C61" s="95"/>
      <c r="D61" s="95"/>
      <c r="E61" s="95"/>
      <c r="F61" s="95"/>
      <c r="G61" s="505">
        <v>1500</v>
      </c>
      <c r="H61" s="506"/>
      <c r="I61" s="146">
        <v>2000</v>
      </c>
      <c r="J61" s="146">
        <v>2003</v>
      </c>
    </row>
    <row r="62" spans="1:10" s="27" customFormat="1" ht="14.25" customHeight="1" x14ac:dyDescent="0.25">
      <c r="A62" s="238">
        <v>5493</v>
      </c>
      <c r="B62" s="92" t="s">
        <v>47</v>
      </c>
      <c r="C62" s="95"/>
      <c r="D62" s="95"/>
      <c r="E62" s="95"/>
      <c r="F62" s="95"/>
      <c r="G62" s="551">
        <v>2500</v>
      </c>
      <c r="H62" s="551"/>
      <c r="I62" s="146">
        <v>2500</v>
      </c>
      <c r="J62" s="146">
        <v>2453</v>
      </c>
    </row>
    <row r="63" spans="1:10" x14ac:dyDescent="0.2">
      <c r="B63" s="55"/>
      <c r="C63" s="55"/>
      <c r="D63" s="55"/>
      <c r="E63" s="55"/>
      <c r="F63" s="55"/>
      <c r="G63" s="55"/>
      <c r="H63" s="55"/>
    </row>
    <row r="64" spans="1:10" x14ac:dyDescent="0.2">
      <c r="B64" s="55"/>
      <c r="C64" s="55"/>
      <c r="D64" s="55"/>
      <c r="E64" s="55"/>
      <c r="F64" s="55"/>
      <c r="G64" s="55"/>
      <c r="H64" s="55"/>
    </row>
    <row r="65" spans="1:11" s="27" customFormat="1" ht="27.75" customHeight="1" x14ac:dyDescent="0.25">
      <c r="A65" s="238"/>
      <c r="B65" s="52" t="s">
        <v>18</v>
      </c>
      <c r="C65" s="75"/>
      <c r="D65" s="535" t="s">
        <v>231</v>
      </c>
      <c r="E65" s="535"/>
      <c r="F65" s="535"/>
      <c r="G65" s="507">
        <v>1250</v>
      </c>
      <c r="H65" s="508"/>
      <c r="I65" s="146"/>
      <c r="J65" s="146"/>
    </row>
    <row r="66" spans="1:11" s="27" customFormat="1" x14ac:dyDescent="0.2">
      <c r="A66" s="238"/>
      <c r="B66" s="75"/>
      <c r="C66" s="75"/>
      <c r="D66" s="135"/>
      <c r="E66" s="122"/>
      <c r="F66" s="122"/>
      <c r="G66" s="63"/>
      <c r="H66" s="52"/>
      <c r="I66" s="146"/>
      <c r="J66" s="146"/>
    </row>
    <row r="67" spans="1:11" s="27" customFormat="1" ht="17.25" customHeight="1" thickBot="1" x14ac:dyDescent="0.3">
      <c r="A67" s="238"/>
      <c r="B67" s="88" t="s">
        <v>49</v>
      </c>
      <c r="C67" s="89"/>
      <c r="D67" s="175"/>
      <c r="E67" s="166"/>
      <c r="F67" s="166"/>
      <c r="G67" s="504">
        <f>SUM(G68)</f>
        <v>1250</v>
      </c>
      <c r="H67" s="504"/>
      <c r="I67" s="410">
        <v>1250</v>
      </c>
      <c r="J67" s="410">
        <v>923</v>
      </c>
    </row>
    <row r="68" spans="1:11" s="135" customFormat="1" ht="15" customHeight="1" thickTop="1" x14ac:dyDescent="0.25">
      <c r="A68" s="243">
        <v>5222</v>
      </c>
      <c r="B68" s="92" t="s">
        <v>14</v>
      </c>
      <c r="C68" s="93"/>
      <c r="D68" s="168"/>
      <c r="E68" s="169"/>
      <c r="F68" s="169"/>
      <c r="G68" s="505">
        <v>1250</v>
      </c>
      <c r="H68" s="506"/>
      <c r="I68" s="78">
        <v>0</v>
      </c>
      <c r="J68" s="78">
        <v>232</v>
      </c>
      <c r="K68" s="135">
        <v>54</v>
      </c>
    </row>
    <row r="71" spans="1:11" s="27" customFormat="1" ht="29.25" customHeight="1" x14ac:dyDescent="0.25">
      <c r="A71" s="238"/>
      <c r="B71" s="52" t="s">
        <v>18</v>
      </c>
      <c r="C71" s="75"/>
      <c r="D71" s="535" t="s">
        <v>232</v>
      </c>
      <c r="E71" s="535"/>
      <c r="F71" s="535"/>
      <c r="G71" s="507">
        <v>3800</v>
      </c>
      <c r="H71" s="508"/>
      <c r="I71" s="146"/>
      <c r="J71" s="146"/>
    </row>
    <row r="72" spans="1:11" s="27" customFormat="1" x14ac:dyDescent="0.2">
      <c r="A72" s="238"/>
      <c r="B72" s="75"/>
      <c r="C72" s="75"/>
      <c r="D72" s="52"/>
      <c r="E72" s="63"/>
      <c r="F72" s="63"/>
      <c r="G72" s="63"/>
      <c r="H72" s="52"/>
      <c r="I72" s="146"/>
      <c r="J72" s="146"/>
    </row>
    <row r="73" spans="1:11" s="27" customFormat="1" ht="17.25" customHeight="1" thickBot="1" x14ac:dyDescent="0.3">
      <c r="A73" s="238"/>
      <c r="B73" s="88" t="s">
        <v>63</v>
      </c>
      <c r="C73" s="89"/>
      <c r="D73" s="90"/>
      <c r="E73" s="91"/>
      <c r="F73" s="91"/>
      <c r="G73" s="504">
        <f>SUM(G74)</f>
        <v>3800</v>
      </c>
      <c r="H73" s="504"/>
      <c r="I73" s="410">
        <v>3800</v>
      </c>
      <c r="J73" s="410">
        <v>3845</v>
      </c>
    </row>
    <row r="74" spans="1:11" s="135" customFormat="1" ht="15" customHeight="1" thickTop="1" x14ac:dyDescent="0.25">
      <c r="A74" s="243">
        <v>5222</v>
      </c>
      <c r="B74" s="92" t="s">
        <v>14</v>
      </c>
      <c r="C74" s="93"/>
      <c r="D74" s="41"/>
      <c r="E74" s="94"/>
      <c r="F74" s="94"/>
      <c r="G74" s="505">
        <v>3800</v>
      </c>
      <c r="H74" s="506"/>
      <c r="I74" s="78"/>
      <c r="J74" s="78"/>
    </row>
    <row r="75" spans="1:11" s="135" customFormat="1" ht="15" customHeight="1" x14ac:dyDescent="0.25">
      <c r="A75" s="243"/>
      <c r="B75" s="92"/>
      <c r="C75" s="93"/>
      <c r="D75" s="41"/>
      <c r="E75" s="94"/>
      <c r="F75" s="94"/>
      <c r="G75" s="315"/>
      <c r="H75" s="316"/>
      <c r="I75" s="78"/>
      <c r="J75" s="78"/>
    </row>
    <row r="76" spans="1:11" s="135" customFormat="1" ht="15" customHeight="1" x14ac:dyDescent="0.25">
      <c r="A76" s="243"/>
      <c r="B76" s="92"/>
      <c r="C76" s="93"/>
      <c r="D76" s="41"/>
      <c r="E76" s="94"/>
      <c r="F76" s="94"/>
      <c r="G76" s="481"/>
      <c r="H76" s="482"/>
      <c r="I76" s="78"/>
      <c r="J76" s="78"/>
    </row>
    <row r="77" spans="1:11" s="27" customFormat="1" ht="21.75" customHeight="1" x14ac:dyDescent="0.2">
      <c r="A77" s="238"/>
      <c r="B77" s="52" t="s">
        <v>18</v>
      </c>
      <c r="C77" s="75"/>
      <c r="D77" s="535" t="s">
        <v>233</v>
      </c>
      <c r="E77" s="535"/>
      <c r="F77" s="535"/>
      <c r="G77" s="552">
        <f>SUM(G78:H79)</f>
        <v>52600</v>
      </c>
      <c r="H77" s="552"/>
      <c r="I77" s="146"/>
      <c r="J77" s="146"/>
    </row>
    <row r="78" spans="1:11" s="27" customFormat="1" ht="15" x14ac:dyDescent="0.25">
      <c r="A78" s="238"/>
      <c r="B78" s="76" t="s">
        <v>19</v>
      </c>
      <c r="C78" s="134"/>
      <c r="D78" s="41" t="s">
        <v>234</v>
      </c>
      <c r="E78" s="122"/>
      <c r="F78" s="122"/>
      <c r="G78" s="516">
        <v>30100</v>
      </c>
      <c r="H78" s="517"/>
      <c r="I78" s="146"/>
      <c r="J78" s="146"/>
    </row>
    <row r="79" spans="1:11" s="27" customFormat="1" ht="15" customHeight="1" x14ac:dyDescent="0.25">
      <c r="A79" s="238"/>
      <c r="B79" s="134"/>
      <c r="C79" s="134"/>
      <c r="D79" s="546" t="s">
        <v>235</v>
      </c>
      <c r="E79" s="546"/>
      <c r="F79" s="122"/>
      <c r="G79" s="516">
        <v>22500</v>
      </c>
      <c r="H79" s="517"/>
      <c r="I79" s="146"/>
      <c r="J79" s="146"/>
    </row>
    <row r="80" spans="1:11" s="27" customFormat="1" x14ac:dyDescent="0.2">
      <c r="A80" s="238"/>
      <c r="B80" s="134"/>
      <c r="C80" s="134"/>
      <c r="D80" s="135"/>
      <c r="E80" s="122"/>
      <c r="F80" s="122"/>
      <c r="G80" s="63"/>
      <c r="H80" s="52"/>
      <c r="I80" s="146"/>
      <c r="J80" s="146"/>
    </row>
    <row r="81" spans="1:11" s="27" customFormat="1" ht="17.25" customHeight="1" thickBot="1" x14ac:dyDescent="0.3">
      <c r="A81" s="238"/>
      <c r="B81" s="88" t="s">
        <v>63</v>
      </c>
      <c r="C81" s="89"/>
      <c r="D81" s="90"/>
      <c r="E81" s="91"/>
      <c r="F81" s="91"/>
      <c r="G81" s="504">
        <f>SUM(G82:H83)</f>
        <v>52600</v>
      </c>
      <c r="H81" s="504"/>
      <c r="I81" s="410">
        <f>SUM(I82:I83)</f>
        <v>52600</v>
      </c>
      <c r="J81" s="410">
        <f>SUM(J82:J83)</f>
        <v>52600</v>
      </c>
    </row>
    <row r="82" spans="1:11" s="135" customFormat="1" ht="15" customHeight="1" thickTop="1" x14ac:dyDescent="0.25">
      <c r="A82" s="243">
        <v>5222</v>
      </c>
      <c r="B82" s="92" t="s">
        <v>14</v>
      </c>
      <c r="C82" s="93"/>
      <c r="D82" s="41"/>
      <c r="E82" s="94"/>
      <c r="F82" s="94"/>
      <c r="G82" s="505">
        <v>30100</v>
      </c>
      <c r="H82" s="506"/>
      <c r="I82" s="78">
        <v>30100</v>
      </c>
      <c r="J82" s="78">
        <v>30100</v>
      </c>
    </row>
    <row r="83" spans="1:11" s="135" customFormat="1" ht="15" customHeight="1" x14ac:dyDescent="0.25">
      <c r="A83" s="243">
        <v>5222</v>
      </c>
      <c r="B83" s="92" t="s">
        <v>14</v>
      </c>
      <c r="C83" s="93"/>
      <c r="D83" s="41"/>
      <c r="E83" s="94"/>
      <c r="F83" s="94"/>
      <c r="G83" s="505">
        <v>22500</v>
      </c>
      <c r="H83" s="506"/>
      <c r="I83" s="78">
        <v>22500</v>
      </c>
      <c r="J83" s="78">
        <v>22500</v>
      </c>
    </row>
    <row r="84" spans="1:11" s="135" customFormat="1" ht="15" customHeight="1" x14ac:dyDescent="0.25">
      <c r="A84" s="243"/>
      <c r="B84" s="92"/>
      <c r="C84" s="93"/>
      <c r="D84" s="41"/>
      <c r="E84" s="94"/>
      <c r="F84" s="94"/>
      <c r="G84" s="481"/>
      <c r="H84" s="482"/>
      <c r="I84" s="78"/>
      <c r="J84" s="78"/>
    </row>
    <row r="85" spans="1:11" s="27" customFormat="1" x14ac:dyDescent="0.2">
      <c r="A85" s="238"/>
      <c r="B85" s="75"/>
      <c r="C85" s="75"/>
      <c r="D85" s="52"/>
      <c r="E85" s="63"/>
      <c r="F85" s="63"/>
      <c r="G85" s="63"/>
      <c r="H85" s="52"/>
      <c r="I85" s="146"/>
      <c r="J85" s="146"/>
    </row>
    <row r="86" spans="1:11" s="27" customFormat="1" ht="29.25" customHeight="1" x14ac:dyDescent="0.25">
      <c r="A86" s="238"/>
      <c r="B86" s="52" t="s">
        <v>18</v>
      </c>
      <c r="C86" s="75"/>
      <c r="D86" s="534" t="s">
        <v>236</v>
      </c>
      <c r="E86" s="534"/>
      <c r="F86" s="534"/>
      <c r="G86" s="507">
        <v>1500</v>
      </c>
      <c r="H86" s="508"/>
      <c r="I86" s="146"/>
      <c r="J86" s="146"/>
    </row>
    <row r="87" spans="1:11" s="27" customFormat="1" ht="15" x14ac:dyDescent="0.25">
      <c r="A87" s="238"/>
      <c r="B87" s="86"/>
      <c r="C87" s="75"/>
      <c r="D87" s="52"/>
      <c r="E87" s="63"/>
      <c r="F87" s="63"/>
      <c r="G87" s="63"/>
      <c r="H87" s="52"/>
      <c r="I87" s="146"/>
      <c r="J87" s="146"/>
    </row>
    <row r="88" spans="1:11" s="27" customFormat="1" ht="17.25" customHeight="1" thickBot="1" x14ac:dyDescent="0.3">
      <c r="A88" s="238"/>
      <c r="B88" s="88" t="s">
        <v>67</v>
      </c>
      <c r="C88" s="89"/>
      <c r="D88" s="90"/>
      <c r="E88" s="91"/>
      <c r="F88" s="91"/>
      <c r="G88" s="504">
        <f>SUM(G89)</f>
        <v>1500</v>
      </c>
      <c r="H88" s="504"/>
      <c r="I88" s="410">
        <v>1500</v>
      </c>
      <c r="J88" s="410">
        <v>925</v>
      </c>
    </row>
    <row r="89" spans="1:11" s="27" customFormat="1" ht="14.25" customHeight="1" thickTop="1" x14ac:dyDescent="0.25">
      <c r="A89" s="238">
        <v>5493</v>
      </c>
      <c r="B89" s="92" t="s">
        <v>47</v>
      </c>
      <c r="C89" s="95"/>
      <c r="D89" s="95"/>
      <c r="E89" s="95"/>
      <c r="F89" s="95"/>
      <c r="G89" s="505">
        <v>1500</v>
      </c>
      <c r="H89" s="506"/>
      <c r="I89" s="146"/>
      <c r="J89" s="146">
        <v>575</v>
      </c>
      <c r="K89" s="27">
        <v>52</v>
      </c>
    </row>
    <row r="92" spans="1:11" s="27" customFormat="1" ht="30" customHeight="1" x14ac:dyDescent="0.25">
      <c r="A92" s="238"/>
      <c r="B92" s="52" t="s">
        <v>18</v>
      </c>
      <c r="C92" s="75"/>
      <c r="D92" s="534" t="s">
        <v>238</v>
      </c>
      <c r="E92" s="534"/>
      <c r="F92" s="534"/>
      <c r="G92" s="507">
        <v>14750</v>
      </c>
      <c r="H92" s="508"/>
      <c r="I92" s="146"/>
      <c r="J92" s="146"/>
    </row>
    <row r="93" spans="1:11" s="27" customFormat="1" ht="15" x14ac:dyDescent="0.25">
      <c r="A93" s="238"/>
      <c r="B93" s="139"/>
      <c r="C93" s="134"/>
      <c r="D93" s="135"/>
      <c r="E93" s="122"/>
      <c r="F93" s="122"/>
      <c r="G93" s="63"/>
      <c r="H93" s="52"/>
      <c r="I93" s="146"/>
      <c r="J93" s="146"/>
    </row>
    <row r="94" spans="1:11" s="27" customFormat="1" ht="17.25" customHeight="1" thickBot="1" x14ac:dyDescent="0.3">
      <c r="A94" s="238"/>
      <c r="B94" s="88" t="s">
        <v>80</v>
      </c>
      <c r="C94" s="89"/>
      <c r="D94" s="175"/>
      <c r="E94" s="166"/>
      <c r="F94" s="166"/>
      <c r="G94" s="504">
        <f>SUM(G95:H95)</f>
        <v>14750</v>
      </c>
      <c r="H94" s="504"/>
      <c r="I94" s="410">
        <v>29250</v>
      </c>
      <c r="J94" s="410">
        <v>29213</v>
      </c>
    </row>
    <row r="95" spans="1:11" s="27" customFormat="1" ht="17.25" customHeight="1" thickTop="1" x14ac:dyDescent="0.25">
      <c r="A95" s="238">
        <v>6322</v>
      </c>
      <c r="B95" s="177" t="s">
        <v>130</v>
      </c>
      <c r="C95" s="93"/>
      <c r="D95" s="168"/>
      <c r="E95" s="169"/>
      <c r="F95" s="169"/>
      <c r="G95" s="505">
        <v>14750</v>
      </c>
      <c r="H95" s="506"/>
      <c r="I95" s="146"/>
      <c r="J95" s="146"/>
    </row>
    <row r="98" spans="1:10" s="27" customFormat="1" ht="30" customHeight="1" x14ac:dyDescent="0.25">
      <c r="A98" s="238"/>
      <c r="B98" s="52" t="s">
        <v>18</v>
      </c>
      <c r="C98" s="75"/>
      <c r="D98" s="560" t="s">
        <v>237</v>
      </c>
      <c r="E98" s="560"/>
      <c r="F98" s="560"/>
      <c r="G98" s="507">
        <v>4000</v>
      </c>
      <c r="H98" s="508"/>
      <c r="I98" s="146"/>
      <c r="J98" s="146"/>
    </row>
    <row r="99" spans="1:10" s="27" customFormat="1" ht="15" customHeight="1" x14ac:dyDescent="0.25">
      <c r="A99" s="238"/>
      <c r="B99" s="52"/>
      <c r="C99" s="75"/>
      <c r="D99" s="560"/>
      <c r="E99" s="560"/>
      <c r="F99" s="560"/>
      <c r="G99" s="317"/>
      <c r="H99" s="318"/>
      <c r="I99" s="146"/>
      <c r="J99" s="146"/>
    </row>
    <row r="100" spans="1:10" s="27" customFormat="1" ht="15" x14ac:dyDescent="0.25">
      <c r="A100" s="238"/>
      <c r="B100" s="139"/>
      <c r="C100" s="134"/>
      <c r="D100" s="135"/>
      <c r="E100" s="122"/>
      <c r="F100" s="122"/>
      <c r="G100" s="63"/>
      <c r="H100" s="52"/>
      <c r="I100" s="146"/>
      <c r="J100" s="146"/>
    </row>
    <row r="101" spans="1:10" s="27" customFormat="1" ht="17.25" customHeight="1" thickBot="1" x14ac:dyDescent="0.3">
      <c r="A101" s="238"/>
      <c r="B101" s="88" t="s">
        <v>131</v>
      </c>
      <c r="C101" s="89"/>
      <c r="D101" s="90"/>
      <c r="E101" s="91"/>
      <c r="F101" s="91"/>
      <c r="G101" s="504">
        <f>SUM(G102)</f>
        <v>4000</v>
      </c>
      <c r="H101" s="504"/>
      <c r="I101" s="410">
        <v>4000</v>
      </c>
      <c r="J101" s="410">
        <v>4132</v>
      </c>
    </row>
    <row r="102" spans="1:10" s="27" customFormat="1" ht="17.25" customHeight="1" thickTop="1" x14ac:dyDescent="0.25">
      <c r="A102" s="238">
        <v>6322</v>
      </c>
      <c r="B102" s="92" t="s">
        <v>130</v>
      </c>
      <c r="C102" s="93"/>
      <c r="D102" s="41"/>
      <c r="E102" s="94"/>
      <c r="F102" s="94"/>
      <c r="G102" s="505">
        <v>4000</v>
      </c>
      <c r="H102" s="506"/>
      <c r="I102" s="146"/>
      <c r="J102" s="146"/>
    </row>
    <row r="105" spans="1:10" s="27" customFormat="1" ht="15" x14ac:dyDescent="0.25">
      <c r="A105" s="238"/>
      <c r="B105" s="52" t="s">
        <v>18</v>
      </c>
      <c r="C105" s="75"/>
      <c r="D105" s="55" t="s">
        <v>240</v>
      </c>
      <c r="E105" s="122"/>
      <c r="F105" s="122"/>
      <c r="G105" s="507">
        <f>SUM(G106:H107)</f>
        <v>13850</v>
      </c>
      <c r="H105" s="508"/>
      <c r="I105" s="146"/>
      <c r="J105" s="146"/>
    </row>
    <row r="106" spans="1:10" s="27" customFormat="1" ht="15" x14ac:dyDescent="0.25">
      <c r="A106" s="238"/>
      <c r="B106" s="76" t="s">
        <v>19</v>
      </c>
      <c r="C106" s="75"/>
      <c r="D106" s="41" t="s">
        <v>241</v>
      </c>
      <c r="E106" s="63"/>
      <c r="F106" s="63"/>
      <c r="G106" s="516">
        <v>7300</v>
      </c>
      <c r="H106" s="517"/>
      <c r="I106" s="146"/>
      <c r="J106" s="146"/>
    </row>
    <row r="107" spans="1:10" s="27" customFormat="1" ht="15" customHeight="1" x14ac:dyDescent="0.25">
      <c r="A107" s="238"/>
      <c r="B107" s="76"/>
      <c r="C107" s="75"/>
      <c r="D107" s="546" t="s">
        <v>242</v>
      </c>
      <c r="E107" s="546"/>
      <c r="F107" s="546"/>
      <c r="G107" s="516">
        <v>6550</v>
      </c>
      <c r="H107" s="517"/>
      <c r="I107" s="146"/>
      <c r="J107" s="146"/>
    </row>
    <row r="108" spans="1:10" s="27" customFormat="1" ht="17.25" customHeight="1" x14ac:dyDescent="0.25">
      <c r="A108" s="238"/>
      <c r="B108" s="176"/>
      <c r="C108" s="167"/>
      <c r="D108" s="168"/>
      <c r="E108" s="169"/>
      <c r="F108" s="169"/>
      <c r="G108" s="315"/>
      <c r="H108" s="316"/>
      <c r="I108" s="146"/>
      <c r="J108" s="146"/>
    </row>
    <row r="109" spans="1:10" s="27" customFormat="1" ht="17.25" customHeight="1" thickBot="1" x14ac:dyDescent="0.3">
      <c r="A109" s="238"/>
      <c r="B109" s="88" t="s">
        <v>63</v>
      </c>
      <c r="C109" s="174"/>
      <c r="D109" s="175"/>
      <c r="E109" s="166"/>
      <c r="F109" s="166"/>
      <c r="G109" s="504">
        <f>SUM(G110:H111)</f>
        <v>13850</v>
      </c>
      <c r="H109" s="504"/>
      <c r="I109" s="410">
        <f>SUM(I110:I111)</f>
        <v>13600</v>
      </c>
      <c r="J109" s="410">
        <f>SUM(J110:J111)</f>
        <v>13600</v>
      </c>
    </row>
    <row r="110" spans="1:10" s="27" customFormat="1" ht="17.25" customHeight="1" thickTop="1" x14ac:dyDescent="0.25">
      <c r="A110" s="238">
        <v>5222</v>
      </c>
      <c r="B110" s="92" t="s">
        <v>14</v>
      </c>
      <c r="C110" s="167"/>
      <c r="D110" s="168"/>
      <c r="E110" s="169"/>
      <c r="F110" s="169"/>
      <c r="G110" s="505">
        <v>7300</v>
      </c>
      <c r="H110" s="506"/>
      <c r="I110" s="146">
        <v>7300</v>
      </c>
      <c r="J110" s="146">
        <v>7300</v>
      </c>
    </row>
    <row r="111" spans="1:10" s="27" customFormat="1" ht="17.25" customHeight="1" x14ac:dyDescent="0.25">
      <c r="A111" s="238">
        <v>5222</v>
      </c>
      <c r="B111" s="92" t="s">
        <v>14</v>
      </c>
      <c r="C111" s="167"/>
      <c r="D111" s="168"/>
      <c r="E111" s="169"/>
      <c r="F111" s="169"/>
      <c r="G111" s="505">
        <v>6550</v>
      </c>
      <c r="H111" s="506"/>
      <c r="I111" s="146">
        <v>6300</v>
      </c>
      <c r="J111" s="146">
        <v>6300</v>
      </c>
    </row>
    <row r="114" spans="1:12" s="27" customFormat="1" ht="30" customHeight="1" x14ac:dyDescent="0.25">
      <c r="A114" s="238"/>
      <c r="B114" s="52" t="s">
        <v>18</v>
      </c>
      <c r="C114" s="75"/>
      <c r="D114" s="534" t="s">
        <v>239</v>
      </c>
      <c r="E114" s="534"/>
      <c r="F114" s="534"/>
      <c r="G114" s="507">
        <v>10000</v>
      </c>
      <c r="H114" s="508"/>
      <c r="I114" s="146"/>
      <c r="J114" s="146"/>
    </row>
    <row r="115" spans="1:12" s="27" customFormat="1" ht="15" x14ac:dyDescent="0.25">
      <c r="A115" s="238"/>
      <c r="B115" s="139"/>
      <c r="C115" s="134"/>
      <c r="D115" s="135"/>
      <c r="E115" s="122"/>
      <c r="F115" s="122"/>
      <c r="G115" s="63"/>
      <c r="H115" s="52"/>
      <c r="I115" s="146"/>
      <c r="J115" s="146"/>
    </row>
    <row r="116" spans="1:12" s="27" customFormat="1" ht="17.25" customHeight="1" thickBot="1" x14ac:dyDescent="0.3">
      <c r="A116" s="238"/>
      <c r="B116" s="88" t="s">
        <v>80</v>
      </c>
      <c r="C116" s="89"/>
      <c r="D116" s="175"/>
      <c r="E116" s="166"/>
      <c r="F116" s="166"/>
      <c r="G116" s="504">
        <f>SUM(G117:H117)</f>
        <v>10000</v>
      </c>
      <c r="H116" s="504"/>
      <c r="I116" s="410">
        <v>5000</v>
      </c>
      <c r="J116" s="410">
        <v>7050</v>
      </c>
    </row>
    <row r="117" spans="1:12" s="27" customFormat="1" ht="17.25" customHeight="1" thickTop="1" x14ac:dyDescent="0.25">
      <c r="A117" s="238">
        <v>6322</v>
      </c>
      <c r="B117" s="177" t="s">
        <v>130</v>
      </c>
      <c r="C117" s="93"/>
      <c r="D117" s="168"/>
      <c r="E117" s="169"/>
      <c r="F117" s="169"/>
      <c r="G117" s="505">
        <v>10000</v>
      </c>
      <c r="H117" s="506"/>
      <c r="I117" s="146"/>
      <c r="J117" s="146"/>
    </row>
    <row r="118" spans="1:12" s="27" customFormat="1" ht="17.25" customHeight="1" x14ac:dyDescent="0.25">
      <c r="A118" s="238"/>
      <c r="B118" s="177"/>
      <c r="C118" s="93"/>
      <c r="D118" s="168"/>
      <c r="E118" s="169"/>
      <c r="F118" s="169"/>
      <c r="G118" s="315"/>
      <c r="H118" s="316"/>
      <c r="I118" s="146"/>
      <c r="J118" s="146"/>
    </row>
    <row r="119" spans="1:12" s="27" customFormat="1" ht="17.25" customHeight="1" x14ac:dyDescent="0.25">
      <c r="A119" s="238"/>
      <c r="B119" s="177"/>
      <c r="C119" s="93"/>
      <c r="D119" s="168"/>
      <c r="E119" s="169"/>
      <c r="F119" s="169"/>
      <c r="G119" s="481"/>
      <c r="H119" s="482"/>
      <c r="I119" s="146"/>
      <c r="J119" s="146"/>
    </row>
    <row r="120" spans="1:12" s="27" customFormat="1" ht="17.25" customHeight="1" x14ac:dyDescent="0.25">
      <c r="A120" s="238"/>
      <c r="B120" s="177"/>
      <c r="C120" s="93"/>
      <c r="D120" s="168"/>
      <c r="E120" s="169"/>
      <c r="F120" s="169"/>
      <c r="G120" s="481"/>
      <c r="H120" s="482"/>
      <c r="I120" s="146"/>
      <c r="J120" s="146"/>
    </row>
    <row r="121" spans="1:12" s="27" customFormat="1" ht="17.25" customHeight="1" x14ac:dyDescent="0.25">
      <c r="A121" s="238"/>
      <c r="B121" s="177"/>
      <c r="C121" s="93"/>
      <c r="D121" s="168"/>
      <c r="E121" s="169"/>
      <c r="F121" s="169"/>
      <c r="G121" s="315"/>
      <c r="H121" s="316"/>
      <c r="I121" s="146"/>
      <c r="J121" s="146"/>
    </row>
    <row r="122" spans="1:12" ht="15" x14ac:dyDescent="0.25">
      <c r="B122" s="415" t="s">
        <v>176</v>
      </c>
    </row>
    <row r="123" spans="1:12" s="27" customFormat="1" ht="15" x14ac:dyDescent="0.25">
      <c r="A123" s="238"/>
      <c r="B123" s="52" t="s">
        <v>18</v>
      </c>
      <c r="C123" s="134"/>
      <c r="D123" s="87" t="s">
        <v>243</v>
      </c>
      <c r="E123" s="63"/>
      <c r="F123" s="63"/>
      <c r="G123" s="507">
        <f>SUM(G124:H126)</f>
        <v>16500</v>
      </c>
      <c r="H123" s="508"/>
      <c r="I123" s="146"/>
      <c r="J123" s="146"/>
    </row>
    <row r="124" spans="1:12" s="27" customFormat="1" ht="15" x14ac:dyDescent="0.25">
      <c r="A124" s="238"/>
      <c r="B124" s="76" t="s">
        <v>19</v>
      </c>
      <c r="C124" s="134"/>
      <c r="D124" s="70" t="s">
        <v>244</v>
      </c>
      <c r="E124" s="63"/>
      <c r="F124" s="63"/>
      <c r="G124" s="516">
        <v>12000</v>
      </c>
      <c r="H124" s="517"/>
      <c r="I124" s="146">
        <f>10550+1500+1000</f>
        <v>13050</v>
      </c>
      <c r="J124" s="146">
        <v>0</v>
      </c>
      <c r="K124" s="27" t="s">
        <v>177</v>
      </c>
      <c r="L124" s="27">
        <v>52</v>
      </c>
    </row>
    <row r="125" spans="1:12" s="27" customFormat="1" ht="15" x14ac:dyDescent="0.25">
      <c r="A125" s="238"/>
      <c r="B125" s="136"/>
      <c r="C125" s="134"/>
      <c r="D125" s="41" t="s">
        <v>245</v>
      </c>
      <c r="E125" s="63"/>
      <c r="F125" s="63"/>
      <c r="G125" s="516">
        <v>1500</v>
      </c>
      <c r="H125" s="517"/>
      <c r="I125" s="146">
        <v>0</v>
      </c>
      <c r="J125" s="146">
        <v>1200</v>
      </c>
      <c r="K125" s="27" t="s">
        <v>178</v>
      </c>
      <c r="L125" s="27">
        <v>52</v>
      </c>
    </row>
    <row r="126" spans="1:12" s="27" customFormat="1" ht="30" customHeight="1" x14ac:dyDescent="0.25">
      <c r="A126" s="238"/>
      <c r="B126" s="136"/>
      <c r="C126" s="134"/>
      <c r="D126" s="550" t="s">
        <v>246</v>
      </c>
      <c r="E126" s="550"/>
      <c r="F126" s="550"/>
      <c r="G126" s="516">
        <v>3000</v>
      </c>
      <c r="H126" s="517"/>
      <c r="I126" s="146">
        <v>0</v>
      </c>
      <c r="J126" s="146">
        <v>2935</v>
      </c>
      <c r="L126" s="27">
        <v>53</v>
      </c>
    </row>
    <row r="127" spans="1:12" s="27" customFormat="1" ht="15" x14ac:dyDescent="0.25">
      <c r="A127" s="238"/>
      <c r="B127" s="139"/>
      <c r="C127" s="134"/>
      <c r="D127" s="52"/>
      <c r="E127" s="63"/>
      <c r="F127" s="63"/>
      <c r="G127" s="63"/>
      <c r="H127" s="52"/>
      <c r="I127" s="146">
        <v>0</v>
      </c>
      <c r="J127" s="146">
        <v>1600</v>
      </c>
      <c r="L127" s="27">
        <v>54</v>
      </c>
    </row>
    <row r="128" spans="1:12" s="27" customFormat="1" ht="17.25" customHeight="1" thickBot="1" x14ac:dyDescent="0.3">
      <c r="A128" s="238"/>
      <c r="B128" s="88" t="s">
        <v>55</v>
      </c>
      <c r="C128" s="89"/>
      <c r="D128" s="90"/>
      <c r="E128" s="91"/>
      <c r="F128" s="91"/>
      <c r="G128" s="504">
        <f>SUM(G129:H131)</f>
        <v>16500</v>
      </c>
      <c r="H128" s="504"/>
      <c r="I128" s="146">
        <v>0</v>
      </c>
      <c r="J128" s="146">
        <f>4815+225+250</f>
        <v>5290</v>
      </c>
      <c r="K128" s="27" t="s">
        <v>179</v>
      </c>
      <c r="L128" s="27">
        <v>52</v>
      </c>
    </row>
    <row r="129" spans="1:12" s="135" customFormat="1" ht="15" customHeight="1" thickTop="1" x14ac:dyDescent="0.25">
      <c r="A129" s="243">
        <v>5223</v>
      </c>
      <c r="B129" s="92" t="s">
        <v>123</v>
      </c>
      <c r="C129" s="93"/>
      <c r="D129" s="41"/>
      <c r="E129" s="94"/>
      <c r="F129" s="94"/>
      <c r="G129" s="505">
        <v>12000</v>
      </c>
      <c r="H129" s="506"/>
      <c r="I129" s="78"/>
      <c r="J129" s="78">
        <f>75+0</f>
        <v>75</v>
      </c>
      <c r="K129" s="135" t="s">
        <v>180</v>
      </c>
      <c r="L129" s="135">
        <v>52</v>
      </c>
    </row>
    <row r="130" spans="1:12" s="135" customFormat="1" ht="15" customHeight="1" x14ac:dyDescent="0.25">
      <c r="A130" s="243">
        <v>5222</v>
      </c>
      <c r="B130" s="92" t="s">
        <v>14</v>
      </c>
      <c r="C130" s="93"/>
      <c r="D130" s="41"/>
      <c r="E130" s="94"/>
      <c r="F130" s="94"/>
      <c r="G130" s="505">
        <v>1500</v>
      </c>
      <c r="H130" s="506"/>
      <c r="I130" s="78"/>
      <c r="J130" s="78">
        <f>930+45</f>
        <v>975</v>
      </c>
      <c r="L130" s="135">
        <v>53</v>
      </c>
    </row>
    <row r="131" spans="1:12" s="135" customFormat="1" ht="15" customHeight="1" x14ac:dyDescent="0.25">
      <c r="A131" s="243">
        <v>5222</v>
      </c>
      <c r="B131" s="92" t="s">
        <v>14</v>
      </c>
      <c r="C131" s="93"/>
      <c r="D131" s="41"/>
      <c r="E131" s="94"/>
      <c r="F131" s="94"/>
      <c r="G131" s="505">
        <v>3000</v>
      </c>
      <c r="H131" s="506"/>
      <c r="I131" s="78"/>
      <c r="J131" s="78">
        <f>70+905</f>
        <v>975</v>
      </c>
      <c r="L131" s="135">
        <v>54</v>
      </c>
    </row>
    <row r="134" spans="1:12" s="27" customFormat="1" ht="15" x14ac:dyDescent="0.25">
      <c r="A134" s="238"/>
      <c r="B134" s="52" t="s">
        <v>18</v>
      </c>
      <c r="C134" s="75"/>
      <c r="D134" s="87" t="s">
        <v>247</v>
      </c>
      <c r="E134" s="63"/>
      <c r="F134" s="63"/>
      <c r="G134" s="544">
        <v>26000</v>
      </c>
      <c r="H134" s="545"/>
      <c r="I134" s="146"/>
      <c r="J134" s="146"/>
    </row>
    <row r="135" spans="1:12" s="27" customFormat="1" ht="15" x14ac:dyDescent="0.25">
      <c r="A135" s="238"/>
      <c r="B135" s="139"/>
      <c r="C135" s="75"/>
      <c r="D135" s="52"/>
      <c r="E135" s="63"/>
      <c r="F135" s="63"/>
      <c r="G135" s="63"/>
      <c r="H135" s="52"/>
      <c r="I135" s="146"/>
      <c r="J135" s="146"/>
    </row>
    <row r="136" spans="1:12" s="27" customFormat="1" ht="17.25" customHeight="1" thickBot="1" x14ac:dyDescent="0.3">
      <c r="A136" s="238"/>
      <c r="B136" s="88" t="s">
        <v>55</v>
      </c>
      <c r="C136" s="89"/>
      <c r="D136" s="90"/>
      <c r="E136" s="91"/>
      <c r="F136" s="91"/>
      <c r="G136" s="504">
        <f>SUM(G137)</f>
        <v>26000</v>
      </c>
      <c r="H136" s="504"/>
      <c r="I136" s="410">
        <f>SUM(I137:I138)</f>
        <v>15000</v>
      </c>
      <c r="J136" s="410">
        <f>SUM(J137:J138)</f>
        <v>15000</v>
      </c>
    </row>
    <row r="137" spans="1:12" s="135" customFormat="1" ht="15" customHeight="1" thickTop="1" x14ac:dyDescent="0.25">
      <c r="A137" s="243">
        <v>5222</v>
      </c>
      <c r="B137" s="92" t="s">
        <v>14</v>
      </c>
      <c r="C137" s="93"/>
      <c r="D137" s="41"/>
      <c r="E137" s="94"/>
      <c r="F137" s="94"/>
      <c r="G137" s="542">
        <v>26000</v>
      </c>
      <c r="H137" s="543"/>
      <c r="I137" s="78">
        <v>15000</v>
      </c>
      <c r="J137" s="78">
        <v>5430</v>
      </c>
    </row>
    <row r="138" spans="1:12" x14ac:dyDescent="0.2">
      <c r="I138" s="146">
        <v>0</v>
      </c>
      <c r="J138" s="146">
        <v>9570</v>
      </c>
    </row>
    <row r="140" spans="1:12" s="27" customFormat="1" ht="29.25" customHeight="1" x14ac:dyDescent="0.25">
      <c r="A140" s="238"/>
      <c r="B140" s="52" t="s">
        <v>18</v>
      </c>
      <c r="C140" s="75"/>
      <c r="D140" s="534" t="s">
        <v>248</v>
      </c>
      <c r="E140" s="534"/>
      <c r="F140" s="63"/>
      <c r="G140" s="544">
        <v>14500</v>
      </c>
      <c r="H140" s="545"/>
      <c r="I140" s="146"/>
      <c r="J140" s="146"/>
    </row>
    <row r="141" spans="1:12" s="27" customFormat="1" x14ac:dyDescent="0.2">
      <c r="A141" s="238"/>
      <c r="B141" s="87"/>
      <c r="C141" s="75"/>
      <c r="D141" s="52"/>
      <c r="E141" s="63"/>
      <c r="F141" s="63"/>
      <c r="G141" s="63"/>
      <c r="H141" s="52"/>
      <c r="I141" s="146"/>
      <c r="J141" s="146"/>
    </row>
    <row r="142" spans="1:12" s="27" customFormat="1" ht="30.75" customHeight="1" thickBot="1" x14ac:dyDescent="0.3">
      <c r="A142" s="238"/>
      <c r="B142" s="502" t="s">
        <v>66</v>
      </c>
      <c r="C142" s="503"/>
      <c r="D142" s="503"/>
      <c r="E142" s="503"/>
      <c r="F142" s="503"/>
      <c r="G142" s="504">
        <f>SUM(G143:H143)</f>
        <v>14500</v>
      </c>
      <c r="H142" s="504"/>
      <c r="I142" s="410">
        <f>SUM(I143:I145)</f>
        <v>12500</v>
      </c>
      <c r="J142" s="410">
        <f>SUM(J143:J145)</f>
        <v>12500</v>
      </c>
    </row>
    <row r="143" spans="1:12" s="2" customFormat="1" ht="17.25" customHeight="1" thickTop="1" x14ac:dyDescent="0.25">
      <c r="A143" s="235">
        <v>5321</v>
      </c>
      <c r="B143" s="50" t="s">
        <v>38</v>
      </c>
      <c r="C143" s="21"/>
      <c r="D143" s="22"/>
      <c r="E143" s="23"/>
      <c r="F143" s="23"/>
      <c r="G143" s="542">
        <v>14500</v>
      </c>
      <c r="H143" s="543"/>
      <c r="I143" s="146">
        <v>12500</v>
      </c>
      <c r="J143" s="146">
        <v>3300</v>
      </c>
    </row>
    <row r="144" spans="1:12" s="27" customFormat="1" ht="17.25" customHeight="1" x14ac:dyDescent="0.25">
      <c r="A144" s="238"/>
      <c r="B144" s="176"/>
      <c r="C144" s="93"/>
      <c r="D144" s="41"/>
      <c r="E144" s="94"/>
      <c r="F144" s="94"/>
      <c r="G144" s="315"/>
      <c r="H144" s="316"/>
      <c r="I144" s="146">
        <v>0</v>
      </c>
      <c r="J144" s="146">
        <v>4900</v>
      </c>
      <c r="K144" s="27" t="s">
        <v>181</v>
      </c>
      <c r="L144" s="27">
        <v>52</v>
      </c>
    </row>
    <row r="145" spans="1:12" s="27" customFormat="1" ht="17.25" customHeight="1" x14ac:dyDescent="0.25">
      <c r="A145" s="238"/>
      <c r="B145" s="176"/>
      <c r="C145" s="93"/>
      <c r="D145" s="41"/>
      <c r="E145" s="94"/>
      <c r="F145" s="94"/>
      <c r="G145" s="413"/>
      <c r="H145" s="414"/>
      <c r="I145" s="146"/>
      <c r="J145" s="146">
        <v>4300</v>
      </c>
      <c r="K145" s="29"/>
      <c r="L145" s="29">
        <v>53</v>
      </c>
    </row>
    <row r="146" spans="1:12" s="27" customFormat="1" ht="29.25" customHeight="1" x14ac:dyDescent="0.25">
      <c r="A146" s="238"/>
      <c r="B146" s="52" t="s">
        <v>18</v>
      </c>
      <c r="C146" s="75"/>
      <c r="D146" s="535" t="s">
        <v>249</v>
      </c>
      <c r="E146" s="535"/>
      <c r="F146" s="535"/>
      <c r="G146" s="544">
        <v>4000</v>
      </c>
      <c r="H146" s="545"/>
      <c r="I146" s="146"/>
      <c r="J146" s="146"/>
    </row>
    <row r="147" spans="1:12" s="27" customFormat="1" x14ac:dyDescent="0.2">
      <c r="A147" s="238"/>
      <c r="B147" s="75"/>
      <c r="C147" s="75"/>
      <c r="D147" s="52"/>
      <c r="E147" s="63"/>
      <c r="F147" s="63"/>
      <c r="G147" s="63"/>
      <c r="H147" s="52"/>
      <c r="I147" s="146"/>
      <c r="J147" s="146"/>
    </row>
    <row r="148" spans="1:12" s="27" customFormat="1" ht="17.25" customHeight="1" thickBot="1" x14ac:dyDescent="0.3">
      <c r="A148" s="238"/>
      <c r="B148" s="88" t="s">
        <v>250</v>
      </c>
      <c r="C148" s="89"/>
      <c r="D148" s="175"/>
      <c r="E148" s="166"/>
      <c r="F148" s="166"/>
      <c r="G148" s="504">
        <f>SUM(G149:H149)</f>
        <v>4000</v>
      </c>
      <c r="H148" s="504"/>
      <c r="I148" s="410">
        <v>0</v>
      </c>
      <c r="J148" s="410">
        <v>0</v>
      </c>
    </row>
    <row r="149" spans="1:12" s="27" customFormat="1" ht="17.25" customHeight="1" thickTop="1" x14ac:dyDescent="0.25">
      <c r="A149" s="238">
        <v>6322</v>
      </c>
      <c r="B149" s="177" t="s">
        <v>130</v>
      </c>
      <c r="C149" s="93"/>
      <c r="D149" s="168"/>
      <c r="E149" s="169"/>
      <c r="F149" s="169"/>
      <c r="G149" s="542">
        <v>4000</v>
      </c>
      <c r="H149" s="543"/>
      <c r="I149" s="146"/>
      <c r="J149" s="146"/>
    </row>
    <row r="150" spans="1:12" s="135" customFormat="1" ht="15" customHeight="1" x14ac:dyDescent="0.25">
      <c r="A150" s="243"/>
      <c r="B150" s="141"/>
      <c r="C150" s="167"/>
      <c r="D150" s="168"/>
      <c r="E150" s="169"/>
      <c r="F150" s="169"/>
      <c r="G150" s="315"/>
      <c r="H150" s="316"/>
      <c r="I150" s="78"/>
      <c r="J150" s="78"/>
    </row>
    <row r="154" spans="1:12" x14ac:dyDescent="0.2">
      <c r="D154" s="372" t="s">
        <v>169</v>
      </c>
      <c r="E154" s="373">
        <f>SUM(E10:E17,E20,E24:E35,E36,E38:E43)</f>
        <v>139790</v>
      </c>
      <c r="F154" s="373">
        <f>SUM(F10:F17,F20,F24:F35,F36,F38:F43)</f>
        <v>139696</v>
      </c>
      <c r="G154" s="373">
        <f>SUM(G10:G17,G20,G24:G35,G36,G38:G43)</f>
        <v>143500</v>
      </c>
    </row>
    <row r="155" spans="1:12" x14ac:dyDescent="0.2">
      <c r="D155" s="372" t="s">
        <v>170</v>
      </c>
      <c r="E155" s="373">
        <f>SUM(E18:E19,E21,E37)</f>
        <v>38250</v>
      </c>
      <c r="F155" s="373">
        <f t="shared" ref="F155:G155" si="6">SUM(F18:F19,F21,F37)</f>
        <v>40395</v>
      </c>
      <c r="G155" s="373">
        <f t="shared" si="6"/>
        <v>32750</v>
      </c>
    </row>
    <row r="156" spans="1:12" ht="15" x14ac:dyDescent="0.25">
      <c r="D156" s="374" t="s">
        <v>106</v>
      </c>
      <c r="E156" s="375">
        <f>SUM(E154:E155)</f>
        <v>178040</v>
      </c>
      <c r="F156" s="375">
        <f>SUM(F154:F155)</f>
        <v>180091</v>
      </c>
      <c r="G156" s="375">
        <f>SUM(G154:G155)</f>
        <v>176250</v>
      </c>
    </row>
  </sheetData>
  <mergeCells count="78">
    <mergeCell ref="B22:D22"/>
    <mergeCell ref="B23:D23"/>
    <mergeCell ref="B44:D44"/>
    <mergeCell ref="G101:H101"/>
    <mergeCell ref="G89:H89"/>
    <mergeCell ref="G74:H74"/>
    <mergeCell ref="G86:H86"/>
    <mergeCell ref="G94:H94"/>
    <mergeCell ref="G50:H50"/>
    <mergeCell ref="G51:H51"/>
    <mergeCell ref="G52:H52"/>
    <mergeCell ref="G71:H71"/>
    <mergeCell ref="G65:H65"/>
    <mergeCell ref="D98:F99"/>
    <mergeCell ref="G73:H73"/>
    <mergeCell ref="G67:H67"/>
    <mergeCell ref="G1:H1"/>
    <mergeCell ref="B45:D45"/>
    <mergeCell ref="G134:H134"/>
    <mergeCell ref="G124:H124"/>
    <mergeCell ref="G125:H125"/>
    <mergeCell ref="G128:H128"/>
    <mergeCell ref="G129:H129"/>
    <mergeCell ref="G95:H95"/>
    <mergeCell ref="G123:H123"/>
    <mergeCell ref="G55:H55"/>
    <mergeCell ref="G56:H56"/>
    <mergeCell ref="G92:H92"/>
    <mergeCell ref="G98:H98"/>
    <mergeCell ref="G88:H88"/>
    <mergeCell ref="D71:F71"/>
    <mergeCell ref="D92:F92"/>
    <mergeCell ref="B9:D9"/>
    <mergeCell ref="D126:F126"/>
    <mergeCell ref="D107:F107"/>
    <mergeCell ref="G105:H105"/>
    <mergeCell ref="G106:H106"/>
    <mergeCell ref="G107:H107"/>
    <mergeCell ref="G109:H109"/>
    <mergeCell ref="G53:H53"/>
    <mergeCell ref="G62:H62"/>
    <mergeCell ref="G59:H59"/>
    <mergeCell ref="G49:H49"/>
    <mergeCell ref="G78:H78"/>
    <mergeCell ref="G60:H60"/>
    <mergeCell ref="G61:H61"/>
    <mergeCell ref="G77:H77"/>
    <mergeCell ref="D53:F53"/>
    <mergeCell ref="D114:F114"/>
    <mergeCell ref="D65:F65"/>
    <mergeCell ref="D79:E79"/>
    <mergeCell ref="D77:F77"/>
    <mergeCell ref="D86:F86"/>
    <mergeCell ref="G68:H68"/>
    <mergeCell ref="G102:H102"/>
    <mergeCell ref="G148:H148"/>
    <mergeCell ref="G110:H110"/>
    <mergeCell ref="G111:H111"/>
    <mergeCell ref="G126:H126"/>
    <mergeCell ref="G79:H79"/>
    <mergeCell ref="G81:H81"/>
    <mergeCell ref="G82:H82"/>
    <mergeCell ref="G83:H83"/>
    <mergeCell ref="G114:H114"/>
    <mergeCell ref="G116:H116"/>
    <mergeCell ref="G117:H117"/>
    <mergeCell ref="G149:H149"/>
    <mergeCell ref="D146:F146"/>
    <mergeCell ref="G146:H146"/>
    <mergeCell ref="G130:H130"/>
    <mergeCell ref="G131:H131"/>
    <mergeCell ref="G142:H142"/>
    <mergeCell ref="G143:H143"/>
    <mergeCell ref="B142:F142"/>
    <mergeCell ref="G136:H136"/>
    <mergeCell ref="G137:H137"/>
    <mergeCell ref="G140:H140"/>
    <mergeCell ref="D140:E140"/>
  </mergeCells>
  <pageMargins left="0.70866141732283472" right="0.70866141732283472" top="0.78740157480314965" bottom="0.78740157480314965" header="0.31496062992125984" footer="0.31496062992125984"/>
  <pageSetup paperSize="9" scale="70" firstPageNumber="79" fitToWidth="2" fitToHeight="2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72"/>
  <sheetViews>
    <sheetView view="pageBreakPreview" topLeftCell="A40" zoomScaleNormal="100" zoomScaleSheetLayoutView="100" workbookViewId="0">
      <selection activeCell="D25" sqref="D25"/>
    </sheetView>
  </sheetViews>
  <sheetFormatPr defaultColWidth="9.140625" defaultRowHeight="14.25" x14ac:dyDescent="0.2"/>
  <cols>
    <col min="1" max="1" width="4.85546875" style="238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0" width="9.140625" style="146"/>
    <col min="11" max="11" width="9.140625" style="67"/>
    <col min="12" max="12" width="9.140625" style="29"/>
    <col min="13" max="16384" width="9.140625" style="2"/>
  </cols>
  <sheetData>
    <row r="1" spans="1:12" ht="23.25" x14ac:dyDescent="0.35">
      <c r="B1" s="43" t="s">
        <v>0</v>
      </c>
      <c r="C1" s="39"/>
      <c r="D1" s="20"/>
      <c r="E1" s="40"/>
      <c r="F1" s="40"/>
      <c r="G1" s="523" t="s">
        <v>1</v>
      </c>
      <c r="H1" s="523"/>
    </row>
    <row r="2" spans="1:12" x14ac:dyDescent="0.2">
      <c r="B2" s="39"/>
      <c r="C2" s="39"/>
      <c r="D2" s="20"/>
      <c r="E2" s="40"/>
      <c r="F2" s="40"/>
      <c r="G2" s="40"/>
      <c r="H2" s="20"/>
    </row>
    <row r="3" spans="1:12" x14ac:dyDescent="0.2">
      <c r="B3" s="36" t="s">
        <v>2</v>
      </c>
      <c r="C3" s="36" t="s">
        <v>158</v>
      </c>
      <c r="D3" s="20"/>
      <c r="E3" s="40"/>
      <c r="F3" s="40"/>
      <c r="G3" s="40"/>
      <c r="H3" s="20"/>
    </row>
    <row r="4" spans="1:12" x14ac:dyDescent="0.2">
      <c r="B4" s="39"/>
      <c r="C4" s="36" t="s">
        <v>3</v>
      </c>
      <c r="D4" s="20"/>
      <c r="E4" s="40"/>
      <c r="F4" s="40"/>
      <c r="G4" s="40"/>
      <c r="H4" s="20"/>
    </row>
    <row r="5" spans="1:12" x14ac:dyDescent="0.2">
      <c r="B5" s="39"/>
      <c r="C5" s="39"/>
      <c r="D5" s="20"/>
      <c r="E5" s="40"/>
      <c r="F5" s="40"/>
      <c r="G5" s="40"/>
      <c r="H5" s="20"/>
    </row>
    <row r="6" spans="1:12" s="4" customFormat="1" ht="13.5" thickBot="1" x14ac:dyDescent="0.25">
      <c r="A6" s="238"/>
      <c r="B6" s="44"/>
      <c r="C6" s="44"/>
      <c r="D6" s="45"/>
      <c r="E6" s="46"/>
      <c r="F6" s="46"/>
      <c r="G6" s="46"/>
      <c r="H6" s="45" t="s">
        <v>4</v>
      </c>
      <c r="I6" s="146"/>
      <c r="J6" s="146"/>
      <c r="K6" s="67"/>
      <c r="L6" s="67"/>
    </row>
    <row r="7" spans="1:12" s="101" customFormat="1" ht="39" customHeight="1" thickTop="1" thickBot="1" x14ac:dyDescent="0.25">
      <c r="A7" s="238"/>
      <c r="B7" s="79" t="s">
        <v>5</v>
      </c>
      <c r="C7" s="80" t="s">
        <v>6</v>
      </c>
      <c r="D7" s="81" t="s">
        <v>7</v>
      </c>
      <c r="E7" s="64" t="s">
        <v>166</v>
      </c>
      <c r="F7" s="64" t="s">
        <v>167</v>
      </c>
      <c r="G7" s="64" t="s">
        <v>168</v>
      </c>
      <c r="H7" s="30" t="s">
        <v>8</v>
      </c>
      <c r="I7" s="146"/>
      <c r="J7" s="146"/>
      <c r="K7" s="67"/>
      <c r="L7" s="67"/>
    </row>
    <row r="8" spans="1:12" s="137" customFormat="1" thickTop="1" thickBot="1" x14ac:dyDescent="0.25">
      <c r="A8" s="240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136</v>
      </c>
      <c r="I8" s="147"/>
      <c r="J8" s="147"/>
      <c r="K8" s="234"/>
      <c r="L8" s="188"/>
    </row>
    <row r="9" spans="1:12" ht="15" thickTop="1" x14ac:dyDescent="0.2">
      <c r="B9" s="202">
        <v>3541</v>
      </c>
      <c r="C9" s="203">
        <v>52</v>
      </c>
      <c r="D9" s="204" t="s">
        <v>9</v>
      </c>
      <c r="E9" s="109">
        <f>SUM(I26)</f>
        <v>2625</v>
      </c>
      <c r="F9" s="109">
        <f>SUM(J26)</f>
        <v>2625</v>
      </c>
      <c r="G9" s="109">
        <f>SUM(G20)</f>
        <v>2625</v>
      </c>
      <c r="H9" s="110">
        <f>G9/E9*100</f>
        <v>100</v>
      </c>
    </row>
    <row r="10" spans="1:12" x14ac:dyDescent="0.2">
      <c r="B10" s="84">
        <v>3543</v>
      </c>
      <c r="C10" s="85">
        <v>52</v>
      </c>
      <c r="D10" s="59" t="s">
        <v>9</v>
      </c>
      <c r="E10" s="13">
        <f>SUM(I37)</f>
        <v>2250</v>
      </c>
      <c r="F10" s="13">
        <f>SUM(J37)</f>
        <v>2250</v>
      </c>
      <c r="G10" s="13">
        <f>SUM(G37)</f>
        <v>2650</v>
      </c>
      <c r="H10" s="54">
        <f>G10/E10*100</f>
        <v>117.77777777777779</v>
      </c>
    </row>
    <row r="11" spans="1:12" x14ac:dyDescent="0.2">
      <c r="B11" s="84">
        <v>3592</v>
      </c>
      <c r="C11" s="85">
        <v>52</v>
      </c>
      <c r="D11" s="59" t="s">
        <v>9</v>
      </c>
      <c r="E11" s="13">
        <f>SUM(I44)</f>
        <v>1500</v>
      </c>
      <c r="F11" s="13">
        <f>SUM(J44)</f>
        <v>1500</v>
      </c>
      <c r="G11" s="13">
        <f>SUM(G44)</f>
        <v>1500</v>
      </c>
      <c r="H11" s="54">
        <f>G11/E11*100</f>
        <v>100</v>
      </c>
    </row>
    <row r="12" spans="1:12" x14ac:dyDescent="0.2">
      <c r="B12" s="84">
        <v>3592</v>
      </c>
      <c r="C12" s="85">
        <v>52</v>
      </c>
      <c r="D12" s="59" t="s">
        <v>9</v>
      </c>
      <c r="E12" s="13"/>
      <c r="F12" s="13"/>
      <c r="G12" s="13">
        <f>SUM(G49)</f>
        <v>0</v>
      </c>
      <c r="H12" s="54"/>
    </row>
    <row r="13" spans="1:12" s="29" customFormat="1" x14ac:dyDescent="0.2">
      <c r="A13" s="238"/>
      <c r="B13" s="84">
        <v>3545</v>
      </c>
      <c r="C13" s="85">
        <v>52</v>
      </c>
      <c r="D13" s="59" t="s">
        <v>9</v>
      </c>
      <c r="E13" s="13">
        <f>SUM(I61:I62,I64)</f>
        <v>6900</v>
      </c>
      <c r="F13" s="13">
        <f>SUM(J61:J62,J64)</f>
        <v>6710</v>
      </c>
      <c r="G13" s="13">
        <f>SUM(G60)</f>
        <v>9500</v>
      </c>
      <c r="H13" s="54">
        <f>G13/E13*100</f>
        <v>137.68115942028984</v>
      </c>
      <c r="I13" s="146"/>
      <c r="J13" s="146"/>
      <c r="K13" s="67"/>
    </row>
    <row r="14" spans="1:12" s="29" customFormat="1" x14ac:dyDescent="0.2">
      <c r="A14" s="238"/>
      <c r="B14" s="84">
        <v>3545</v>
      </c>
      <c r="C14" s="85">
        <v>63</v>
      </c>
      <c r="D14" s="37" t="s">
        <v>26</v>
      </c>
      <c r="E14" s="13"/>
      <c r="F14" s="13">
        <f>SUM(J63)</f>
        <v>490</v>
      </c>
      <c r="G14" s="13"/>
      <c r="H14" s="54"/>
      <c r="I14" s="146"/>
      <c r="J14" s="146"/>
      <c r="K14" s="67"/>
    </row>
    <row r="15" spans="1:12" ht="15" thickBot="1" x14ac:dyDescent="0.25">
      <c r="B15" s="84">
        <v>3592</v>
      </c>
      <c r="C15" s="85">
        <v>52</v>
      </c>
      <c r="D15" s="59" t="s">
        <v>9</v>
      </c>
      <c r="E15" s="13">
        <f>SUM(I66:I67)</f>
        <v>400</v>
      </c>
      <c r="F15" s="13">
        <f>SUM(J66:J67)</f>
        <v>470</v>
      </c>
      <c r="G15" s="13">
        <f>SUM(G64)</f>
        <v>400</v>
      </c>
      <c r="H15" s="54">
        <f>G15/E15*100</f>
        <v>100</v>
      </c>
    </row>
    <row r="16" spans="1:12" s="7" customFormat="1" ht="16.5" thickTop="1" thickBot="1" x14ac:dyDescent="0.3">
      <c r="A16" s="241"/>
      <c r="B16" s="568" t="s">
        <v>11</v>
      </c>
      <c r="C16" s="569"/>
      <c r="D16" s="569"/>
      <c r="E16" s="28">
        <f>SUM(E9:E15)</f>
        <v>13675</v>
      </c>
      <c r="F16" s="28">
        <f>SUM(F9:F15)</f>
        <v>14045</v>
      </c>
      <c r="G16" s="28">
        <f>SUM(G9:G15)</f>
        <v>16675</v>
      </c>
      <c r="H16" s="31">
        <f t="shared" ref="H16" si="0">G16/E16*100</f>
        <v>121.93784277879342</v>
      </c>
      <c r="I16" s="381"/>
      <c r="J16" s="381"/>
      <c r="K16" s="155"/>
      <c r="L16" s="72"/>
    </row>
    <row r="17" spans="1:12" ht="15" thickTop="1" x14ac:dyDescent="0.2">
      <c r="B17" s="52"/>
      <c r="C17" s="52"/>
      <c r="D17" s="52"/>
      <c r="E17" s="52"/>
      <c r="F17" s="63"/>
      <c r="G17" s="52"/>
      <c r="H17" s="52"/>
    </row>
    <row r="18" spans="1:12" x14ac:dyDescent="0.2">
      <c r="B18" s="55"/>
      <c r="C18" s="55"/>
      <c r="D18" s="55"/>
      <c r="E18" s="314"/>
      <c r="F18" s="314"/>
      <c r="G18" s="55"/>
      <c r="H18" s="55"/>
    </row>
    <row r="19" spans="1:12" ht="15" x14ac:dyDescent="0.25">
      <c r="B19" s="86" t="s">
        <v>12</v>
      </c>
      <c r="C19" s="75"/>
      <c r="D19" s="52"/>
      <c r="E19" s="63"/>
      <c r="F19" s="63"/>
      <c r="G19" s="63"/>
      <c r="H19" s="52"/>
    </row>
    <row r="20" spans="1:12" s="29" customFormat="1" ht="15" x14ac:dyDescent="0.25">
      <c r="A20" s="238"/>
      <c r="B20" s="52" t="s">
        <v>18</v>
      </c>
      <c r="C20" s="75"/>
      <c r="D20" s="87" t="s">
        <v>197</v>
      </c>
      <c r="E20" s="63"/>
      <c r="F20" s="63"/>
      <c r="G20" s="507">
        <f>SUM(G21:H24)</f>
        <v>2625</v>
      </c>
      <c r="H20" s="508"/>
      <c r="I20" s="146"/>
      <c r="J20" s="146"/>
      <c r="K20" s="67"/>
    </row>
    <row r="21" spans="1:12" s="29" customFormat="1" ht="15" x14ac:dyDescent="0.25">
      <c r="A21" s="238"/>
      <c r="B21" s="76" t="s">
        <v>19</v>
      </c>
      <c r="C21" s="75"/>
      <c r="D21" s="52" t="s">
        <v>333</v>
      </c>
      <c r="E21" s="63"/>
      <c r="F21" s="63"/>
      <c r="G21" s="516">
        <v>1825</v>
      </c>
      <c r="H21" s="517"/>
      <c r="I21" s="146"/>
      <c r="J21" s="146"/>
      <c r="K21" s="67"/>
    </row>
    <row r="22" spans="1:12" s="29" customFormat="1" ht="15" x14ac:dyDescent="0.25">
      <c r="A22" s="238"/>
      <c r="B22" s="76"/>
      <c r="C22" s="75"/>
      <c r="D22" s="52" t="s">
        <v>208</v>
      </c>
      <c r="E22" s="63"/>
      <c r="F22" s="63"/>
      <c r="G22" s="516">
        <v>300</v>
      </c>
      <c r="H22" s="517"/>
      <c r="I22" s="146"/>
      <c r="J22" s="146"/>
      <c r="K22" s="67"/>
    </row>
    <row r="23" spans="1:12" s="29" customFormat="1" ht="15" x14ac:dyDescent="0.25">
      <c r="A23" s="238"/>
      <c r="B23" s="76"/>
      <c r="C23" s="75"/>
      <c r="D23" s="52" t="s">
        <v>209</v>
      </c>
      <c r="E23" s="63"/>
      <c r="F23" s="63"/>
      <c r="G23" s="516">
        <v>300</v>
      </c>
      <c r="H23" s="517"/>
      <c r="I23" s="146"/>
      <c r="J23" s="146"/>
      <c r="K23" s="67"/>
    </row>
    <row r="24" spans="1:12" s="29" customFormat="1" ht="15" x14ac:dyDescent="0.25">
      <c r="A24" s="238"/>
      <c r="B24" s="76"/>
      <c r="C24" s="75"/>
      <c r="D24" s="52" t="s">
        <v>334</v>
      </c>
      <c r="E24" s="63"/>
      <c r="F24" s="63"/>
      <c r="G24" s="516">
        <v>200</v>
      </c>
      <c r="H24" s="517"/>
      <c r="I24" s="146"/>
      <c r="J24" s="146"/>
      <c r="K24" s="67"/>
    </row>
    <row r="25" spans="1:12" s="27" customFormat="1" ht="15" x14ac:dyDescent="0.25">
      <c r="A25" s="238"/>
      <c r="B25" s="139"/>
      <c r="C25" s="134"/>
      <c r="D25" s="52"/>
      <c r="E25" s="63"/>
      <c r="F25" s="122"/>
      <c r="G25" s="63"/>
      <c r="H25" s="52"/>
      <c r="I25" s="146"/>
      <c r="J25" s="146"/>
      <c r="K25" s="67"/>
      <c r="L25" s="29"/>
    </row>
    <row r="26" spans="1:12" s="27" customFormat="1" ht="17.25" customHeight="1" thickBot="1" x14ac:dyDescent="0.3">
      <c r="A26" s="238"/>
      <c r="B26" s="88" t="s">
        <v>13</v>
      </c>
      <c r="C26" s="89"/>
      <c r="D26" s="90"/>
      <c r="E26" s="91"/>
      <c r="F26" s="91"/>
      <c r="G26" s="504">
        <f>SUM(G27:H30)</f>
        <v>2625</v>
      </c>
      <c r="H26" s="504"/>
      <c r="I26" s="410">
        <f>SUM(I27:I31)</f>
        <v>2625</v>
      </c>
      <c r="J26" s="410">
        <f>SUM(J27:J31)</f>
        <v>2625</v>
      </c>
      <c r="K26" s="67"/>
      <c r="L26" s="29"/>
    </row>
    <row r="27" spans="1:12" s="27" customFormat="1" ht="15.75" thickTop="1" x14ac:dyDescent="0.25">
      <c r="A27" s="238">
        <v>5221</v>
      </c>
      <c r="B27" s="92" t="s">
        <v>137</v>
      </c>
      <c r="C27" s="75"/>
      <c r="D27" s="52"/>
      <c r="E27" s="63"/>
      <c r="F27" s="63"/>
      <c r="G27" s="505">
        <v>1825</v>
      </c>
      <c r="H27" s="506"/>
      <c r="I27" s="146">
        <v>1375</v>
      </c>
      <c r="J27" s="146">
        <v>1200</v>
      </c>
      <c r="K27" s="67">
        <v>575</v>
      </c>
      <c r="L27" s="29"/>
    </row>
    <row r="28" spans="1:12" s="27" customFormat="1" ht="15" x14ac:dyDescent="0.25">
      <c r="A28" s="238">
        <v>5213</v>
      </c>
      <c r="B28" s="92" t="s">
        <v>17</v>
      </c>
      <c r="C28" s="75"/>
      <c r="D28" s="52"/>
      <c r="E28" s="63"/>
      <c r="F28" s="63"/>
      <c r="G28" s="505">
        <v>300</v>
      </c>
      <c r="H28" s="506"/>
      <c r="I28" s="146">
        <v>450</v>
      </c>
      <c r="J28" s="146">
        <v>625</v>
      </c>
      <c r="K28" s="67">
        <v>576</v>
      </c>
      <c r="L28" s="29"/>
    </row>
    <row r="29" spans="1:12" s="27" customFormat="1" ht="15" x14ac:dyDescent="0.25">
      <c r="A29" s="238">
        <v>5222</v>
      </c>
      <c r="B29" s="92" t="s">
        <v>14</v>
      </c>
      <c r="C29" s="75"/>
      <c r="D29" s="52"/>
      <c r="E29" s="63"/>
      <c r="F29" s="63"/>
      <c r="G29" s="505">
        <v>300</v>
      </c>
      <c r="H29" s="506"/>
      <c r="I29" s="146">
        <v>300</v>
      </c>
      <c r="J29" s="146">
        <v>300</v>
      </c>
      <c r="K29" s="67">
        <v>577</v>
      </c>
      <c r="L29" s="29"/>
    </row>
    <row r="30" spans="1:12" s="27" customFormat="1" ht="15" x14ac:dyDescent="0.25">
      <c r="A30" s="238">
        <v>5222</v>
      </c>
      <c r="B30" s="92" t="s">
        <v>14</v>
      </c>
      <c r="C30" s="75"/>
      <c r="D30" s="52"/>
      <c r="E30" s="63"/>
      <c r="F30" s="63"/>
      <c r="G30" s="505">
        <v>200</v>
      </c>
      <c r="H30" s="506"/>
      <c r="I30" s="146">
        <v>300</v>
      </c>
      <c r="J30" s="146">
        <v>300</v>
      </c>
      <c r="K30" s="67">
        <v>578</v>
      </c>
      <c r="L30" s="29"/>
    </row>
    <row r="31" spans="1:12" s="27" customFormat="1" ht="15" x14ac:dyDescent="0.25">
      <c r="A31" s="238"/>
      <c r="B31" s="87"/>
      <c r="C31" s="75"/>
      <c r="D31" s="52"/>
      <c r="E31" s="63"/>
      <c r="F31" s="63"/>
      <c r="G31" s="476"/>
      <c r="H31" s="477"/>
      <c r="I31" s="146">
        <v>200</v>
      </c>
      <c r="J31" s="146">
        <v>200</v>
      </c>
      <c r="K31" s="67">
        <v>579</v>
      </c>
      <c r="L31" s="29"/>
    </row>
    <row r="32" spans="1:12" s="27" customFormat="1" ht="15" x14ac:dyDescent="0.25">
      <c r="A32" s="238"/>
      <c r="B32" s="142"/>
      <c r="C32" s="134"/>
      <c r="D32" s="135"/>
      <c r="E32" s="122"/>
      <c r="F32" s="122"/>
      <c r="G32" s="476"/>
      <c r="H32" s="477"/>
      <c r="I32" s="146"/>
      <c r="J32" s="146"/>
      <c r="K32" s="67"/>
      <c r="L32" s="29"/>
    </row>
    <row r="33" spans="1:12" s="27" customFormat="1" ht="29.25" customHeight="1" x14ac:dyDescent="0.25">
      <c r="A33" s="238"/>
      <c r="B33" s="52" t="s">
        <v>18</v>
      </c>
      <c r="C33" s="75"/>
      <c r="D33" s="534" t="s">
        <v>201</v>
      </c>
      <c r="E33" s="534"/>
      <c r="F33" s="63"/>
      <c r="G33" s="507">
        <f>SUM(G34:H35)</f>
        <v>2650</v>
      </c>
      <c r="H33" s="508"/>
      <c r="I33" s="146"/>
      <c r="J33" s="146"/>
      <c r="K33" s="67"/>
      <c r="L33" s="29"/>
    </row>
    <row r="34" spans="1:12" s="27" customFormat="1" ht="32.25" customHeight="1" x14ac:dyDescent="0.2">
      <c r="A34" s="238"/>
      <c r="B34" s="76" t="s">
        <v>19</v>
      </c>
      <c r="C34" s="75"/>
      <c r="D34" s="561" t="s">
        <v>211</v>
      </c>
      <c r="E34" s="561"/>
      <c r="F34" s="561"/>
      <c r="G34" s="562">
        <v>700</v>
      </c>
      <c r="H34" s="563"/>
      <c r="I34" s="146"/>
      <c r="J34" s="146"/>
      <c r="K34" s="67"/>
      <c r="L34" s="29"/>
    </row>
    <row r="35" spans="1:12" s="27" customFormat="1" ht="15" customHeight="1" x14ac:dyDescent="0.25">
      <c r="A35" s="238"/>
      <c r="B35" s="92"/>
      <c r="C35" s="75"/>
      <c r="D35" s="553" t="s">
        <v>210</v>
      </c>
      <c r="E35" s="553"/>
      <c r="F35" s="63"/>
      <c r="G35" s="562">
        <v>1950</v>
      </c>
      <c r="H35" s="563"/>
      <c r="I35" s="146"/>
      <c r="J35" s="146"/>
      <c r="K35" s="67"/>
      <c r="L35" s="29"/>
    </row>
    <row r="36" spans="1:12" s="27" customFormat="1" ht="15" x14ac:dyDescent="0.25">
      <c r="A36" s="238"/>
      <c r="B36" s="141"/>
      <c r="C36" s="134"/>
      <c r="D36" s="135"/>
      <c r="E36" s="122"/>
      <c r="F36" s="122"/>
      <c r="G36" s="476"/>
      <c r="H36" s="477"/>
      <c r="I36" s="146"/>
      <c r="J36" s="146"/>
      <c r="K36" s="67"/>
      <c r="L36" s="29"/>
    </row>
    <row r="37" spans="1:12" s="27" customFormat="1" ht="17.25" customHeight="1" thickBot="1" x14ac:dyDescent="0.3">
      <c r="A37" s="238"/>
      <c r="B37" s="88" t="s">
        <v>15</v>
      </c>
      <c r="C37" s="89"/>
      <c r="D37" s="90"/>
      <c r="E37" s="91"/>
      <c r="F37" s="91"/>
      <c r="G37" s="504">
        <f>SUM(G38:H39)</f>
        <v>2650</v>
      </c>
      <c r="H37" s="504"/>
      <c r="I37" s="410">
        <f>SUM(I38:I39)</f>
        <v>2250</v>
      </c>
      <c r="J37" s="410">
        <f>SUM(J38:J39)</f>
        <v>2250</v>
      </c>
      <c r="K37" s="67"/>
      <c r="L37" s="29"/>
    </row>
    <row r="38" spans="1:12" s="27" customFormat="1" ht="15.75" thickTop="1" x14ac:dyDescent="0.25">
      <c r="A38" s="238">
        <v>5222</v>
      </c>
      <c r="B38" s="92" t="s">
        <v>14</v>
      </c>
      <c r="C38" s="75"/>
      <c r="D38" s="52"/>
      <c r="E38" s="63"/>
      <c r="F38" s="63"/>
      <c r="G38" s="505">
        <v>700</v>
      </c>
      <c r="H38" s="506"/>
      <c r="I38" s="146">
        <v>700</v>
      </c>
      <c r="J38" s="146">
        <v>877</v>
      </c>
      <c r="K38" s="67"/>
      <c r="L38" s="29"/>
    </row>
    <row r="39" spans="1:12" s="27" customFormat="1" ht="15" x14ac:dyDescent="0.25">
      <c r="A39" s="238">
        <v>5222</v>
      </c>
      <c r="B39" s="92" t="s">
        <v>14</v>
      </c>
      <c r="C39" s="75"/>
      <c r="D39" s="52"/>
      <c r="E39" s="63"/>
      <c r="F39" s="63"/>
      <c r="G39" s="505">
        <v>1950</v>
      </c>
      <c r="H39" s="506"/>
      <c r="I39" s="146">
        <v>1550</v>
      </c>
      <c r="J39" s="146">
        <v>1373</v>
      </c>
      <c r="K39" s="67"/>
      <c r="L39" s="29"/>
    </row>
    <row r="40" spans="1:12" s="27" customFormat="1" ht="15" x14ac:dyDescent="0.25">
      <c r="A40" s="238"/>
      <c r="B40" s="141"/>
      <c r="C40" s="134"/>
      <c r="D40" s="135"/>
      <c r="E40" s="122"/>
      <c r="F40" s="122"/>
      <c r="G40" s="476"/>
      <c r="H40" s="477"/>
      <c r="I40" s="146"/>
      <c r="J40" s="146"/>
      <c r="K40" s="67"/>
      <c r="L40" s="29"/>
    </row>
    <row r="41" spans="1:12" s="27" customFormat="1" ht="15" x14ac:dyDescent="0.25">
      <c r="A41" s="238"/>
      <c r="B41" s="141"/>
      <c r="C41" s="134"/>
      <c r="D41" s="135"/>
      <c r="E41" s="122"/>
      <c r="F41" s="122"/>
      <c r="G41" s="194"/>
      <c r="H41" s="195"/>
      <c r="I41" s="146"/>
      <c r="J41" s="146"/>
      <c r="K41" s="67"/>
      <c r="L41" s="29"/>
    </row>
    <row r="42" spans="1:12" s="29" customFormat="1" ht="15" x14ac:dyDescent="0.25">
      <c r="A42" s="238"/>
      <c r="B42" s="52" t="s">
        <v>18</v>
      </c>
      <c r="C42" s="75"/>
      <c r="D42" s="102" t="s">
        <v>198</v>
      </c>
      <c r="E42" s="63"/>
      <c r="F42" s="63"/>
      <c r="G42" s="507">
        <v>1500</v>
      </c>
      <c r="H42" s="508"/>
      <c r="I42" s="146"/>
      <c r="J42" s="146"/>
      <c r="K42" s="67"/>
    </row>
    <row r="43" spans="1:12" s="27" customFormat="1" ht="15" x14ac:dyDescent="0.25">
      <c r="A43" s="238"/>
      <c r="B43" s="141"/>
      <c r="C43" s="134"/>
      <c r="D43" s="135"/>
      <c r="E43" s="122"/>
      <c r="F43" s="63"/>
      <c r="G43" s="476"/>
      <c r="H43" s="477"/>
      <c r="I43" s="146"/>
      <c r="J43" s="146"/>
      <c r="K43" s="67"/>
      <c r="L43" s="29"/>
    </row>
    <row r="44" spans="1:12" s="27" customFormat="1" ht="16.5" customHeight="1" thickBot="1" x14ac:dyDescent="0.3">
      <c r="A44" s="238"/>
      <c r="B44" s="88" t="s">
        <v>16</v>
      </c>
      <c r="C44" s="89"/>
      <c r="D44" s="90"/>
      <c r="E44" s="91"/>
      <c r="F44" s="91"/>
      <c r="G44" s="504">
        <f>SUM(G45:H45)</f>
        <v>1500</v>
      </c>
      <c r="H44" s="504"/>
      <c r="I44" s="410">
        <v>1500</v>
      </c>
      <c r="J44" s="410">
        <v>1500</v>
      </c>
      <c r="K44" s="67"/>
      <c r="L44" s="29"/>
    </row>
    <row r="45" spans="1:12" s="27" customFormat="1" ht="15.75" thickTop="1" x14ac:dyDescent="0.25">
      <c r="A45" s="238">
        <v>5213</v>
      </c>
      <c r="B45" s="92" t="s">
        <v>17</v>
      </c>
      <c r="C45" s="75"/>
      <c r="D45" s="52"/>
      <c r="E45" s="63"/>
      <c r="F45" s="63"/>
      <c r="G45" s="505">
        <v>1500</v>
      </c>
      <c r="H45" s="506"/>
      <c r="I45" s="146"/>
      <c r="J45" s="146"/>
      <c r="K45" s="67"/>
      <c r="L45" s="29"/>
    </row>
    <row r="46" spans="1:12" s="27" customFormat="1" ht="15" x14ac:dyDescent="0.25">
      <c r="A46" s="238"/>
      <c r="B46" s="92"/>
      <c r="C46" s="75"/>
      <c r="D46" s="52"/>
      <c r="E46" s="63"/>
      <c r="F46" s="63"/>
      <c r="G46" s="186"/>
      <c r="H46" s="187"/>
      <c r="I46" s="146"/>
      <c r="J46" s="146"/>
      <c r="K46" s="67"/>
      <c r="L46" s="29"/>
    </row>
    <row r="47" spans="1:12" s="27" customFormat="1" ht="27.75" hidden="1" customHeight="1" x14ac:dyDescent="0.25">
      <c r="A47" s="238"/>
      <c r="B47" s="52" t="s">
        <v>18</v>
      </c>
      <c r="C47" s="75"/>
      <c r="D47" s="567" t="s">
        <v>199</v>
      </c>
      <c r="E47" s="567"/>
      <c r="F47" s="567"/>
      <c r="G47" s="570">
        <v>0</v>
      </c>
      <c r="H47" s="571"/>
      <c r="I47" s="146"/>
      <c r="J47" s="146"/>
      <c r="K47" s="67"/>
      <c r="L47" s="29"/>
    </row>
    <row r="48" spans="1:12" s="27" customFormat="1" hidden="1" x14ac:dyDescent="0.2">
      <c r="A48" s="238"/>
      <c r="B48" s="134"/>
      <c r="C48" s="134"/>
      <c r="D48" s="135"/>
      <c r="E48" s="122"/>
      <c r="F48" s="122"/>
      <c r="G48" s="122"/>
      <c r="H48" s="135"/>
      <c r="I48" s="146"/>
      <c r="J48" s="146"/>
      <c r="K48" s="67"/>
      <c r="L48" s="29"/>
    </row>
    <row r="49" spans="1:12" s="27" customFormat="1" ht="16.5" hidden="1" customHeight="1" thickBot="1" x14ac:dyDescent="0.3">
      <c r="A49" s="238"/>
      <c r="B49" s="88" t="s">
        <v>16</v>
      </c>
      <c r="C49" s="89"/>
      <c r="D49" s="90"/>
      <c r="E49" s="91"/>
      <c r="F49" s="91"/>
      <c r="G49" s="564">
        <f>SUM(G50:H51)</f>
        <v>0</v>
      </c>
      <c r="H49" s="564"/>
      <c r="I49" s="410">
        <v>0</v>
      </c>
      <c r="J49" s="410">
        <v>0</v>
      </c>
      <c r="K49" s="67"/>
      <c r="L49" s="29"/>
    </row>
    <row r="50" spans="1:12" s="27" customFormat="1" ht="15.75" hidden="1" thickTop="1" x14ac:dyDescent="0.25">
      <c r="A50" s="238">
        <v>5213</v>
      </c>
      <c r="B50" s="92" t="s">
        <v>17</v>
      </c>
      <c r="C50" s="75"/>
      <c r="D50" s="52"/>
      <c r="E50" s="63"/>
      <c r="F50" s="63"/>
      <c r="G50" s="565">
        <v>0</v>
      </c>
      <c r="H50" s="566"/>
    </row>
    <row r="51" spans="1:12" hidden="1" x14ac:dyDescent="0.2"/>
    <row r="52" spans="1:12" s="27" customFormat="1" ht="15" x14ac:dyDescent="0.25">
      <c r="A52" s="238"/>
      <c r="B52" s="92"/>
      <c r="C52" s="75"/>
      <c r="D52" s="52"/>
      <c r="E52" s="63"/>
      <c r="F52" s="63"/>
      <c r="G52" s="411"/>
      <c r="H52" s="412"/>
      <c r="I52" s="146"/>
      <c r="J52" s="146"/>
      <c r="K52" s="67"/>
      <c r="L52" s="29"/>
    </row>
    <row r="53" spans="1:12" s="27" customFormat="1" ht="15" x14ac:dyDescent="0.25">
      <c r="A53" s="238"/>
      <c r="B53" s="52" t="s">
        <v>18</v>
      </c>
      <c r="C53" s="134"/>
      <c r="D53" s="217" t="s">
        <v>200</v>
      </c>
      <c r="E53" s="63"/>
      <c r="F53" s="63"/>
      <c r="G53" s="507">
        <f>SUM(G54:H57)</f>
        <v>9900</v>
      </c>
      <c r="H53" s="508"/>
      <c r="I53" s="146"/>
      <c r="J53" s="146"/>
      <c r="K53" s="67"/>
      <c r="L53" s="29"/>
    </row>
    <row r="54" spans="1:12" s="27" customFormat="1" ht="15" x14ac:dyDescent="0.2">
      <c r="A54" s="238"/>
      <c r="B54" s="76" t="s">
        <v>19</v>
      </c>
      <c r="C54" s="134"/>
      <c r="D54" s="41" t="s">
        <v>212</v>
      </c>
      <c r="E54" s="122"/>
      <c r="F54" s="122"/>
      <c r="G54" s="562">
        <v>2500</v>
      </c>
      <c r="H54" s="563"/>
      <c r="I54" s="146"/>
      <c r="J54" s="146"/>
      <c r="K54" s="67"/>
      <c r="L54" s="29"/>
    </row>
    <row r="55" spans="1:12" s="27" customFormat="1" ht="15" x14ac:dyDescent="0.2">
      <c r="A55" s="238"/>
      <c r="B55" s="134"/>
      <c r="C55" s="134"/>
      <c r="D55" s="41" t="s">
        <v>213</v>
      </c>
      <c r="E55" s="122"/>
      <c r="F55" s="122"/>
      <c r="G55" s="562">
        <v>7000</v>
      </c>
      <c r="H55" s="563"/>
      <c r="I55" s="146"/>
      <c r="J55" s="146"/>
      <c r="K55" s="67"/>
      <c r="L55" s="29"/>
    </row>
    <row r="56" spans="1:12" s="27" customFormat="1" ht="15" x14ac:dyDescent="0.2">
      <c r="A56" s="238"/>
      <c r="B56" s="134"/>
      <c r="C56" s="134"/>
      <c r="D56" s="41" t="s">
        <v>214</v>
      </c>
      <c r="E56" s="63"/>
      <c r="F56" s="63"/>
      <c r="G56" s="562">
        <v>200</v>
      </c>
      <c r="H56" s="563"/>
      <c r="I56" s="146"/>
      <c r="J56" s="146"/>
      <c r="K56" s="67"/>
      <c r="L56" s="29"/>
    </row>
    <row r="57" spans="1:12" s="27" customFormat="1" ht="31.5" customHeight="1" x14ac:dyDescent="0.2">
      <c r="A57" s="238"/>
      <c r="B57" s="134"/>
      <c r="C57" s="134"/>
      <c r="D57" s="546" t="s">
        <v>215</v>
      </c>
      <c r="E57" s="546"/>
      <c r="F57" s="546"/>
      <c r="G57" s="562">
        <v>200</v>
      </c>
      <c r="H57" s="563"/>
      <c r="I57" s="146"/>
      <c r="J57" s="146"/>
      <c r="K57" s="67"/>
      <c r="L57" s="29"/>
    </row>
    <row r="58" spans="1:12" s="27" customFormat="1" x14ac:dyDescent="0.2">
      <c r="A58" s="238"/>
      <c r="B58" s="134"/>
      <c r="C58" s="134"/>
      <c r="D58" s="135" t="s">
        <v>138</v>
      </c>
      <c r="E58" s="122"/>
      <c r="F58" s="122"/>
      <c r="G58" s="122"/>
      <c r="H58" s="135"/>
      <c r="I58" s="146"/>
      <c r="J58" s="146"/>
      <c r="K58" s="67"/>
      <c r="L58" s="29"/>
    </row>
    <row r="59" spans="1:12" s="27" customFormat="1" x14ac:dyDescent="0.2">
      <c r="A59" s="238"/>
      <c r="B59" s="134"/>
      <c r="C59" s="134"/>
      <c r="D59" s="135"/>
      <c r="E59" s="122"/>
      <c r="F59" s="122"/>
      <c r="G59" s="122"/>
      <c r="H59" s="135"/>
      <c r="I59" s="146"/>
      <c r="J59" s="146"/>
      <c r="K59" s="67"/>
      <c r="L59" s="29"/>
    </row>
    <row r="60" spans="1:12" s="29" customFormat="1" ht="16.5" customHeight="1" thickBot="1" x14ac:dyDescent="0.3">
      <c r="A60" s="238"/>
      <c r="B60" s="88" t="s">
        <v>122</v>
      </c>
      <c r="C60" s="89"/>
      <c r="D60" s="90"/>
      <c r="E60" s="91"/>
      <c r="F60" s="91"/>
      <c r="G60" s="504">
        <f>SUM(G61:H63)</f>
        <v>9500</v>
      </c>
      <c r="H60" s="504"/>
      <c r="I60" s="146"/>
      <c r="J60" s="146"/>
      <c r="K60" s="67"/>
    </row>
    <row r="61" spans="1:12" s="29" customFormat="1" ht="15.75" thickTop="1" x14ac:dyDescent="0.25">
      <c r="A61" s="238">
        <v>5213</v>
      </c>
      <c r="B61" s="92" t="s">
        <v>17</v>
      </c>
      <c r="C61" s="75"/>
      <c r="D61" s="52"/>
      <c r="E61" s="63"/>
      <c r="F61" s="63"/>
      <c r="G61" s="505">
        <v>2500</v>
      </c>
      <c r="H61" s="506"/>
      <c r="I61" s="146">
        <v>2500</v>
      </c>
      <c r="J61" s="146">
        <v>1800</v>
      </c>
      <c r="K61" s="67">
        <v>660</v>
      </c>
    </row>
    <row r="62" spans="1:12" s="29" customFormat="1" ht="15" x14ac:dyDescent="0.25">
      <c r="A62" s="238">
        <v>5223</v>
      </c>
      <c r="B62" s="92" t="s">
        <v>123</v>
      </c>
      <c r="C62" s="75"/>
      <c r="D62" s="52"/>
      <c r="E62" s="63"/>
      <c r="F62" s="63"/>
      <c r="G62" s="505">
        <v>7000</v>
      </c>
      <c r="H62" s="506"/>
      <c r="I62" s="146">
        <v>4000</v>
      </c>
      <c r="J62" s="146">
        <v>4910</v>
      </c>
      <c r="K62" s="67">
        <v>661</v>
      </c>
      <c r="L62" s="29">
        <v>52</v>
      </c>
    </row>
    <row r="63" spans="1:12" s="27" customFormat="1" ht="15" x14ac:dyDescent="0.25">
      <c r="A63" s="238"/>
      <c r="B63" s="92"/>
      <c r="C63" s="134"/>
      <c r="D63" s="135"/>
      <c r="E63" s="122"/>
      <c r="F63" s="122"/>
      <c r="G63" s="505"/>
      <c r="H63" s="506"/>
      <c r="I63" s="146">
        <v>0</v>
      </c>
      <c r="J63" s="146">
        <v>490</v>
      </c>
      <c r="K63" s="67"/>
      <c r="L63" s="29">
        <v>63</v>
      </c>
    </row>
    <row r="64" spans="1:12" s="27" customFormat="1" ht="16.5" customHeight="1" thickBot="1" x14ac:dyDescent="0.3">
      <c r="A64" s="238"/>
      <c r="B64" s="88" t="s">
        <v>16</v>
      </c>
      <c r="C64" s="89"/>
      <c r="D64" s="90"/>
      <c r="E64" s="91"/>
      <c r="F64" s="91"/>
      <c r="G64" s="504">
        <f>SUM(G65:H66)</f>
        <v>400</v>
      </c>
      <c r="H64" s="504"/>
      <c r="I64" s="146">
        <v>400</v>
      </c>
      <c r="J64" s="146">
        <v>0</v>
      </c>
      <c r="K64" s="67">
        <v>662</v>
      </c>
      <c r="L64" s="29">
        <v>52</v>
      </c>
    </row>
    <row r="65" spans="1:12" s="27" customFormat="1" ht="15.75" thickTop="1" x14ac:dyDescent="0.25">
      <c r="A65" s="238">
        <v>5213</v>
      </c>
      <c r="B65" s="92" t="s">
        <v>17</v>
      </c>
      <c r="C65" s="75"/>
      <c r="D65" s="52"/>
      <c r="E65" s="63"/>
      <c r="F65" s="63"/>
      <c r="G65" s="505">
        <v>200</v>
      </c>
      <c r="H65" s="506"/>
    </row>
    <row r="66" spans="1:12" s="27" customFormat="1" ht="15" x14ac:dyDescent="0.25">
      <c r="A66" s="238">
        <v>5213</v>
      </c>
      <c r="B66" s="92" t="s">
        <v>17</v>
      </c>
      <c r="C66" s="75"/>
      <c r="D66" s="52"/>
      <c r="E66" s="63"/>
      <c r="F66" s="63"/>
      <c r="G66" s="505">
        <v>200</v>
      </c>
      <c r="H66" s="506"/>
      <c r="I66" s="146">
        <v>200</v>
      </c>
      <c r="J66" s="146">
        <v>200</v>
      </c>
      <c r="K66" s="67">
        <v>665</v>
      </c>
      <c r="L66" s="29">
        <v>52</v>
      </c>
    </row>
    <row r="67" spans="1:12" s="27" customFormat="1" ht="15" x14ac:dyDescent="0.25">
      <c r="A67" s="238"/>
      <c r="B67" s="92"/>
      <c r="C67" s="75"/>
      <c r="D67" s="52"/>
      <c r="E67" s="63"/>
      <c r="F67" s="63"/>
      <c r="G67" s="411"/>
      <c r="H67" s="412"/>
      <c r="I67" s="146">
        <v>200</v>
      </c>
      <c r="J67" s="146">
        <v>270</v>
      </c>
      <c r="K67" s="67">
        <v>666</v>
      </c>
      <c r="L67" s="29"/>
    </row>
    <row r="68" spans="1:12" s="27" customFormat="1" x14ac:dyDescent="0.2">
      <c r="A68" s="238"/>
      <c r="B68" s="75"/>
      <c r="C68" s="75"/>
      <c r="D68" s="52"/>
      <c r="E68" s="63"/>
      <c r="F68" s="63"/>
      <c r="G68" s="63"/>
      <c r="H68" s="52"/>
      <c r="I68" s="146"/>
      <c r="J68" s="146"/>
      <c r="K68" s="67"/>
      <c r="L68" s="29"/>
    </row>
    <row r="70" spans="1:12" x14ac:dyDescent="0.2">
      <c r="D70" s="372" t="s">
        <v>169</v>
      </c>
      <c r="E70" s="373">
        <f>SUM(E9:E13,E15:E15)</f>
        <v>13675</v>
      </c>
      <c r="F70" s="373">
        <f>SUM(F9:F13,F15:F15)</f>
        <v>13555</v>
      </c>
      <c r="G70" s="373">
        <f>SUM(G9:G13,G15:G15)</f>
        <v>16675</v>
      </c>
    </row>
    <row r="71" spans="1:12" x14ac:dyDescent="0.2">
      <c r="D71" s="372" t="s">
        <v>170</v>
      </c>
      <c r="E71" s="373">
        <f>SUM(E14)</f>
        <v>0</v>
      </c>
      <c r="F71" s="373">
        <f t="shared" ref="F71:G71" si="1">SUM(F14)</f>
        <v>490</v>
      </c>
      <c r="G71" s="373">
        <f t="shared" si="1"/>
        <v>0</v>
      </c>
    </row>
    <row r="72" spans="1:12" ht="15" x14ac:dyDescent="0.25">
      <c r="D72" s="374" t="s">
        <v>106</v>
      </c>
      <c r="E72" s="375">
        <f>SUM(E70:E71)</f>
        <v>13675</v>
      </c>
      <c r="F72" s="375">
        <f>SUM(F70:F71)</f>
        <v>14045</v>
      </c>
      <c r="G72" s="375">
        <f>SUM(G70:G71)</f>
        <v>16675</v>
      </c>
    </row>
  </sheetData>
  <mergeCells count="41">
    <mergeCell ref="D57:F57"/>
    <mergeCell ref="G66:H66"/>
    <mergeCell ref="G47:H47"/>
    <mergeCell ref="G64:H64"/>
    <mergeCell ref="G65:H65"/>
    <mergeCell ref="G57:H57"/>
    <mergeCell ref="G61:H61"/>
    <mergeCell ref="G62:H62"/>
    <mergeCell ref="G63:H63"/>
    <mergeCell ref="G1:H1"/>
    <mergeCell ref="B16:D16"/>
    <mergeCell ref="G44:H44"/>
    <mergeCell ref="G42:H42"/>
    <mergeCell ref="G27:H27"/>
    <mergeCell ref="G29:H29"/>
    <mergeCell ref="G37:H37"/>
    <mergeCell ref="G38:H38"/>
    <mergeCell ref="G34:H34"/>
    <mergeCell ref="G21:H21"/>
    <mergeCell ref="G22:H22"/>
    <mergeCell ref="G23:H23"/>
    <mergeCell ref="G30:H30"/>
    <mergeCell ref="G26:H26"/>
    <mergeCell ref="G28:H28"/>
    <mergeCell ref="G24:H24"/>
    <mergeCell ref="G20:H20"/>
    <mergeCell ref="D33:E33"/>
    <mergeCell ref="G33:H33"/>
    <mergeCell ref="D34:F34"/>
    <mergeCell ref="G60:H60"/>
    <mergeCell ref="G53:H53"/>
    <mergeCell ref="G54:H54"/>
    <mergeCell ref="G39:H39"/>
    <mergeCell ref="G55:H55"/>
    <mergeCell ref="G45:H45"/>
    <mergeCell ref="G49:H49"/>
    <mergeCell ref="G50:H50"/>
    <mergeCell ref="D47:F47"/>
    <mergeCell ref="D35:E35"/>
    <mergeCell ref="G56:H56"/>
    <mergeCell ref="G35:H35"/>
  </mergeCells>
  <pageMargins left="0.70866141732283472" right="0.70866141732283472" top="0.78740157480314965" bottom="0.78740157480314965" header="0.31496062992125984" footer="0.31496062992125984"/>
  <pageSetup paperSize="9" scale="70" firstPageNumber="82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9"/>
  <sheetViews>
    <sheetView view="pageBreakPreview" topLeftCell="A31" zoomScaleNormal="100" zoomScaleSheetLayoutView="100" workbookViewId="0">
      <selection activeCell="F37" sqref="F37"/>
    </sheetView>
  </sheetViews>
  <sheetFormatPr defaultColWidth="9.140625" defaultRowHeight="14.25" x14ac:dyDescent="0.2"/>
  <cols>
    <col min="1" max="1" width="6.140625" style="67" customWidth="1"/>
    <col min="2" max="2" width="8.5703125" style="145" customWidth="1"/>
    <col min="3" max="3" width="9.140625" style="145"/>
    <col min="4" max="4" width="54.42578125" style="27" customWidth="1"/>
    <col min="5" max="7" width="14.140625" style="121" customWidth="1"/>
    <col min="8" max="8" width="8.28515625" style="27" customWidth="1"/>
    <col min="9" max="10" width="9.140625" style="67"/>
    <col min="11" max="12" width="9.140625" style="146"/>
    <col min="13" max="14" width="9.140625" style="29"/>
    <col min="15" max="16384" width="9.140625" style="27"/>
  </cols>
  <sheetData>
    <row r="1" spans="1:14" s="29" customFormat="1" ht="23.25" x14ac:dyDescent="0.35">
      <c r="A1" s="67"/>
      <c r="B1" s="74" t="s">
        <v>81</v>
      </c>
      <c r="C1" s="75"/>
      <c r="D1" s="52"/>
      <c r="E1" s="63"/>
      <c r="F1" s="63"/>
      <c r="G1" s="511" t="s">
        <v>39</v>
      </c>
      <c r="H1" s="511"/>
      <c r="I1" s="67"/>
      <c r="J1" s="67"/>
      <c r="K1" s="146"/>
      <c r="L1" s="146"/>
    </row>
    <row r="2" spans="1:14" s="29" customFormat="1" ht="8.25" customHeight="1" x14ac:dyDescent="0.2">
      <c r="A2" s="67"/>
      <c r="B2" s="75"/>
      <c r="C2" s="75"/>
      <c r="D2" s="52"/>
      <c r="E2" s="63"/>
      <c r="F2" s="63"/>
      <c r="G2" s="63"/>
      <c r="H2" s="52"/>
      <c r="I2" s="67"/>
      <c r="J2" s="67"/>
      <c r="K2" s="146"/>
      <c r="L2" s="146"/>
    </row>
    <row r="3" spans="1:14" s="29" customFormat="1" x14ac:dyDescent="0.2">
      <c r="A3" s="67"/>
      <c r="B3" s="76" t="s">
        <v>2</v>
      </c>
      <c r="C3" s="76" t="s">
        <v>86</v>
      </c>
      <c r="D3" s="52"/>
      <c r="E3" s="63"/>
      <c r="F3" s="63"/>
      <c r="G3" s="63"/>
      <c r="H3" s="52"/>
      <c r="I3" s="67"/>
      <c r="J3" s="67"/>
      <c r="K3" s="146"/>
      <c r="L3" s="146"/>
    </row>
    <row r="4" spans="1:14" s="29" customFormat="1" x14ac:dyDescent="0.2">
      <c r="A4" s="67"/>
      <c r="B4" s="75"/>
      <c r="C4" s="76" t="s">
        <v>3</v>
      </c>
      <c r="D4" s="52"/>
      <c r="E4" s="63"/>
      <c r="F4" s="63"/>
      <c r="G4" s="63"/>
      <c r="H4" s="52"/>
      <c r="I4" s="67"/>
      <c r="J4" s="67"/>
      <c r="K4" s="146"/>
      <c r="L4" s="146"/>
    </row>
    <row r="5" spans="1:14" s="67" customFormat="1" ht="11.25" customHeight="1" thickBot="1" x14ac:dyDescent="0.25">
      <c r="B5" s="77"/>
      <c r="C5" s="77"/>
      <c r="D5" s="53"/>
      <c r="E5" s="78"/>
      <c r="F5" s="78"/>
      <c r="G5" s="78"/>
      <c r="H5" s="53" t="s">
        <v>4</v>
      </c>
      <c r="K5" s="146"/>
      <c r="L5" s="146"/>
    </row>
    <row r="6" spans="1:14" s="101" customFormat="1" ht="39" customHeight="1" thickTop="1" thickBot="1" x14ac:dyDescent="0.25">
      <c r="A6" s="67"/>
      <c r="B6" s="79" t="s">
        <v>5</v>
      </c>
      <c r="C6" s="80" t="s">
        <v>6</v>
      </c>
      <c r="D6" s="81" t="s">
        <v>7</v>
      </c>
      <c r="E6" s="64" t="s">
        <v>166</v>
      </c>
      <c r="F6" s="64" t="s">
        <v>167</v>
      </c>
      <c r="G6" s="64" t="s">
        <v>168</v>
      </c>
      <c r="H6" s="30" t="s">
        <v>8</v>
      </c>
      <c r="I6" s="67"/>
      <c r="J6" s="67"/>
      <c r="K6" s="146"/>
      <c r="L6" s="146"/>
      <c r="M6" s="67"/>
      <c r="N6" s="67"/>
    </row>
    <row r="7" spans="1:14" s="137" customFormat="1" thickTop="1" thickBot="1" x14ac:dyDescent="0.25">
      <c r="A7" s="234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136</v>
      </c>
      <c r="I7" s="234"/>
      <c r="J7" s="234"/>
      <c r="K7" s="147"/>
      <c r="L7" s="147"/>
      <c r="M7" s="188"/>
      <c r="N7" s="188"/>
    </row>
    <row r="8" spans="1:14" s="367" customFormat="1" ht="28.5" customHeight="1" thickTop="1" x14ac:dyDescent="0.25">
      <c r="A8" s="361"/>
      <c r="B8" s="362">
        <v>2143</v>
      </c>
      <c r="C8" s="363">
        <v>53</v>
      </c>
      <c r="D8" s="364" t="s">
        <v>10</v>
      </c>
      <c r="E8" s="365">
        <f>SUM(K19,K21,K23,K25)</f>
        <v>8100</v>
      </c>
      <c r="F8" s="365">
        <f>SUM(L19,L21,L23,L25)</f>
        <v>1775</v>
      </c>
      <c r="G8" s="365">
        <f>SUM(G23)</f>
        <v>8100</v>
      </c>
      <c r="H8" s="366">
        <f>G8/E8*100</f>
        <v>100</v>
      </c>
      <c r="I8" s="361"/>
      <c r="J8" s="361"/>
      <c r="K8" s="397"/>
      <c r="L8" s="397"/>
      <c r="M8" s="398"/>
      <c r="N8" s="398"/>
    </row>
    <row r="9" spans="1:14" s="137" customFormat="1" ht="14.25" customHeight="1" x14ac:dyDescent="0.2">
      <c r="A9" s="234"/>
      <c r="B9" s="224">
        <v>2143</v>
      </c>
      <c r="C9" s="225">
        <v>52</v>
      </c>
      <c r="D9" s="226" t="s">
        <v>9</v>
      </c>
      <c r="E9" s="13"/>
      <c r="F9" s="13">
        <f>SUM(L18,L20,L22,L24)</f>
        <v>2252</v>
      </c>
      <c r="G9" s="13"/>
      <c r="H9" s="227"/>
      <c r="I9" s="234"/>
      <c r="J9" s="234"/>
      <c r="K9" s="147"/>
      <c r="L9" s="147"/>
      <c r="M9" s="188"/>
      <c r="N9" s="188"/>
    </row>
    <row r="10" spans="1:14" s="137" customFormat="1" ht="14.25" customHeight="1" x14ac:dyDescent="0.2">
      <c r="A10" s="234"/>
      <c r="B10" s="224">
        <v>2143</v>
      </c>
      <c r="C10" s="225">
        <v>63</v>
      </c>
      <c r="D10" s="226" t="s">
        <v>26</v>
      </c>
      <c r="E10" s="13"/>
      <c r="F10" s="13">
        <f>SUM(L26)</f>
        <v>6073</v>
      </c>
      <c r="G10" s="13"/>
      <c r="H10" s="227"/>
      <c r="I10" s="234"/>
      <c r="J10" s="147"/>
      <c r="K10" s="147"/>
      <c r="L10" s="147"/>
      <c r="M10" s="188"/>
      <c r="N10" s="188"/>
    </row>
    <row r="11" spans="1:14" s="367" customFormat="1" ht="27.75" customHeight="1" x14ac:dyDescent="0.25">
      <c r="A11" s="361"/>
      <c r="B11" s="368">
        <v>5512</v>
      </c>
      <c r="C11" s="369">
        <v>53</v>
      </c>
      <c r="D11" s="346" t="s">
        <v>10</v>
      </c>
      <c r="E11" s="370">
        <f>SUM(K32)</f>
        <v>5200</v>
      </c>
      <c r="F11" s="370">
        <f>SUM(L32)</f>
        <v>5102</v>
      </c>
      <c r="G11" s="219">
        <f>SUM(G36)</f>
        <v>7200</v>
      </c>
      <c r="H11" s="371">
        <f>G11/E11*100</f>
        <v>138.46153846153845</v>
      </c>
      <c r="I11" s="361"/>
      <c r="J11" s="361"/>
      <c r="K11" s="397"/>
      <c r="L11" s="397"/>
      <c r="M11" s="398"/>
      <c r="N11" s="398"/>
    </row>
    <row r="12" spans="1:14" s="188" customFormat="1" ht="14.25" customHeight="1" x14ac:dyDescent="0.2">
      <c r="A12" s="234"/>
      <c r="B12" s="224">
        <v>5512</v>
      </c>
      <c r="C12" s="225">
        <v>63</v>
      </c>
      <c r="D12" s="226" t="s">
        <v>26</v>
      </c>
      <c r="E12" s="13">
        <f>SUM(K34)</f>
        <v>2800</v>
      </c>
      <c r="F12" s="13">
        <f>SUM(L33:L34)</f>
        <v>4624</v>
      </c>
      <c r="G12" s="13">
        <f>SUM(G39)</f>
        <v>2200</v>
      </c>
      <c r="H12" s="227">
        <f>G12/E12*100</f>
        <v>78.571428571428569</v>
      </c>
      <c r="I12" s="234"/>
      <c r="J12" s="234"/>
      <c r="K12" s="147"/>
      <c r="L12" s="147"/>
    </row>
    <row r="13" spans="1:14" s="137" customFormat="1" ht="14.25" customHeight="1" thickBot="1" x14ac:dyDescent="0.25">
      <c r="A13" s="234"/>
      <c r="B13" s="228">
        <v>5512</v>
      </c>
      <c r="C13" s="229">
        <v>52</v>
      </c>
      <c r="D13" s="226" t="s">
        <v>9</v>
      </c>
      <c r="E13" s="19">
        <f>SUM(K47:K48)</f>
        <v>3500</v>
      </c>
      <c r="F13" s="19">
        <f>SUM(L47:L48)</f>
        <v>3500</v>
      </c>
      <c r="G13" s="13">
        <f>SUM(G50)</f>
        <v>3500</v>
      </c>
      <c r="H13" s="227">
        <f>G13/E13*100</f>
        <v>100</v>
      </c>
      <c r="I13" s="234"/>
      <c r="J13" s="234"/>
      <c r="K13" s="147"/>
      <c r="L13" s="147"/>
      <c r="M13" s="188"/>
      <c r="N13" s="188"/>
    </row>
    <row r="14" spans="1:14" s="138" customFormat="1" ht="22.5" customHeight="1" thickTop="1" thickBot="1" x14ac:dyDescent="0.3">
      <c r="A14" s="155"/>
      <c r="B14" s="512" t="s">
        <v>11</v>
      </c>
      <c r="C14" s="513"/>
      <c r="D14" s="514"/>
      <c r="E14" s="28">
        <f>SUM(E8:E13)</f>
        <v>19600</v>
      </c>
      <c r="F14" s="28">
        <f>SUM(F8:F13)</f>
        <v>23326</v>
      </c>
      <c r="G14" s="28">
        <f>SUM(G8:G13)</f>
        <v>21000</v>
      </c>
      <c r="H14" s="31">
        <f>G14/E14*100</f>
        <v>107.14285714285714</v>
      </c>
      <c r="I14" s="155"/>
      <c r="J14" s="155"/>
      <c r="K14" s="381"/>
      <c r="L14" s="381"/>
      <c r="M14" s="72"/>
      <c r="N14" s="72"/>
    </row>
    <row r="15" spans="1:14" ht="15" thickTop="1" x14ac:dyDescent="0.2">
      <c r="B15" s="52"/>
      <c r="C15" s="52"/>
      <c r="D15" s="52"/>
      <c r="E15" s="52"/>
      <c r="F15" s="63"/>
      <c r="G15" s="52"/>
      <c r="H15" s="52"/>
    </row>
    <row r="16" spans="1:14" ht="15" x14ac:dyDescent="0.25">
      <c r="B16" s="86" t="s">
        <v>12</v>
      </c>
      <c r="C16" s="133"/>
      <c r="D16" s="133"/>
      <c r="E16" s="133"/>
      <c r="F16" s="133"/>
      <c r="G16" s="133"/>
      <c r="H16" s="133"/>
    </row>
    <row r="17" spans="1:13" ht="15" x14ac:dyDescent="0.25">
      <c r="B17" s="52" t="s">
        <v>18</v>
      </c>
      <c r="C17" s="75"/>
      <c r="D17" s="102" t="s">
        <v>202</v>
      </c>
      <c r="E17" s="63"/>
      <c r="F17" s="63"/>
      <c r="G17" s="507">
        <f>SUM(G18:H21)</f>
        <v>8100</v>
      </c>
      <c r="H17" s="508"/>
    </row>
    <row r="18" spans="1:13" ht="15" x14ac:dyDescent="0.25">
      <c r="B18" s="76" t="s">
        <v>19</v>
      </c>
      <c r="C18" s="75"/>
      <c r="D18" s="41" t="s">
        <v>203</v>
      </c>
      <c r="E18" s="63"/>
      <c r="F18" s="63"/>
      <c r="G18" s="516">
        <v>1000</v>
      </c>
      <c r="H18" s="517"/>
      <c r="I18" s="67">
        <v>580</v>
      </c>
      <c r="J18" s="67">
        <v>52</v>
      </c>
      <c r="K18" s="146">
        <v>0</v>
      </c>
      <c r="L18" s="146">
        <v>525</v>
      </c>
    </row>
    <row r="19" spans="1:13" ht="15" x14ac:dyDescent="0.25">
      <c r="B19" s="136"/>
      <c r="C19" s="134"/>
      <c r="D19" s="41" t="s">
        <v>216</v>
      </c>
      <c r="E19" s="63"/>
      <c r="F19" s="63"/>
      <c r="G19" s="516">
        <v>400</v>
      </c>
      <c r="H19" s="517"/>
      <c r="J19" s="67">
        <v>53</v>
      </c>
      <c r="K19" s="146">
        <v>1000</v>
      </c>
      <c r="L19" s="146">
        <v>475</v>
      </c>
      <c r="M19" s="73"/>
    </row>
    <row r="20" spans="1:13" ht="15.75" customHeight="1" x14ac:dyDescent="0.25">
      <c r="B20" s="136"/>
      <c r="C20" s="134"/>
      <c r="D20" s="546" t="s">
        <v>217</v>
      </c>
      <c r="E20" s="546"/>
      <c r="F20" s="546"/>
      <c r="G20" s="516">
        <v>600</v>
      </c>
      <c r="H20" s="517"/>
      <c r="I20" s="67">
        <v>581</v>
      </c>
      <c r="J20" s="67">
        <v>52</v>
      </c>
      <c r="K20" s="146">
        <v>0</v>
      </c>
      <c r="L20" s="146">
        <v>270</v>
      </c>
    </row>
    <row r="21" spans="1:13" ht="15.75" customHeight="1" x14ac:dyDescent="0.25">
      <c r="B21" s="136"/>
      <c r="C21" s="134"/>
      <c r="D21" s="546" t="s">
        <v>218</v>
      </c>
      <c r="E21" s="546"/>
      <c r="F21" s="546"/>
      <c r="G21" s="516">
        <v>6100</v>
      </c>
      <c r="H21" s="517"/>
      <c r="J21" s="67">
        <v>53</v>
      </c>
      <c r="K21" s="146">
        <v>400</v>
      </c>
      <c r="L21" s="146">
        <v>130</v>
      </c>
    </row>
    <row r="22" spans="1:13" x14ac:dyDescent="0.2">
      <c r="B22" s="140"/>
      <c r="C22" s="140"/>
      <c r="D22" s="140"/>
      <c r="E22" s="140"/>
      <c r="F22" s="140"/>
      <c r="G22" s="223"/>
      <c r="H22" s="223"/>
      <c r="I22" s="67">
        <v>582</v>
      </c>
      <c r="J22" s="67">
        <v>52</v>
      </c>
      <c r="K22" s="146">
        <v>0</v>
      </c>
      <c r="L22" s="146">
        <v>160</v>
      </c>
    </row>
    <row r="23" spans="1:13" ht="30.75" customHeight="1" thickBot="1" x14ac:dyDescent="0.3">
      <c r="B23" s="502" t="s">
        <v>40</v>
      </c>
      <c r="C23" s="503"/>
      <c r="D23" s="503"/>
      <c r="E23" s="503"/>
      <c r="F23" s="503"/>
      <c r="G23" s="504">
        <f>SUM(G24:H27)</f>
        <v>8100</v>
      </c>
      <c r="H23" s="504"/>
      <c r="J23" s="67">
        <v>53</v>
      </c>
      <c r="K23" s="146">
        <v>600</v>
      </c>
      <c r="L23" s="146">
        <v>440</v>
      </c>
    </row>
    <row r="24" spans="1:13" ht="14.25" customHeight="1" thickTop="1" x14ac:dyDescent="0.25">
      <c r="A24" s="67">
        <v>5321</v>
      </c>
      <c r="B24" s="92" t="s">
        <v>38</v>
      </c>
      <c r="C24" s="75"/>
      <c r="D24" s="52"/>
      <c r="E24" s="63"/>
      <c r="F24" s="63"/>
      <c r="G24" s="505">
        <v>1000</v>
      </c>
      <c r="H24" s="506"/>
      <c r="I24" s="67">
        <v>583</v>
      </c>
      <c r="J24" s="67">
        <v>52</v>
      </c>
      <c r="K24" s="146">
        <v>0</v>
      </c>
      <c r="L24" s="146">
        <v>1297</v>
      </c>
    </row>
    <row r="25" spans="1:13" ht="14.25" customHeight="1" x14ac:dyDescent="0.25">
      <c r="A25" s="67">
        <v>5321</v>
      </c>
      <c r="B25" s="92" t="s">
        <v>38</v>
      </c>
      <c r="C25" s="75"/>
      <c r="D25" s="52"/>
      <c r="E25" s="63"/>
      <c r="F25" s="63"/>
      <c r="G25" s="505">
        <v>400</v>
      </c>
      <c r="H25" s="506"/>
      <c r="J25" s="67">
        <v>53</v>
      </c>
      <c r="K25" s="146">
        <v>6100</v>
      </c>
      <c r="L25" s="146">
        <v>730</v>
      </c>
    </row>
    <row r="26" spans="1:13" ht="14.25" customHeight="1" x14ac:dyDescent="0.25">
      <c r="A26" s="67">
        <v>5321</v>
      </c>
      <c r="B26" s="92" t="s">
        <v>38</v>
      </c>
      <c r="C26" s="75"/>
      <c r="D26" s="52"/>
      <c r="E26" s="63"/>
      <c r="F26" s="63"/>
      <c r="G26" s="505">
        <v>600</v>
      </c>
      <c r="H26" s="506"/>
      <c r="J26" s="67">
        <v>63</v>
      </c>
      <c r="K26" s="146">
        <v>0</v>
      </c>
      <c r="L26" s="146">
        <v>6073</v>
      </c>
      <c r="M26" s="73"/>
    </row>
    <row r="27" spans="1:13" ht="14.25" customHeight="1" x14ac:dyDescent="0.25">
      <c r="A27" s="67">
        <v>5321</v>
      </c>
      <c r="B27" s="92" t="s">
        <v>38</v>
      </c>
      <c r="C27" s="75"/>
      <c r="D27" s="52"/>
      <c r="E27" s="63"/>
      <c r="F27" s="63"/>
      <c r="G27" s="505">
        <v>6100</v>
      </c>
      <c r="H27" s="506"/>
    </row>
    <row r="28" spans="1:13" ht="14.25" customHeight="1" x14ac:dyDescent="0.25">
      <c r="B28" s="141"/>
      <c r="C28" s="134"/>
      <c r="D28" s="135"/>
      <c r="E28" s="122"/>
      <c r="F28" s="122"/>
      <c r="G28" s="221"/>
      <c r="H28" s="222"/>
    </row>
    <row r="29" spans="1:13" ht="14.25" customHeight="1" x14ac:dyDescent="0.25">
      <c r="B29" s="141"/>
      <c r="C29" s="134"/>
      <c r="D29" s="135"/>
      <c r="E29" s="122"/>
      <c r="F29" s="122"/>
      <c r="G29" s="481"/>
      <c r="H29" s="482"/>
    </row>
    <row r="30" spans="1:13" ht="15" x14ac:dyDescent="0.25">
      <c r="B30" s="52" t="s">
        <v>18</v>
      </c>
      <c r="C30" s="134"/>
      <c r="D30" s="87" t="s">
        <v>219</v>
      </c>
      <c r="E30" s="63"/>
      <c r="F30" s="63"/>
      <c r="G30" s="507">
        <f>SUM(G31:H35)</f>
        <v>9400</v>
      </c>
      <c r="H30" s="508"/>
    </row>
    <row r="31" spans="1:13" ht="15" customHeight="1" x14ac:dyDescent="0.25">
      <c r="B31" s="76" t="s">
        <v>19</v>
      </c>
      <c r="C31" s="134"/>
      <c r="D31" s="546" t="s">
        <v>220</v>
      </c>
      <c r="E31" s="546"/>
      <c r="F31" s="546"/>
      <c r="G31" s="516"/>
      <c r="H31" s="517"/>
    </row>
    <row r="32" spans="1:13" ht="15" x14ac:dyDescent="0.25">
      <c r="B32" s="136"/>
      <c r="C32" s="134"/>
      <c r="D32" s="546"/>
      <c r="E32" s="546"/>
      <c r="F32" s="546"/>
      <c r="G32" s="516">
        <v>7200</v>
      </c>
      <c r="H32" s="517"/>
      <c r="I32" s="67">
        <v>415</v>
      </c>
      <c r="J32" s="67">
        <v>53</v>
      </c>
      <c r="K32" s="146">
        <v>5200</v>
      </c>
      <c r="L32" s="146">
        <v>5102</v>
      </c>
    </row>
    <row r="33" spans="1:12" ht="15" x14ac:dyDescent="0.25">
      <c r="B33" s="136"/>
      <c r="C33" s="134"/>
      <c r="D33" s="546"/>
      <c r="E33" s="546"/>
      <c r="F33" s="546"/>
      <c r="G33" s="232"/>
      <c r="H33" s="233"/>
      <c r="J33" s="67">
        <v>63</v>
      </c>
      <c r="K33" s="146">
        <v>0</v>
      </c>
      <c r="L33" s="146">
        <v>1824</v>
      </c>
    </row>
    <row r="34" spans="1:12" ht="30" customHeight="1" x14ac:dyDescent="0.25">
      <c r="B34" s="143"/>
      <c r="C34" s="144"/>
      <c r="D34" s="553" t="s">
        <v>221</v>
      </c>
      <c r="E34" s="553"/>
      <c r="F34" s="553"/>
      <c r="G34" s="516">
        <v>2200</v>
      </c>
      <c r="H34" s="517"/>
      <c r="I34" s="67">
        <v>416</v>
      </c>
      <c r="J34" s="67">
        <v>63</v>
      </c>
      <c r="K34" s="146">
        <v>2800</v>
      </c>
      <c r="L34" s="146">
        <v>2800</v>
      </c>
    </row>
    <row r="35" spans="1:12" ht="15" x14ac:dyDescent="0.25">
      <c r="B35" s="143"/>
      <c r="C35" s="144"/>
      <c r="D35" s="144"/>
      <c r="E35" s="144"/>
      <c r="F35" s="144"/>
      <c r="G35" s="95"/>
      <c r="H35" s="95"/>
    </row>
    <row r="36" spans="1:12" ht="31.5" customHeight="1" thickBot="1" x14ac:dyDescent="0.3">
      <c r="B36" s="502" t="s">
        <v>37</v>
      </c>
      <c r="C36" s="502"/>
      <c r="D36" s="502"/>
      <c r="E36" s="502"/>
      <c r="F36" s="502"/>
      <c r="G36" s="504">
        <f>SUM(G37:H37)</f>
        <v>7200</v>
      </c>
      <c r="H36" s="504"/>
    </row>
    <row r="37" spans="1:12" ht="15.75" customHeight="1" thickTop="1" x14ac:dyDescent="0.25">
      <c r="A37" s="67">
        <v>5321</v>
      </c>
      <c r="B37" s="92" t="s">
        <v>38</v>
      </c>
      <c r="C37" s="75"/>
      <c r="D37" s="52"/>
      <c r="E37" s="63"/>
      <c r="F37" s="63"/>
      <c r="G37" s="505">
        <v>7200</v>
      </c>
      <c r="H37" s="506"/>
    </row>
    <row r="38" spans="1:12" ht="15.75" customHeight="1" x14ac:dyDescent="0.25">
      <c r="B38" s="92"/>
      <c r="C38" s="75"/>
      <c r="D38" s="52"/>
      <c r="E38" s="63"/>
      <c r="F38" s="63"/>
      <c r="G38" s="178"/>
      <c r="H38" s="179"/>
    </row>
    <row r="39" spans="1:12" ht="21" customHeight="1" thickBot="1" x14ac:dyDescent="0.3">
      <c r="B39" s="502" t="s">
        <v>77</v>
      </c>
      <c r="C39" s="502"/>
      <c r="D39" s="502"/>
      <c r="E39" s="502"/>
      <c r="F39" s="502"/>
      <c r="G39" s="504">
        <f>SUM(G40:H40)</f>
        <v>2200</v>
      </c>
      <c r="H39" s="504"/>
    </row>
    <row r="40" spans="1:12" ht="15.75" customHeight="1" thickTop="1" x14ac:dyDescent="0.25">
      <c r="A40" s="67">
        <v>6341</v>
      </c>
      <c r="B40" s="92" t="s">
        <v>27</v>
      </c>
      <c r="C40" s="75"/>
      <c r="D40" s="52"/>
      <c r="E40" s="63"/>
      <c r="F40" s="63"/>
      <c r="G40" s="505">
        <v>2200</v>
      </c>
      <c r="H40" s="506"/>
    </row>
    <row r="41" spans="1:12" ht="15.75" customHeight="1" x14ac:dyDescent="0.25">
      <c r="B41" s="141"/>
      <c r="C41" s="134"/>
      <c r="D41" s="135"/>
      <c r="E41" s="122"/>
      <c r="F41" s="122"/>
      <c r="G41" s="183"/>
      <c r="H41" s="184"/>
    </row>
    <row r="42" spans="1:12" ht="15.75" customHeight="1" x14ac:dyDescent="0.25">
      <c r="B42" s="141"/>
      <c r="C42" s="134"/>
      <c r="D42" s="135"/>
      <c r="E42" s="122"/>
      <c r="F42" s="122"/>
      <c r="G42" s="468"/>
      <c r="H42" s="469"/>
    </row>
    <row r="43" spans="1:12" ht="15.75" customHeight="1" x14ac:dyDescent="0.25">
      <c r="B43" s="141"/>
      <c r="C43" s="134"/>
      <c r="D43" s="135"/>
      <c r="E43" s="122"/>
      <c r="F43" s="122"/>
      <c r="G43" s="468"/>
      <c r="H43" s="469"/>
    </row>
    <row r="44" spans="1:12" x14ac:dyDescent="0.2">
      <c r="B44" s="52" t="s">
        <v>18</v>
      </c>
      <c r="C44" s="75"/>
      <c r="D44" s="534" t="s">
        <v>222</v>
      </c>
      <c r="E44" s="534"/>
      <c r="F44" s="534"/>
      <c r="G44" s="52"/>
      <c r="H44" s="52"/>
    </row>
    <row r="45" spans="1:12" ht="15" x14ac:dyDescent="0.25">
      <c r="B45" s="76" t="s">
        <v>19</v>
      </c>
      <c r="C45" s="75"/>
      <c r="D45" s="534"/>
      <c r="E45" s="534"/>
      <c r="F45" s="534"/>
      <c r="G45" s="507">
        <f>SUM(G47:H48)</f>
        <v>3500</v>
      </c>
      <c r="H45" s="508"/>
    </row>
    <row r="46" spans="1:12" ht="15" x14ac:dyDescent="0.25">
      <c r="B46" s="92"/>
      <c r="C46" s="75"/>
      <c r="D46" s="546" t="s">
        <v>223</v>
      </c>
      <c r="E46" s="546"/>
      <c r="F46" s="546"/>
      <c r="G46" s="516"/>
      <c r="H46" s="517"/>
    </row>
    <row r="47" spans="1:12" ht="15" x14ac:dyDescent="0.25">
      <c r="B47" s="92"/>
      <c r="C47" s="75"/>
      <c r="D47" s="546"/>
      <c r="E47" s="546"/>
      <c r="F47" s="546"/>
      <c r="G47" s="516">
        <v>2000</v>
      </c>
      <c r="H47" s="517"/>
      <c r="I47" s="67">
        <v>425</v>
      </c>
      <c r="J47" s="67">
        <v>52</v>
      </c>
      <c r="K47" s="146">
        <v>2000</v>
      </c>
      <c r="L47" s="146">
        <v>2000</v>
      </c>
    </row>
    <row r="48" spans="1:12" ht="28.5" customHeight="1" x14ac:dyDescent="0.25">
      <c r="B48" s="92"/>
      <c r="C48" s="75"/>
      <c r="D48" s="572" t="s">
        <v>224</v>
      </c>
      <c r="E48" s="572"/>
      <c r="F48" s="572"/>
      <c r="G48" s="516">
        <v>1500</v>
      </c>
      <c r="H48" s="517"/>
      <c r="I48" s="67">
        <v>426</v>
      </c>
      <c r="J48" s="67">
        <v>52</v>
      </c>
      <c r="K48" s="146">
        <v>1500</v>
      </c>
      <c r="L48" s="146">
        <v>1500</v>
      </c>
    </row>
    <row r="49" spans="1:8" ht="15" x14ac:dyDescent="0.25">
      <c r="B49" s="92"/>
      <c r="C49" s="75"/>
      <c r="D49" s="182"/>
      <c r="E49" s="182"/>
      <c r="F49" s="182"/>
      <c r="G49" s="180"/>
      <c r="H49" s="181"/>
    </row>
    <row r="50" spans="1:8" ht="17.25" customHeight="1" thickBot="1" x14ac:dyDescent="0.3">
      <c r="B50" s="88" t="s">
        <v>36</v>
      </c>
      <c r="C50" s="174"/>
      <c r="D50" s="175"/>
      <c r="E50" s="166"/>
      <c r="F50" s="166"/>
      <c r="G50" s="504">
        <f>SUM(G51:H52)</f>
        <v>3500</v>
      </c>
      <c r="H50" s="504"/>
    </row>
    <row r="51" spans="1:8" ht="15.75" thickTop="1" x14ac:dyDescent="0.25">
      <c r="A51" s="67">
        <v>5222</v>
      </c>
      <c r="B51" s="92" t="s">
        <v>14</v>
      </c>
      <c r="C51" s="134"/>
      <c r="D51" s="135"/>
      <c r="E51" s="122"/>
      <c r="F51" s="122"/>
      <c r="G51" s="505">
        <v>2000</v>
      </c>
      <c r="H51" s="506"/>
    </row>
    <row r="52" spans="1:8" ht="15" x14ac:dyDescent="0.25">
      <c r="A52" s="67">
        <v>5222</v>
      </c>
      <c r="B52" s="92" t="s">
        <v>14</v>
      </c>
      <c r="C52" s="134"/>
      <c r="D52" s="135"/>
      <c r="E52" s="122"/>
      <c r="F52" s="122"/>
      <c r="G52" s="505">
        <v>1500</v>
      </c>
      <c r="H52" s="506"/>
    </row>
    <row r="53" spans="1:8" x14ac:dyDescent="0.2">
      <c r="B53" s="134"/>
      <c r="C53" s="134"/>
      <c r="D53" s="135"/>
      <c r="E53" s="122"/>
      <c r="F53" s="122"/>
      <c r="G53" s="63"/>
      <c r="H53" s="52"/>
    </row>
    <row r="54" spans="1:8" x14ac:dyDescent="0.2">
      <c r="B54" s="134"/>
      <c r="C54" s="134"/>
      <c r="D54" s="135"/>
      <c r="E54" s="122"/>
      <c r="F54" s="122"/>
      <c r="G54" s="63"/>
      <c r="H54" s="52"/>
    </row>
    <row r="57" spans="1:8" x14ac:dyDescent="0.2">
      <c r="D57" s="372" t="s">
        <v>169</v>
      </c>
      <c r="E57" s="373">
        <f>SUM(E8,E11,E13)</f>
        <v>16800</v>
      </c>
      <c r="F57" s="373">
        <f>SUM(F8:F9,F11,F13)</f>
        <v>12629</v>
      </c>
      <c r="G57" s="373">
        <f>SUM(G8:G9,G11,G13)</f>
        <v>18800</v>
      </c>
    </row>
    <row r="58" spans="1:8" x14ac:dyDescent="0.2">
      <c r="D58" s="372" t="s">
        <v>170</v>
      </c>
      <c r="E58" s="373">
        <f>SUM(E12)</f>
        <v>2800</v>
      </c>
      <c r="F58" s="373">
        <f>SUM(F10,F12)</f>
        <v>10697</v>
      </c>
      <c r="G58" s="373">
        <f>SUM(G10,G12)</f>
        <v>2200</v>
      </c>
    </row>
    <row r="59" spans="1:8" ht="15" x14ac:dyDescent="0.25">
      <c r="D59" s="374" t="s">
        <v>106</v>
      </c>
      <c r="E59" s="375">
        <f>SUM(E57:E58)</f>
        <v>19600</v>
      </c>
      <c r="F59" s="375">
        <f>SUM(F57:F58)</f>
        <v>23326</v>
      </c>
      <c r="G59" s="375">
        <f>SUM(G57:G58)</f>
        <v>21000</v>
      </c>
    </row>
  </sheetData>
  <mergeCells count="37">
    <mergeCell ref="G37:H37"/>
    <mergeCell ref="G1:H1"/>
    <mergeCell ref="G17:H17"/>
    <mergeCell ref="G19:H19"/>
    <mergeCell ref="D34:F34"/>
    <mergeCell ref="G34:H34"/>
    <mergeCell ref="D31:F33"/>
    <mergeCell ref="B14:D14"/>
    <mergeCell ref="D21:F21"/>
    <mergeCell ref="G20:H20"/>
    <mergeCell ref="G21:H21"/>
    <mergeCell ref="G30:H30"/>
    <mergeCell ref="G31:H31"/>
    <mergeCell ref="G32:H32"/>
    <mergeCell ref="D20:F20"/>
    <mergeCell ref="G18:H18"/>
    <mergeCell ref="G50:H50"/>
    <mergeCell ref="G51:H51"/>
    <mergeCell ref="B39:F39"/>
    <mergeCell ref="G52:H52"/>
    <mergeCell ref="G48:H48"/>
    <mergeCell ref="D44:F45"/>
    <mergeCell ref="G45:H45"/>
    <mergeCell ref="D48:F48"/>
    <mergeCell ref="G39:H39"/>
    <mergeCell ref="G40:H40"/>
    <mergeCell ref="D46:F47"/>
    <mergeCell ref="G46:H46"/>
    <mergeCell ref="G47:H47"/>
    <mergeCell ref="B36:F36"/>
    <mergeCell ref="G36:H36"/>
    <mergeCell ref="B23:F23"/>
    <mergeCell ref="G23:H23"/>
    <mergeCell ref="G24:H24"/>
    <mergeCell ref="G25:H25"/>
    <mergeCell ref="G27:H27"/>
    <mergeCell ref="G26:H26"/>
  </mergeCells>
  <pageMargins left="0.70866141732283472" right="0.70866141732283472" top="0.78740157480314965" bottom="0.78740157480314965" header="0.31496062992125984" footer="0.31496062992125984"/>
  <pageSetup paperSize="9" scale="70" firstPageNumber="83" orientation="portrait" useFirstPageNumber="1" r:id="rId1"/>
  <headerFooter>
    <oddFooter>&amp;L&amp;"-,Kurzíva"Zastupitelstvo  Olomouckého kraje 13-12-2021
13. - Rozpočet Olomouckého kraje 2022 - návrh rozpočtu
Příloha č. 3b): dotační tituly&amp;R&amp;"-,Kurzíva"Strana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IŽ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2021-11-16T13:46:28Z</cp:lastPrinted>
  <dcterms:created xsi:type="dcterms:W3CDTF">2016-08-05T10:30:27Z</dcterms:created>
  <dcterms:modified xsi:type="dcterms:W3CDTF">2021-11-24T05:38:02Z</dcterms:modified>
</cp:coreProperties>
</file>