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RF\Rozpočet Olomouckého kraje\2022\ZOK 13.12.2021\"/>
    </mc:Choice>
  </mc:AlternateContent>
  <bookViews>
    <workbookView xWindow="120" yWindow="2310" windowWidth="19320" windowHeight="9915" firstSheet="2" activeTab="2"/>
  </bookViews>
  <sheets>
    <sheet name="Položky s mimořádným nárůstem" sheetId="41" state="hidden" r:id="rId1"/>
    <sheet name="Výčíslení úspory" sheetId="42" state="hidden" r:id="rId2"/>
    <sheet name="celkem" sheetId="20" r:id="rId3"/>
    <sheet name="01" sheetId="35" r:id="rId4"/>
    <sheet name="02" sheetId="40" r:id="rId5"/>
    <sheet name="03" sheetId="3" r:id="rId6"/>
    <sheet name="04" sheetId="5" r:id="rId7"/>
    <sheet name="06" sheetId="39" r:id="rId8"/>
    <sheet name="07" sheetId="36" r:id="rId9"/>
    <sheet name="08" sheetId="24" r:id="rId10"/>
    <sheet name="09" sheetId="25" r:id="rId11"/>
    <sheet name="10" sheetId="26" r:id="rId12"/>
    <sheet name="11" sheetId="27" r:id="rId13"/>
    <sheet name="12" sheetId="28" r:id="rId14"/>
    <sheet name="13" sheetId="38" r:id="rId15"/>
    <sheet name="14" sheetId="30" r:id="rId16"/>
    <sheet name="17" sheetId="8" r:id="rId17"/>
    <sheet name="18" sheetId="21" r:id="rId18"/>
    <sheet name="19" sheetId="31" state="hidden" r:id="rId19"/>
    <sheet name="20" sheetId="32" r:id="rId20"/>
  </sheets>
  <definedNames>
    <definedName name="_xlnm.Print_Area" localSheetId="3">'01'!$B$1:$H$173</definedName>
    <definedName name="_xlnm.Print_Area" localSheetId="4">'02'!$B$1:$H$73</definedName>
    <definedName name="_xlnm.Print_Area" localSheetId="5">'03'!$B$1:$H$165</definedName>
    <definedName name="_xlnm.Print_Area" localSheetId="6">'04'!$B$1:$H$85</definedName>
    <definedName name="_xlnm.Print_Area" localSheetId="7">'06'!$B$1:$H$60</definedName>
    <definedName name="_xlnm.Print_Area" localSheetId="8">'07'!$B$1:$H$56</definedName>
    <definedName name="_xlnm.Print_Area" localSheetId="9">'08'!$B$1:$H$294</definedName>
    <definedName name="_xlnm.Print_Area" localSheetId="10">'09'!$B$1:$H$154</definedName>
    <definedName name="_xlnm.Print_Area" localSheetId="11">'10'!$B$1:$H$151</definedName>
    <definedName name="_xlnm.Print_Area" localSheetId="12">'11'!$B$1:$H$186</definedName>
    <definedName name="_xlnm.Print_Area" localSheetId="13">'12'!$B$1:$H$40</definedName>
    <definedName name="_xlnm.Print_Area" localSheetId="14">'13'!$B$1:$H$81</definedName>
    <definedName name="_xlnm.Print_Area" localSheetId="15">'14'!$B$1:$H$56</definedName>
    <definedName name="_xlnm.Print_Area" localSheetId="16">'17'!$B$1:$H$33</definedName>
    <definedName name="_xlnm.Print_Area" localSheetId="17">'18'!$B$1:$H$311</definedName>
    <definedName name="_xlnm.Print_Area" localSheetId="18">'19'!$B$1:$H$43</definedName>
    <definedName name="_xlnm.Print_Area" localSheetId="19">'20'!$B$1:$H$25</definedName>
    <definedName name="_xlnm.Print_Area" localSheetId="2">celkem!$A$1:$I$78</definedName>
    <definedName name="_xlnm.Print_Area" localSheetId="0">'Položky s mimořádným nárůstem'!$A$1:$K$79</definedName>
    <definedName name="_xlnm.Print_Area" localSheetId="1">'Výčíslení úspory'!$A$1:$K$71</definedName>
  </definedNames>
  <calcPr calcId="162913"/>
</workbook>
</file>

<file path=xl/calcChain.xml><?xml version="1.0" encoding="utf-8"?>
<calcChain xmlns="http://schemas.openxmlformats.org/spreadsheetml/2006/main">
  <c r="G59" i="35" l="1"/>
  <c r="G31" i="39" l="1"/>
  <c r="G48" i="24" l="1"/>
  <c r="G110" i="3" l="1"/>
  <c r="G71" i="3"/>
  <c r="G55" i="3"/>
  <c r="G36" i="3"/>
  <c r="G27" i="3"/>
  <c r="G71" i="38"/>
  <c r="G61" i="38"/>
  <c r="G18" i="32" l="1"/>
  <c r="G22" i="32"/>
  <c r="G22" i="30" l="1"/>
  <c r="G35" i="30"/>
  <c r="G78" i="38" l="1"/>
  <c r="G117" i="26" l="1"/>
  <c r="G58" i="26"/>
  <c r="G32" i="26"/>
  <c r="K55" i="42" l="1"/>
  <c r="K52" i="42"/>
  <c r="K46" i="42"/>
  <c r="K27" i="42"/>
  <c r="K30" i="42"/>
  <c r="K31" i="42"/>
  <c r="K33" i="42"/>
  <c r="K36" i="42"/>
  <c r="K37" i="42"/>
  <c r="K38" i="42"/>
  <c r="K39" i="42"/>
  <c r="K40" i="42"/>
  <c r="K42" i="42"/>
  <c r="K43" i="42"/>
  <c r="K45" i="42"/>
  <c r="K48" i="42"/>
  <c r="K16" i="42"/>
  <c r="K7" i="42"/>
  <c r="K63" i="42"/>
  <c r="K57" i="42"/>
  <c r="K56" i="42"/>
  <c r="K54" i="42"/>
  <c r="K53" i="42"/>
  <c r="K51" i="42"/>
  <c r="K50" i="42"/>
  <c r="K15" i="42"/>
  <c r="K12" i="42"/>
  <c r="K9" i="42"/>
  <c r="J55" i="42" l="1"/>
  <c r="J49" i="42"/>
  <c r="K49" i="42" s="1"/>
  <c r="J46" i="42"/>
  <c r="J43" i="42"/>
  <c r="J40" i="42"/>
  <c r="J37" i="42"/>
  <c r="J34" i="42"/>
  <c r="K34" i="42" s="1"/>
  <c r="J31" i="42"/>
  <c r="J28" i="42"/>
  <c r="K28" i="42" s="1"/>
  <c r="J25" i="42"/>
  <c r="K25" i="42" s="1"/>
  <c r="J22" i="42"/>
  <c r="K22" i="42" s="1"/>
  <c r="J19" i="42"/>
  <c r="K19" i="42" s="1"/>
  <c r="K58" i="42" s="1"/>
  <c r="K62" i="42" s="1"/>
  <c r="K64" i="42" s="1"/>
  <c r="J16" i="42"/>
  <c r="J13" i="42"/>
  <c r="K13" i="42" s="1"/>
  <c r="J10" i="42"/>
  <c r="K10" i="42" s="1"/>
  <c r="J7" i="42"/>
  <c r="J57" i="42"/>
  <c r="J56" i="42"/>
  <c r="J54" i="42"/>
  <c r="J53" i="42"/>
  <c r="J52" i="42"/>
  <c r="J51" i="42"/>
  <c r="J50" i="42"/>
  <c r="J48" i="42"/>
  <c r="J47" i="42"/>
  <c r="J45" i="42"/>
  <c r="J44" i="42"/>
  <c r="J42" i="42"/>
  <c r="J41" i="42"/>
  <c r="J39" i="42"/>
  <c r="J38" i="42"/>
  <c r="J36" i="42"/>
  <c r="J35" i="42"/>
  <c r="J33" i="42"/>
  <c r="J32" i="42"/>
  <c r="J30" i="42"/>
  <c r="J29" i="42"/>
  <c r="J27" i="42"/>
  <c r="J26" i="42"/>
  <c r="J24" i="42"/>
  <c r="J23" i="42"/>
  <c r="J21" i="42"/>
  <c r="J20" i="42"/>
  <c r="J18" i="42"/>
  <c r="J17" i="42"/>
  <c r="J15" i="42"/>
  <c r="J14" i="42"/>
  <c r="J12" i="42"/>
  <c r="J11" i="42"/>
  <c r="J9" i="42"/>
  <c r="J8" i="42"/>
  <c r="G63" i="42"/>
  <c r="F63" i="42"/>
  <c r="H57" i="42"/>
  <c r="G57" i="42"/>
  <c r="F57" i="42"/>
  <c r="G56" i="42"/>
  <c r="F56" i="42"/>
  <c r="G55" i="42"/>
  <c r="F55" i="42"/>
  <c r="I55" i="42" s="1"/>
  <c r="E55" i="42"/>
  <c r="D55" i="42"/>
  <c r="D58" i="42" s="1"/>
  <c r="H54" i="42"/>
  <c r="G54" i="42"/>
  <c r="F54" i="42"/>
  <c r="H53" i="42"/>
  <c r="G53" i="42"/>
  <c r="F53" i="42"/>
  <c r="H52" i="42"/>
  <c r="I52" i="42" s="1"/>
  <c r="G52" i="42"/>
  <c r="H48" i="42"/>
  <c r="G48" i="42"/>
  <c r="F48" i="42"/>
  <c r="G47" i="42"/>
  <c r="F47" i="42"/>
  <c r="G46" i="42"/>
  <c r="F46" i="42"/>
  <c r="I46" i="42" s="1"/>
  <c r="H45" i="42"/>
  <c r="G45" i="42"/>
  <c r="F45" i="42"/>
  <c r="G44" i="42"/>
  <c r="F44" i="42"/>
  <c r="G43" i="42"/>
  <c r="F43" i="42"/>
  <c r="H42" i="42"/>
  <c r="G42" i="42"/>
  <c r="F42" i="42"/>
  <c r="G41" i="42"/>
  <c r="F41" i="42"/>
  <c r="G40" i="42"/>
  <c r="F40" i="42"/>
  <c r="I40" i="42" s="1"/>
  <c r="H39" i="42"/>
  <c r="G39" i="42"/>
  <c r="F39" i="42"/>
  <c r="H38" i="42"/>
  <c r="G38" i="42"/>
  <c r="F38" i="42"/>
  <c r="I38" i="42" s="1"/>
  <c r="G37" i="42"/>
  <c r="F37" i="42"/>
  <c r="I37" i="42" s="1"/>
  <c r="H36" i="42"/>
  <c r="G36" i="42"/>
  <c r="F36" i="42"/>
  <c r="H33" i="42"/>
  <c r="G33" i="42"/>
  <c r="F33" i="42"/>
  <c r="G32" i="42"/>
  <c r="F32" i="42"/>
  <c r="I31" i="42"/>
  <c r="G31" i="42"/>
  <c r="F31" i="42"/>
  <c r="E31" i="42"/>
  <c r="H30" i="42"/>
  <c r="G30" i="42"/>
  <c r="F30" i="42"/>
  <c r="H27" i="42"/>
  <c r="G27" i="42"/>
  <c r="F27" i="42"/>
  <c r="H24" i="42"/>
  <c r="K24" i="42" s="1"/>
  <c r="G24" i="42"/>
  <c r="F24" i="42"/>
  <c r="G23" i="42"/>
  <c r="F23" i="42"/>
  <c r="G22" i="42"/>
  <c r="F22" i="42"/>
  <c r="H21" i="42"/>
  <c r="K21" i="42" s="1"/>
  <c r="G21" i="42"/>
  <c r="F21" i="42"/>
  <c r="G18" i="42"/>
  <c r="F18" i="42"/>
  <c r="G17" i="42"/>
  <c r="F17" i="42"/>
  <c r="G16" i="42"/>
  <c r="F16" i="42"/>
  <c r="I16" i="42" s="1"/>
  <c r="E16" i="42"/>
  <c r="H15" i="42"/>
  <c r="G15" i="42"/>
  <c r="F15" i="42"/>
  <c r="H12" i="42"/>
  <c r="G12" i="42"/>
  <c r="F12" i="42"/>
  <c r="E10" i="42"/>
  <c r="E58" i="42" s="1"/>
  <c r="H9" i="42"/>
  <c r="G9" i="42"/>
  <c r="F9" i="42"/>
  <c r="G8" i="42"/>
  <c r="F8" i="42"/>
  <c r="I8" i="42" s="1"/>
  <c r="G7" i="42"/>
  <c r="F7" i="42"/>
  <c r="I7" i="42" s="1"/>
  <c r="J58" i="42" l="1"/>
  <c r="I53" i="42"/>
  <c r="I22" i="42"/>
  <c r="I43" i="42"/>
  <c r="H58" i="42"/>
  <c r="I66" i="41"/>
  <c r="J79" i="41" l="1"/>
  <c r="G18" i="27" l="1"/>
  <c r="J4" i="41" l="1"/>
  <c r="J16" i="41" l="1"/>
  <c r="G18" i="39"/>
  <c r="G63" i="20" l="1"/>
  <c r="F63" i="20"/>
  <c r="J62" i="41" l="1"/>
  <c r="J59" i="41"/>
  <c r="J56" i="41"/>
  <c r="J52" i="41"/>
  <c r="J47" i="41"/>
  <c r="J36" i="41"/>
  <c r="J25" i="41"/>
  <c r="J12" i="41"/>
  <c r="J8" i="41"/>
  <c r="I65" i="41" s="1"/>
  <c r="J40" i="40" l="1"/>
  <c r="F9" i="40" s="1"/>
  <c r="F12" i="40" s="1"/>
  <c r="G10" i="42" s="1"/>
  <c r="I40" i="40"/>
  <c r="E9" i="40" s="1"/>
  <c r="E12" i="40" s="1"/>
  <c r="F10" i="42" s="1"/>
  <c r="I10" i="42" s="1"/>
  <c r="J16" i="36" l="1"/>
  <c r="I16" i="36"/>
  <c r="G155" i="3" l="1"/>
  <c r="G152" i="3"/>
  <c r="G92" i="21" l="1"/>
  <c r="G9" i="21" s="1"/>
  <c r="G16" i="40" l="1"/>
  <c r="G70" i="40"/>
  <c r="G24" i="28"/>
  <c r="G16" i="28"/>
  <c r="G9" i="28"/>
  <c r="J16" i="28"/>
  <c r="I16" i="28"/>
  <c r="G195" i="24" l="1"/>
  <c r="G108" i="25" l="1"/>
  <c r="G16" i="25" s="1"/>
  <c r="G118" i="3" l="1"/>
  <c r="G113" i="3"/>
  <c r="G112" i="3"/>
  <c r="G109" i="3" s="1"/>
  <c r="G99" i="3"/>
  <c r="G53" i="36" l="1"/>
  <c r="F19" i="26" l="1"/>
  <c r="G57" i="26"/>
  <c r="G77" i="25"/>
  <c r="G17" i="36" l="1"/>
  <c r="G16" i="36" s="1"/>
  <c r="G11" i="40" l="1"/>
  <c r="H11" i="40" s="1"/>
  <c r="G16" i="35" l="1"/>
  <c r="G8" i="35" s="1"/>
  <c r="G51" i="35"/>
  <c r="H24" i="20" l="1"/>
  <c r="G24" i="20"/>
  <c r="F24" i="20"/>
  <c r="F11" i="36"/>
  <c r="E11" i="36"/>
  <c r="F10" i="36"/>
  <c r="E10" i="36"/>
  <c r="E9" i="36"/>
  <c r="J17" i="36"/>
  <c r="I17" i="36"/>
  <c r="G53" i="20" l="1"/>
  <c r="H53" i="20"/>
  <c r="F53" i="20"/>
  <c r="F45" i="31"/>
  <c r="G45" i="31"/>
  <c r="E45" i="31"/>
  <c r="E47" i="31" s="1"/>
  <c r="G47" i="31"/>
  <c r="F47" i="31"/>
  <c r="F10" i="31"/>
  <c r="G10" i="31"/>
  <c r="E10" i="31"/>
  <c r="H54" i="20"/>
  <c r="G54" i="20"/>
  <c r="F54" i="20"/>
  <c r="I53" i="20"/>
  <c r="H30" i="20"/>
  <c r="G30" i="20"/>
  <c r="F30" i="20"/>
  <c r="J54" i="25"/>
  <c r="F18" i="25"/>
  <c r="E18" i="25"/>
  <c r="J115" i="25"/>
  <c r="F17" i="25" s="1"/>
  <c r="I115" i="25"/>
  <c r="E17" i="25" s="1"/>
  <c r="J98" i="25"/>
  <c r="F15" i="25" s="1"/>
  <c r="I98" i="25"/>
  <c r="E15" i="25" s="1"/>
  <c r="F14" i="25"/>
  <c r="E14" i="25"/>
  <c r="F13" i="25"/>
  <c r="E13" i="25"/>
  <c r="G61" i="25"/>
  <c r="G12" i="25" s="1"/>
  <c r="F11" i="25"/>
  <c r="E11" i="25"/>
  <c r="F10" i="25"/>
  <c r="E10" i="25"/>
  <c r="J28" i="25"/>
  <c r="F9" i="25" s="1"/>
  <c r="I28" i="25"/>
  <c r="E9" i="25" s="1"/>
  <c r="F8" i="25"/>
  <c r="E8" i="25"/>
  <c r="F19" i="25" l="1"/>
  <c r="H33" i="20"/>
  <c r="G33" i="20"/>
  <c r="F33" i="20"/>
  <c r="J91" i="26"/>
  <c r="F156" i="25" l="1"/>
  <c r="G29" i="42" s="1"/>
  <c r="G28" i="42"/>
  <c r="F17" i="26"/>
  <c r="E17" i="26"/>
  <c r="F16" i="26"/>
  <c r="E16" i="26"/>
  <c r="J131" i="26"/>
  <c r="I131" i="26"/>
  <c r="F15" i="26"/>
  <c r="E15" i="26"/>
  <c r="G92" i="26"/>
  <c r="F14" i="26"/>
  <c r="K91" i="26"/>
  <c r="I91" i="26"/>
  <c r="E14" i="26" s="1"/>
  <c r="F11" i="26"/>
  <c r="E11" i="26"/>
  <c r="J30" i="26"/>
  <c r="F10" i="26" s="1"/>
  <c r="I30" i="26"/>
  <c r="E10" i="26" s="1"/>
  <c r="F9" i="26"/>
  <c r="E9" i="26"/>
  <c r="G38" i="20"/>
  <c r="F38" i="20"/>
  <c r="F43" i="28"/>
  <c r="F12" i="28"/>
  <c r="E43" i="28"/>
  <c r="G29" i="20" l="1"/>
  <c r="F158" i="25"/>
  <c r="F154" i="26"/>
  <c r="F11" i="28"/>
  <c r="E11" i="28"/>
  <c r="F10" i="28"/>
  <c r="J24" i="28"/>
  <c r="I24" i="28"/>
  <c r="E10" i="28" s="1"/>
  <c r="E12" i="28" s="1"/>
  <c r="G32" i="20" l="1"/>
  <c r="F156" i="26"/>
  <c r="H39" i="20"/>
  <c r="G39" i="20"/>
  <c r="F39" i="20"/>
  <c r="F45" i="28"/>
  <c r="E45" i="28"/>
  <c r="H42" i="20"/>
  <c r="G42" i="20"/>
  <c r="G41" i="20"/>
  <c r="F41" i="20"/>
  <c r="F42" i="20"/>
  <c r="F84" i="38"/>
  <c r="G84" i="38"/>
  <c r="E84" i="38"/>
  <c r="J59" i="38"/>
  <c r="F13" i="38" s="1"/>
  <c r="G60" i="38"/>
  <c r="G59" i="38" s="1"/>
  <c r="G55" i="38"/>
  <c r="G11" i="38" s="1"/>
  <c r="I59" i="38"/>
  <c r="E13" i="38" s="1"/>
  <c r="E10" i="38"/>
  <c r="J23" i="38"/>
  <c r="F10" i="38" s="1"/>
  <c r="I23" i="38"/>
  <c r="G33" i="38"/>
  <c r="F9" i="38"/>
  <c r="F83" i="38" s="1"/>
  <c r="F85" i="38" s="1"/>
  <c r="E9" i="38"/>
  <c r="E83" i="38" s="1"/>
  <c r="E85" i="38" s="1"/>
  <c r="E16" i="38" l="1"/>
  <c r="F16" i="38"/>
  <c r="H36" i="20"/>
  <c r="G36" i="20"/>
  <c r="F36" i="20"/>
  <c r="J167" i="27"/>
  <c r="F12" i="27" s="1"/>
  <c r="I167" i="27"/>
  <c r="E12" i="27" s="1"/>
  <c r="J107" i="27"/>
  <c r="F11" i="27" s="1"/>
  <c r="I107" i="27"/>
  <c r="E11" i="27" s="1"/>
  <c r="G75" i="27"/>
  <c r="J74" i="27"/>
  <c r="F10" i="27" s="1"/>
  <c r="I74" i="27"/>
  <c r="E10" i="27" s="1"/>
  <c r="F9" i="27"/>
  <c r="E9" i="27"/>
  <c r="G44" i="20" l="1"/>
  <c r="F44" i="20"/>
  <c r="H45" i="20"/>
  <c r="G45" i="20"/>
  <c r="F45" i="20"/>
  <c r="F59" i="30" l="1"/>
  <c r="E59" i="30"/>
  <c r="E61" i="30" s="1"/>
  <c r="F61" i="30"/>
  <c r="F17" i="30"/>
  <c r="E17" i="30"/>
  <c r="F16" i="30"/>
  <c r="F15" i="30"/>
  <c r="E15" i="30"/>
  <c r="F13" i="30"/>
  <c r="E13" i="30"/>
  <c r="F12" i="30"/>
  <c r="E12" i="30"/>
  <c r="F11" i="30"/>
  <c r="E11" i="30"/>
  <c r="F10" i="30"/>
  <c r="E10" i="30"/>
  <c r="F9" i="30"/>
  <c r="E9" i="30"/>
  <c r="G47" i="30"/>
  <c r="G14" i="30" s="1"/>
  <c r="G315" i="21" l="1"/>
  <c r="H51" i="42" s="1"/>
  <c r="E315" i="21"/>
  <c r="F51" i="42" s="1"/>
  <c r="F69" i="42" s="1"/>
  <c r="I208" i="21"/>
  <c r="E23" i="21" s="1"/>
  <c r="I131" i="21"/>
  <c r="E15" i="21" s="1"/>
  <c r="I100" i="21"/>
  <c r="E11" i="21" s="1"/>
  <c r="I31" i="21"/>
  <c r="E8" i="21" s="1"/>
  <c r="G131" i="21"/>
  <c r="G100" i="21"/>
  <c r="G74" i="21"/>
  <c r="G50" i="21"/>
  <c r="J301" i="21"/>
  <c r="F25" i="21" s="1"/>
  <c r="I301" i="21"/>
  <c r="E25" i="21" s="1"/>
  <c r="F24" i="21"/>
  <c r="E24" i="21"/>
  <c r="G295" i="21"/>
  <c r="G24" i="21" s="1"/>
  <c r="F22" i="21"/>
  <c r="E22" i="21"/>
  <c r="F21" i="21"/>
  <c r="E21" i="21"/>
  <c r="J208" i="21"/>
  <c r="F23" i="21" s="1"/>
  <c r="F19" i="21"/>
  <c r="F315" i="21" s="1"/>
  <c r="G51" i="42" s="1"/>
  <c r="G69" i="42" s="1"/>
  <c r="F18" i="21"/>
  <c r="E18" i="21"/>
  <c r="J131" i="21"/>
  <c r="F15" i="21" s="1"/>
  <c r="F14" i="21"/>
  <c r="E14" i="21"/>
  <c r="F13" i="21"/>
  <c r="F12" i="21"/>
  <c r="E13" i="21"/>
  <c r="E12" i="21"/>
  <c r="J100" i="21"/>
  <c r="F11" i="21" s="1"/>
  <c r="F10" i="21"/>
  <c r="E10" i="21"/>
  <c r="J31" i="21"/>
  <c r="F8" i="21" s="1"/>
  <c r="G47" i="20"/>
  <c r="F47" i="20"/>
  <c r="H48" i="20"/>
  <c r="G48" i="20"/>
  <c r="F48" i="20"/>
  <c r="F36" i="8"/>
  <c r="E36" i="8"/>
  <c r="F10" i="8"/>
  <c r="E10" i="8"/>
  <c r="F9" i="8"/>
  <c r="E9" i="8"/>
  <c r="J19" i="8"/>
  <c r="I19" i="8"/>
  <c r="H27" i="20"/>
  <c r="G27" i="20"/>
  <c r="F27" i="20"/>
  <c r="G235" i="24"/>
  <c r="F51" i="20" l="1"/>
  <c r="E314" i="21"/>
  <c r="H51" i="20"/>
  <c r="F28" i="21"/>
  <c r="G49" i="42" s="1"/>
  <c r="F314" i="21"/>
  <c r="G51" i="20"/>
  <c r="G31" i="21"/>
  <c r="E28" i="21"/>
  <c r="F49" i="42" s="1"/>
  <c r="I49" i="42" s="1"/>
  <c r="G143" i="24"/>
  <c r="J142" i="24"/>
  <c r="F12" i="24" s="1"/>
  <c r="I142" i="24"/>
  <c r="E12" i="24" s="1"/>
  <c r="F15" i="24"/>
  <c r="E15" i="24"/>
  <c r="F14" i="24"/>
  <c r="E14" i="24"/>
  <c r="F13" i="24"/>
  <c r="E13" i="24"/>
  <c r="F11" i="24"/>
  <c r="E11" i="24"/>
  <c r="G181" i="24"/>
  <c r="G165" i="24" s="1"/>
  <c r="J76" i="24"/>
  <c r="F10" i="24" s="1"/>
  <c r="I76" i="24"/>
  <c r="E10" i="24" s="1"/>
  <c r="G112" i="24"/>
  <c r="J25" i="24"/>
  <c r="F9" i="24" s="1"/>
  <c r="I25" i="24"/>
  <c r="E9" i="24" s="1"/>
  <c r="F8" i="24"/>
  <c r="E8" i="24"/>
  <c r="E316" i="21" l="1"/>
  <c r="F50" i="42"/>
  <c r="F50" i="20"/>
  <c r="F316" i="21"/>
  <c r="G50" i="42"/>
  <c r="G50" i="20"/>
  <c r="E16" i="24"/>
  <c r="G38" i="24"/>
  <c r="G27" i="24"/>
  <c r="H15" i="20"/>
  <c r="G15" i="20"/>
  <c r="F15" i="20"/>
  <c r="G135" i="3"/>
  <c r="G87" i="3"/>
  <c r="G74" i="3"/>
  <c r="G53" i="3"/>
  <c r="G39" i="3"/>
  <c r="G32" i="3"/>
  <c r="E10" i="3"/>
  <c r="J159" i="3"/>
  <c r="F10" i="3" s="1"/>
  <c r="I159" i="3"/>
  <c r="J17" i="3"/>
  <c r="F9" i="3" s="1"/>
  <c r="I17" i="3"/>
  <c r="E9" i="3" s="1"/>
  <c r="E296" i="24" l="1"/>
  <c r="F26" i="42" s="1"/>
  <c r="F25" i="42"/>
  <c r="I25" i="42" s="1"/>
  <c r="F13" i="3"/>
  <c r="G13" i="42" s="1"/>
  <c r="G46" i="3"/>
  <c r="G12" i="20"/>
  <c r="H12" i="20"/>
  <c r="F12" i="20"/>
  <c r="E10" i="20"/>
  <c r="G50" i="40"/>
  <c r="G40" i="40" s="1"/>
  <c r="F26" i="20" l="1"/>
  <c r="E298" i="24"/>
  <c r="F167" i="3"/>
  <c r="G66" i="40"/>
  <c r="G10" i="40" s="1"/>
  <c r="H10" i="40" s="1"/>
  <c r="G8" i="40"/>
  <c r="G21" i="20"/>
  <c r="H21" i="20"/>
  <c r="F21" i="20"/>
  <c r="J18" i="39"/>
  <c r="F9" i="39" s="1"/>
  <c r="G9" i="39"/>
  <c r="I18" i="39"/>
  <c r="E9" i="39" s="1"/>
  <c r="F8" i="39"/>
  <c r="E8" i="39"/>
  <c r="G13" i="39"/>
  <c r="G8" i="39" s="1"/>
  <c r="H63" i="42" l="1"/>
  <c r="H8" i="40"/>
  <c r="F169" i="3"/>
  <c r="G14" i="42"/>
  <c r="F10" i="39"/>
  <c r="H8" i="39"/>
  <c r="G14" i="20"/>
  <c r="H63" i="20"/>
  <c r="E10" i="39"/>
  <c r="F10" i="20"/>
  <c r="E76" i="40"/>
  <c r="F11" i="42" s="1"/>
  <c r="I11" i="42" s="1"/>
  <c r="F76" i="40"/>
  <c r="G11" i="42" s="1"/>
  <c r="G10" i="20"/>
  <c r="G9" i="40"/>
  <c r="H9" i="40" s="1"/>
  <c r="G18" i="20"/>
  <c r="G17" i="20"/>
  <c r="F18" i="20"/>
  <c r="F17" i="20"/>
  <c r="F88" i="5"/>
  <c r="E88" i="5"/>
  <c r="F11" i="5"/>
  <c r="E11" i="5"/>
  <c r="F10" i="5"/>
  <c r="E10" i="5"/>
  <c r="F9" i="5"/>
  <c r="E9" i="5"/>
  <c r="J16" i="5"/>
  <c r="F8" i="5" s="1"/>
  <c r="F87" i="5" s="1"/>
  <c r="F89" i="5" s="1"/>
  <c r="I16" i="5"/>
  <c r="E8" i="5" s="1"/>
  <c r="E87" i="5" s="1"/>
  <c r="I66" i="5"/>
  <c r="J66" i="5"/>
  <c r="J67" i="5"/>
  <c r="I67" i="5"/>
  <c r="J77" i="5"/>
  <c r="I77" i="5"/>
  <c r="J43" i="5"/>
  <c r="I43" i="5"/>
  <c r="J35" i="5"/>
  <c r="I35" i="5"/>
  <c r="J17" i="5"/>
  <c r="I17" i="5"/>
  <c r="G12" i="40" l="1"/>
  <c r="H12" i="40" s="1"/>
  <c r="I63" i="42"/>
  <c r="H62" i="42"/>
  <c r="H64" i="42" s="1"/>
  <c r="E63" i="39"/>
  <c r="F20" i="42" s="1"/>
  <c r="F19" i="42"/>
  <c r="F63" i="39"/>
  <c r="G19" i="42"/>
  <c r="E65" i="39"/>
  <c r="F20" i="20"/>
  <c r="E78" i="40"/>
  <c r="F11" i="20"/>
  <c r="F78" i="40"/>
  <c r="G11" i="20"/>
  <c r="H10" i="20"/>
  <c r="I10" i="20" s="1"/>
  <c r="G76" i="40"/>
  <c r="E89" i="5"/>
  <c r="G8" i="20"/>
  <c r="F8" i="20"/>
  <c r="H9" i="20"/>
  <c r="G9" i="20"/>
  <c r="F9" i="20"/>
  <c r="F69" i="20" s="1"/>
  <c r="F176" i="35"/>
  <c r="E176" i="35"/>
  <c r="E178" i="35" s="1"/>
  <c r="F178" i="35"/>
  <c r="F13" i="35"/>
  <c r="F12" i="35"/>
  <c r="E12" i="35"/>
  <c r="F11" i="35"/>
  <c r="E11" i="35"/>
  <c r="J163" i="35"/>
  <c r="I163" i="35"/>
  <c r="F10" i="35"/>
  <c r="E10" i="35"/>
  <c r="G155" i="35"/>
  <c r="F9" i="35"/>
  <c r="E9" i="35"/>
  <c r="J51" i="35"/>
  <c r="I51" i="35"/>
  <c r="J16" i="35"/>
  <c r="F8" i="35" s="1"/>
  <c r="I16" i="35"/>
  <c r="E8" i="35" s="1"/>
  <c r="G55" i="20"/>
  <c r="F55" i="20"/>
  <c r="G57" i="20"/>
  <c r="H57" i="20"/>
  <c r="F57" i="20"/>
  <c r="G56" i="20"/>
  <c r="F56" i="20"/>
  <c r="J14" i="32"/>
  <c r="I14" i="32"/>
  <c r="G20" i="42" l="1"/>
  <c r="G20" i="20"/>
  <c r="F65" i="39"/>
  <c r="I19" i="42"/>
  <c r="G69" i="20"/>
  <c r="G78" i="40"/>
  <c r="H11" i="20"/>
  <c r="I11" i="20" s="1"/>
  <c r="F38" i="8"/>
  <c r="E38" i="8"/>
  <c r="F27" i="32" l="1"/>
  <c r="F29" i="32"/>
  <c r="E27" i="32"/>
  <c r="E29" i="32" s="1"/>
  <c r="I63" i="20" l="1"/>
  <c r="F12" i="31" l="1"/>
  <c r="E12" i="31"/>
  <c r="G115" i="25" l="1"/>
  <c r="G43" i="38"/>
  <c r="E19" i="25" l="1"/>
  <c r="E156" i="25" l="1"/>
  <c r="F29" i="42" s="1"/>
  <c r="F28" i="42"/>
  <c r="I28" i="42" s="1"/>
  <c r="F29" i="20"/>
  <c r="E158" i="25"/>
  <c r="F16" i="24"/>
  <c r="F296" i="24" l="1"/>
  <c r="G26" i="42" s="1"/>
  <c r="G25" i="42"/>
  <c r="F298" i="24"/>
  <c r="G26" i="20"/>
  <c r="E19" i="26"/>
  <c r="E154" i="26" s="1"/>
  <c r="E156" i="26" l="1"/>
  <c r="F32" i="20"/>
  <c r="F13" i="27"/>
  <c r="E13" i="27"/>
  <c r="E189" i="27" l="1"/>
  <c r="F35" i="42" s="1"/>
  <c r="F34" i="42"/>
  <c r="F189" i="27"/>
  <c r="G35" i="42" s="1"/>
  <c r="G68" i="42" s="1"/>
  <c r="G70" i="42" s="1"/>
  <c r="G34" i="42"/>
  <c r="G58" i="42" s="1"/>
  <c r="G62" i="42" s="1"/>
  <c r="G64" i="42" s="1"/>
  <c r="F35" i="20"/>
  <c r="E191" i="27"/>
  <c r="F191" i="27"/>
  <c r="G35" i="20"/>
  <c r="F10" i="32"/>
  <c r="I34" i="42" l="1"/>
  <c r="G22" i="31"/>
  <c r="G68" i="24"/>
  <c r="G26" i="24" l="1"/>
  <c r="G73" i="25" l="1"/>
  <c r="G192" i="21" l="1"/>
  <c r="G18" i="21" s="1"/>
  <c r="G113" i="27" l="1"/>
  <c r="G15" i="8"/>
  <c r="G9" i="8" s="1"/>
  <c r="H9" i="8" l="1"/>
  <c r="G116" i="21"/>
  <c r="G12" i="21" s="1"/>
  <c r="H8" i="3" l="1"/>
  <c r="F12" i="5" l="1"/>
  <c r="G21" i="35" l="1"/>
  <c r="G43" i="30" l="1"/>
  <c r="G13" i="30" s="1"/>
  <c r="H13" i="30" s="1"/>
  <c r="G34" i="30"/>
  <c r="G16" i="31" l="1"/>
  <c r="G273" i="21"/>
  <c r="G249" i="21"/>
  <c r="G203" i="21"/>
  <c r="G22" i="21" s="1"/>
  <c r="H22" i="21" s="1"/>
  <c r="G131" i="26" l="1"/>
  <c r="G72" i="26"/>
  <c r="G23" i="26"/>
  <c r="G9" i="26" s="1"/>
  <c r="G142" i="24" l="1"/>
  <c r="G12" i="24" s="1"/>
  <c r="H12" i="24" s="1"/>
  <c r="G93" i="24" l="1"/>
  <c r="G77" i="24" s="1"/>
  <c r="G76" i="24" s="1"/>
  <c r="G47" i="24" l="1"/>
  <c r="G19" i="20" l="1"/>
  <c r="F19" i="20"/>
  <c r="XFD7" i="39"/>
  <c r="H9" i="39" l="1"/>
  <c r="G10" i="39"/>
  <c r="G63" i="39" s="1"/>
  <c r="H20" i="42" s="1"/>
  <c r="G17" i="27"/>
  <c r="K20" i="42" l="1"/>
  <c r="I20" i="42"/>
  <c r="G65" i="39"/>
  <c r="H20" i="20"/>
  <c r="I20" i="20" s="1"/>
  <c r="H10" i="39"/>
  <c r="H19" i="20"/>
  <c r="I19" i="20" s="1"/>
  <c r="G23" i="38"/>
  <c r="G67" i="5"/>
  <c r="G64" i="3" l="1"/>
  <c r="E10" i="32" l="1"/>
  <c r="E13" i="3" l="1"/>
  <c r="F13" i="42" s="1"/>
  <c r="E12" i="5"/>
  <c r="E13" i="35"/>
  <c r="I13" i="42" l="1"/>
  <c r="F58" i="42"/>
  <c r="E167" i="3"/>
  <c r="G19" i="8"/>
  <c r="G91" i="26"/>
  <c r="G14" i="26" s="1"/>
  <c r="H14" i="26" s="1"/>
  <c r="F14" i="20" l="1"/>
  <c r="F14" i="42"/>
  <c r="F62" i="42"/>
  <c r="I58" i="42"/>
  <c r="E169" i="3"/>
  <c r="F9" i="36"/>
  <c r="F12" i="36" s="1"/>
  <c r="F58" i="36" s="1"/>
  <c r="E12" i="36"/>
  <c r="E58" i="36" s="1"/>
  <c r="H12" i="21"/>
  <c r="F64" i="42" l="1"/>
  <c r="I64" i="42" s="1"/>
  <c r="I62" i="42"/>
  <c r="I14" i="42"/>
  <c r="F68" i="42"/>
  <c r="F70" i="42" s="1"/>
  <c r="G23" i="20"/>
  <c r="G68" i="20" s="1"/>
  <c r="G70" i="20" s="1"/>
  <c r="F60" i="36"/>
  <c r="F23" i="20"/>
  <c r="F68" i="20" s="1"/>
  <c r="F70" i="20" s="1"/>
  <c r="E60" i="36"/>
  <c r="F22" i="20"/>
  <c r="G49" i="26"/>
  <c r="G31" i="26"/>
  <c r="G85" i="26"/>
  <c r="G11" i="26" s="1"/>
  <c r="G9" i="27" l="1"/>
  <c r="G126" i="27"/>
  <c r="G173" i="27"/>
  <c r="G180" i="27"/>
  <c r="G11" i="24"/>
  <c r="H11" i="24" s="1"/>
  <c r="G125" i="27" l="1"/>
  <c r="G167" i="27"/>
  <c r="G12" i="27" s="1"/>
  <c r="H12" i="27" s="1"/>
  <c r="G74" i="27"/>
  <c r="G10" i="27" s="1"/>
  <c r="H10" i="27" s="1"/>
  <c r="H9" i="27"/>
  <c r="F49" i="20"/>
  <c r="G301" i="21"/>
  <c r="G230" i="21"/>
  <c r="G208" i="21" s="1"/>
  <c r="G126" i="21"/>
  <c r="G14" i="21" s="1"/>
  <c r="H14" i="21" s="1"/>
  <c r="G107" i="27" l="1"/>
  <c r="G11" i="27" s="1"/>
  <c r="G14" i="32"/>
  <c r="H11" i="27" l="1"/>
  <c r="G13" i="27"/>
  <c r="H34" i="20" s="1"/>
  <c r="G7" i="20"/>
  <c r="G170" i="35"/>
  <c r="G12" i="35" s="1"/>
  <c r="H12" i="35" s="1"/>
  <c r="G163" i="35"/>
  <c r="G11" i="35" s="1"/>
  <c r="H11" i="35" s="1"/>
  <c r="G10" i="35"/>
  <c r="H10" i="35" s="1"/>
  <c r="H8" i="35"/>
  <c r="G35" i="5"/>
  <c r="G189" i="27" l="1"/>
  <c r="H13" i="27"/>
  <c r="G9" i="35"/>
  <c r="G105" i="3"/>
  <c r="G83" i="3"/>
  <c r="H35" i="20" l="1"/>
  <c r="I35" i="20" s="1"/>
  <c r="H35" i="42"/>
  <c r="G191" i="27"/>
  <c r="H9" i="35"/>
  <c r="G13" i="35"/>
  <c r="H7" i="20" s="1"/>
  <c r="G176" i="35"/>
  <c r="I35" i="42" l="1"/>
  <c r="K35" i="42"/>
  <c r="H13" i="35"/>
  <c r="H8" i="20"/>
  <c r="G178" i="35"/>
  <c r="G28" i="25"/>
  <c r="G9" i="25" s="1"/>
  <c r="H9" i="25" s="1"/>
  <c r="I8" i="20" l="1"/>
  <c r="G30" i="5"/>
  <c r="G66" i="26" l="1"/>
  <c r="G30" i="26" l="1"/>
  <c r="G10" i="26" s="1"/>
  <c r="G19" i="26" s="1"/>
  <c r="E31" i="20"/>
  <c r="E16" i="20" l="1"/>
  <c r="E55" i="20" l="1"/>
  <c r="D55" i="20"/>
  <c r="D58" i="20" l="1"/>
  <c r="E58" i="20"/>
  <c r="G9" i="36" l="1"/>
  <c r="H9" i="36" s="1"/>
  <c r="G13" i="20" l="1"/>
  <c r="F13" i="20"/>
  <c r="H27" i="21" l="1"/>
  <c r="G25" i="21"/>
  <c r="H25" i="21" s="1"/>
  <c r="H18" i="21"/>
  <c r="G15" i="21" l="1"/>
  <c r="G121" i="21"/>
  <c r="G13" i="21" s="1"/>
  <c r="H13" i="21" s="1"/>
  <c r="G11" i="21"/>
  <c r="H11" i="21" s="1"/>
  <c r="H15" i="21" l="1"/>
  <c r="G23" i="21"/>
  <c r="H23" i="21" s="1"/>
  <c r="G8" i="21"/>
  <c r="G13" i="38"/>
  <c r="H13" i="38" s="1"/>
  <c r="G16" i="26"/>
  <c r="G10" i="38" l="1"/>
  <c r="H8" i="21"/>
  <c r="H10" i="26"/>
  <c r="H16" i="26"/>
  <c r="F31" i="20"/>
  <c r="G19" i="38"/>
  <c r="G40" i="20"/>
  <c r="F40" i="20"/>
  <c r="H10" i="38" l="1"/>
  <c r="H9" i="26"/>
  <c r="G9" i="38"/>
  <c r="F11" i="8"/>
  <c r="G46" i="20" s="1"/>
  <c r="E11" i="8"/>
  <c r="F46" i="20" s="1"/>
  <c r="G10" i="8"/>
  <c r="G11" i="8" s="1"/>
  <c r="G36" i="8" s="1"/>
  <c r="H47" i="42" l="1"/>
  <c r="H47" i="20"/>
  <c r="I47" i="20" s="1"/>
  <c r="G38" i="8"/>
  <c r="G16" i="38"/>
  <c r="H16" i="38" s="1"/>
  <c r="G83" i="38"/>
  <c r="H41" i="42" s="1"/>
  <c r="H10" i="8"/>
  <c r="H9" i="38"/>
  <c r="F37" i="20"/>
  <c r="K41" i="42" l="1"/>
  <c r="I41" i="42"/>
  <c r="K47" i="42"/>
  <c r="I47" i="42"/>
  <c r="G85" i="38"/>
  <c r="H41" i="20"/>
  <c r="I41" i="20" s="1"/>
  <c r="H40" i="20"/>
  <c r="I40" i="20" s="1"/>
  <c r="G159" i="3"/>
  <c r="G10" i="3" s="1"/>
  <c r="H10" i="3" s="1"/>
  <c r="G25" i="3" l="1"/>
  <c r="G17" i="3" s="1"/>
  <c r="G197" i="21"/>
  <c r="G21" i="21" s="1"/>
  <c r="H21" i="21" s="1"/>
  <c r="G25" i="24" l="1"/>
  <c r="G10" i="24" l="1"/>
  <c r="H10" i="24" s="1"/>
  <c r="G77" i="5" l="1"/>
  <c r="G66" i="5" s="1"/>
  <c r="G10" i="5"/>
  <c r="H10" i="5" s="1"/>
  <c r="G43" i="5"/>
  <c r="G17" i="5"/>
  <c r="G16" i="5" l="1"/>
  <c r="G8" i="5" s="1"/>
  <c r="G11" i="5"/>
  <c r="H11" i="5" l="1"/>
  <c r="G88" i="5"/>
  <c r="H8" i="5"/>
  <c r="G54" i="25"/>
  <c r="G11" i="25" s="1"/>
  <c r="H11" i="25" s="1"/>
  <c r="G8" i="25"/>
  <c r="H8" i="25" s="1"/>
  <c r="H18" i="42" l="1"/>
  <c r="H18" i="20"/>
  <c r="H69" i="20" s="1"/>
  <c r="I69" i="20" s="1"/>
  <c r="G13" i="25"/>
  <c r="H13" i="25" s="1"/>
  <c r="G17" i="25"/>
  <c r="H17" i="25" s="1"/>
  <c r="K18" i="42" l="1"/>
  <c r="K69" i="42" s="1"/>
  <c r="H69" i="42"/>
  <c r="I69" i="42" s="1"/>
  <c r="F43" i="20"/>
  <c r="G10" i="28" l="1"/>
  <c r="G9" i="32"/>
  <c r="G10" i="32" l="1"/>
  <c r="G27" i="32"/>
  <c r="H10" i="28"/>
  <c r="G12" i="28"/>
  <c r="G43" i="28" s="1"/>
  <c r="H9" i="32"/>
  <c r="G49" i="25"/>
  <c r="G10" i="25" s="1"/>
  <c r="H10" i="25" s="1"/>
  <c r="H56" i="42" l="1"/>
  <c r="I56" i="42" s="1"/>
  <c r="H56" i="20"/>
  <c r="I56" i="20" s="1"/>
  <c r="G29" i="32"/>
  <c r="I55" i="20"/>
  <c r="H55" i="20"/>
  <c r="H38" i="20"/>
  <c r="I38" i="20" s="1"/>
  <c r="G45" i="28"/>
  <c r="G11" i="36"/>
  <c r="H11" i="36" s="1"/>
  <c r="G47" i="36"/>
  <c r="G22" i="20"/>
  <c r="F7" i="20" l="1"/>
  <c r="G10" i="36"/>
  <c r="H10" i="36" s="1"/>
  <c r="I7" i="20" l="1"/>
  <c r="G12" i="36"/>
  <c r="G58" i="36" s="1"/>
  <c r="H23" i="42" s="1"/>
  <c r="K23" i="42" s="1"/>
  <c r="F25" i="20"/>
  <c r="F34" i="20"/>
  <c r="I34" i="20" s="1"/>
  <c r="I23" i="42" l="1"/>
  <c r="G60" i="36"/>
  <c r="H23" i="20"/>
  <c r="H12" i="36"/>
  <c r="F28" i="20"/>
  <c r="H22" i="20"/>
  <c r="F16" i="20"/>
  <c r="F58" i="20" l="1"/>
  <c r="F62" i="20" s="1"/>
  <c r="I23" i="20"/>
  <c r="I22" i="20"/>
  <c r="F64" i="20" l="1"/>
  <c r="G49" i="20"/>
  <c r="G37" i="20"/>
  <c r="G31" i="20" l="1"/>
  <c r="H11" i="26" l="1"/>
  <c r="G25" i="20" l="1"/>
  <c r="H13" i="24" l="1"/>
  <c r="G28" i="20"/>
  <c r="G9" i="24" l="1"/>
  <c r="H9" i="24" s="1"/>
  <c r="G98" i="25"/>
  <c r="G15" i="25" s="1"/>
  <c r="H15" i="25" s="1"/>
  <c r="G16" i="20"/>
  <c r="H11" i="3" l="1"/>
  <c r="G9" i="3" l="1"/>
  <c r="G13" i="3" s="1"/>
  <c r="G167" i="3" s="1"/>
  <c r="G34" i="20"/>
  <c r="G30" i="30"/>
  <c r="G11" i="30" s="1"/>
  <c r="H11" i="30" s="1"/>
  <c r="H14" i="20" l="1"/>
  <c r="I14" i="20" s="1"/>
  <c r="G169" i="3"/>
  <c r="H9" i="3"/>
  <c r="G43" i="20"/>
  <c r="G12" i="30"/>
  <c r="H12" i="30" s="1"/>
  <c r="G12" i="31" l="1"/>
  <c r="H11" i="31" l="1"/>
  <c r="G52" i="20"/>
  <c r="H10" i="32"/>
  <c r="G58" i="20" l="1"/>
  <c r="G62" i="20" s="1"/>
  <c r="G64" i="20" s="1"/>
  <c r="H12" i="31"/>
  <c r="H52" i="20"/>
  <c r="I52" i="20" s="1"/>
  <c r="H46" i="20"/>
  <c r="I46" i="20" s="1"/>
  <c r="H11" i="8" l="1"/>
  <c r="G51" i="30" l="1"/>
  <c r="G15" i="30" s="1"/>
  <c r="H15" i="30" s="1"/>
  <c r="G25" i="30"/>
  <c r="G10" i="30" s="1"/>
  <c r="G21" i="30"/>
  <c r="G126" i="25"/>
  <c r="G18" i="25" s="1"/>
  <c r="H18" i="25" s="1"/>
  <c r="G14" i="25"/>
  <c r="H10" i="30" l="1"/>
  <c r="H14" i="25"/>
  <c r="G19" i="25"/>
  <c r="G9" i="30"/>
  <c r="G17" i="30" s="1"/>
  <c r="G59" i="30" s="1"/>
  <c r="G148" i="26"/>
  <c r="G17" i="26" s="1"/>
  <c r="H17" i="26" s="1"/>
  <c r="G123" i="26"/>
  <c r="G15" i="26" s="1"/>
  <c r="H44" i="42" l="1"/>
  <c r="H44" i="20"/>
  <c r="I44" i="20" s="1"/>
  <c r="G61" i="30"/>
  <c r="H19" i="25"/>
  <c r="G156" i="25"/>
  <c r="H29" i="42" s="1"/>
  <c r="H9" i="30"/>
  <c r="G154" i="26"/>
  <c r="H32" i="42" s="1"/>
  <c r="H15" i="26"/>
  <c r="H28" i="20"/>
  <c r="G283" i="24"/>
  <c r="G95" i="21"/>
  <c r="G10" i="21" s="1"/>
  <c r="G28" i="21" s="1"/>
  <c r="K29" i="42" l="1"/>
  <c r="I29" i="42"/>
  <c r="K44" i="42"/>
  <c r="I44" i="42"/>
  <c r="K32" i="42"/>
  <c r="I32" i="42"/>
  <c r="I28" i="20"/>
  <c r="H29" i="20"/>
  <c r="G158" i="25"/>
  <c r="H32" i="20"/>
  <c r="I32" i="20" s="1"/>
  <c r="G156" i="26"/>
  <c r="G314" i="21"/>
  <c r="H50" i="42" s="1"/>
  <c r="I50" i="42" s="1"/>
  <c r="H28" i="21"/>
  <c r="H17" i="30"/>
  <c r="H43" i="20"/>
  <c r="I43" i="20" s="1"/>
  <c r="H19" i="26"/>
  <c r="H31" i="20"/>
  <c r="I31" i="20" s="1"/>
  <c r="G14" i="24"/>
  <c r="H14" i="24" s="1"/>
  <c r="H10" i="21"/>
  <c r="G19" i="24"/>
  <c r="G316" i="21" l="1"/>
  <c r="H50" i="20"/>
  <c r="I50" i="20" s="1"/>
  <c r="I29" i="20"/>
  <c r="H49" i="20"/>
  <c r="I49" i="20" s="1"/>
  <c r="G8" i="24"/>
  <c r="H8" i="24" l="1"/>
  <c r="H9" i="28" l="1"/>
  <c r="G57" i="5" l="1"/>
  <c r="G9" i="5" s="1"/>
  <c r="H9" i="5" l="1"/>
  <c r="G87" i="5"/>
  <c r="G12" i="5"/>
  <c r="G34" i="28"/>
  <c r="G11" i="28" s="1"/>
  <c r="G290" i="24"/>
  <c r="G15" i="24" s="1"/>
  <c r="G89" i="5" l="1"/>
  <c r="H17" i="42"/>
  <c r="H17" i="20"/>
  <c r="I17" i="20" s="1"/>
  <c r="G16" i="24"/>
  <c r="H15" i="24"/>
  <c r="H16" i="20"/>
  <c r="I16" i="20" s="1"/>
  <c r="H12" i="5"/>
  <c r="H11" i="28"/>
  <c r="H37" i="20"/>
  <c r="I37" i="20" s="1"/>
  <c r="K17" i="42" l="1"/>
  <c r="I17" i="42"/>
  <c r="H16" i="24"/>
  <c r="G296" i="24"/>
  <c r="H26" i="42" s="1"/>
  <c r="H25" i="20"/>
  <c r="I25" i="20" s="1"/>
  <c r="H12" i="28"/>
  <c r="K26" i="42" l="1"/>
  <c r="K68" i="42" s="1"/>
  <c r="K70" i="42" s="1"/>
  <c r="I26" i="42"/>
  <c r="H68" i="42"/>
  <c r="G298" i="24"/>
  <c r="H26" i="20"/>
  <c r="H12" i="3"/>
  <c r="H70" i="42" l="1"/>
  <c r="I70" i="42" s="1"/>
  <c r="I68" i="42"/>
  <c r="I26" i="20"/>
  <c r="H68" i="20"/>
  <c r="H13" i="3"/>
  <c r="I68" i="20" l="1"/>
  <c r="H70" i="20"/>
  <c r="I70" i="20" s="1"/>
  <c r="H13" i="20"/>
  <c r="H58" i="20" l="1"/>
  <c r="I13" i="20"/>
  <c r="H62" i="20" l="1"/>
  <c r="I58" i="20"/>
  <c r="I62" i="20" l="1"/>
  <c r="H64" i="20"/>
  <c r="I64" i="20" s="1"/>
</calcChain>
</file>

<file path=xl/sharedStrings.xml><?xml version="1.0" encoding="utf-8"?>
<sst xmlns="http://schemas.openxmlformats.org/spreadsheetml/2006/main" count="1517" uniqueCount="840">
  <si>
    <t>Zastupitelé</t>
  </si>
  <si>
    <t xml:space="preserve">Správce: </t>
  </si>
  <si>
    <t>§</t>
  </si>
  <si>
    <t>seskupení položek</t>
  </si>
  <si>
    <t>Název seskupení položek</t>
  </si>
  <si>
    <t>%</t>
  </si>
  <si>
    <t>v tis.Kč</t>
  </si>
  <si>
    <t>Neinvestiční nákupy a související výdaje</t>
  </si>
  <si>
    <t>Celkem</t>
  </si>
  <si>
    <t>Neinvestiční transfery obyvatelstvu</t>
  </si>
  <si>
    <t>Komentář:</t>
  </si>
  <si>
    <t>Ostatní platy</t>
  </si>
  <si>
    <t>Knihy, učební pomůcky a tisk</t>
  </si>
  <si>
    <t>Drobný hmotný dlouhodobý majetek</t>
  </si>
  <si>
    <t>Konzultační, poradenské a právní služby</t>
  </si>
  <si>
    <t>Služby školení a vzdělávání</t>
  </si>
  <si>
    <t>Nákup ostatních služeb</t>
  </si>
  <si>
    <t>Opravy a udržování</t>
  </si>
  <si>
    <t>Programové vybavení</t>
  </si>
  <si>
    <t>§ 6113, seskupení pol. 51 - Neinvestiční nákupy a související výdaje</t>
  </si>
  <si>
    <t>§ 6113, seskupení pol. 54 - Neinvestiční transfery obyvatelstvu</t>
  </si>
  <si>
    <t xml:space="preserve">V souvislosti s platnou legislativou navrhujeme rozpočtovat i tuto položku.  </t>
  </si>
  <si>
    <t>Ing. Luděk Niče</t>
  </si>
  <si>
    <t>Ostatní osobní výdaje</t>
  </si>
  <si>
    <t>Odměny členů zastupitelstva obcí a krajů</t>
  </si>
  <si>
    <t>Povinné pojistné na sociální zabezpečení a příspěvek na státní politiku zaměstnanosti</t>
  </si>
  <si>
    <t>Ostatní povinné pojistné placené zaměstnavatelem</t>
  </si>
  <si>
    <t>Studená voda</t>
  </si>
  <si>
    <t>Teplo</t>
  </si>
  <si>
    <t>Elektrická energie</t>
  </si>
  <si>
    <t>Pohonné hmoty a maziva</t>
  </si>
  <si>
    <t>Služby peněžních ústavů</t>
  </si>
  <si>
    <t xml:space="preserve">Nájemné </t>
  </si>
  <si>
    <t>Pohoštění</t>
  </si>
  <si>
    <t>Účastnické poplatky na konference</t>
  </si>
  <si>
    <t>Ostatní poskytované zálohy a jistiny</t>
  </si>
  <si>
    <t>Věcné dary</t>
  </si>
  <si>
    <t>Nákup kolků</t>
  </si>
  <si>
    <t>Platby daní a poplatků státnímu rozpočtu</t>
  </si>
  <si>
    <t>Náhrady mezd v době nemoci</t>
  </si>
  <si>
    <t>Ostatní neinvestiční výdaje</t>
  </si>
  <si>
    <t>Ostatní neinvestiční transfery obyvatelstvu</t>
  </si>
  <si>
    <t>Nájemné</t>
  </si>
  <si>
    <t>Nespecifikované rezervy</t>
  </si>
  <si>
    <t>§ 6172, seskupení pol. 51 - Neinvestiční nákupy a související výdaje</t>
  </si>
  <si>
    <t>ORJ - 03</t>
  </si>
  <si>
    <t>Ostatní platby za provedenou práci jinde nezařazené</t>
  </si>
  <si>
    <t>Povinné pojistné na veřejné zdravotní pojištění</t>
  </si>
  <si>
    <t>Povinné pojistné na úrazové pojištění</t>
  </si>
  <si>
    <t>Teplá voda</t>
  </si>
  <si>
    <t>Nákup ostatních paliv a energie</t>
  </si>
  <si>
    <t>Nafta do náhradního zdroje elektrické energie.</t>
  </si>
  <si>
    <t>Položka zahrnuje nákup výrobků a služeb k pohoštění KÚOK.</t>
  </si>
  <si>
    <t>§ 6172, seskupení pol. 54 - Neinvestiční transfery obyvatelstvu</t>
  </si>
  <si>
    <t>ORJ - 04</t>
  </si>
  <si>
    <t>Mgr. Hana Kamasová</t>
  </si>
  <si>
    <t>vedoucí odboru</t>
  </si>
  <si>
    <t>Investiční nákupy a související výdaje</t>
  </si>
  <si>
    <t>§ 6172, seskupení pol. 61 - Investiční nákupy a související výdaje</t>
  </si>
  <si>
    <t>Pozemky</t>
  </si>
  <si>
    <t>ORJ - 17</t>
  </si>
  <si>
    <t>Ing. Miroslav Kubín</t>
  </si>
  <si>
    <t>Odbor ekonomický</t>
  </si>
  <si>
    <t>ORJ - 07</t>
  </si>
  <si>
    <t xml:space="preserve">Kurzové ztráty týkající se pohybu finančních prostředků na bankovních účtech vedených v EUR.  </t>
  </si>
  <si>
    <t xml:space="preserve">Jedná se o služby spojené s vedením bankovních účtů - za vedení účtů, poplatky za položky apod. a o pojištění platebních karet.   </t>
  </si>
  <si>
    <t>§ 6409, seskupení pol. 59 - Ostatní neinvestiční výdaje</t>
  </si>
  <si>
    <t xml:space="preserve">Odbor životního prostředí a zemědělství </t>
  </si>
  <si>
    <t xml:space="preserve">Odbor sociálních věcí </t>
  </si>
  <si>
    <t xml:space="preserve">Odbor dopravy a silničního hospodářství </t>
  </si>
  <si>
    <t>Odbor (kancelář)</t>
  </si>
  <si>
    <t>ORJ</t>
  </si>
  <si>
    <t xml:space="preserve">Odbor ekonomický  </t>
  </si>
  <si>
    <t xml:space="preserve">Odbor zdravotnictví </t>
  </si>
  <si>
    <t>Ochranné pomůcky</t>
  </si>
  <si>
    <t xml:space="preserve">Jedná se o průběžné zálohy na drobné výdaje spojené se zajištěním akcí a chodů sekretariátů členů vedení OK vyplácené přes pokladnu. </t>
  </si>
  <si>
    <t>ORJ - 18</t>
  </si>
  <si>
    <t>§ 3341, seskupení pol. 51 - Neinvestiční nákupy a související výdaje</t>
  </si>
  <si>
    <t>§ 3349, seskupení pol. 51 - Neinvestiční nákupy a související výdaje</t>
  </si>
  <si>
    <t>§ 6409, seskupení pol. 51 - Neinvestiční nákupy a související výdaje</t>
  </si>
  <si>
    <t>Úroky vlastní</t>
  </si>
  <si>
    <t xml:space="preserve">Výdaje na úhradu nákladů za daňové poradenství a konzultační činnosti v oblasti účetnictví na základě uzavřených smluv.  </t>
  </si>
  <si>
    <t>Léky a zdravotnický materiál</t>
  </si>
  <si>
    <t>Zpracování dat a služby související s informačními a komunikačními technologiemi</t>
  </si>
  <si>
    <t>§ 5272, seskupení pol. 51 - Neinvestiční nákupy a související výdaje</t>
  </si>
  <si>
    <t>§ 5273, seskupení pol. 51 - Neinvestiční nákupy a související výdaje</t>
  </si>
  <si>
    <t>Prádlo, oděv a obuv</t>
  </si>
  <si>
    <t>§ 5529, seskupení pol. 51 - Neinvestiční nákupy a související výdaje</t>
  </si>
  <si>
    <t>Odměny za užití duševního vlastnictví</t>
  </si>
  <si>
    <t>Poštovní služby</t>
  </si>
  <si>
    <t>§ 2143, seskupení pol. 51 - Neinvestiční nákupy a související výdaje</t>
  </si>
  <si>
    <t>ORJ - 08</t>
  </si>
  <si>
    <t xml:space="preserve">Ing. Radek Dosoudil </t>
  </si>
  <si>
    <t>§ 3635, seskupení pol. 51 - Neinvestiční nákupy a související výdaje</t>
  </si>
  <si>
    <t>§ 3636, seskupení pol. 51 - Neinvestiční nákupy a související výdaje</t>
  </si>
  <si>
    <t>§ 3639, seskupení pol. 51 - Neinvestiční nákupy a související výdaje</t>
  </si>
  <si>
    <t>ORJ - 09</t>
  </si>
  <si>
    <t>Ing. Josef Veselský</t>
  </si>
  <si>
    <t>§ 1032, seskupení pol. 51 - Neinvestiční nákupy a související výdaje</t>
  </si>
  <si>
    <t>Nájemné za půdu</t>
  </si>
  <si>
    <t>§ 1036, seskupení pol. 51 - Neinvestiční nákupy a související výdaje</t>
  </si>
  <si>
    <t>§ 1099, seskupení pol. 51 - Neinvestiční nákupy a související výdaje</t>
  </si>
  <si>
    <t>§ 2369, seskupení pol. 51 - Neinvestiční nákupy a související výdaje</t>
  </si>
  <si>
    <t>§ 3719, seskupení pol. 51 - Neinvestiční nákupy a související výdaje</t>
  </si>
  <si>
    <t>§ 3725, seskupení pol. 51 - Neinvestiční nákupy a související výdaje</t>
  </si>
  <si>
    <t>§ 3729, seskupení pol. 51 - Neinvestiční nákupy a související výdaje</t>
  </si>
  <si>
    <t>§ 3742, seskupení pol. 51 - Neinvestiční nákupy a související výdaje</t>
  </si>
  <si>
    <t>§ 3769, seskupení pol. 51 - Neinvestiční nákupy a související výdaje</t>
  </si>
  <si>
    <t>ORJ - 10</t>
  </si>
  <si>
    <t>Mgr. Miroslav Gajdůšek, MBA</t>
  </si>
  <si>
    <t>§ 3269, seskupení pol. 51 - Neinvestiční nákupy a související výdaje</t>
  </si>
  <si>
    <t>§ 3269, seskupení pol. 54 - Neinvestiční transfery obyvatelstvu</t>
  </si>
  <si>
    <t>ORJ - 11</t>
  </si>
  <si>
    <t>Mgr. Irena Sonntagová</t>
  </si>
  <si>
    <t>§ 4339, seskupení pol. 51 - Neinvestiční nákupy a související výdaje</t>
  </si>
  <si>
    <t>§ 4349, seskupení pol. 51 - Neinvestiční nákupy a související výdaje</t>
  </si>
  <si>
    <t>§ 4399, seskupení pol. 51 - Neinvestiční nákupy a související výdaje</t>
  </si>
  <si>
    <t>ORJ - 12</t>
  </si>
  <si>
    <t>Ing. Ladislav Růžička</t>
  </si>
  <si>
    <t>§ 2212, seskupení pol. 51 - Neinvestiční nákupy a související výdaje</t>
  </si>
  <si>
    <t>§ 2223, seskupení pol. 51 - Neinvestiční nákupy a související výdaje</t>
  </si>
  <si>
    <t>§ 3319, seskupení pol. 51 - Neinvestiční nákupy a související výdaje</t>
  </si>
  <si>
    <t>Odbor zdravotnictví</t>
  </si>
  <si>
    <t>ORJ - 14</t>
  </si>
  <si>
    <t>Provoz záchytné stanice</t>
  </si>
  <si>
    <t>§ 3513, seskupení pol. 51 - Neinvestiční nákupy a související výdaje</t>
  </si>
  <si>
    <t>§ 3522, seskupení pol. 51 - Neinvestiční nákupy a související výdaje</t>
  </si>
  <si>
    <t>§ 3599, seskupení pol. 51 - Neinvestiční nákupy a související výdaje</t>
  </si>
  <si>
    <t xml:space="preserve">Inzerce pro personální výběrová řízení, psychologická vyšetření.  </t>
  </si>
  <si>
    <t xml:space="preserve">Pohoštění </t>
  </si>
  <si>
    <t xml:space="preserve">a) Odbory Krajského úřadu Olomouckého kraje </t>
  </si>
  <si>
    <t xml:space="preserve">Léky a zdravotnický materiál </t>
  </si>
  <si>
    <t xml:space="preserve">Zpracování dat a služby související s informačními a komunikačními technologiemi </t>
  </si>
  <si>
    <t xml:space="preserve">Dary obyvatelstvu </t>
  </si>
  <si>
    <t>1. Realizace seminářů pro sociální pracovníky</t>
  </si>
  <si>
    <t>3. Realizace seminářů pro sociální pracovníky v oblasti sociálně-právní ochrany dětí</t>
  </si>
  <si>
    <t xml:space="preserve">2. Realizace seminářů (školení), workshopů pro oblast prevence sociálního vyloučení a prevence kriminality </t>
  </si>
  <si>
    <t>Odbor kancelář ředitele</t>
  </si>
  <si>
    <t>1. Předplatné novin a odborných časopisů, jiných nosičů</t>
  </si>
  <si>
    <t>1. Zásady územního rozvoje Olomouckého kraje (ZÚR OK)</t>
  </si>
  <si>
    <t>2. Územně analytické podklady Olomouckého kraje (ÚAP OK)</t>
  </si>
  <si>
    <t xml:space="preserve">1. Členský příspěvek Olomouckého kraje Euroregionu Praděd </t>
  </si>
  <si>
    <t>2. Členský příspěvek Olomouckého kraje Euroregion Glacensis</t>
  </si>
  <si>
    <t xml:space="preserve">Neinvestiční transfery soukromoprávním subjektům </t>
  </si>
  <si>
    <t>1. Propagační a prezentační materiály kraje v oblasti podnikání, obchodu, průmyslu, průmyslových zón, rozvojových ploch a brownfieldů</t>
  </si>
  <si>
    <t>2. Pronájem - pracovní setkání zástupců mikroregionů Olomouckého kraje</t>
  </si>
  <si>
    <t xml:space="preserve">Neinvestiční transfery obcím </t>
  </si>
  <si>
    <t>§ 2141, seskupení pol. 51 - Neinvestiční nákupy a související výdaje</t>
  </si>
  <si>
    <t xml:space="preserve">2. Porady ředitelů škol a školských zařízení </t>
  </si>
  <si>
    <t>Zahrnuje prostředky na proplacení nákladů spojených se zasedáním Rady a Zastupitelstva mládeže Olomouckého kraje (včetně jednání výborů Zastupitelstva), Národního parlamentu dětí a mládeže a akcí souvisejících s činností Rady a Zastupitelstva mládeže  Olomouckého kraje.</t>
  </si>
  <si>
    <t>§ 3792, seskupení pol. 51 - Neinvestiční nákupy a související výdaje</t>
  </si>
  <si>
    <t xml:space="preserve">Krajská konference environmentálního vzdělávání, výchovy a osvěty Olomouckého kraje </t>
  </si>
  <si>
    <t xml:space="preserve">Environmentální vzdělávání, výchova a osvěta </t>
  </si>
  <si>
    <t xml:space="preserve">1. Nájemné při akcích Olomouckého kraje </t>
  </si>
  <si>
    <t xml:space="preserve">2. Nájemné při akcích realizovaných pro NNO </t>
  </si>
  <si>
    <t xml:space="preserve">2. Náklady na organizační zajištění akcí Olomouckého kraje </t>
  </si>
  <si>
    <t>4. Monitoring OFF-LINE</t>
  </si>
  <si>
    <t>3. Náklady spojené s financování občerstvení na akcích organizovaných pro NNO</t>
  </si>
  <si>
    <t xml:space="preserve">Neinvestiční příspěvky zřízeným příspěvkovým organizacím </t>
  </si>
  <si>
    <t xml:space="preserve">Odbor podpory řízení příspěvkových organizací </t>
  </si>
  <si>
    <t>ORJ - 19</t>
  </si>
  <si>
    <t xml:space="preserve">Náhrada za přičlenění honebních pozemků na základě dohod uzavřených mezi Olomouckým krajem a vlastníky pozemků, Městem Hranice a Lesy ČR, s.p., o přičlenění honebních pozemků k vlastní honitbě Olomouckého kraje Valšovice.  </t>
  </si>
  <si>
    <t>Kurzové rozdíly ve výdajích</t>
  </si>
  <si>
    <t xml:space="preserve">Prostředky rozpočtované na této položce zahrnují náklady za úhrady pronájmů prostor při akcích realizovaných pro NNO. </t>
  </si>
  <si>
    <t>1. Náklady na organizační zajištění vybraných komisí Rady AKČR</t>
  </si>
  <si>
    <t xml:space="preserve">Výdaje na úhradu daně z přidané hodnoty na základě daňového přiznání. DPH je odváděno za krátkodobé nájmy (do 48 hod.) včetně vybavení (např. pronájem kongresového sálu), pronájem nebytových prostor a movitých věcí - kantýna, nájem parkovacích míst, úplata za poskytnutí věcného břemene, nájem honebních pozemků, stravovací služby ZELOS, EKO-KOM (zajištění informační kampaně v oblasti vzdělávání a osvěty obyvatel s odpady) a další.  </t>
  </si>
  <si>
    <t xml:space="preserve">Poradenství, analýzy a studie zpracovávané externími experty a organizacemi pro potřebu zabezpečení výkonu státní správy a samosprávy v oblasti odpadového hospodářství.   </t>
  </si>
  <si>
    <t xml:space="preserve">4. Střednědobý plán rozvoje sociálních služeb </t>
  </si>
  <si>
    <t>1. Administrativní služby</t>
  </si>
  <si>
    <t>Odbor kontroly</t>
  </si>
  <si>
    <t>ORJ - 20</t>
  </si>
  <si>
    <t xml:space="preserve">Mgr. Bc. Zuzana Punčochářová </t>
  </si>
  <si>
    <t xml:space="preserve">vedoucí odboru </t>
  </si>
  <si>
    <t xml:space="preserve">Zajištění konzultační, poradenské a právní služby pro potřeby odboru kontroly. Lze také využít pro potřeby analýz, případně studií zpracovaných externími odborníky. Nejde o duplicitní činnosti s již existující právní a daňovou činností pro Olomoucký kraj.  </t>
  </si>
  <si>
    <t xml:space="preserve">Odbor kontroly </t>
  </si>
  <si>
    <t>Ostatní nákupy jinde nezařazené</t>
  </si>
  <si>
    <t xml:space="preserve">Neinvestiční transfery státnímu rozpočtu </t>
  </si>
  <si>
    <t xml:space="preserve">Poskytnuté náhrady </t>
  </si>
  <si>
    <t>1. Projekt Rodinných pasů v Olomouckém kraji</t>
  </si>
  <si>
    <t xml:space="preserve">2. Semináře, pracovní setkání </t>
  </si>
  <si>
    <t>3. Akce pro rodiny</t>
  </si>
  <si>
    <t xml:space="preserve">Jde o zajištění služby posuzování žadatelů o tzv. příbuzenskou pěstounskou péči na základě požadavku OÚORP. Po realizovaném posouzení dochází k refundaci nákladů ze strany OÚORP. Jedná se o  aktivitu v přenesené působnosti. </t>
  </si>
  <si>
    <t>Posuzování žadatelů o příbuzenskou pěstounskou péči</t>
  </si>
  <si>
    <t>2. Specializovaná lékařská a psychologická vyšetření pro potřeby posuzování žadatelů o náhradní rodinnou péči</t>
  </si>
  <si>
    <t xml:space="preserve">Ing. Svatava Špalková </t>
  </si>
  <si>
    <t xml:space="preserve">Nákup materiálu </t>
  </si>
  <si>
    <t>Nákup materiálu</t>
  </si>
  <si>
    <t>Poskytnuté náhrady</t>
  </si>
  <si>
    <t xml:space="preserve">Ostatní nákupy jinde nezařazené </t>
  </si>
  <si>
    <t>1. Ostatní nákupy</t>
  </si>
  <si>
    <t xml:space="preserve">2.Členský příspěvek - Jeseníky - Sdružení cestovního ruchu </t>
  </si>
  <si>
    <t>3. Členský příspěvek - Evropská kulturní stezka sv. Cyrila a Metoděje, z.s.p.o.</t>
  </si>
  <si>
    <t xml:space="preserve">4. Členský příspěvek - Střední Morava - Sdružení cestovního ruchu </t>
  </si>
  <si>
    <t xml:space="preserve">Kurzové rozdíly ve výdajích </t>
  </si>
  <si>
    <t xml:space="preserve">Jedná se o finanční prostředky nárokované na úhradu členského poplatku Olomouckého kraje v Československém ústavu zahraničním.  Z této položky budou hrazeny výdaje např. za vyřízení víz při zahraniční služební cestě.  </t>
  </si>
  <si>
    <t xml:space="preserve">Odbor majetkový, právní a správních činností </t>
  </si>
  <si>
    <t>Úhrada nákladů soudních řízení v případě prohry soudních sporů. Termín pro uhrazení nákladů soudních řízení bývá v rozhodnutí soudu stanoven v řádu několika dní.</t>
  </si>
  <si>
    <t xml:space="preserve">1. Poradenství, analýzy a studie zpracovávané externími experty a organizacemi pro potřebu zabezpečení výkonu státní správy v oblasti:  </t>
  </si>
  <si>
    <t>2. Úhrada nákladů na zajištění technického zabezpečení konání veřejného projednání dokumentace a posudku</t>
  </si>
  <si>
    <t>Odbor strategického rozvoje kraje</t>
  </si>
  <si>
    <t>Evropské seskupení pro územní spolupráci (ESÚS NOVUM)</t>
  </si>
  <si>
    <t xml:space="preserve">1.Pronájem - veletrhy investičních příležitostí </t>
  </si>
  <si>
    <t>3. Pronájem - workshop pro zástupce obcí s rozšířenou působností Olomouckého kraje (ORP OK)</t>
  </si>
  <si>
    <t xml:space="preserve">Nákup materiálu v rámci ocenění garantů soutěží. </t>
  </si>
  <si>
    <t xml:space="preserve">Finanční prostředky na zajištění pravidelných porad s řediteli a ekonomy příspěvkových organizací zřizovaných Olomouckým krajem v oblasti kultury. </t>
  </si>
  <si>
    <t>Zajištění schůze Krajské epidemiologické komise Olomouckého kraje.</t>
  </si>
  <si>
    <t>Prostředky rozpočtované na této položce jsou alokovány na úhradu kurzových rozdílů při hrazení faktur v cizí měně.</t>
  </si>
  <si>
    <t xml:space="preserve"> </t>
  </si>
  <si>
    <t>Výdaje odborů - provozní výdaje</t>
  </si>
  <si>
    <t>Na provoz záchytné stanice při Vojenské nemocnici Olomouc. Předpokládá se nárůst ceny.</t>
  </si>
  <si>
    <t>1. Program prevence kriminilaity z MVČR - podíl OK</t>
  </si>
  <si>
    <t>Poradenství, analýzy a studie</t>
  </si>
  <si>
    <t xml:space="preserve">Podle ust. § 18 odst. 2 zákona č. 100/2001 Sb., o posuzování vlivu na životní prostředí, náklady spojené s veřejným projednáním podle § 9 odst. 9 tohoto zákona a náklady spojené  se zveřejňováním podle tohoto zákona nese příslušný krajský úřad. </t>
  </si>
  <si>
    <t>Podlimitní věcná břemena</t>
  </si>
  <si>
    <t>1. Podlimitní věcná břemena do 40 000 Kč</t>
  </si>
  <si>
    <t xml:space="preserve">1. Úhrada provizí realitním kancelářím dle uzavřených smluv o zprostředkování odprodeje </t>
  </si>
  <si>
    <t xml:space="preserve">2. Výdaje související s dokončenými investicemi </t>
  </si>
  <si>
    <t>Nadlimitní věcná břemena</t>
  </si>
  <si>
    <t>1. Nadlimitní věcná břemena nad 40 000 Kč</t>
  </si>
  <si>
    <t xml:space="preserve">2. Nadlimitní věcná břemena nad 40 000 Kč související s dokončenými investičními akcemi </t>
  </si>
  <si>
    <t xml:space="preserve">Členské příspěvky mezinárodním nevládním organizacím </t>
  </si>
  <si>
    <t>Pronájem místností v případě konání výjezdních porad KUOK s úřady územního plánování a stavebními úřady.</t>
  </si>
  <si>
    <t>1. Zajištění provozu trafostanic v majetku OK velkoodběratelé trafostanic</t>
  </si>
  <si>
    <t>2. Překlady</t>
  </si>
  <si>
    <t>2. Regionální centrum Olomouc, s. r .o., Olomouc - Smlouva č. 2008/0424/KŘ/DSM o zajištění služeb - budova RCO</t>
  </si>
  <si>
    <t>2. Regionální centrum Olomouc, s.r.o., Olomouc - Smlouva č. 2008/0424/KŘ/DSM o zajištění služeb - budova RCO</t>
  </si>
  <si>
    <t xml:space="preserve">Plyn </t>
  </si>
  <si>
    <t>4. Regionální centrum Olomouc, s.r.o., Olomouc - Smlouva č. 2012/03819/KŘ/DSM o zajištění služeb pro zařízení datového centra (budova RCO)</t>
  </si>
  <si>
    <t xml:space="preserve">Úhrada poštovného včetně poplatků za časové razítko. </t>
  </si>
  <si>
    <t xml:space="preserve">2.  MERIT GROUP, a.s., Olomouc - Smlouva č. 2003/1070/OIT/DSM o poskytování telekomunikačních služeb </t>
  </si>
  <si>
    <t>2. Regionální centrum Olomouc, s.r.o., Olomouc - Smlouva č. 2012/03818/KŘ/DSM, o nájmu zařízení datového centra - budova RCO</t>
  </si>
  <si>
    <t>2. Výdaje na semináře, školení, kurzy, workshopy, stáže pro neúředníky</t>
  </si>
  <si>
    <t xml:space="preserve">Odbor informačních technologií </t>
  </si>
  <si>
    <t>ORJ - 06</t>
  </si>
  <si>
    <t xml:space="preserve">Programové vybavení </t>
  </si>
  <si>
    <t>Odbor investic</t>
  </si>
  <si>
    <t>Odbor školství a mládeže</t>
  </si>
  <si>
    <t xml:space="preserve">1. Nákup materiálu pro potřeby odboru </t>
  </si>
  <si>
    <t xml:space="preserve">2. Talent Olomouckého kraje </t>
  </si>
  <si>
    <t>2. Zastupitelstvo mládeže Olomouckého kraje (dále jen ZMOK)</t>
  </si>
  <si>
    <t xml:space="preserve">Na nákup služeb a hrazení výdajů, např.výdaje související s organizací, spoluorganizací akcí zaměřených na aktivity s činností  ZMOK, účast v projektech tematicky zaměřených na mládež a s tím související tématiku.  </t>
  </si>
  <si>
    <t xml:space="preserve">3. Talent Olomouckého kraje </t>
  </si>
  <si>
    <t xml:space="preserve">Finanční prostředky budou použity na zajištění služeb spojených se slavnostním vyhlášením ocenění. </t>
  </si>
  <si>
    <t>1. Zastupitelstvo mládeže Olomouckého kraje</t>
  </si>
  <si>
    <t>3. Talent Olomouckého kraje</t>
  </si>
  <si>
    <t xml:space="preserve">Talent Olomouckého kraje </t>
  </si>
  <si>
    <t xml:space="preserve">Podpora programů škol a školských zařízení, které jsou zaměřeny na DVPP v oblasti primární prevence sociálně - patologických jevů </t>
  </si>
  <si>
    <t>Odbor sportu, kultury a památkové péče</t>
  </si>
  <si>
    <t>ORJ - 13</t>
  </si>
  <si>
    <t xml:space="preserve">Konzultační a poradenská činnost v oblasti památkové péče. </t>
  </si>
  <si>
    <t xml:space="preserve">Zahrnuje finanční prostředky na úhradu nákladů na pohoštění spojených s konáním pravidelných porad s řediteli a ekonomy příspěvkových organizací zřizovaných Olomouckým krajem v oblasti kultury.    </t>
  </si>
  <si>
    <t>2. Porady s řediteli a ekonomy</t>
  </si>
  <si>
    <t>§ 3419, seskupení pol. 51 - Neinvestiční nákupy a související výdaje</t>
  </si>
  <si>
    <t xml:space="preserve">1. Náklady související se zahraničními aktivitami Olomouckého kraje </t>
  </si>
  <si>
    <t>3.Nájemné prostor mimo KÚOK</t>
  </si>
  <si>
    <t>1. Náklady spojené s financování občerstvení na akcích organizovaných odborem</t>
  </si>
  <si>
    <t>2. Náklady spojené s financování občerstvení na akcích organizovaných odborem</t>
  </si>
  <si>
    <t>Plyn</t>
  </si>
  <si>
    <t>Odbor kancelář hejtmana</t>
  </si>
  <si>
    <t>Mgr. Jiří Šafránek</t>
  </si>
  <si>
    <t>Skutečnost 2015</t>
  </si>
  <si>
    <t>Skutečnost 2016</t>
  </si>
  <si>
    <t>Úhrada nákladů na zajištění péče o zvláště chráněná území</t>
  </si>
  <si>
    <t>3. Regionální centrum Olomouc, s. r. o., Olomouc - Smlouva č. 2008/0424/KŘ/DSM o zajištění služeb - budova RCO</t>
  </si>
  <si>
    <t>2. Podlimitní věcná břemena do 40 000 Kč</t>
  </si>
  <si>
    <t>3a</t>
  </si>
  <si>
    <t>3b</t>
  </si>
  <si>
    <t>Zastupitelstvo Olomouckého kraje usnesením UZ/10/26/2014 ze dne 11.04.2014 schválilo členství Olomouckého kraje v zájmovém spolku měst, obcí a mikroregionů s názvem "Odpady Olomouckého kraje, z.s." za účelem společného řešení problematiky nakládání s komunálním odpadem. Dle důvodové zprávy je finanční příspěvek Olomouckého kraje na chod spolku 100 tis. Kč ročně.</t>
  </si>
  <si>
    <t>Soudní náhrady památkové péče.</t>
  </si>
  <si>
    <t>vedoucí odboru kancelář hejtmana</t>
  </si>
  <si>
    <t>7. ČD Telematika, a.s., Praha - nájemní smlouva č. 2016/03037/OKŘ/DSM - centrální spisovna na Trocnovské ulici v Olomouci</t>
  </si>
  <si>
    <t>Platy a podobné související výdaje</t>
  </si>
  <si>
    <t>Neinvestiční transfery veřejnoprávním subjektům a mezi peněžními fondy téhož subjektu a platby daní</t>
  </si>
  <si>
    <t>Nákup příručních lékárniček na pracovištích, do služebních vozidel a jejich vybavení.</t>
  </si>
  <si>
    <t>Neinvestiční transfery a související platby do zahraničí</t>
  </si>
  <si>
    <t>§ 3636, seskupení pol. 55 - Neinvestiční transfery a související platby do zahraničí</t>
  </si>
  <si>
    <t>§ 6113, seskupení pol. 50 - Platy a podobné související výdaje</t>
  </si>
  <si>
    <t>§ 6113, seskupení pol. 53 - Neinvestiční transfery veřejnoprávním subjektům a mezi peněžními fondy téhož subjektu a platby daní</t>
  </si>
  <si>
    <t>§ 6330, seskupení pol. 53 - Neinvestiční transfery veřejnoprávním subjektům a mezi peněžními fondy téhož subjektu a platby daní</t>
  </si>
  <si>
    <t>§ 6172, seskupení pol. 50 - Platy a podobné související výdaje</t>
  </si>
  <si>
    <t>§ 6172, seskupení pol. 53 - Neinvestiční transfery veřejnoprávním subjektům a mezi peněžními fondy téhož subjektu a platby daní</t>
  </si>
  <si>
    <t>§ 3639, seskupení pol. 53 - Neinvestiční transfery veřejnoprávním subjektům a mezi peněžními fondy téhož subjektu a platby daní</t>
  </si>
  <si>
    <t xml:space="preserve">3. Prezentace kraje na konferencích a veletrzích za účelem propagace investičních příležitostí, rozvojových ploch, průmyslových zón apod. </t>
  </si>
  <si>
    <t>§ 3299, seskupení pol. 53 - Neinvestiční transfery veřejnoprávním subjektům a mezi peněžními fondy téhož subjektu a platby daní</t>
  </si>
  <si>
    <t>§ 3541, seskupení pol. 53 - Neinvestiční transfery veřejnoprávním subjektům a mezi peněžními fondy téhož subjektu a platby daní</t>
  </si>
  <si>
    <t>§ 3792, seskupení pol. 53 - Neinvestiční transfery veřejnoprávním subjektům a mezi peněžními fondy téhož subjektu a platby daní</t>
  </si>
  <si>
    <t>§ 3314, seskupení pol. 53 - Neinvestiční transfery veřejnoprávním subjektům a mezi peněžními fondy téhož subjektu a platby daní</t>
  </si>
  <si>
    <t>§ 3544, seskupení pol. 53 - Neinvestiční transfery veřejnoprávním subjektům a mezi peněžními fondy téhož subjektu a platby daní</t>
  </si>
  <si>
    <t>Služby pro výkon státní správy v oblasti výběrových řízeních zdravotnických zařízení dle zákona č. 48/1997 Sb., včetně provedení analýzy zdravotního stavu obyvatel OK a systém hospicové péče v OK.</t>
  </si>
  <si>
    <t xml:space="preserve">Úhrada nákladů na očkování proti TBC.Kalmetizace dle zákona č. 258/2000 Sb.,§45 o ochraně veřejného zdraví, předfinancování. </t>
  </si>
  <si>
    <t>Položka zahrnuje výdaje na nákup dálničních známek (včetně zahraničních při zahraničních služebních cestách) pro služební vozidla KÚOK.</t>
  </si>
  <si>
    <t>1. Úhrada nákladů spojených s organizací chovatelských přehlídek pro hodnocení kvality chované a kontrolou ulovené zvěře - § 59 odst. 2 písm. b) zákona č. 449/2001Sb., o myslivosti. V současnosti je na území kraje vymezeno krajským úřadem 19 oblastí chovu zvěře.</t>
  </si>
  <si>
    <t xml:space="preserve">Poradenství, analýzy a studie zpracovávané externími experty a organizacemi pro potřebu zabezpečení výkonu státní správy a samosprávy, v oblasti vodního hospodářství. Aktualizace Databáze ochranných pásem vodních zdrojů na území OK včetně grafických a vektorových vrstev pro zachování její aktuálnosti. </t>
  </si>
  <si>
    <t xml:space="preserve">Zabezpečení konání porad kraje a obcí organizovaných na jednotlivých úsecích státní správy v gesci odboru. </t>
  </si>
  <si>
    <t>Platy zaměstnanců v pracovním poměru vyjma zaměstnanců na služebních místech</t>
  </si>
  <si>
    <t xml:space="preserve">Nákup ochranných pracovních pomůcek podle pracovněprávních předpisů a Vnitřního předpisu Krajského úřadu Olomouckého kraje č. VP 9/2015 - určeno pro zaměstnance jednotlivých odborů.                   </t>
  </si>
  <si>
    <t>2. Nákup odborných publikací pro potřeby zaměstnanců KÚOK</t>
  </si>
  <si>
    <t xml:space="preserve">1. Nákupy spotřebního materiálu - elektromateriál, razítka, polymery, sanitární prostředky </t>
  </si>
  <si>
    <t>3. Nákup tonerů pro jednotlivé odbory KÚOK</t>
  </si>
  <si>
    <t>4. Nákup kancelářských potřeb pro potřeby zaměstnanců KÚOK</t>
  </si>
  <si>
    <t>5. Nákup kancelářského papíru pro jednotlivé odbory KÚOK</t>
  </si>
  <si>
    <t>1. Platby na základě uzavřených objednávek - posuzování neopravitelnosti DHDM před pořízením nových předmětů, revizní zprávy vyplývající z revizí technologických zařízení, ostatní konzultace a poradenství, znalecké posudky</t>
  </si>
  <si>
    <t xml:space="preserve">1. STARMON s.r.o., Choceň - Smlouva č. 2012/03811/KŘ/DSM  o poskytování technické podpory </t>
  </si>
  <si>
    <t>§ 5273, seskupení pol. 50 - Platy a podobné související výdaje</t>
  </si>
  <si>
    <t>Na této výdajové položce jsou rozpočtovány prostředky pro možnost pořízení DHM pro sekretariát hejtmana a odboru kancelář hejtmana.</t>
  </si>
  <si>
    <t>Náklady spojené s realizací akcí - překlady, náklady spojené s věcnými břemeny ukončených akcí, energetické posudky pro akce z OPŽP, apod.</t>
  </si>
  <si>
    <t xml:space="preserve">Úhrada za služby pošt související s odesíláním zdravotní dokumentace žadatelů o náhradní rodinnou péči a specializovaných vyšetření, která jsou nezbytná v rámci rozhodování o zařazení žadatelů do evidence osob vhodných stát se osvojiteli či pěstouny dle § 27 zákona č. 359/1999 Sb., o sociálně-právní ochraně dětí, ve znění pozdějších předpisů. Jedná se o aktivity v přenesené působnosti. </t>
  </si>
  <si>
    <t xml:space="preserve">Náklady spojené se soudním jednáním - v návaznosti na ustanovení § 16 zákona č. 500/2004 Sb., správní řád, ve znění pozdějších předpisů, je nezbytné počítat s nutností zajištění tlumočení a překladů občanům ČR příslušejícím k národnostní menšině, která tradičně a dlouhodobě žije na území ČR, případně zajištění jiného tlumočení v rámci správního řízení v působnosti oddělení sociální pomoci a oddělení sociálně-právní ochrany (např. do českého znakového jazyka, apod.). Částka reaguje na správní řád upravující postavení příslušného orgánu krajského úřadu v procesu správního řízení. Jedná se o aktivity v rámci výkonu přenesené působnosti.    
</t>
  </si>
  <si>
    <t xml:space="preserve">Náklady na soudní spory (náklady řízení) v oblasti registrací poskytovatelů sociálních služeb,  výkonu sociálně-právní ochrany dětí a správních deliktů. Jedná se o náklady spojené s výkonem přenesené působnosti. Náklady na úhradu soudních poplatků, které by vznikly v souvislosti s prohranými soudními spory v případech žalob proti rozhodnutí vydaným oddělením sociální pomoci a oddělení sociálně-právní ochrany. 
</t>
  </si>
  <si>
    <t xml:space="preserve">Finanční prostředky zahrnují finanční příspěvek na vyhlášení ocenění Talent Olomouckého kraje v souladu s pravidly příslušného veřejného příslibu. V rámci tohoto vyhlášení jsou oceňováni mimořádně nadaní žáci a studenti škol a školských zařízeních na území Olomouckého kraje.   </t>
  </si>
  <si>
    <t xml:space="preserve">1. Úhrada nájemného pro potřeby odboru </t>
  </si>
  <si>
    <t>Finanční prostředky na zajištění pravidelných porad s řediteli a ekonomy škol a školských zařízení zřizovaných Olomouckým krajem a dále pro akce Zastupitelstva mládeže Olomouckého kraje.</t>
  </si>
  <si>
    <t xml:space="preserve">Finanční prostředky budou použity na pronájem sálu k zajištění akce. </t>
  </si>
  <si>
    <t xml:space="preserve">Zahrnuje finanční prostředky na úhradu nákladů na pohoštění spojených s konáním pravidelných porad s řediteli a ekonomy škol a školských zařízení zřizovaných Olomouckým krajem.   </t>
  </si>
  <si>
    <t xml:space="preserve">Poskytnutí neinvestičního příspěvku v souvislosti s realizací nostrifikačních zkoušek dotčeným středním školám zřizovaným Olomouckým krajem. </t>
  </si>
  <si>
    <t>2. Organizace soutěží a přehlídek</t>
  </si>
  <si>
    <t xml:space="preserve">Finanční prostředky zahrnují finanční příspěvek na vyhlášení ocenění Talent Olomouckého kraje v souladu s pravidly příslušného veřejného příslibu. V rámci tohoto vyhlášení jsou finančně podpořeny školy a školská zařízení na území Olomouckého kraje.   </t>
  </si>
  <si>
    <t>5. Podpora polytechnického vzdělávání a řemesel v Olomouckém kraji (stipendia)</t>
  </si>
  <si>
    <t xml:space="preserve">Zahrnuje finanční prostředky pro školy na území Olomouckého kraje oceněných v rámci soutěže Zelená škola Olomouckého kraje v souladu s pravidly příslušného veřejného příslibu.  
</t>
  </si>
  <si>
    <t xml:space="preserve">Zdravotně-preventivní program v Olomouckém kraji, dle jednání se zainteresovanými organizacemi.       </t>
  </si>
  <si>
    <t>Nájemné při zajištění porad s pracovníky příspěvkových organizací zřizovaných Olomouckým krajem včetně pracovní porady vedení Olomouckého kraje s příspěvkovými organizacemi.</t>
  </si>
  <si>
    <t>Občerstvení při jednáních s pracovníky příspěvkových organizací zřizovaných Olomouckým krajem včetně pracovní porady vedení Olomouckého kraje s příspěvkovými organizacemi.</t>
  </si>
  <si>
    <t>ORJ - 01</t>
  </si>
  <si>
    <t>a) Pronájem pro stavební úřady</t>
  </si>
  <si>
    <t xml:space="preserve">b) Pronájem pro úřady územního plánování </t>
  </si>
  <si>
    <t>Zahrnuje finanční prostředky na úhradu nákladů spojených se zasedáním Rady a Zastupitelstva mládeže Olomouckého kraje.</t>
  </si>
  <si>
    <t xml:space="preserve">Jedná se o refundace pojistného (při účasti členů na zasedáních ROK/ZOK,  vedení...).  </t>
  </si>
  <si>
    <t>Nákup materiálu j.n.</t>
  </si>
  <si>
    <t xml:space="preserve">Služby elektronických komunikací </t>
  </si>
  <si>
    <t xml:space="preserve">Lékařská pohotovostní služba pro děti a dorost, dospělé, zubní, včetně lékárenské, zajišťovaná v Olomouckém kraji Fakultní nemocnicí Olomouc, Středomoravskou nemocniční a.s., Nemocnicí Hranice a.s., Nemocnice Šumperk a.s., Jesenickou nemocnicí a.s., a také lékárenská LPS o svátcích.  </t>
  </si>
  <si>
    <t xml:space="preserve">Zahrnuje finanční prostředky na úhradu nákladů na pohoštění v rámci slavnostního vyhlášení ocenění. </t>
  </si>
  <si>
    <t xml:space="preserve">Zastupitelstvo mládeže Olomouckého kraje </t>
  </si>
  <si>
    <t>Zelená škola Olomouckého kraje</t>
  </si>
  <si>
    <t>2. Drobný materiál - dílny údržby</t>
  </si>
  <si>
    <t>5. ČD Telematika, a.s., Praha - nájemní smlouva č. 2017/03677/OKŘ/DSM - centrální spisovna na Trocnovské ulici v Olomouci - internet</t>
  </si>
  <si>
    <t>1. Regionální centrum Olomouc, s.r.o., Olomouc - Smlouva č. 2008/0425/KŘ/DSM, o nájmu nebytových prostor - budova RCO</t>
  </si>
  <si>
    <t>8. LARGO PCO s.r.o., Olomouc - Smlouva č. 2017/02940/OKŘ/DSM o technickém a organizačním zajištění přenosu poplachových zpráv ze zařízení EPS a PCO KOPIS HZS</t>
  </si>
  <si>
    <t>7=6/4</t>
  </si>
  <si>
    <t>6=5/3</t>
  </si>
  <si>
    <t>Jistoty</t>
  </si>
  <si>
    <t xml:space="preserve">Základní příděl fondu kulturních a sociálních potřeb a sociálnímu fondu obcí a krajů </t>
  </si>
  <si>
    <t xml:space="preserve">Cestovné </t>
  </si>
  <si>
    <t>1. Moravská vodárenská, a.s., Olomouc - Smlouva č. 2003/0645/KŘ/DSM o dodávce vody a Smlouva č. 2006/1251/KŘ/DSM o odvádění odpadních vod - budova KÚOK</t>
  </si>
  <si>
    <t>3. CESNET, Praha - Smlouva č. 2018/04573/OIT/DSM o přístupu účastníka do E-infrastruktury CESNET</t>
  </si>
  <si>
    <t>4. Vodafone Czech Republic a. s. , Praha - Smouva č. 2018/05636/OKŘ/DSM - poskytování telekomunikačních služeb (mobilní telefony)</t>
  </si>
  <si>
    <t>3. Výdaje na semináře, školení - hromadné akce pro úředníky i zaměstnance (neúředníky)</t>
  </si>
  <si>
    <t>2. Regionální centrum Olomouc, s.r.o. - smlouva č. 2008/0424/KŘ/DSM, o zajištění služeb budova RCO</t>
  </si>
  <si>
    <t>22. Revize - klimatizace, UPS, hasicí zařízení s argonitem, ruční hasicí přístroje, hydranty, suchovod, EZS přenos, rozvaděče, nouzové osvětlení, diesel, elektroinstalace, venkovní šachta, sprinklery, vzduchotechnika</t>
  </si>
  <si>
    <t>1. Smlouva s AK Ritter - Šťastný a úhrada znaleckých posudků a geometrických plánů</t>
  </si>
  <si>
    <t xml:space="preserve">2. Úhrada znaleckých posudků a geometrických plánů u dokončených investičních akcí </t>
  </si>
  <si>
    <t>1. Majetkoprávní vypořádání pozemků u dokončených investičních staveb</t>
  </si>
  <si>
    <t xml:space="preserve">Úhrada soudních nákladů. Výše odhadnuta podle počtu podaných žalob. </t>
  </si>
  <si>
    <t>Členský příspěvek  - Národní sportovní centrum Prostějov, z.s.</t>
  </si>
  <si>
    <t>4. Navazující specifické vzdělávání pro budoucí pěstouny, pěstouny na přechodnou dobu a osvojitele</t>
  </si>
  <si>
    <t>Pracovní setkání s řediteli příspěvkových organizací a zahraničními partnery</t>
  </si>
  <si>
    <t>3. Technická pomoc</t>
  </si>
  <si>
    <t>2.  Setkání zástupců pracovních skupin k aktualizaci Strategie rozvoje územního obvodu OK</t>
  </si>
  <si>
    <t>Zajištění občerstvení na jednáních odborné veřejnosti a pracovních skupin, vč. hodnocení SEA k aktualizaci Strategie rozvoje územního obvodu OK.</t>
  </si>
  <si>
    <t>3. Setkání zástupců pracovních skupin k plnění plánu Územní energetické koncepce OK</t>
  </si>
  <si>
    <t>4. Zajištění jednání v oblasti řešení nezaměstnanosti v OK</t>
  </si>
  <si>
    <t>Výdaje na zajištění občerstvení pro účastníky porad pro 38 stavebních úřadů, 13 úřadů územního plánování.</t>
  </si>
  <si>
    <t>a) porady stavebních úřadů</t>
  </si>
  <si>
    <t>b) porady úřadů územního plánování a informační dny pro pořizovatele</t>
  </si>
  <si>
    <t>6. Setkání zástupců mikroregionů Olomouckého kraje</t>
  </si>
  <si>
    <t xml:space="preserve">7. Workshop pro zástupce obcí s rozšířenou působností Olomouckého kraje (ORP OK) </t>
  </si>
  <si>
    <t>9. Pohoštění v rámci prezentace kraje a místních podnikatelů na konferencích, veletrzích, soutěžích a dalších akcích</t>
  </si>
  <si>
    <t>3. Členský příspěvek Olomouckého kraje  Partnerství pro městskou mobilitu</t>
  </si>
  <si>
    <t>4. Pronájem - setkání KÚOK s úřady územního plánování a stavebními úřady</t>
  </si>
  <si>
    <t>Výdaje na překlady dokumentů zahraničních subjektů vč. tlumočení.  Překlady informačních publikací, broužur a letáků v oblasti podpory podnikání do cizích jazyků dle aktuálních potřeb (angličtina, čínština, polština).</t>
  </si>
  <si>
    <t xml:space="preserve">a) posuzování vlivu na životní prostředí - úhrada nákladů na zpracování posudků na dokumentaci o posouzení vlivu na životní prostředí (ust. § 18 odst. 2 zákona č. 100/2001 Sb., o posuzování vlivu na životní prostředí). Vynaložené finanční prostředky na zpracování posudku 
jsou následně vyúčtovány krajem oznamovateli záměru,  </t>
  </si>
  <si>
    <t>Zahrnuje zpracování výroční zprávy, zpracování analýz v oblasti školství, platby faktur za zveřejněné inzeráty v tisku týkající se vyhlášení konkurzních řízení na pracovní místa ředitelů škol a školských zařízení a platby faktur za zrealizované psychologické testy uchazečů konkurzních řízení (konkurzní řízení jsou realizovány v souladu se  zákonem č. 561/2004 Sb., o předškolním, základním, středním, vyšším odborném a jiném vzdělávání (školský zákon), ve znění pozdějších předpisů a vyhláškou č. 54/2005 Sb., o náležitostech konkursního řízení a konkursních komisích, ve znění pozdějších předpisů, propagaci učebních oborů vzdělávání.</t>
  </si>
  <si>
    <t>4. Podpora mezinárodních výměnných pobytů mládeže a mezinárodních vzdělávacích programů</t>
  </si>
  <si>
    <t xml:space="preserve">Finanční prostředky na zajištění prostor v rámci realizace Krajské konference environmentálního vzdělávání, výchovy a osvěty Olomouckého kraje. </t>
  </si>
  <si>
    <t>Zahrnuje prostředky na úhradu nákladů na pohoštění pro účastníky Krajské konference environmentálního vzdělávání, výchovy a osvěty Olomouckého kraje.</t>
  </si>
  <si>
    <t>§ 3269, seskupení pol. 50 - Platy a podobné související výdaje</t>
  </si>
  <si>
    <t xml:space="preserve">Prostředky rozpočtované na této položce zahrnují náklady na prodloužení domén webových portálů realizovaných z projektů dotovaných národními i evropskými zdroji. </t>
  </si>
  <si>
    <t>§ 5213, seskupení pol. 59 - Ostatní neinvestiční výdaje</t>
  </si>
  <si>
    <t xml:space="preserve">Rezerva na krizová opatření </t>
  </si>
  <si>
    <t>3. Náklady na organizační zajištění konferencí, seminářů a jiných akcí</t>
  </si>
  <si>
    <t>Prostředky rozpočtované na této položce zahrnují náklady spojené s organizačním zajištěním konferencí, seminářů a jiných akcí pořádaných pro NNO.</t>
  </si>
  <si>
    <t xml:space="preserve">Odborné konzultace spojené s veřejnými zakázkami na nákup komodit a služeb a odborné konzultace se specialisty pro potřeby podpory řízení PO. </t>
  </si>
  <si>
    <t>Výdaje na náhrady za nezpůsobenou újmu</t>
  </si>
  <si>
    <t>§ 3599, seskupení pol. 58 - Výdaje na náhrady za nezpůsobenou újmu</t>
  </si>
  <si>
    <t xml:space="preserve">Mgr. Olga Fidrová, MBA </t>
  </si>
  <si>
    <t xml:space="preserve">Intenzifikace odděleného sběru a zajištění využití komunálního odpadu </t>
  </si>
  <si>
    <t>1. Veolia Energie ČR, a.s., Ostrava - Smlouva č. 2010/03881/KŘ/DSM o nájmu, provozování parovodní předávací stanice a dodávkách tepla a teplé vody - budova KÚOK.</t>
  </si>
  <si>
    <t xml:space="preserve">3. ČD - Telematika, a.s., Praha - nájemní smlouva č. 2016/03037/OKŘ/DSM - centrální spisovna na Trocnovské ulici v Olomouci. </t>
  </si>
  <si>
    <t xml:space="preserve">1. Úhrada za bankovní poplatky </t>
  </si>
  <si>
    <t>1. Výdaje na semináře, školení, kurzy, workshopy, stáže  a supervize pro úředníky</t>
  </si>
  <si>
    <t xml:space="preserve">Zajištění pohoštění pro setkání vedení kraje s partnery z oblasti venkova, zástupci mikroregionů, MAS, obcí a měst. Cílem akcí je přenos aktuálních informací z obl. regionálního rozvoje, kohezní politiky EU, aktivity kraje směrem k venkovskému prostředí apod.
</t>
  </si>
  <si>
    <t>Zajištění pohoštění pro setkání odboru s pracovníky reg. rozvoje na magistrátech a městských úřadech ORP OK. Důvodem realizace akce je přenos aktuálních informací z obl. regionálního rozvoje, kohezní politiky EU, aktivity kraje a měst pro podporu podnikatelů, rozvoj venkova, energetika, koncepční práce apod.</t>
  </si>
  <si>
    <t>8. Seminář Rámcové programy (komunitární), EHP/Norsko a programy Evropské územní spolupráce</t>
  </si>
  <si>
    <t>Zajištění pohoštění na 2 semináře k Rámcovým programům, EHP/Norsko a Evropské územní spolupráce. Důvodem realizace akcí je spolupráce s MMR a MF, kteří plní funkci koordinátorů programů v ČR.</t>
  </si>
  <si>
    <t>2. Další  výdaje na udržovací poplatky, legislativní update, aktulizace počítačových programů - GPS</t>
  </si>
  <si>
    <t xml:space="preserve">Náhrady mezd v době nemoci. </t>
  </si>
  <si>
    <t>1. Nostrifikace zkoušek</t>
  </si>
  <si>
    <t>Položky rozpočtované na této položce zahrnují zejména náklady na občerstvení při akcích realizovaných odborem - např. výjezdy ROK do ORP, jednání Rady AKČR, konference samospráv.</t>
  </si>
  <si>
    <t>Schválený rozpočet 2020</t>
  </si>
  <si>
    <t>Návrh rozpočtu 2021</t>
  </si>
  <si>
    <t xml:space="preserve">1. Pražská plynárenská a.s., Praha - sdružené dodávky elektrické energie - budova KÚOK </t>
  </si>
  <si>
    <t>2. Pražská plynárenská a.s., Praha - sdružené dodávky elektrické energie -  budova RCO</t>
  </si>
  <si>
    <t>2. Platby na základě uzavřených objednávek - znalecké posudky, právní služby (veřejné zakázky)</t>
  </si>
  <si>
    <t>9. V návrhu rozpočtu je částka snížena o 5% a bude použita na zajištění prostor na školení, semináře, poskytování metodické pomoci zaměstnancům KÚOK, obcím a příspěvkovým organizacím</t>
  </si>
  <si>
    <t>2. Majetkoprávní vypořádání odkupu pozemků pod silnicemi II. a III. třídy</t>
  </si>
  <si>
    <t xml:space="preserve">Ostatní platby za provedenou práci jinde nezařazené </t>
  </si>
  <si>
    <t xml:space="preserve">Prostředky na úhradu kurzových rozdílů při vyúčtování zahraničních pracovních cest členů zastupitelstva. Přesné čerpání této položky předem nikdy nelze určit, je stanovena minimální částka s ohledem na čerpání v minulých letech.   </t>
  </si>
  <si>
    <t xml:space="preserve">Na této položce jsou rozpočtovány prostředky pro možnost čerpání výdajů za konzultační, poradenské a právní služby pro potřeby členů vedení OK.  </t>
  </si>
  <si>
    <t xml:space="preserve">Výdaje této položky tvoří především grafické práce při aplikaci loga Olomouckého kraje a loga v rámci konání Dnů Olomouckého kraje a pod. </t>
  </si>
  <si>
    <t xml:space="preserve">Výdaje této položky jsou tvořeny především upgradem SW IntraDoc pro potřeby členů rady, zastupitelstva, politických klubů a zpracovatelů podkladových materiálů ROK a ZOK.  </t>
  </si>
  <si>
    <t xml:space="preserve">I přesto, že v roce 2020 nebylo na této položce čerpáno, navrhujeme rozpočet této výdajové položky ponechat v symbolické výši.    </t>
  </si>
  <si>
    <t>Poskytnutí finančního daru prvnímu narozenému občánku kraje v roce 2021.</t>
  </si>
  <si>
    <t xml:space="preserve">Prostředky rozpočtované na této položce zahrnují náklady na pohoštění pro pracovní partnery při jednáních v expozici Olomouckého kraje v době konání  prezentací, veletrhů a výstav cestovního ruchu nad rámec aktivit Centrály cestovního ruchu. </t>
  </si>
  <si>
    <t xml:space="preserve">Prostředky rozpočtované na této položce zahrnují náklady na ostatní nákupy jinde nezařazené, zejména na vyřízení víz při zahraničních cestách. </t>
  </si>
  <si>
    <t>Rezerva Olomouckého kraje na výdaje potřebné k zajištění přípravy na krizové situace a nařešení krizových situací a odstraňování jejich následků.</t>
  </si>
  <si>
    <t>Prostředky rozpočtované na této položce zahrnují náklady spojené s výdaji na nákup odborných publikací pro potřeby krizového řízení, podklady pro metodické řízení obcí v oblasti krizového řízení, mapové podklady Olomouckého kraje atd.</t>
  </si>
  <si>
    <t xml:space="preserve">Prostředky rozpočtované na této položce zahrnují náklady spojené s uzavřenou Dohodou se ZZK OK - platba za vytápění prostor humanitárního skladu v Konici. </t>
  </si>
  <si>
    <t>Jedná se o průběžné zálohy na drobné výdaje spojené se zajištěním akcí a chodů sekretariátů členů vedení OK vyplácené přes pokladnu.</t>
  </si>
  <si>
    <t>Neinvestiční transfery obyvatelstvu nemající charakter daru</t>
  </si>
  <si>
    <t xml:space="preserve">Náklady spojené s dočasnými zábory pozemků pro realizaci staveb dle uzavřených smluv.  </t>
  </si>
  <si>
    <t xml:space="preserve">Náklady spojené s přípravou podkladů pro výkup pozemků - geometrické plány, znalecké posudky, právní služby apod. </t>
  </si>
  <si>
    <t>2. Koncepce rozvoje kultury a památkové péče</t>
  </si>
  <si>
    <t>Hry X. letní olympiády dětí a mládeže 2021</t>
  </si>
  <si>
    <t xml:space="preserve">Pronájem školicích prostor s příslušenstvím pro pořádání "Metodických dnů Krajského úřadu Olomouckého kraje" pro obce s rozšířenou působností se zaměřením na řešení dopravních přestupků. </t>
  </si>
  <si>
    <t>3. Propagace náhradní rodinné péče</t>
  </si>
  <si>
    <t xml:space="preserve">Nákup materiálu pro potřeby odboru, které souvisí s nákupem zápisových lístků pro uchazeče, kteří se hlásí na střední školu a nepřichází ze základních škol. Toto bylo krajským úřadům uloženo v souvislosti s novelizací zákona 561/2004 Sb., o předškolním, základním, středním, vyšším odborném a jiném vzdělávání. Dále na akce Zastupitelstva mládeže Olomouckého kraje. </t>
  </si>
  <si>
    <t>Finanční prostředky jsou určeny na dofinancování nákladů spojených s realizací oblastních, okresních a krajských kol soutěží a přehlídek vyhlašovaných MŠMT realizovaných pověřenými organizacemi v jednotlivých okresech Olomouckého kraje a dalších soutěží a přehlídek s dlouholetou tradicí v kraji, či soutěží pro kraj významných (např.: přehlídka "Nejmilejší koncert" pro dětské domovy, štafetový běh "Po stopách Jana Opletala a Memoriál Jiřího Vaci", krajské kolo soutěže „ARS POETICA - Puškinův památník“, soutěž „Hanácká barman show“, krajské kolo soutěže "České ručičky", krajské kolo soutěže v AJ pro střední odborné školy, soutěže „IT English Competition“, krajské kolo soutěže v programování, Studentská konference zdravotních škol z Klinické propedeutiky, oblastní kolo soutěže First LEGO League, atd.) realizovaných školami a školskými zařízeními zřizovaných Olomouckým kraje.</t>
  </si>
  <si>
    <t xml:space="preserve">Cílem Podpory polytechnického vzdělávání a řemesel v Olomouckém kraji je zvýšit zájem žáků o studium vybraných, dlouhodobě perspektivních učebních oborů s vysokou uplatnitelností na trhu práce, podporovat aktivity vedoucí ke zvýšení počtu žáků v technických oborech vzdělání zakončených maturitní zkouškou perspektivních na trhu práce, motivovat žáky k lepším výsledkům v oblasti chování i vzdělávání a podporovat trh práce zajištěním dostatku kvalifikované pracovní síly v uvedených oborech. Tato položka zahrnuje stipendia pro střední školy v okrese Jeseník tzv. "Jesenická stipendia", jejichž cílem je zastavit odliv žáků středních škol z Jesenicka. </t>
  </si>
  <si>
    <t>Zahrnuje finanční příspěvek k zabezpečení krajské konference primární prevence v oblasti tzv. specifické primární prevence škol a školských zařízení, nestátních neziskových organizací a dalšího vzdělávání pedagogických pracovníků vykonávajících funkci školního metodika prevence vyplývá ze závazné celonárodní Strategie primární prevence sociálně patologických jevů MŠMT na roky 2019–2027 a z korespondujícího Krajského plánu primární prevence Olomouckého kraje na léta 2019-2022.</t>
  </si>
  <si>
    <t>Finančními prostředky budou realizovány činnosti vyplývající z Koncepce environmentální výchovy a osvěty Olomouckého kraje - uspořádání Krajské konference environmentálního vzdělávání, výchovy a osvěty Olomouckého kraje a podpora dalších služeb, které významně přispívají k naplnění koncepce EVVO.</t>
  </si>
  <si>
    <t xml:space="preserve">2. Prezentace Olomouckého kraje v tištěných a on-line médiích </t>
  </si>
  <si>
    <t>3. Výstavy domácí i zahraniční, prezentace turistické nabídky kraje ve spolupráci s dalšími subjekty nad rámec veletrhů pokrytých Centrálou cestovního ruchu OK</t>
  </si>
  <si>
    <t xml:space="preserve">4. Seniorské cestování </t>
  </si>
  <si>
    <t>5. Centrála cestovního ruchu OK</t>
  </si>
  <si>
    <t xml:space="preserve">§ 5511, seskupení pol. 53 - Neinvestiční transfery veřejnoprávním subjektům a mezi peněžními fondy téhož subjektu </t>
  </si>
  <si>
    <t>Úhrada nákladů na zpracování plánů péče o zvláště chráněná území - přírodní rezervace, přírodní památky. Jedná se o přenesenou působnost kraje (ust. § 77a odst. 4 písm. e)  zákona č. 114/1992 Sb.).</t>
  </si>
  <si>
    <t xml:space="preserve">1. Konzultační a poradenská činnost v oblasti územního plánování </t>
  </si>
  <si>
    <t xml:space="preserve">2. Konzultační a poradenská činnost v oblasti stavebního řádu </t>
  </si>
  <si>
    <t xml:space="preserve">3. Konzultační, poradenské a právní služby v oblasti územního plánování, stavebního řádu </t>
  </si>
  <si>
    <r>
      <rPr>
        <b/>
        <i/>
        <sz val="11"/>
        <rFont val="Arial"/>
        <family val="2"/>
        <charset val="238"/>
      </rPr>
      <t>1. Soudní náhrady</t>
    </r>
    <r>
      <rPr>
        <sz val="11"/>
        <rFont val="Arial"/>
        <family val="2"/>
        <charset val="238"/>
      </rPr>
      <t xml:space="preserve"> 
</t>
    </r>
  </si>
  <si>
    <t xml:space="preserve">K rozsudkům soudů vzniklých v řízení (soudní přezkumy dle Soudního řádu správního). Stanovené dle ustanovení § 60 odst. 1 zákona č. 150/2002 Sb., soudního řádu správního. </t>
  </si>
  <si>
    <t>2. Náklady na pořízení změn územních plánů</t>
  </si>
  <si>
    <t xml:space="preserve">Zajištění občerstvení na jednáních u kulatých stolů a panelových diskusích v nezaměstnaností postižených částech OK a v sídle OK. Zajištění občerstvení na jednáních Teritoriálního paktu zaměstnanosti OK, z.s. Regionální sektorové dohody v oblasti textilního, obuvnického a kožedělného průmyslu, RHSD OK apod. </t>
  </si>
  <si>
    <t xml:space="preserve">5. Porady stavebních úřadů, úřadů územního plánování </t>
  </si>
  <si>
    <t>Tradiční aktivita vedení kraje směrem ke klíčovým partnerům z oblasti venkova, zástupcům mikroregionů, MAS, obcí a měst. Cílem realizace akce je přenos aktuálních informací (problematika kohezní politiky 2020+, regionálního rozvoje, dotační programy OK pro obce apod.) z vedení kraje na zástupce venkova.  Finanční prostředky budou využity na pronájem místnosti včetně techniky a ozvučení.</t>
  </si>
  <si>
    <t xml:space="preserve">Tradiční aktivita odboru směrem k pracovníkům regionálního rozvoje na magistrátech a městských úřadech ORP OK. Důvodem realizace akce je přenos aktuálních informací z krajského úřadu na ORP (problematika kohezní politiky 2020+, regionálního rozvoje, dotační zdroje kraje, energetické hospodaření apod.) Finanční prostředky budou využity na pronájem místnosti včetně techniky a ozvučení. </t>
  </si>
  <si>
    <t xml:space="preserve">Realizace služeb souvisejících s provozem trafostanic v rámci čtyřleté rámcové smlouvy č. 2018/05443/OSR/DSM uzavřené na období let 2019 - 2022. Jedná se o preventivní údržbu, pravidelné prohlídky a periodické revize trafostanic v majetku OK. Schváleno v ROK usnesením č. UR/57/31/2019 ze dne 21.1.2019. </t>
  </si>
  <si>
    <t xml:space="preserve">2. Zajištění poradenské činnosti v oblasti kotlíkových dotací </t>
  </si>
  <si>
    <t>Finanční prostředky na externí (na základě smlouvy či objednávky) zpracování případných posudků, hodnocení a analýz nezbytných pro zajištění administrace kotlíkových dotací (zejména kontrola vyúčtování kotlíkových dotací).</t>
  </si>
  <si>
    <t>4. Zajištění poradenské činnosti v oblasti realizace Koncepce rozvoje cyklistické dopravy v Olomouckém kraji</t>
  </si>
  <si>
    <t>6. Zajištění projektů Smart Region - Olomoucký kraj</t>
  </si>
  <si>
    <t>Balíková položka pro celý KÚOK na přípravu a realizaci konkrétních projektů v oblasti smart opatření, které schválí řídící výbor Smart Regionu Olomouckého kraje. Dále se předpokládá i nákup expertního poradenství k jednotlivým navrženým opatřením v koncepci na území Olomouckého kraje.</t>
  </si>
  <si>
    <t>8. Konzultační služby energetického specialisty v rámci přípravy na dozorový audit EnMS po 1. roce certifikace dle ČSN EN ISO 50001</t>
  </si>
  <si>
    <t>4. Služby spojené s organizací soutěže Podnikatel roku 2021</t>
  </si>
  <si>
    <t xml:space="preserve">Zajištění realizace opatření akčního plánu Územně energetické koncepce OK č. 1.4. a 6.3. Zajištění jednání pracovních skupin zástupců odborné veřejnosti k aktuálním tématům a problémům souvisejících s SZT, zásobováním eletrickou energií a plynem.      </t>
  </si>
  <si>
    <t>Zajištění interních auditů EnMS dle ČSN EN ISO 50001 u cca 50 příspěvkových organizací OK, formou externí služby.</t>
  </si>
  <si>
    <t>Odměny za užití počítačových programů</t>
  </si>
  <si>
    <t xml:space="preserve">Produkty MICROSOFT hrazené v eurech. </t>
  </si>
  <si>
    <t>Opravy a údržba serverů, patrových přepínačů, záložních zdrojů, diskových polí a ostatních zařízení, placený servis dle uzavřené SOD, drobné opravy HW.</t>
  </si>
  <si>
    <t>Náklady související s polepy vozidel a administrace dvou veřejných zakázek (dezinfekce a OOP).</t>
  </si>
  <si>
    <t>Nákup polepů na pořízená vozidla pro příspěvkové organizace Olomouckého kraje.</t>
  </si>
  <si>
    <t>Upravený rozpočet k 
30. 9. 2020</t>
  </si>
  <si>
    <t>Investiční nákupy a související výdaje, Investiční transfery</t>
  </si>
  <si>
    <t xml:space="preserve">Na této položce je čerpání za PHM do vozidel užívaných členy zastupitelstva. </t>
  </si>
  <si>
    <t xml:space="preserve">Položka je určena na čerpání finančních prostředků (poštovné) v souvislosti s mimořádným odesíláním materiálů členům ZOK (při předání poště mimo podatelnu) a na případné zasílání odměn členům ZOK, kteří nemají bankovní účty či při zasílání balíků do partnerských regionů. </t>
  </si>
  <si>
    <t>Regionální centrum Olomouc, s.r.o., Olomouc - Smlouva č. 2008/0424/KŘ/DSM o zajištění služeb (jsou účtovány úhrady dle skutečně odebraných jednotek) - budova RCO.</t>
  </si>
  <si>
    <t>Nákup služeb nezařazených do položky 5168.</t>
  </si>
  <si>
    <t>Vícetisky územních studií a posouzení, tisk výkresů ÚAP.</t>
  </si>
  <si>
    <t>Úhrada nákladů na pořízení změn územních plánů vyplývajících z Akt. č. 2a ZÚR OK dle § 45 odst.2 stavebního zákona.</t>
  </si>
  <si>
    <t>b) integrované prevence - úhrada nákladů za zpracování stanovisek odborně způsobilou osobou k předloženým žádostem o integrované povolení (ust. §. 11 zákona č. 76/2002 Sb., o integrované prevenci a omezování znečišťování),</t>
  </si>
  <si>
    <t>Střednědobý plán rozvoje sociálních služeb</t>
  </si>
  <si>
    <t xml:space="preserve">Ing. Bohuslav Kolář, MBA, LL.M. </t>
  </si>
  <si>
    <t>Na této položce jsou zahrnuty náklady na realizaci veletrhů (pronájem prostor a sektorů vč. grafického zpracování, technické přípojky, atd.).</t>
  </si>
  <si>
    <t>Prezentace cestovního ruchu v Olomouckém kraji nad rámec propagace zajištěné Centrálou cestovního ruchu OK.</t>
  </si>
  <si>
    <t>Na této výdajové položce jsou rozpočtovány prostředky pro možnost využití poštovních služeb s ohledem na skutečnost čerpání v roce 2019 ve výši 3 tis. Kč rozpočtujeme minimální předpokládané výdaje ve výši 1 tis. Kč.</t>
  </si>
  <si>
    <t>Prostředky rozpočtované v této položce zahrnují náklady na prodloužení domény www.ples-ok.cz popř. zřízení a provoz jiných domén spojených s akcemi OK.</t>
  </si>
  <si>
    <t>Prostředky rozpočtované na této položce zahrnují náklady za úhrady pronájmů prostor mimo KÚOK v rámci konání konference samospráv.</t>
  </si>
  <si>
    <t>Položky rozpočtované na této položce zahrnují zejména náklady na organizační zajištění vybraných komisí a jejich pracovních skupin Rady AKČR, organizační zajištění konference samospráv apod.</t>
  </si>
  <si>
    <t>Prostředky rozpočtované na této položce zahrnují případné náklady spojené s opravami či údržbou věcí a tech. prostředků využívaných při konání akcí pořádaných odborem kanceláře hejtmana.</t>
  </si>
  <si>
    <t>Prostředky rozpočtované na této položce zahrnují náklady na občerstvení na jednotlivých akcích realizovaných odborem KH pro NNO.</t>
  </si>
  <si>
    <t>Prostředky rozpočtované na této položce zahrnují náklady za občerstvení na tiskových konferencích a na další akce pořádané pro novináře, příp. s účastí novinářů.</t>
  </si>
  <si>
    <t xml:space="preserve">Ing. Miroslava Kubová Březinová </t>
  </si>
  <si>
    <t xml:space="preserve">Zajištění provozu sítě Krize, která je realizována od roku 2003, finanční prostředky budou po schválení v ZOK převedeny HZS OK formou daru. </t>
  </si>
  <si>
    <t>Finanční prostředky budou použity na zajištění pracovních setkání vybraných pracovníků OSV s řediteli příspěvkových organizací za účelem metodického vedení a řešení aktuálních problémů v sociální oblasti. Prostředky budou využity na pronájem místností, pronájem techniky a drobné občerstvení .</t>
  </si>
  <si>
    <t xml:space="preserve">Nákup materiálu pro potřeby odboru v oblasti kultury – zabezpečení konání zasedání jednotlivých komisí. </t>
  </si>
  <si>
    <t xml:space="preserve">Alokované finanční prostředky budou sloužit na realizaci Koncepce rozvoje kultury a památkové péče Olomouckého kraje pro příští období. </t>
  </si>
  <si>
    <t>1. Pohoštění pro porady orgánů státní památkové péče s odbornou veřejností v rámci celého kraje</t>
  </si>
  <si>
    <t>Služby dle  smlouvy BOZP, PO a OŽP jsou poskytovány Olomouckému kraji (Krajskému úřadu Olomouckého kraje) a příspěvkovým organizacím mimo Správy silnic Olomouckého kraje. Cena celkem za 12 měsíců poskytování služeb, včetně 21% DPH činí 31 596 626,55 Kč. Za poskytnuté služby je fakturováno měsíčně vždy 1/12 z ceny celkem za uplynulý kalendářní měsíc, se splatností 30 dní od doručení faktur. Smlouva obsahuje ustanovení týkající se vyhrazené změny sazby DPH a změny ceny v důsledku inflace. Dále byly v souladu s § 100 zákona o zadávání veřejných zakázek vyhrazeny změny závazku, a to navýšení/snížení počtu poskytovaných služeb a vyhrazených technických zařízení dle stavu k 31. 12. uplynulého kalendářního roku. Z tohoto důvodu lze očekávat navýšení plnění dle úpravy poskytovaných služeb. Aktualizovaný přehled poskytovaných služeb a vyhrazených technických zařízení bude zpracován nejpozději do 31. 1. běžného kalendářního roku. Změny závazku a z toho vyplývající změny ceny budou vždy řešeny formou dodatku ke Smlouvě s účinností od 1. 4.  běžného kalendářního roku. Smlouva o poskytování služeb BOZP, PO a OŽP byla uzavřena na základě zadávacího řízení veřejné zakázky „Komplexní služby v oblasti bezpečnosti a ochrany zdraví při práci, požární ochrany a ochrany životního prostředí“, které proběhlo v období září 2019 – leden 2020. Smlouva byla schválena usnesením Rady Olomouckého kraje č. UR/80/39/2020 ze dne 13. 1. 2020. Předchozí smlouvy BOZP, PO a OŽP byly dvě a obě byly uzavřeny s poskytovatelem služeb: Vzdělávací institut, s.r.o., IČO 13692020, a to na dobu neurčitou. První smlouva byla v roce 2004 uzavřena pro příspěvkové organizace Olomouckého kraje z oblasti školství. V roce 2016 byly pod tuto smlouvu zahrnuty také příspěvkové organizace Olomouckého kraje z oblasti kultury a zdravotnictví. Druhá smlouva byla uzavřena v roce 2012 pro příspěvkové organizace Olomouckého kraje z oblasti sociální. S ohledem na skutečnost, že ke smlouvě z roku 2004 nelze dodatkem provést aktualizaci stavu poskytovaných služeb, neboť je již vyčerpán limit pro podstatnou změnu závazku ze smlouvy dle § 222 zákona o zadávání veřejných zakázek, bylo provedeno zadávací řízení na novou smlouvu. 
Výpověď ze „starých“ smluv BOZP, PO a OŽP schválila Rada Olomouckého kraje usnesením č. UR/84/26/2020 ze dne 09. 03. 2020. Výpovědní doba začala běžet ode dne 1. 4. 2020 a končila uplynutím šesti měsíců od tohoto data, tj. poskytování služeb dle „starých“ smluv BOZP, PO a OŽP skončila ke dni 30. 09. 2020. Od 1. 10. 2020 poskytuje služby BOZP, PO a OŽP Olomouckému kraji (Krajskému úřadu Olomouckého kraje) a příspěvkovým organizacím již nový poskytovatel služeb: SAFETY PRO s.r.o.</t>
  </si>
  <si>
    <t xml:space="preserve">Olomoucký kraj má v současné době uzavřené 2 pojistné smlouvy, obě pojistné smlouvy jsou uzavřené na dobu neurčitou, mají stanovený stejný pojistný rok od 1. 12. kalendářního roku do 30. 11. následujícího kalendářního roku a způsob úhrady pojistného. Poskytovatelem pojištění je Generali Česká pojišťovna a.s., IČO: 45272956. Pojistné se hradí ve čtvrtletních splátkách za uplynulé pojistné čtvrtletí příslušného kalendářního roku. 
První pojistná smlouva se týká pojištění majetku a odpovědnosti s výjimkou vozidel. Pojištěnými jsou Olomoucký kraj, jeho příspěvkové organizace a obchodní společnost Nemocnice Olomouckého kraje a.s. Předmětem poskytovaných služeb je pojištění živelní, pojištění odcizení, pojištění skel, pojištění elektronických zařízení, pojištění strojů, pojištění věci při dopravě, pojištění koní, pojištění lesů, lesních porostů a sadových úprav a pojištění odpovědnosti. Touto smlouvou je pojištěn majetek v hodnotě cca 40 mld. Kč. Částka pojistného za pojistný rok činí 25 948 037 Kč.
Druhá pojistná smlouva se týká sdruženého pojištění souboru vozidel. Pojištěnými jsou Olomoucký kraj, příspěvkové organizace a obchodní společnosti založené pojistníkem (Olomouckým krajem). Předmětem poskytovaných služeb je pojištění zákonné (povinné), havarijní, pojištění skel a pojištění odpovědnosti za újmu z provozu motorových vozidel. Ke dni 12. 11. 2020 je pojištěno 1247 vozidel. V průběhu pojistného roku dochází průběžně dle potřeb pojištěných k připojištění a odpojištění vozidel prostřednictvím pojišťovacího makléře společnosti SATUM CZECH s.r.o. K výročnímu dni pojistné smlouvy se provádí aktualizace stavu vozového parku a aktualizace pojistné částky formou dodatku ke smlouvě. Dle posledního dodatku (Dodatek č. 2) činí celkové roční pojistné částku 11 107 720 Kč (pojistný rok od 1. 12. 2019 do  30. 11. 2020). Doplatek pojistného (připojištění/odpojištění vozidel v průběhu roku) za uplynulý pojistný rok činil částku 253 199 Kč. V návaznosti na obnovu vozového parku Krajského úřadu Olomouckého kraje a příspěvkových organizací dochází každý rok k nárůstu celkové roční částky pojistného. Největší dopad na navýšení částky pojistného má pořízení nových sanitních vozidel pro Zdravotnickou záchrannou službu Olomouckého kraje, případně vozidel údržby, které pořizuje Správa silnic Olomouckého kraje v souladu se svým schváleným Provozním plánem. Předpokládaný nárůst pojistného pro další pojistný rok dle sdělení pojišťovacího makléře ze dne 12. 11. 2020 by měl činit cca 856 tis. Kč, doplatek za tento pojistný rok cca 140 tis. Kč. Přesné částky budou k dispozici až 1. 12. 2020. 
Obě pojistné smlouvy byly uzavřeny na základě zadávacího řízení veřejné zakázky „Centrální pojištění nemovitého a movitého majetku, vozidel a odpovědnosti Olomouckého kraje a jeho organizací“, které proběhlo na podzim roku 2017 v souladu se zákonem o zadávání veřejných zakázek. Předchozí pojistné smlouvy byly uzavřeny na dobu určitou 5 let. S ohledem na složitost veřejné zakázky bylo rozhodnuto, že nové smlouvy budou uzavřeny na dobu neurčitou. Předpokládaná hodnota veřejné zakázky činila 140 mil. Kč. Vyhrazená změna závazku byla stanovena v částce 8 mil. Kč.                                                    
 </t>
  </si>
  <si>
    <t xml:space="preserve">Výdaje na konference - neúředníci a úředníci. </t>
  </si>
  <si>
    <t xml:space="preserve">mezisoučet </t>
  </si>
  <si>
    <t>Jedná se o nákup hodnotných dárkových předmětů (v pořizovací ceně nad 3 000,- Kč u jednotlivých případů) typických pro Českou republiku a Olomoucký kraj (sklo, grafické listy apod.), které budou použity jako dary pro oficiální zahraniční návštěvy.</t>
  </si>
  <si>
    <t>Jedná se o výdaje na úhradu nákladů na bezpečnostní schránky zřízené u Komerční banky, a.s. a na úhradu nákladů na platební termínál na pokladně KÚOK.</t>
  </si>
  <si>
    <t>Zajištění občerstvení na jednání odborné veřejnosti a pracovních skupin pro plnění akčního plánu Územně energetické koncepce OK včetně zpracování studií.</t>
  </si>
  <si>
    <t>Transfer plynoucí ze zákona č. 257/2001 Sb., (knihovní zákon).</t>
  </si>
  <si>
    <t>Náklady spojené s následnou péčí o zeleň po rekontrukci silnic II. a III. třídy dle uzavřených smluv.</t>
  </si>
  <si>
    <t xml:space="preserve">4. Členský příspěvek Inovační centrum Olomouckého kraje </t>
  </si>
  <si>
    <t xml:space="preserve">Rezerva Rady </t>
  </si>
  <si>
    <t>Odbory - provozní výdaje</t>
  </si>
  <si>
    <t xml:space="preserve">Celkem </t>
  </si>
  <si>
    <t xml:space="preserve">Rekapitulace: </t>
  </si>
  <si>
    <t>Schválený rozpočet 2021</t>
  </si>
  <si>
    <t>Návrh rozpočtu 2022</t>
  </si>
  <si>
    <t xml:space="preserve">Běžné výdaje </t>
  </si>
  <si>
    <t>Kapitálové výdaje</t>
  </si>
  <si>
    <t>Upravený rozpočet k 
31. 7. 2021</t>
  </si>
  <si>
    <t xml:space="preserve">Úhrada objednávaných příkazových bloků dodavateli. Zajištění distribuce příkazových bloků městským a obecním úřadům dle §92 odst. 3 zákona č. 250/2016 Sb., o odpovědnosti za přestupky a řízení o nich, ve znění pozdějších předpisů, a dle Rámcové dohody na výrobu a distribuci příkazových bloků č. j. 16777/2021/39-1 uzavřené dne 24. 5. 2021.  
</t>
  </si>
  <si>
    <t xml:space="preserve">z toho: běžné výdaje </t>
  </si>
  <si>
    <t xml:space="preserve">           kapitálové výdaje </t>
  </si>
  <si>
    <t>Jedná se o refundace mezd neuvolněných členů ZOK (při účasti členů na zasedáních ROK/ZOK, vedení, ...). S ohledem na téměř pravidelnou účast i neuvolněných členů ZOK na poradách vedení.</t>
  </si>
  <si>
    <t xml:space="preserve">Výdaje položky tvoří především odměny členům Výborů ZOK a Komisí ROK (nastaveno na aktuální počet členů ve zřízených výborech a komisích v období 2020-2024). </t>
  </si>
  <si>
    <t xml:space="preserve">Náklady na vyplacení odměn členům Zastupitelstva Olomouckého kraje, a to uvolněným i neuvolněným, (členové ZOK - předsedové výborů, komisí, členové výborů a komisí, členové ROK). V částce jsou zahrnuty fin. prostor pro případné přiznání odměny ve výši  2 násobku měsíčních odměn v souladu s legislativou. V případě změny NV bude třeba aktualizovat tuto položku v souladu s platným NV.  </t>
  </si>
  <si>
    <t>Jedná se o refundace mezd neuvolněných členů ZOK - kteří jsou OSVČ (při účasti členů na zasedáních ZOK, v komisích či výborech nebo v jiných zvláštním orgánech kraje).</t>
  </si>
  <si>
    <t xml:space="preserve">Výše výdajů této položky je stanovena výpočtem z položky 5023 – uvolnění zastupitelé a položky 5021 (částka je vypočtena v souladu s platnou legislativou týkající se případných odměn ve výši 2 násobku měsíčních odměn). V případě změny NV bude třeba aktualizovat tuto položku v souladu s platným NV.  </t>
  </si>
  <si>
    <t xml:space="preserve">Pojistné je odváděno z odměn uvolněných i neuvolněných členů zastupitelstva (9% z pol. 5021 a 5123 - částka je vypočtena v souladu s platnou legislativou týkající se případných odměn ve výši 2 násobku měsíčních odměn). V případě změny NV bude třeba aktualizovat tuto položku v souladu s platným NV. </t>
  </si>
  <si>
    <t>Z této položky je hrazen poplatek za licenční smlouvu org. OSA (jedná se o předpokládanou cenu s ohledem na inflační koeficient r. 2021 s finanční rezervou). Ustanovení podmínek licenční smlouvy pro rok 2022 bude ještě předmětem jednání mezi OSA a krajem. Náklady v roce 2020 činily 518 836,18 Kč a v roce 2021 činily 442 264,90Kč.</t>
  </si>
  <si>
    <t xml:space="preserve">Prostředky určené na dovybavení lékárniček v kancelářích asistentek uvolněných členů ZOK. </t>
  </si>
  <si>
    <t xml:space="preserve">Na této položce jsou plánovány výdaje za nákup novin a časopisů, případně papírových knih pro členy zastupitelstva OK - cena byla stanovena s ohledem na čerpání v roce 2020, očekávaném čerpání v roce 2021 a předpokladu roku 2022. 
</t>
  </si>
  <si>
    <t xml:space="preserve">Na této výdajové položce jsou rozpočtovány prostředky pro možnost pořízení DHM do kanceláří uvolněných členů zastupitelstva, politických klubů, případně doplnění výbavy služebních vozidel zastupitelů, apod. Dále jsou na této položce nárokovány finanční prostředky na dovybavení kuchyněk a kanceláří asistentek vedení (skartovačky, mikrovlnné trouby, rádia, telefony, .....).  </t>
  </si>
  <si>
    <t xml:space="preserve">Prostředky rozpočtované na této položce jsou určeny pro úhradu výdajů za kancelářské potřeby členů zastupitelstva (včetně uvolněných členů, vybavení klubů, potřeby pro vybavení kuchyněk členů vedení - ubrousky, papírové tácky, kapesníky, nákup řezaných i hrnkových květin,...), tisk prvků grafického manuálu (hlavičkové papíry, obálky, vizitky, pamětní desky pro oceněné v boji proti nákaze Covid,..). Dále náklady za svázání podkladových materiálů ROK, ZOK, výborů ZOK a komisí ROK. </t>
  </si>
  <si>
    <t xml:space="preserve">Na základě výpočtu poměru podlahové plochy kanceláří zastupitelů a poslaneckých klubů (13,59% v roce 2021) z celkové plochy kanceláří KÚOK (i s ohledem na vývoj cen) byla stanovena výše nákladů za vodné a stočné. </t>
  </si>
  <si>
    <t xml:space="preserve">Na základě výpočtu poměru podlahové plochy kanceláří zastupitelů a poslaneckých klubů (13,59% v roce 2021 z celkové plochy kanceláří KÚOK (i s ohledem na vývoj cen) byla stanovena výše nákladů za úhradu dálkově dodávané tepelné energie.   </t>
  </si>
  <si>
    <t xml:space="preserve">Na základě výpočtu poměru podlahové plochy kanceláří zastupitelů a poslaneckých klubů (13,59% v roce 2021) z celkové plochy kanceláří KÚOK (i s ohledem na vývoj cen) byla stanovena výše nákladů za elektrickou energii. Předpokládá se další zvýšení ceny. </t>
  </si>
  <si>
    <t>Na této položce jsou čerpány výdaje za tel. služby pro členy zastupitelstva a poslanecké kluby (pevné linky), za provoz mobilních telefonů členů zastupitelstva (vedení) a datových karet do NTB, tabletů členů ZOK (uvolněných i neuvolněných) apod. S ohledem na vysoutěžené sazby  a výši skutečného čerpání v roce 2021.</t>
  </si>
  <si>
    <t xml:space="preserve">Čerpání na této položce představují výdaje za roční poplatky za platební karty užívané uvolněnými členy ZOK s kompetenční oblastí (gescí) a neuvolněnému členu ROK s kompetenční oblastí (gescí). Dále čerpání na této položce představují výdaje za pojištění členů zastupitelstva při zahraničních pracovních cestách.    </t>
  </si>
  <si>
    <t xml:space="preserve">Výdaje této položky tvoří v převážné většině úhrady pronájmu prostor pro jednání či setkáních mimo sídlo kraje. Rovněž jsou na této položce plánovány výdaje za nájemné prostor pro akce související se zahraničními aktivitami OK (oficiální návštěvy, ...) a na případné pokračování pronájmu prostor v Geschanderově domě v Šumperku.   </t>
  </si>
  <si>
    <t xml:space="preserve">Výdaje této rozpočtové položky tvoří úhrady nákladů za školení, semináře a jazykové vzdělávání členů Zastupitelstva a Rady Olomouckého kraje dle skutečného čerpání roku 2021 a předpokladu roku 2022.   </t>
  </si>
  <si>
    <t xml:space="preserve">Zahrnuje výdaje především za:  
- úhradu poplatků za rozhlasové a televizní přijímače užívané (v rámci kanceláří, i rádií ve služebních vozidlech) uvolněnými členy zastupitelstva,  
- úhradu podílu za zajištění úklidu budovy (Jeremenkova 40a) - podílpodlahové plochy zaujímané kancelářemi uvolněných členů vedení a polit. klubů v roce 2021 činí 13,59% 
- mytí služebních automobilů 
- nákup stravenek pro uvolněné členy ROK, ZOK 
- zajištění komplexního řešení přístupnosti služeb Olomouckého kraje osobám se sluchovým postižením (web kraje a web KrajPomaha.cz) </t>
  </si>
  <si>
    <t xml:space="preserve">Prostředky rozpočtované na této položce zahrnují náklady na průběžné opravy vozidel zastupitelů (7 ks osobních automobilů v roce 2021), jsou zde alokovány prostředky na povinné garanční prohlídky, STK a případnou výměnu pneumatik, rovněž se z položky hradí opravy a servis kávovarů v sekretariátech uvolněných členů ZOK.   </t>
  </si>
  <si>
    <t xml:space="preserve">Z této položky jsou financovány cestovní výdaje členů ZOK, komisí a výborů při tuzemských pracovních cestách nárokované zpravidla prostřednictvím klasických cestovních příkazů, popř. systémem paušálních plateb a náklady na refundaci cestovních náhrad neuvolněného radního Ing. Radima Sršně, Ph.D.  Prostředky rozpočtované na této položce zahrnují náklady cestovních výdajů členů ZOK při zahraničních pracovních cestách nárokované zpravidla prostřednictvím klasických cestovních příkazů včetně nákupů letenek do zahraničí.     </t>
  </si>
  <si>
    <t xml:space="preserve">Z této položky jsou hrazeny výdaje na občerstvení při jednání ZOK-Hynaisova, ROK, výborů a komisí, při oficiálních návštěvách OK včetně zahraničních, občerstvení na různé akce Olomouckého kraje a pro vedení OK.  </t>
  </si>
  <si>
    <t xml:space="preserve">Na položce jsou nárokovány i prostředky pro možné úhrady konferenčních poplatků zástupců Olomouckého kraje na domácích i zahraničních konferencích.   </t>
  </si>
  <si>
    <t>Výdaje této položky tvoří náklady na uhrazení ročních dálničních známek pro služební automobily určené pro vedení OK (7 x1 500 Kč a případná rezerva na další poplatky státnímu rozpočtu).</t>
  </si>
  <si>
    <t xml:space="preserve">Výdaje na této položce budou použity na úhradu věcných břemen souvisejících s dokončenými investičními akcemi Olomouckého kraje a to v hodnotách nepřekračujících 40 000,00 Kč (dle vyhlášky č. 410/2009 Sb., § 14 odst. 6 bod c). Výše navrhovaných prostředků představuje 100% schválené částky z roku 2021. </t>
  </si>
  <si>
    <t>Položka Podlimitní věcná břemena je rozpočtována na úhradu věcných břemen v hodnotě do 40 000,00 Kč, kam podle vyhlášky č. 410/2009 Sb., § 14 odst. 6 bod c) patří, vyjma věcných břemen, týkajících se dokončených investičních akcí Olomouckého kraje. Položka je navrhována ve výši schváleného rozpočtu roku 2021.</t>
  </si>
  <si>
    <t>Položka 5163 – Služby peněžních ústavů - je do rozpočtu OMPSČ pořizována nově. Výdajové prostředky na této rozpočtové položce souvisejí výhradně s plněním pojistného, v návaznosti na objem plateb dle všech schválených a uzavřených pojistných smluv a jejich dodatků, které jsou pro rok 2022 navrhovány v celkové výši 39 200 000,00 Kč. Při tvorbě této položky OMPSČ (kromě uvedených smluv) dále přihlížel k podkladům získaným od kolegů z OPŘPO, v jejichž gesci byla tato položka doposud a ke dni 1. 7. 2021 dochází k jejímu přesunu z OPŘPO na OMPSČ.</t>
  </si>
  <si>
    <t>2.Tato položka je zřízena na úhradu nájemních smluv v souvislosti s vypořádáním dokončených investičních akcí Olomouckého kraje. Položka je na rok 2022 navrhována (stejně jako v roce 2021) ve výši 350 000,00 Kč a tato částka představuje výši nájemného u nájemních smluv, které již byly nebo budou v průběhu roku 2022 postoupeny z OI na OMPSČ. Výše finančních prostředků na této rozpočtové položce je s OI každoročně konzultována a upravovaná na smluvně uzavřenou požadovanou výši.</t>
  </si>
  <si>
    <t>1. Tato položka je zřízena na úhradu nájemného za pronájem pozemků, který nesouvisí s majetkoprávním vypořádáním dokončených investičních akcí Olomouckého kraje a je navrhována ve výši 100% schváleného rozpočtu roku 2021.</t>
  </si>
  <si>
    <t xml:space="preserve">Položka zahrnuje z velké části prostředky související s uzavřenou smlouvou s AK Ritter – Šťastný, dále pak veškeré výdaje na úhradu znaleckých posudků, geometrických plánů v souvislosti srealizací jednotlivých dispozic s nemovitým majetkem Olomouckého kraje. Položka je navrhována ve výši 1 200 000,- Kč, což představuje 100% schváleného rozpočtu roku 2021. </t>
  </si>
  <si>
    <t>Finanční prostředky z této položky budou použity na úhradu znaleckých posudků a geometrických plánů souvisejících s realizací dokončených investičních akcí Olomouckého kraje a jsou navrhovány ve výši schváleného rozpočtu roku 2021.</t>
  </si>
  <si>
    <t>Z této položky jsou hrazeny provize realitním kancelářím na základě smluv o zprostředkování odprodeje nepotřebného nemovitého majetku. Dále výdaje na inzerci záměrů Olomouckého kraje v tisku, na pořízení fotodokumentace, uveřejnění informací o veřejných zakázkách na centrální adrese a výdaje za pořízení kopií geometrických plánů. Položka je navrhována ve výši 100% rozpočtu schváleného pro rok 2021.</t>
  </si>
  <si>
    <t xml:space="preserve">Z této položky jsou hrazeny výdaje související s dokončenými investicemi Olomouckého kraje potřebné k pořízení kopií znaleckých posudků či geometrických plánů. Prostředky nárokované na této položce představují celkový objem financí schválených v rámci rozpoču roku 2021. </t>
  </si>
  <si>
    <t>Tato položka je zřízena primárně na výdaje za soudní poplatky, dále pro úhradu poplatků za ověřování listin, podpisů, případně poštovních poplatků organizacím a její výše v roce 2022 odpovídá 100% rozpočtu schváleného pro rok 2021.</t>
  </si>
  <si>
    <t>Tato položka zahrnuje zejména výdaje na úhradu daně z nemovitých věcí a dále výdaje na finanční odvody při úhradě správních poplatků státu. Výše financí na této položce odpovídá schválenému rozpočtu pro rok 2021.</t>
  </si>
  <si>
    <t xml:space="preserve">Výdaje této položky zahrnují poplatky fyzickým osobám za ověřování listin, podpisů, případně úhradu poštovních poplatků v souvislosti s neinvestičními výdaji Olomouckého kraje. Finanční prostředky rozpočtované pro rok 2022 odpovídají 100% rozpočtu roku 2021.  </t>
  </si>
  <si>
    <t xml:space="preserve">Touto položkou pořizuje OMPSČ finanční prostředky spojené s majetkoprávním vypořádáním pozemků k dokončeným investičním stavbám Olomouckého kraje a jejich výše odpovídá 100% rozpočtu schváleného pro rok 2021. </t>
  </si>
  <si>
    <t>Finanční prostředky na této položce budou použity zejména na majetkoprávní vypořádání pozemků pod silnicemi II. a III. třídy z vlastnictví třetích osob do vlastnictví Olomouckého kraje, dále pak budou prostředky z této položky použity k pořízení pozemků potřebných pro činnost příspěvkových organizací Olomouckého kraje. Položka je navrhována ve výši 100% schváleného rozpočtu roku 2021.</t>
  </si>
  <si>
    <t xml:space="preserve">Položka je pořizována v souvislosti s úhradou věcných břemen o celkové hodnotě vyšší než 40 000,00 Kč, kam tato věcná břemena spadají dle vyhlášky č. 410/2009 Sb., § 14 odst. 7 bod d). a v roce 2022 představují finanční prostředky nárokované na této položce 100% objemu rozpočtu schváleného pro rok 2021.
</t>
  </si>
  <si>
    <t xml:space="preserve">Tato rozpočtová položka je pořizována k úhradě věcných břemen o celkové hodnotě vyšší než 40 000,00 Kč, souvisejících s dokončenými investičními akcemi Olomouckého kraje. Objem finančních prostředků odpovídá 100% rozpočtu roku 2021.
</t>
  </si>
  <si>
    <t>Právní informační systém CODEXIS pro Olomoucký kraj a pro PO, ASPI + MENTOR. Navýšení FP dle dodatku ke smlouvě 2019/00743/OIT/DSM.</t>
  </si>
  <si>
    <t xml:space="preserve">Nákup hardware (pracovní stanice, notebooky, monitory, grafické stanice, tablety, tiskárny, skenery, čtečky čárových kódů, zálohovací pásky, komponenty servery a další obdobný sortiment) s finančním omezením do 40 000,00 Kč. </t>
  </si>
  <si>
    <t>Nákup materiálu - klávesnice, myši, kabely, SSD disky, redukce, paměti, konektory, baterie do NB, obrazovky na výměnu a jiná příslušenství k IT.</t>
  </si>
  <si>
    <t>Pronájem optických tras, pronájem optických vláken, pronájem reprografické techniky a nových "malých" tiskáren. Navýšení FP o výši roční DPH - dodavatel Metropolitní síť Olomouc se stal plátcem DPH.</t>
  </si>
  <si>
    <t>3x licence ArcGIS Online Field Worker pro OŽPZ, pořízení licencí do 60 000, technické zhodnocení DNHM.</t>
  </si>
  <si>
    <t>ORJ - 02</t>
  </si>
  <si>
    <t>Personální útvar</t>
  </si>
  <si>
    <t xml:space="preserve">Mgr. Bc. Jitka Keková </t>
  </si>
  <si>
    <t>vedoucí útvaru</t>
  </si>
  <si>
    <t>Výdaje na platy zaměstnanců v pracovním poměru. Limit zaměstnanců na rok 2022 - 538 osob. Minimální rozpočet pro 538 zaměstnanců bez zohlednění případného navýšení tarifů.</t>
  </si>
  <si>
    <t xml:space="preserve">Výdaje na Dohody o provedení práce a Dohody o pracovní činnosti dle žádostí VO včetně rezervy. </t>
  </si>
  <si>
    <t>Výdaje na ostatní platby za provedenou práci včetně paušálu na home office.</t>
  </si>
  <si>
    <t xml:space="preserve">Povinné pojistné na sociální zabezpečení a příspěvek na státní politiku zaměstnanosti 
Vyměřovací základ = platy zaměstnanců + dohody (DPČ, DPP) </t>
  </si>
  <si>
    <t xml:space="preserve">Povinné pojistné na veř.zdravotní pojištění
Vyměřovací základ = platy zaměstnanců + dohody (DPČ, DPP) </t>
  </si>
  <si>
    <t>Povinné pojistné na úrazové pojištění
Vyměřovací základ = platy zaměstnanců + 1 000 tis. z dohod x 4,2 ‰</t>
  </si>
  <si>
    <t xml:space="preserve">Ostatní povinné pojistné placené zaměstnavatelem </t>
  </si>
  <si>
    <t xml:space="preserve">Vydaje na kurzové rozdíly vyplývající z cestovních náhrad. </t>
  </si>
  <si>
    <t xml:space="preserve">Výdaje na cestovní pojištění do zahraničí </t>
  </si>
  <si>
    <t>Povinné vzdělávání úředníků dle zákona č. 312/2002 Sb., o úřednících ÚSC a o změně některých zákonů, ve znění pozdějších předpisů 
(vstupní vzdělávání, průběžné vzdělávání, ZOZ – zvláštní odbornou způsobilost, vzdělávání vedoucích úředníků). Další vzdělávání dle plánu vzdělávání úředníků. Počet úředníků ovlivňuje čerpání finančních prostředků z rozpočtu. Každý úředník, má povinnost splnit 18 vzdělávacích dnů v průběhu 3 let. V roce 2022 je potřeba počítat s navýšením finančních prostředků za přípravu a ověření ZOZ vzhledem k navýšení cen za toto vzdělávání.</t>
  </si>
  <si>
    <t>Vzdělávání zaměstnanců KÚOK dle jejich požadavků v souladu se zákoníkem práce. Finanční prostředky zůstávají na úrovni roku 2021.</t>
  </si>
  <si>
    <t>Semináře, školení, kdy nelze dopředu stanovit přesné počty úředníků a zaměstnanců. Jedná se o hromadné vzdělávací akce realizované na základě požadavků vedoucích zaměstnanců. Hromadné vzdělávací akce snižují náklady na vzdělávání zaměstnanců, zároveň poptávka po takových akcích se stále zvyšuje. V položce je zahrnut i paušální poplatek za užívání vzdělávacího portálu - SW aplikace e-kurzy a e-personalista, kde roční náklad činí 435 600,00 Kč dle uzavřené smlouvy.V roce 2022 bude důraz kladen na realizaci akreditovaných vzdělávacích akci, u kterých jsou náklady vyšší než u akcí neakreditovaných. Položka zahrnuje rovněž náklady na koučing vedoucích úředníků.</t>
  </si>
  <si>
    <t>Výdaje na tuzemské a zahraniční pracovní cesty zaměstnanců. Výdaje jsou na úrovni roku 2021</t>
  </si>
  <si>
    <t xml:space="preserve">Nákup a výměna nefunkčních mobilních telefonů, výměna starého a opotřebovaného nábytku v kancelářích zaměstnanců KÚOK, další nákupy za opotřebované nefunkční vybavení (výměna jednacích židlí, otočných židlí, varných konvic, chladniček a kávovarů).
 </t>
  </si>
  <si>
    <t xml:space="preserve">4. ČD Telematika, a.s., Praha - nájemní smlouva č. 2016/03037/OKŘ/DSM - centrální spisovna na Trocnovské ulici v Olomouci </t>
  </si>
  <si>
    <t>6. ČD Telematika, a.s., Praha - nájemní smlouva č. 2016/03037/OKŘ/DSM - centrální spisovna na Trocnovské ulici v Olomouci</t>
  </si>
  <si>
    <t xml:space="preserve">Pohonné hmoty jsou čerpány prostřednictvím karet CCS. </t>
  </si>
  <si>
    <t xml:space="preserve">1. O2 Czech Republic, a. s., Praha - poskytování telekomunikačních služeb (telefonní hovory, služby IP VPN, referenční čísla za služby ISDN) </t>
  </si>
  <si>
    <t>2. Česká pojišťovna a. s., Praha - Smlouva č. 2017/03667/OPŘPO/DSM - kolektivní pojištění odpovědnosti z výkonu povolání</t>
  </si>
  <si>
    <t>3. Častulíková Marie, Jeseník - Smlouva č. 2017/03582/OKŘ/DSM,  o nájmu garáže v Jeseníku</t>
  </si>
  <si>
    <t>4.  Dopravní zdravotnictví, a.s., Praha - Smlouva č. 2004/1007/KŘ/DSM o nájmu pozemkové plochy</t>
  </si>
  <si>
    <t>5. LARGO PCO s.r.o., Olomouc - smlouva č. 2007/2186/KŘ/DSM - přenos poplachových zpráv</t>
  </si>
  <si>
    <t>pol. 5142</t>
  </si>
  <si>
    <t>pol. 5167</t>
  </si>
  <si>
    <t>3. BPSA s.r.o., Chrudim - Smlouva č. 2020/01338/OKŘ/DSM, o zabezpečení úklidových prací (budova RCO)</t>
  </si>
  <si>
    <t xml:space="preserve">4. BPSA s.r.o., Chrudim - Smlouva č.2020/01338/OKŘ/DSM, o zabezpečení úklidových prací - budova KÚOK </t>
  </si>
  <si>
    <t>5. Edenred CZ s.r.o., 110 00 Praha - smlouva č. 2016/04952/OKŘ/DSM  (obchodní smlouva na závodní stravování)</t>
  </si>
  <si>
    <t>6. S.O.S., a.s., Olomouc  - smlouva č. 2002/0211/SŘ/DSM, o poskytování služeb včetně dodatků (ostraha budovy KÚOK)</t>
  </si>
  <si>
    <t>7. GRASO, a.s., Olomouc - smlouva č. 2004/0335/KŘ/DSM, o střežení objektu včetně dodatků (ostraha budovy RCO)</t>
  </si>
  <si>
    <t>8. ČD Telematika, a.s., Praha - nájemní smlouva č. 2016/03037/OKŘ/DSM - centrální spisovna na Trocnovské ulici v Olomouci</t>
  </si>
  <si>
    <t>9. BPSA s.r.o., Chrudim - Smlouva č. 2020/01338/OKŘ/DSM, zabezpečení úklidových prací - centrální spisovna</t>
  </si>
  <si>
    <t>10. Statutární město Olomouc - smlouva č. 2003/1201/KŘ/DSM, o užívání podzemního parkoviště</t>
  </si>
  <si>
    <t>11. SAFETY PRO s.r.o., Olomouc - Smlouva č. 200/00883/OPŘPO/DSM, poskytování služeb v oblasti bezpečnosti práce a požární ochrany</t>
  </si>
  <si>
    <t>12. Česká pošta, s.p., Praha - smlouva o svozu a rozvozu poštovních zásilek</t>
  </si>
  <si>
    <t xml:space="preserve">13. Česká tisková kancelář, Praha - smlouva č. 2003/0489/KH/DSM, o dodávání zpravodajského servisu ČTK </t>
  </si>
  <si>
    <t>14. ANOPRESS Praha - smlouva č. 2008/0426/KH/DSM - monitoring OFF-LINE</t>
  </si>
  <si>
    <t xml:space="preserve">15. Technické služby města Olomouce, a.s. - smlouva č. 2001/0142/SŘ/DSM, o odvozu a zneškodňování odpadů vč. dodatků </t>
  </si>
  <si>
    <t>18. Dopravní zdravotnictví a.s., Praha - smlouva č. 2012/02004/KŘ/DSM, o závodní preventivní péči</t>
  </si>
  <si>
    <t>19. JOHNSON CONTROLS INTERNATIONAL, spol. s. r., Praha - Smlouva o dílo  - Měření a regulace č. 2018/02169/OKŘ/DSM</t>
  </si>
  <si>
    <t>20. Mechanika a. s., Prostějov - Smlouva č. 2018/04749/OKŘ/DSM o poskytování servisu vrat a závor</t>
  </si>
  <si>
    <t xml:space="preserve">21. TRADE FIDES, a.s. Brno - Smlouva č. 2021/00974/OKŘ/DSM - servis systému SCO PČR (revize) </t>
  </si>
  <si>
    <t>1. ČECHÁK HOLDING s. r. o., Praha - Smlouva č. 2020/01324/OPŘPO/DSM, rámcová smlouva o dílo - výdaje na servis a opravy služebních vozidel, záruční a pozáruční opravy služebních vozidel - Olomouc (návrh rozpočtu vychází z reality roku 2021)</t>
  </si>
  <si>
    <t>2. ČECHÁK HOLDING s. r. o., Praha - Smlouva č. 2020/01325/OPŘPO/DSM, rámcová smlouva o dílo - výdaje na servis a opravy služebních vozidel, záruční a pozáruční opravy služebních vozidel - DP Šumperk (návrh rozpočtu vychází z reality roku 2021)</t>
  </si>
  <si>
    <t xml:space="preserve">3. ČECHÁK HOLDING s. r. o., Praha - Smlouva č. 2020/01325/OPŘPO/DSM, rámcová smlouva o dílo - výdaje na servis a opravy služebních vozidel, záruční a pozáruční opravy služebních vozidel - DP Jeseník (návrh rozpočtu vychází z reality roku 2021) </t>
  </si>
  <si>
    <t>4. DIGITAL TELECOMMUNICATIONS, spol. s r. o., Ostrava - Smlouva č. 2012/01347/KŘ/DSM - servisní smlouva na telefonní ústřednu</t>
  </si>
  <si>
    <t xml:space="preserve">5. SITEL, spol. s r. o., Praha - Smlouva č. 2003/1081/KŘ/DSM, o provádění servisních služeb na slaboproudých systémech </t>
  </si>
  <si>
    <t xml:space="preserve">6. Schindler CZ, a. s., Praha - Smlouva č. 2001/0141/SŘ/DSM - servis výtahů </t>
  </si>
  <si>
    <t xml:space="preserve">7. TRADE FIDES, a. s., Brno - Smlouva č. 2021/00974/OKŘ/DSM - servis systému SCO PČR </t>
  </si>
  <si>
    <t>8. JOHNSON CONTROLS INTERNATIONAL, spol. s. r. o., Praha - Smlouva o dílo - Měření a regulace č. 2018/02169/OKŘ/DSM</t>
  </si>
  <si>
    <t xml:space="preserve">9. Mechanika a. s., Prostějov - Smlouva č. 2018/04749/OKŘ/DSM o poskytování servisu vrat a závor </t>
  </si>
  <si>
    <t xml:space="preserve">10. Air-klimont, s.r.o., Fryčovice - Smlouva č. 2020/05136/OKŘ/DSM - servis klimatizace pro místnost serveru </t>
  </si>
  <si>
    <t>11. Dále ostatní opravy a údržba: opravy frankovacích strojů, opravy zámků, dveří, opravy žaluzií, veškeré opravy a údržba na budovách KÚOK, v pronajatých prostorách RCO, s.r.o. a ČD-Telematika, a. s. (centrální spisovna), výměna koberce na podatelně, předláždění části parkoviště</t>
  </si>
  <si>
    <t>pol.. 5173</t>
  </si>
  <si>
    <t>pol. 5176</t>
  </si>
  <si>
    <t xml:space="preserve">Nákup kolků (cenin) pro potřeby jednotlivých odborů KÚOK (navýšení finančních prostředků v návrhu rozpočtu na rok 2022 vychází ze skutečného čerpání na této položce v průběhu roku 2021). </t>
  </si>
  <si>
    <t xml:space="preserve">23. SAFETY PRO s.r.o., Olomouc - smlouva č. 2020/00883/OPŘPO/DSM - poskytování služeb v oblasti bezpečnosti a ochrany zdraví při práci, požární ochrany a ochrany životního prostředkí pro Olomoucký kraj a příspěvkové organizace OK (na základě vyhrazené změny závazku ze smlouvy, lze v roce 2022 předpokládat navýšení ceny v důsledku inflace a současně v důsledku aktualizace počtu poskytovaných služeb a vyhrazených technických zařízení) </t>
  </si>
  <si>
    <t>24. Ostatní úhrady nasmlouvané na objednávky - poplatky za televizní přijímače, rozhlas, mytí oken v budovách KÚOK a RCO, autoprovoz (myčka), úklid kancelářských prostor nad rámec uzavřených smluv, kurýrní služba, mytí žaluzií, výroba informačního systému aj.</t>
  </si>
  <si>
    <t xml:space="preserve">Odměna makléři za zastupování na komoditní burze při nákupu elektřiny a zemního plynu na období dvou let, včetně přepokládaných poplatků komoditní burze za realizovaný nákup elektřiny a zemního plynu prostřednictvím komoditní burzy. </t>
  </si>
  <si>
    <t>Účast Olomouckého kraje na výstavě Má vlast - cestami proměn 2022</t>
  </si>
  <si>
    <t>a)  ÚS LAPV  (Lokality pro akumulaci povrchových vod) – dle konzultace s Povodím Moravy s.p. (plánováno pro rok 2022)</t>
  </si>
  <si>
    <t>b) ÚS železnice Kouty nad Desnou – Jeseník - I. etapa</t>
  </si>
  <si>
    <t>c) Konzultace na zpracování dat ÚAP</t>
  </si>
  <si>
    <t xml:space="preserve">Vypracování znaleckých posudků </t>
  </si>
  <si>
    <t>Úhrada služeb právního zastoupení Olomouckého kraje ve věci žalob týkajících se Aktualizace č. 4 ZÚR.</t>
  </si>
  <si>
    <t>a) Správa webové aplikace Evidence podání na rok 2022 + hosting</t>
  </si>
  <si>
    <t>b) Správa webové aplikace Záměry Olomouckého kraje na rok 2022</t>
  </si>
  <si>
    <t>c) Poskytování služeb spojených s provozem a rozvojem systému "Digitální mapa veřejné správy - Nástroje na tvorbu a údržbu ÚAP", dle uzavřené smlouvy č. 2018/03354/OSR/DSM (přechází do roku 2022)</t>
  </si>
  <si>
    <t>d) Zajištění veřejné, elektronicky dostupné, ověřené a aktualizované služby - žádost pro vyjádření o existenci sítí, určené ke stavebnímu řízení v rámci všech stavebních úřadů v Olomouckém kraj</t>
  </si>
  <si>
    <t>e) Rozvojové požadavky na Portál ÚP</t>
  </si>
  <si>
    <t>f) Studie přechodu od technologie LIDS na nové řešení (studie by zahrnovala převod databází, evidence a jiných vazeb a zajištění kybernetické bezpečnosti)</t>
  </si>
  <si>
    <t xml:space="preserve">g) Úprava a programování nových funkcí webové aplikace Evidence podání územních a stavebních řízení Olomouckého kraje </t>
  </si>
  <si>
    <t>Úkoly nové při naplňování Zásad územního rozvoje Olomouckého kraje vydaných usnesením č. UZ/21/32/2008 pod č.j.KUOK/8832/2008/OSR-1/274 dne 22. 2. 2008 ve znění pozdějších aktualizací (Aktualizace č. 1 ZÚR OK, vydané usnesením č. UZ/19/44/2011 pod č.j. KUOK 28400/2011 ze dne 22. 4. 2011, Aktualizace č.2b ZÚR OK, vydané usnesením č. UZ/4/41/2014 pod č.j. KUOK 41993/2017 ze dne 24. 4. 2017, Aktualizace č. 3 ZÚR OK, vydané usnesením č. UZ/14/43/2019 pod č.j. KUOK 24792/2019 ze dne 25. 2. 2019 a Aktualizace č. 2a ZÚR OK vydané usnesením č. UZ/17/60/2019 pod č.j. KUOK 104377/2019 ze dne 23. 9. 2019 vyplývající z pořizování jejich aktualizací dle § 42 odst. 1 stavebního zákona, ve znění pozdějších předpisů.</t>
  </si>
  <si>
    <t>a) Aktualizace č. 4 ZÚR OK, dle uzavřené smlouvy o dílo č. 2019/01482/OSR/DSM (potenciálně etapa č. 3 a 4) - následně uhradí zpětně Správa železnic</t>
  </si>
  <si>
    <t>c) Případná další aktualizace bude hrazena z peněz Aktualizace č. 4.</t>
  </si>
  <si>
    <t xml:space="preserve">Aktualizace dat ÚAP je povinnost ze stavebního zákona, viz. ust. § 28 odst. 1, aktualizace dat musí být prováděna průběžně, úplná aktualizace 1x za 4 roky. Krajský úřad při ní zajišťuje aktualizaci v části databáze ÚAP a v  Rozboru udržitelného rozvoje území. Součástí je zpracování dat z ORP a aktualizace údajů o území, zajištění metodik pro zpracování ÚAP obcí. V roce 2022 je plánováno zpracování výkresů po úplné aktualizaci ÚAP. </t>
  </si>
  <si>
    <t xml:space="preserve">a) aktualizace výkresů v rámci průběžné aktualizace ÚAP OK </t>
  </si>
  <si>
    <t>b) aktualizace sídelní struktury (zapracování dat ze SLDB z letošního roku, podklad pro ZÚR OK a ÚAP OK)</t>
  </si>
  <si>
    <r>
      <t xml:space="preserve">1. Semináře k Programu obnovy venkova (POV) 2022 pro obce Olomouckého kraje 
</t>
    </r>
    <r>
      <rPr>
        <sz val="11"/>
        <rFont val="Arial"/>
        <family val="2"/>
        <charset val="238"/>
      </rPr>
      <t xml:space="preserve">             </t>
    </r>
    <r>
      <rPr>
        <b/>
        <i/>
        <sz val="11"/>
        <rFont val="Arial"/>
        <family val="2"/>
        <charset val="238"/>
      </rPr>
      <t xml:space="preserve">
</t>
    </r>
    <r>
      <rPr>
        <sz val="11"/>
        <rFont val="Arial"/>
        <family val="2"/>
        <charset val="238"/>
      </rPr>
      <t xml:space="preserve">                                                                                                                                                                                                                                                                                                                                                                                   </t>
    </r>
  </si>
  <si>
    <t xml:space="preserve">Zajištění občerstvení na seminářích k POV 2022 pro celkem cca 300 účastníků (5  okresů kraje). </t>
  </si>
  <si>
    <t xml:space="preserve">Zajištění občerstvení na konferencích a veletrzích za účelem propagace investičních příležitostí, rozvojových ploch, průmyslových zón, brownfieldů, apod. Výdaje na zajištění občerstvení na slavnostním večeru spojeném s vyhlášením soutěže Podnikatel roku 2021 Olomouckého kraje. Schválení této aktivity bude součástí Plánu aktivit na rok 2022, který bude připraven k projednání v ROK v lednu 2022.
</t>
  </si>
  <si>
    <t xml:space="preserve">ZOK schválilo dne 18. 9. 2017 svým usnesením UZ/6/64/2017 zvýšení členského příspěvku na 400 000 Kč a dodatek č. 1 2009/03250/OSR/DSM/D1 ke smlouvě o přidruženém členství. Poskytnutí příspěvku je realizováno vždy dle smlouvy v I. čtvrtletí daného kalendářního roku na žádost euroregionu. </t>
  </si>
  <si>
    <t>ZOK schválilo dne 18. 9. 2017 svým usnesením UZ/6/64/2017 zvýšení členského příspěvku na 100 000 Kč - dodatek č. 2005/00924/OSR/DSM/D2 ke smlouvě o mimořádném členství. Poskytnutí příspěvku je realizováno vždy dle smlouvy v I. čtvrtletí daného kalendářního roku na žádost euroregionu.</t>
  </si>
  <si>
    <t xml:space="preserve">Členství OK bylo schváleno Radou Olomouckého kraje dne 4. 6. 2018, č. usnesení UR/43/32/2018 a následně Zastupitelstvem Olomouckého kraje dne 25. 6. 2020, č. usnesení UZ/11/55/2018. </t>
  </si>
  <si>
    <t>Roční členský příspěvěk Inovačnímu centru Olomouckého kraje (ICOK) na základě smlouvy č. 2011/04110/OSR/DSM. Výši a dobu splatnosti členského příspěvku stanovuje valná hromada ICOK.</t>
  </si>
  <si>
    <t xml:space="preserve">Konkrétní výši členského příspěvku na rok 2022 stanovilo Valné shromáždění ESÚS v červnu 2021 (zvýšení členského příspěvku o 10% z 13 056 EUR na 14 361,60 EUR). Výše ročního členského příspěvku Olomouckého kraje se odvíjí od schválené částky Valným shromážděním a od aktuálního kurzu, tudíž skutečnou výši členského příspěvku Olomouckého kraje v Kč nelze nyní přesně vyčíslit.
</t>
  </si>
  <si>
    <t xml:space="preserve">Vydávání prezentačních materiálů a brožur, nákup a výroba propagačních předmětů na veletrhy, konference, soutěže či jiné prezentační akce, dále grafická příprava těchto materiálů.  Schválení této aktivity bude součástí Plánu aktivit na rok 2022, který bude připraven k projednání v ROK v lednu 2022.  </t>
  </si>
  <si>
    <t>2. Náklady na propagaci krajského kola Vesnice roku 2022</t>
  </si>
  <si>
    <t>3. Náklady na propagaci vyhlášení vítězů soutěže Cena hejtmana Olomouckého kraje za společenskou odpovědnost 2021</t>
  </si>
  <si>
    <t xml:space="preserve">Finanční prostředky budou využity na výrobu diplomů, cen, upomínkových předmětů aj. pro vyhodnocení soutěže Cena hejtmana Olomouckého kraje za společenskou odpovědnost 2021. Schválení této aktivity bude součástí Plánu aktivit na rok 2022, který bude připraven k projednání v ROK v lednu 2022. 
</t>
  </si>
  <si>
    <t xml:space="preserve">4. Poradenská, informační a analytická činnost v oblasti podpory podnikání a zaměstnanosti </t>
  </si>
  <si>
    <t>Vydávání informačních publikací, brožur a letáků zaměřených na aktuální požadavky místních samospráv, podnikatelů, univerzit, výzkumných pracovišť a vedení kraje (např. dotační a proexportní možnosti pro podnikatele a výzkumné organizace, volné průmyslové nemovitosti a brownfieldy, inovační infrastruktura, aktualizovaná brožura na strategické plochy Olomouckého kraje, statistiky o podnikání, zaměstnanosti a inovacích). Podrobnější rozpracování výše uvedených aktivit bude součástí Plánu aktivit v oblasti podpory podnikání na rok 2022, který bude připraven k projednání v ROK v lednu 2022.</t>
  </si>
  <si>
    <t xml:space="preserve">Pronájem prostor v rámci podpory podnikání na odborných konferencích a veletrzích za účelem podpory podnikání a propagace investičních příležitostí, rozvojových ploch, průmyslových zón a brownfieldů. Schválení této aktivity bude součástí Plánu aktivit na rok 2022, který bude připraven k projednání v ROK v lednu 2022.   </t>
  </si>
  <si>
    <t>5. Pronájem - Cena hejtmana Olomouckého kraje za společenskou odpovědnost 2021</t>
  </si>
  <si>
    <t xml:space="preserve">Pronájem prostor v rámci organizace soutěže Cena hejtmana Olomouckého kraje za společenskou odpovědnost 2021 (pro semináře pro soutěžící, k vyhlášení výsledků soutěže). Schválení této aktivity bude součástí Plánu aktivit na rok 2022, který bude připraven k projednání v ROK v lednu 2022. </t>
  </si>
  <si>
    <t>6. Pronájem - Podnikatel roku 2021 Olomouckého kraje</t>
  </si>
  <si>
    <t xml:space="preserve">Pronájem prostor pro vyhlášení vítěze krajského kola soutěže Podnikatel roku 2021 Olomouckého kraje. Schválení této aktivity bude součástí Plánu aktivit na rok 2022, který bude připraven k projednání v ROK v lednu 2022. </t>
  </si>
  <si>
    <t>3. Zajištění poradenské činnosti k vlajkovým projektům Strategie rozvoje územního obvodu Olomouckého kraje</t>
  </si>
  <si>
    <t xml:space="preserve">Zajištění zpracování podkladů od partnerů z pracovní skupiny pro realizaci Strategie rozvoje územního obvodu Olomouckého kraje. Projednání výstupů s klíčovými stakeholdery či zástupci cílových skupin, nositeli dílčích projektů, poskytovateli externí finanční podpory apod. Zpracování analytických dat a výstupů z území Olomouckého kraje pro vlajkové projekty, přípravu publikací, prezentace v médiích. </t>
  </si>
  <si>
    <t>Zajištění služeb krajského cyklokoordinátora v r. 2022, který koordinuje plnění akčního plánu Koncepce rozvoje cyklistické dopravy v Olomouckém kraji, zajišťuje činnost pracovní skupiny pro rozvoj cyklistiky v Olomouckém kraj a spolupracuje s Olomouckým krajem a obcemi na přípravě úseků cyklistických komunikací.</t>
  </si>
  <si>
    <t>5.  Studie aktualizující mapovou část Koncepce rozvoje cyklistické dopravy v Olomouckém kraji</t>
  </si>
  <si>
    <t>Zajištění zpracování samostatné studie, která bude aktualizovat síť cyklotras v rámci mapové části krajské cyklostrategie, vč. koordinace zpracování značení a případného přeznačení. Potřeba je daná přeložením nebo úplným zrušením nevhodných cyklotras a stanovením místní úpravy provozu na pozemní komunikaci ze strany Silničního správního úřadu.</t>
  </si>
  <si>
    <t>7. Konzultační a poradenské služby - Cena hejtmana Olomouckého kraje za společenskou odpovědnost 2021</t>
  </si>
  <si>
    <t>a) Konzultační služby spojené s propagací a zajištěním soutěže Cena hejtmana za společenskou odpovědnost 2021. Jedná se o poradenské služby pro zájemce o účast v soutěži, připomínkování dokumentů, průběžná spolupráce se CSR manažerem. 
b) Konzultační služby spočívající v zajištění certifikovaných externích hodnotitelů CSR k formálnímu hodnocení dotazníků přijatých od soutěžících (externí hodnotitelé budou zajištěni ve spolupráci s Radou kvality ČR).</t>
  </si>
  <si>
    <t>Konzultační služby v rámci přípravy na provedení 2. dozorového auditu EnMS dle ČSN EN ISO 50001, poskytování metodické pomoci v průběhu dozorového auditu a bezprostředně po ukončení dozorového auditu.</t>
  </si>
  <si>
    <t>9. Strategie Olomouckého kraje o vodě</t>
  </si>
  <si>
    <t xml:space="preserve">Rozpracování strategie Olomouckého kraje o vodě (dokončena v roce 2020) např. formou analýz, studií a dokumentací do podoby konkrétních opatření na území Olomouckého kraje k účinnému boji proti suchu. </t>
  </si>
  <si>
    <t>pol. 5168</t>
  </si>
  <si>
    <t>1. Technické zabezpečení soutěže Vesnice roku 2022</t>
  </si>
  <si>
    <t xml:space="preserve">Náklady na přepravu a činnost 10-ti členné hodnotitelské komise v rámci soutěže Vesnice roku 2022. </t>
  </si>
  <si>
    <t xml:space="preserve">Zajištění účasti na dvou tuzemských veletrzích (Mezinárodní strojírenský veletrh v Brně, Stavotech v Olomouci). Úhrada služeb spojených s grafickým návrhem, stavbou, demontáží stánku na veletrích, včetně registračního poplatku, úklidu, vybavení stánku potřebným nábytkem a dalším zařízením (elektřina, osvětlení, voda). Schválení této aktivity bude součástí Plánu aktivit na rok 2022, který bude připraven k projednání v ROK v lednu 2022.   </t>
  </si>
  <si>
    <t>Organizace a zajištění krajského kola soutěže Podnikatel roku 2021 Olomouckého kraje (kulturní program 100 tis.Kč, autorské poplatky OSA 5 tis.Kč, zvukař, technika, květinová výzdoba 15 tis.Kč).  Příprava tiskových zpráv, zveřejnění v regionálním tisku a TV, koordinace vyhlášení vítězů, program. Schválení této aktivity bude součástí Plánu aktivit na rok 2022, který bude připraven k projednání v ROK v lednu 2022</t>
  </si>
  <si>
    <t xml:space="preserve">Zajištění energetických služeb pro Krajský úřad a příspěvkové organizace OK externím dodavatelem. Součástí předmětu plnění je plnění povinnosti dle § 7a zákona č. 406/2000 Sb. o hospodaření energií pro budovy užívané orgánem veřejné moci, tj. zpracování PENB, energetické posudky, Závěrečná vyhodnocení akce, příprava podkladů pro investiční akce v oblasti hospodaření s vodou na majetku OK a odborné poradenství a zpracování stanovisek. </t>
  </si>
  <si>
    <t>Zavedení EnMS dle ČSN EN ISO 50001 schválila ROK dne 23. 3. 2016 usnesením č. UR/92/30/2016. V březnu 2020 byl EnMS OK certifikován nezávislým certifikačním orgánem. V roce 2021 byl externí společností proveden 1. dozorový audit. Položka obsahuje výdaj za  provedení 2. dozorového auditu EnMS formou externí služby. Položka dále obsahuje zajištění vzdělávání energetického managementu KUOK a PO, formou externí lektorské služby.</t>
  </si>
  <si>
    <t xml:space="preserve">Zpracování Zprávy o uplatňování územní energetické koncepce – povinnost ze zákona č. 406/2000 Sb. o hospodaření energií, § 4, odst. 7 – 11. Dle § 4 má kraj povinnost jednou za 5 let zpracovat výše uvedenou zprávu a předložit ji MPO, které ji použije pro vyhodnocení nebo aktualizaci státní energetické koncepce. Obsah a způsob zpracování zprávy stanovuje vláda svým nařízením. Minulá zpráva o uplatňování ÚEK OK byla zpracovaná a předaná na MPO v 06/2017. V roce 2022 uplyne 5 letá lhůta pro zpracování nové zprávy. </t>
  </si>
  <si>
    <t>pol. 5212</t>
  </si>
  <si>
    <t>Soutěž Vesnice roku 2022</t>
  </si>
  <si>
    <t xml:space="preserve">Úhrada správního poplatku - výstava Má vlast cestami proměn 2022 Magistrátu Města Olomouc. </t>
  </si>
  <si>
    <t>5. Služby spojené s organizací a propagací soutěže Cena hejtmana Olomouckého kraje za společenskou odpovědnost</t>
  </si>
  <si>
    <t xml:space="preserve">Organizace a zajištění uspořádání 6 seminářů pro 3 cílové skupiny v území Olomouckého kraje. Služby související s propagací soutěže v médiích (tvorba reklamních spotů, bannerová izerce, propagace na sociálních sítích). </t>
  </si>
  <si>
    <t>6. Zajištění realizace opatření akčního plánu územně energetické koncepce OK formou jednání pracovní skupiny zástupců CZT, OK obcí</t>
  </si>
  <si>
    <t>7. Zajištění realizace vybraných energetických služeb</t>
  </si>
  <si>
    <t>8.  Provoz systému energetického managementu pro KUOK a PO</t>
  </si>
  <si>
    <t xml:space="preserve">9.  Provedení interních auditů EnMS dle ČSN EN ISO 50001 pro Olomoucký kraj </t>
  </si>
  <si>
    <t>10. Zpracování Zprávy o uplatňování územní energetické koncepce</t>
  </si>
  <si>
    <t xml:space="preserve">Prostředky rozpočtované na této položce tvoří především náklady na společnou tvorbu propagačních materiálů se sousedními moravskými kraji. Jedná se o pokračování spolupráce mezi moravskými kraji (OK, ZK, MSK a JMK) z let 2005-2021 (300 tis. Kč). Uvedené aktivity vychází z Programu rozvoje cestovního ruchu Olomouckého kraje na období 2021 - 2027 schváleného usnesením ZOK č. UZ/2/79/2020 dne 21. 12. 2020 ÚZ 153.  </t>
  </si>
  <si>
    <t>pol. 5164</t>
  </si>
  <si>
    <t xml:space="preserve">Náklady na této položce zahrnují součet nákladů uložených OdCRVV akčním plánem koncepce cyklodopravy Olomouckého kraje pro období 2021 - 2023. Akční plán prošel vnitřním i vnějším připomínkovacím procesem, jeho finální verze byla projednána na pracovní skupině pro cyklodopravu. Zpracování dokumentu je v gesci OSR. Koncepce cyklodopravy, jíž je akční plán součástí, byla schválena usnesením ROK č. UR/35/18/2018 ze dne 19. 2. 2018. Pro oblast cestovního ruchu z akčního plánu vyplývají zejména tyto  finanční nároky: 200 tis. Kč na přeznačení dálkových cyklotras, 100 tis. Kč na aktualizaci a údržbu pasportu značení cyklotras, 500 tis. Kč na průběžnou obnovu a údržbu příslušných tematických cyklotras, 200 tis. Kč na podporu terénní cyklistiky, 300 tis. Kč na podporu tvorby doprovodné cykloinfrastruktury a 650 tis. Kč na podporu pořizování cyklopřívěsu a zrušení stávajícího značení Jantarové stezky.  
</t>
  </si>
  <si>
    <t xml:space="preserve">Zajištění provozu Turistického informačního portálu Olomouckého kraje (552 tis. Kč) - částka je určena na technickou správu portálu dle Smlouvy o zajištění provozu serveru internetového portálu cestovního ruchu (2010/05397/KH/DSM, smlouva je uzavřena  na dobu neurčitou). UZ 153.  
</t>
  </si>
  <si>
    <t>Prostředky rozpočtované na této položce zahrnují náklady související se zahraničními aktivitami Olomouckého kraje. Jedná se o prostředky na podporu spolupráce s partnerskými zahraničními regiony včetně zajišťování prezentací Olomouckého kraje v zahraničí.  Vlastní realizace zahraniční spolupráce v roce 2022 bude závislá na vývoji pandemické situace ve světě a nastavených protiepidemických opatřeních - UZ 000.</t>
  </si>
  <si>
    <t xml:space="preserve"> Uvedená aktivita na podporu domácího cestovního ruchu úspěšně proběhla v letech 2008 až 2019 (vyjma roku 2009). V roce 2020 nebyla akce s ohledem na pandemii onemocnění COVID-19 realizována. V současné době probíhají přípravy realizace projektu pro rok 2021. Uvedená aktivita je součástí Programu rozvoje cestovního ruchu Olomouckého kraje na období 2021-2027 .</t>
  </si>
  <si>
    <t xml:space="preserve">Prostředky rozpočtované na této položce zahrnují náklady na členský příspěvek pro Centrálu cestovního ruchu OK pro rok 2022 (schváleno usnesením Zastupitelstva Olomouckého kraje č. UZ/17/72/2019 ze dne 23. 9. 2019) - UZ 153. </t>
  </si>
  <si>
    <t xml:space="preserve">Finanční prostředky na této položce zahrnují náklady na úhradu členského příspěvku. Zastupitelstvo Olomouckého kraje schválilo dne 12. 12. 2015 vstup Olomouckého kraje do zájmového sdružení právnických osob "Evropská kulturní stezka sv. Cyrila a Metoděje, z.s.p.o.". Součástí materiálu byla také informace o předpokládaném zavedení členských příspěvků od roku 2016. Členský příspěvek pro kraje v roce 2020 a 2021 činil 5.000 EUR a pro rok 2022 je předpoklad ve stejné výši. UZ 400  </t>
  </si>
  <si>
    <t xml:space="preserve">Prostředky rozpočtované na této položce zahrnují náklady na členský příspěvek pro sdružení Jeseníky - Sdružení cestovního ruchu na rok 2022. Rada Olomouckého kraje svým usnesením č. UR/22/14/2021 ze dne 31. 5. 2021 rozhodla o navýšení členských příspěvků pro rok 2021 o částku 250 000 Kč. V roce 2022 bude nejprve vyplacena část členského příspěvku ve výši 2 750 000 Kč a zbývajících 250 000 Kč bude vyplaceno až po dokončení příprav projektu, jehož specifikace bude upřesněna v průběhu roku 2022.  - UZ 400.  </t>
  </si>
  <si>
    <t xml:space="preserve">Prostředky rozpočtované na této položce zahrnují náklady na členský  příspěvek pro sdružení Střední Morava - Sdružení cestovního ruchu na rok 2022. Rada Olomouckého kraje svým usnesením č. UR/22/14/2021 ze dne 31. 5. 2021 rozhodla o navýšení členských  příspěvků pro rok 2021 o částku 250 000 Kč.  V roce 2022 bude nejprve vyplacena část členského příspěvku ve výši 2 250 000 Kč a zbývajících 250 000 Kč bude vyplaceno až po dokončení příprav projektu, jehož specifikace bude upřesněna v průběhu roku 2022.  - UZ 400. 
</t>
  </si>
  <si>
    <t xml:space="preserve">Prostředky rozpočtované na této položce zahrnují náklady na podporu medializace Olomouckého kraje (v předchozích letech uzavřené smlouvy s TV Morava, ZZIP, TV Přerov - pro rok 2022  částka ve výši 2 500 tis. Kč). Dále z této položky budou hrazeny náklady na propagační kampaně v rádiích apod. (300 tis. Kč) - UZ 154.
</t>
  </si>
  <si>
    <t xml:space="preserve">Prostředky rozpočtované na této položce zahrnují částečné náklady (redakce a tisk měsíčníku Olomoucký kraj – 11 vydání v roce 2022) v rámci smlouvy, která bude uzavřena ve 3. čtvrtletí roku 2021 poté, co bude vypořádána námitka jednoho z účastníků VŘ. Námitka jednoho z účastníků VŘ byla podána dne 21. 6. 2021, pracovníci oddělení veřejných zakázek vydali rozhodnutí zadavatele o námitkách, kde tato námitka byla odmítnuta. Rozhodnutí bylo odesláno dne 24. 6. 2021. Do dne 7. 7. 2021 včetně běžela desetidenní lhůta pro podání návrhu na ÚOHS. Zadavatel neobdržel žádný návrh na ÚOHS. Náklady na redakci a tisk jedenácti vydání měsíčníku Olomoucký kraj budou v roce 2022 činit 2 480 500 Kč - ÚZ 154. </t>
  </si>
  <si>
    <t xml:space="preserve">Prostředky rozpočtované na této položce zahrnují náklady na grafické zpracování a jazykovou korekturu čtyř čísel (březen, červen, září, prosinec) "Občasníku Krajského úřadu Olomouckého kraje – LIDEM". Občasník bude vycházet v elektronické podobě pro uveřejnění na Intranetu KÚ.  </t>
  </si>
  <si>
    <t xml:space="preserve">Prostředky rozpočtované na této položce zahrnují částečně náklady (distribuce měsíčníku Olomoucký kraj – 11 vydání v roce 2022) v rámci smlouvy, která bude uzavřena ve 3. čtvrtletí roku 2021 poté, co bude vypořádána námitka jednoho z účastníků VŘ. Námitka jednoho z účastníků VŘ byla podána dne 21. 6. 2021, pracovníci oddělení veřejných zakázek vydali rozhodnutí zadavatele o námitkách, kde tato námitka byla odmítnuta. Rozhodnutí bylo odesláno dne 24. 6. 2021. Do dne 7. 7. 2021 včetně běžela desetidenní lhůta pro podání návrhu na ÚOHS. Náklady na distribuci jedenácti vydání měsíčníku Olomoucký kraj budou v roce 2022 činit 1 351 570 Kč. Dále jsou rozpočtovány náklady na publikační a propagační činnost OK, náklady za komunikační kampaně – inzerce apod. a finanční prostředky určené na zajištění placené propagace na sociálních sítích  - ÚZ 154.  </t>
  </si>
  <si>
    <t xml:space="preserve">Náklady spojené s aktualizací Digitálního povodňového plánu Olomouckého kraje (DPP OK). Digitální povodňový plán Olomouckého kraje byl zpracován v roce 2018 společností Hydrosoft Veleslavín s.r.o.
</t>
  </si>
  <si>
    <t>Prostředky rozpočtované na této položce zahrnují náklady poplatky OSA na akce pořádané Olomouckým krajem (například Dětský den se složkami IZS, Dny policie a jiné).</t>
  </si>
  <si>
    <t>Finanční prostředky na nákup roušek a  dezinfekce na základě protiepidemických opatření</t>
  </si>
  <si>
    <t>Prostředky rozpočtované na této položce zahrnují náklady  na dovybavení členů Bezpečnostní rady Olomouckého kraje a Krizového štábu Olomouckého kraje, v souladu s Metodickým postupem č. 1/2013/KH o "Poskytování OOPP členům Bezpečnostní rady Olomouckého kraje a Krizového štábu Olomouckého kraje.</t>
  </si>
  <si>
    <t xml:space="preserve">Prostředky rozpočtované na této položce jsou vyčleněny na dovybavení pracoviště krizového řízení v souladu s § 14a) zákona č. 240/2000 Sb., o krizovém řízení, zřizuje pracoviště krizového řízení. Kraj vynakládá  finanční prostředky na činnost související s výdaji na pracoviště krizového řízení, jejich zřizování a technické vybavování, zajištění komunikačních prostředků, výdaje na informační podporu krizového řízení a odbornou podporu pro kraje (nákup techniky pro práci v terénu). </t>
  </si>
  <si>
    <t xml:space="preserve">Jedná se o finanční podporu složek integrovaného záchranného systému (IZS) Olomouckého kraje při přípravě a realizaci cvičení v souladu se schváleným Plánem cvičení na daný rok. Dále se jedná o finanční prostředky vyčleněné na nákup propagačních předmětů, které jsou určeny složkám IZS k prezentaci a propagaci Olomouckého kraje v průběhu roku. Zároveň tento materiál slouží jako ocenění pro děti do škol na různé hasičské soutěže aj. Propagace výchovy a vzdělávání v oblasti ochrany obyvatelstva je realizována Hasičským záchranným sborem Olomouckého kraje (HZS OK) ve spolupráci s oddělením krizového řízení. Za tímto účelem je materiál uložen u HZS OK. Z této položky jsou hrazeny zejména odborné přípravy složek IZS, jednotek sboru dobrovolných hasičů, Dětský den se složkami IZS a jiné.  </t>
  </si>
  <si>
    <t>Položka je vyhrazena na platby nájemného za prostory určené k výcviku jednotek sborů dobrovolných hasičů (JSDH) Olomouckého kraje, HZS OK a ostatních složek IZS v souladu s § 10 odst. 5 písm. b). Orgány kraje organizují instruktáže a školení v oblasti ochrany obyvatelstva a §11 zákona č. 239/2000 Sb., o integrovaném záchranném systému - hejtman organizuje integrovaný záchranný systém na úrovni kraje. Z této položky jsou hrazeny mimo jiné pronájmy na odborné přípravy složek IZS, jednotek sboru dobrovolných hasičů, Dětský den se složkami IZS a jiné.</t>
  </si>
  <si>
    <t>Položka je vyhrazena na vyžádané osobní pomoci při řešení mimořádných událostí nebo krizových situací na území kraje.</t>
  </si>
  <si>
    <t>Na této položce jsou nárokovány finanční prostředky na zajištění grafické zpracování plakátů, pozvánek na akce Olomouckého kraje např. Dětský den se složkami IZS. Správa webových stránek "krajpomaha" a doprogramování webových stránek dle požadavků dle epidemiologické situace.</t>
  </si>
  <si>
    <t>Jedná se o finanční podporu složek integrovaného záchranného systému (IZS) Olomouckého kraje při přípravě a realizaci cvičení v souladu se schváleným Plánem cvičení na daný rok. Nákup služeb souvisejících s organizací porad tajemníků bezpečnostních rad obcí s rozšířenou působností a proškolení jednotek požární ochrany a IZS dle § 10 odst. 5 písm. b). Orgány kraje organizují instruktáže a školení v oblasti ochrany obyvatelstva a §11 zákona č. 239/2000 Sb., o IZS - hejtman organizuje integrovaný záchranný systém na úrovni kraje.  Z této položky jsou hrazeny zejména odborné přípravy složek IZS, jednotek sboru dobrovolných hasičů, Dětský den se složkami IZS a jiné.</t>
  </si>
  <si>
    <t>Finanční prostředky určené k zajištění pohoštění při organizaci odborné podpory pro kraje, na přípravu orgánů krizového řízení,  vzdělání, získávání a zvyšování  kvalifikace a ostatní výdaje související se zvládnutím krizových situací. Dále na zajištění cvičení a organizaci instrukčně metodických zaměstnání složek IZS dle zákona č. 239/2000 Sb., o IZS nebo odborné přípravy JSDH. Položka pohoštění je na oddělení krizového řízení vedena v rámci metodické přípravy tajemníků bezpečnostních rad určených obcí (obcí s  rozšířenou působností) a proškolení složek jednotek požární ochrany a složek integrovaného záchranného systému dle § 10 odst. 5 písm. b). Orgány kraje organizují instruktáže a školení v oblasti ochrany obyvatelstva a §11 zákona č. 239/2000 Sb., o IZS - hejtman organizuje integrovaný záchranný systém na úrovni kraje. Z této položky jsou hrazeny zejména odborné přípravy složek IZS, jednotek sboru dobrovolných hasičů, Dětský den se složkami IZS a jiné.</t>
  </si>
  <si>
    <t>Prostředky rozpočtované na této položce zahrnují náklady určené k zajištění odborné podpory pro kraje, na přípravu orgánů krizového řízení, vzdělání, získávání a zvyšování kvalifikace a ostatní výdaje související se zvládnutím krizových situací. Dále na zajištění cvičení a organizaci instrukčně metodických zaměstnání složek IZS dle zákona č. 239/2000 Sb., o IZS nebo odborné přípravy JSDH</t>
  </si>
  <si>
    <t xml:space="preserve">Na této výdajové položce jsou rozpočtovány prostředky na úhradu nákladů - poplatek OSA v rámci konání akcí pořádaných Olomouckým krajem (např. Ples Olomouckého kraje pro rok 2022) - UZ 151. </t>
  </si>
  <si>
    <t xml:space="preserve">Prostředky rozpočtované na této položce jsou alokovány na úhradu výdajů za propagační předměty v pořizovací ceně do 3 000,00 Kč (v jednotlivých případech), které jsou určeny k propagačním účelům Olomouckého kraje (na základě požadavků hejtmana a členů vedení a v souladu se schváleným plánem nákupu předmětů pro reprezentaci OK), na nákup propagačních předmětů s využitím loga OK, dále na květiny předávané na různých akcích hejtmanem či náměstky OK. Dále se jedná se o předměty do 3000,00 Kč předávané v rámci akcí, jenž přímo pořádá odbor - např. Ples OK, Velikonoční zajíček, předávání Zlatých křížů, Váleční veteráni, Vánoce OK a apod. - UZ 151. 
</t>
  </si>
  <si>
    <t xml:space="preserve">Prostředky rozpočtované na této položce jsou alokovány na úhrady pronájmů prostor při akcích Olomouckého kraje - např. Velikonoční zajíček, Váleční veteráni, Mikulášská besídka apod. Dále pronájmy prostor na Moravské dopravní fórum a konferenci Střední Morava křižovatka dopravních a ekonomických zájmů - UZ 151.    
</t>
  </si>
  <si>
    <t xml:space="preserve">Prostředky rozpočtované na této položce zahrnují náklady dle uzavřených smluv za služby tajemníků klubů ZOK a na úhradu příkazních smluv o poskytování poradenství a náklady na případné další konzultační, právní a poradenské služby - UZ 000.  </t>
  </si>
  <si>
    <t xml:space="preserve">Na této položce jsou rozpočtovány náklady spojené s konáním akcí pořádaných Olomouckým krajem (např. webhosting, webové prezentace v rámci Plesu OK, Cen cestovního ruchu apod.), grafické práce. Dále také fin. náklady spojené s údržbou, aktualizací a nastavením redakčního systému portálu CenyKraje.cz - UZ 151.  </t>
  </si>
  <si>
    <t xml:space="preserve">Prostředky rozpočtované na této položce zahrnují zejména náklady na organizační zajištění tradičních akcí Olomouckého kraje organizovaných odborem (významné návštěvy v kraji, výjezdy ROK, Ples OK 2022, Předávání Zlatých křížů, akce pro děti / veřejnost, Sportovec OK, Ceny kultury,  Pedagog OK, Ceny OK v oblasti životního prostředí, Ceny OK v oblasti cestovního ruchu, Ocenění nejlepších trenérů OK, Slavnostní týden filharmonií, případně Vánoční setkání hejtmana se seniory OK, Vánoční výzdoba budovy KÚ, Vánoce OK a na akci Dny kraje) - UZ 151.  </t>
  </si>
  <si>
    <t xml:space="preserve">Prostředky rozpočtované na této položce zahrnují částečné náklady spojené s realizací uzavřené smlouvy č. 2008/0426/KH/DSM včetně dodatku na monitoring OFF-LINE včetně WEBmonitoringu ISA on-line verze Analytik (dříve fi Anopress IT, a.s. nyní fi NEWTON Media, a.s) a dále zahrnují částečně náklady v rámci smlouvy č. 2003/0489/KH/DSM uzavřené s ČTK na vybírání a odesílání zpráv z aktuálního zpravodajství ČTK a náklady na publikační a komunikační činnosti OK. Na této položce jsou zároveň rozpočtovány také finanční prostředky určené na zajištění placené propagace na sociálních sítích (navýšení o 30 000 Kč z TK). - UZ 154 </t>
  </si>
  <si>
    <t xml:space="preserve">Prostředky rozpočtované na této položce zahrnují náklady spojené s financováním občerstvení na různých akcích OK organizovaných odborem kancelář hejtmana - např. Sportovec OK, Ples OK, Pedagog OK, Slavnostní podpisy smluv (přímá podpora, sport, kultura + ostatní), Velikonoční zajíček, předávání Zlatých křížů, Ocenění zasloužilých trenérů OK, Konference samospráv, Setkání se zástupci samospráv, Dny OK, Ceny OK za přínos v oblasti životního prostředí, Ceny OK v oblasti cestovního ruchu, Setkání s válečnými veterány, Mikulášská besídka, Vánoce OK, výjezdní jednání ROK apod. Při návrhu rozpočtu na rok 2022 vycházíme z částky čerpané dle skutečnosti v roce 2020 a průběžného čerpání roku 2021 – UZ 151.  </t>
  </si>
  <si>
    <t xml:space="preserve">Prostředky rozpočtované na této položce zahrnují náklady na plánovaný členský příspěvek Asociaci krajů ČR. Uvedená částka vychází z výše příspěvku pro rok 2021 (navýšení na 900 tis. Kč) a též z předpokladu stejné částky i pro rok 2022.  - UZ 400.   </t>
  </si>
  <si>
    <t xml:space="preserve">Prostředky rozpočtované na této položce jsou alokovány na úhradu výdajů za věcná ocenění fyzickým osobám nemající charakter daru v rámci vyhlášených soutěží OK, trofeje, plakety diplomy apod. např. Sportovec OK, Pedagog OK, cena hejtmana za práci ve prospěch osob se zdravotním postižením, ocenění za záchranu lidského života v rámci večera se složkami IZS, Ceny kultury OK (plastika pro vítěze v jednotlivých kategoriích - předáváno při vyhlášení v rámci slavnostního večera), výtvarné soutěže, technická soutěž pro žáky základních škol – TechnoChallenge, cena o Pohár hejtmana Olomouckého kraje - Charitativní hobby závody a Charitativní canicross, ocenění zasloužilých trenérů apod.   
</t>
  </si>
  <si>
    <t xml:space="preserve">Prostředky rozpočtované na této položce zahrnují náklady v rámci publikační a propagační činnosti OK a na propagaci OK prostřednictvím tištěných materiálů v rámci tzv. ediční řady schválené pro příslušný rok Radou Olomouckého kraje. Jedná se o publikace a informační letáky, které se zhotovují na základě požadavků jednotlivých odborů (realizace především přímým zadáním v průběhu roku). Pořízení těchto publikací je předem schváleno ROK v rámci schválení "ediční řady" pro příslušný rok - UZ 154. </t>
  </si>
  <si>
    <t>§ 5171, seskupení pol. 58 - Výdaje na náhrady za nezpůsobenou újmu</t>
  </si>
  <si>
    <t xml:space="preserve">Úhrada nákladů souvisejících s § 36 odst. 3 zákona č. 585/2004 Sb., branného zákona </t>
  </si>
  <si>
    <t xml:space="preserve">Projekt Rodinných pasů v Olomouckém kraji je realizován od roku 2007. V projektu se bude pokračovat i v roce 2022, a to na základě smlouvy o dílo, která byla uzavřena v roce 2019.  Pro rok 2022 jsou očekávány náklady cca 1 125 300 Kč s ohledem na nastavené zadání VZMR, počet realizovaných akcí pro držitele rodinných pasů, počet vydaných pasů, kontaktování potenciálních zájemců ze strany měst a obcí, resp. jejich příspěvkových organizací, provozovatelů zařízení v oblasti kultury, sportu, volnočasových aktivit a cestovního ruchu, administraci projektu, vedení databáze, rozeslání informačních materiálů, výrobu samolepek Rodinný pas s daným grafickým provedením, výrobu informačních letáků s oboustranným plnobarevným tiskem, výrobu drobných propagačních předmětů, výrobu reklamních letáků propagující Rodinný pas, tisk a distribuci Rodinných pasů zapojeným rodinám v Olomouckém kraji, aktualizaci sekce internetových stránek Rodinné pasy a další  aktivity. Administrátorem projektu je firma SunDrive Communications s.r.o. Jedná se o aktivitu v samostatné působnosti. </t>
  </si>
  <si>
    <t xml:space="preserve">V součinnosti s materiálem Koncepce rodinné politiky Olomouckého kraje na období 2019-2022 a „Akčním plánem Koncepce rodinné politiky Olomouckého kraj na rok 2022“ (bude předložen ZOK k projednání dne 20.9. 2021), v  rámci priority 1: Institucionální a koncepční zajištění rodinné politiky na krajské a obecní úrovni bude podporována kooperace aktérů rodinné politiky. Jedná se o opatření, v rámci kterého bude probíhat spolupráce s obcemi Olomouckého kraje. Konkrétně jde o realizaci 1 akce – seminářů či workshopu pod vedením zkušeného lektora s cílem podpořit činnost koordinátorů rodinné politiky z jednotlivých obecních úřadů obcí s rozšířenou působností, obcí s pověřeným obecním úřadem a zástupců organizací věnujících se rodině. Finanční prostředky budou použity na zajištění odborných lektorů. Jedná se o aktivitu neinvestiční a v samostatné působnosti. </t>
  </si>
  <si>
    <t>V rámci naplňování opatření materiálů Koncepce rodinné politiky Olomouckého kraje na období 2019-2022 a Akčního plánu Koncepce rodinné politiky Olomouckého kraje na rok 2022 (předložen ZOK k projednání dne 21. 9. 2021) bude probíhat spolupráce s dalšími aktéry rodinné politiky na regionální i celostátní úrovni. Jedná se především o reslizace akce Den pro rodinu vlastní i náhradní, tradiční akci realizovanou v září 2022, participaci na akcích typu Týden pro rodinu, Týden pro pěstounství, a další aktivity, které podporují prorodinný přístup a propagují a posilují zdravé fungování rodiny. Finanční prostředky budou použity na pronájmy prostor, drobné občerstvení, medializaci, zajištění moderátora, výrobu propagačních předmětů, kulturní vystoupení apod. Jedná se o aktivity v samostatné působnosti.</t>
  </si>
  <si>
    <t xml:space="preserve">4. Audit Family Friendly Community pro obce Olomouckého kraje </t>
  </si>
  <si>
    <t xml:space="preserve">Cílem auditu Family Friendly Community je podpořit pro-rodinné klima v obci, které je přátelské rodině, které podpoří budování vztahů v rodinách a mezigenerační dialog. Cílem je  také zvýšit atraktivitu obce jako místa vhodného pro rodiny, děti, seniory a zaměstnavatele. Celý proces probíhá na základě osvědčeného know-how převzatého z Rakouska, v současné době proces úspěšně probíhá také v Jihomoravském kraji. Olomoucký kraj  jasně deklaruje zájem podporovat obce při realizaci komunální rodinné politiky prostřednictvím platného Akčního plánu Koncepce rodinné politiky na rok 2021 (priporita 1, opatření 1.2). Na základě předběžného zjišťování zájmu obcí s rozšířenou působností o aktivitu AFFC bylo zjištěno, že mají o aktivitu zájem. Zajištění AFFC pro obce Olomouckého kraje bude zahrnuto do připravovaného Akčního plánu Koncepce rodinné politiky na rok 2022. Finanční náklady na zajištění procesu jsou spojené s odkupem sublicence od Jihomoravského kraje. Dle praxe z JMK jsou náklady na zajištění procesu (zajištění poradce a hodnotitele procesu, zajištění metodického vedení poradců a hodnotitelů) na jedné obci vyčísleny na 17.100,- Kč (v roce 2022 předpokládáme zapojení 5 obcí), dále se předpokládá zajištění reklamy a propagace AFFC formou letáků a startovacího balíčku RP předmětů pro zapojené obce. Finanční prostředky budou dále použity na úhradu cestovného metodiků a hodnotitelů při cestách na obce. 
</t>
  </si>
  <si>
    <t>5. Vznik krajské sítě služby Family point</t>
  </si>
  <si>
    <t xml:space="preserve">Vznik krajské sítě služeb Family point vychází z Programového prohlášení rady Olomouckého kraje na období 2021-2024. Jedná se o vznik 11 Family pointů (1 kontaktní a 10 základních). Family point je bezbariérové mésto přátelské rodině, veřejná nízkoprahová služba, která je poskytována bezplatně. Finanční prostředky jsou určeny na nákup licence a poplatku na předání know-how pro 11 Family pointů na území Olomouckého kraje. Dále budou finanční prostedky využity na zaškolení krajského koordinátora sítě Family pointů včetně metodickéé podpory poskytovatele licence, kterým je Centrum pro rodinu a sociální péči, se sídlem v Brně, Jozefská ulice. Užívání zakoupené licence není časově omezeno. Jedná se o náklady ve výši 150 tisíc Kč. Dalšími náklady ve výši 35 tisíc Kč jsou pravidelné roční platby za stálou metodickou podporu ze strany poskytovatele licence. </t>
  </si>
  <si>
    <t>6. Akce pro zaměstnavatele - Společnost přátelská rodině (krajské kolo)</t>
  </si>
  <si>
    <t xml:space="preserve">Již od roku 2007 jsou v Olomouckém kraji oceňovány ty společnosti, které pro své zaměstnance zavádějí opatření pro slaďování rodinného a pracovního života. Realizátorem soutěže je Síť pro rodinu, z.s., která v minulých letech vytvořila podrobnou metodiku hodnocení nominovaných organizaci tak, aby byla zajištěna profesionální úroveň celé kampaně. Hlavní oblasti pro hodnocení jsou zaměstnavatelská oblast, společenská odpovědnost firem, prorodinné aktivity organizace a prostředí firmy. V rámci soutěže budou oslovovány firmy z Olomouckého kraje, přihlášené organizace projdou specifickým hodnocením a vítězná/é organizace bude/budou oceněna/y. Akce proběhne formou objednávky služby. Jedná se o aktivitu neinvestiční a v samostatné působnosti.
</t>
  </si>
  <si>
    <t xml:space="preserve">Uvedená částka bude vycházet ze Strategie prevence kriminality Olomouckého kraje na období 2022 – 2026. Jedná se o realizaci projektu, jehož cílem je soubor preventivních aktivit zaměřených na oblast prevence majetkové kriminality. Jedná se  o povinnou 10% spoluúčast státní podpory na realizaci pilotního projektu Olomouckého kraje v oblasti prevence kriminality, který bude realizován ve spolupráci se spolupracujícími institucemi (např. Policie ČR, samospráva, NNO). Akce proběhne formou objednávky služby. Jedná se o aktivitu v samostatné působnosti.       </t>
  </si>
  <si>
    <t>Uvedená částka bude vycházet ze Strategie prevence kriminality Olomouckého kraje na období 2022 – 2026. Klade si za cíl podpořit zvýšení odbornosti realizátorů preventivních aktivit a dalších zúčastněných subjektů prostřednictvím cíleně konstruovaných vzdělávacích záměrů. Aktivita je zaměřena na vytváření pracovního týmu odborníků, kteří realizují preventivní programy na místní úrovni. Jedná se o zajištění workshopů, které podpoří vzájemnou spolupráci.  Finanční prostředky budou použity na financování lektorů, pronájmů místností a drobné občerstvení prostřednictvím fyzických nebo právnických osob, které zajistí realizaci celé vzdělávací akce. Jedná se o aktivitu v samostatné působnosti.</t>
  </si>
  <si>
    <t xml:space="preserve">Finanční prostředky budou použity na financování  PR akcí spojených s propagací problematiky náhradní rodinné péče, zejména pak pěstounské péče a pěstounské péče na přechodnou dobu. Bude se jednat o služby v oblasti  grafických prací, realizace výstav pěstounů, tvorba fotografií, polepové práce apod.). V návaznosti na propagaci bude potřebné zajistit také nákup předmětů souvisejících s prezentací náhradní rodinné péče na území Olomouckého kraje (např. zakoupení  propagačního stánku, drobných upomínkových předmětů, bannerů apod.)  Jedná se o aktivitu v samostatné i přenesené působnosti.       </t>
  </si>
  <si>
    <t xml:space="preserve">Krajské úřady dle zákona č. 359/1999 Sb., o sociálně-právní ochraně dětí, ve znění pozdějších předpisů, zajišťují přípravy fyzických osob vhodných stát se osvojiteli nebo pěstouny k přijetí dítěte do rodiny a těmto osobám současně poskytují poradenskou pomoc související s osvojením dítěte nebo svěřením dítěte do pěstounské péče včetně speciální přípravy k přijetí dítěte pěstounem na přechodnou dobu (dále jen přípravy). Přípravy žadatelů o náhradní rodinnou péči pro KÚOK zajišťuje Středisko sociální prevence Olomouc, p.o., která má k uvedené činnosti pověření k výkonu sociálně-právní ochrany dětí. Současně je potřeba operativně zajistit individuální přípravy žadatelů na základě specifických potřeb. Požadované prostředky představují náklady spojené s realizací individuálních příprav žadatelů a specifických vzdělávacích aktivit spojených s doprovázením pěstounů, pěstounů na přechodnou dobu a osvojitelů.  Jedná se o aktivitu v přenesené působnosti.      
</t>
  </si>
  <si>
    <t xml:space="preserve">Olomoucký kraj prostřednictvím cílů a opatření definovaných ve Střednědobém plánu rozvoje sociálních služeb v Olomouckém kraji pro roky 2021 - 2023 zajišťuje své zákonné povinnosti - dostupnost poskytování  sociálních služeb na svém území sítí sociálních služeb, síť sociálních služeb je financována prostřednictvím rozpočtu Olomouckého kraje. K nastavení efektivního systému financování sociálních služeb v Olomouckém kraji, který reaguje na odpovědnost krajů za rozhodování o výši dotace ze státního rozpočtu jednotlivým poskytovatelům sociálních služeb napomáhá i metoda benchmarking (modul benchmarking - KISSOS), kterou Olomoucký kraj zpracovává data již od roku 2007. Benchmarking je jedním z modulů aplikace KISSoS (Krajský informační systém sociálních služeb), který obsahuje další moduly, které jsou využívány pro potřeby plánování a zajištění dostupnosti na území Olomouckého kraje - „Podpora vyrovnávací platby“, „MPSV výkaznictví“, „Dotační řízení obcí“, „Elektronický katalog poskytovatelů sociálních služeb v Olomouckém kraji“ nový modul "Evidence žádostí", který zajišťuje dostupnost informací o možnostech a způsobech poskytování sociálních služeb na území OK, modul "Krajská síť sociálních služeb OK", do kterého poskytovatelé podávají žádosti o vstup svých služeb do sítě a o změnu jednotek služeb. V roce 2022, stejně  jako v předchozích letech, je nezbytné zajistit finační prostředky na servisní podporu celého informačního systému a jeho modulů, případně jejich aktualizaci v souladu s připravovanýmí legislativními změnami. Servisní podporu a aktualizaci modulů nelze financovat z případného návazného individuálního projektu, neboť nejde o inovativní aktivity. 
</t>
  </si>
  <si>
    <t xml:space="preserve">Realizace seminářů pro sociální pracovníky obcí (v činnosti sociální práce vedoucí k řešení nepříznivé sociální situace a k sociálnímu začleňování osob). Finanční prostředky budou využity pro realizaci vzdělávacích akcí. Vzdělávací akce jsou nezbytné ke zvyšování kvality a úrovně výkonu sociální práce a rovněž s ohledem na potřebu sdílení dobré praxe při řešení nepříznivé sociální situace osob. Jedná se o aktivitu v rámci výkonu přenesené působnosti. Realizace workshopů pro příspěvkové organizace Olomouckého kraje v oblasti kvality poskytovaných sociálních služeb. Workshopy jsou aktivitou navazující na kontrolní a auditní činnost a mají přispět ke zvyšování kvality poskytovaných sociálních služeb a plnění povinností poskytovatele sociálních služeb a tím celkově zvyšovat připravenost příspěvkových organizací na inspekce poskytování sociálních služeb, které realizuje v PO OK krajská pobočka Úřadu práce ČR. Jedná se o aktivitu v samostatné působnosti.  
</t>
  </si>
  <si>
    <t xml:space="preserve">V souvislosti s odborným posuzováním žadatelů pro účely zprostředkování osvojení a pěstounské péče dle § 27 zákona č. 359/1999 Sb., o sociálně-právní ochraně dětí, ve znění pozdějších předpisů, vyvstává potřeba vyžádání doplňujících specializovaných lékařských vyšetření k verifikaci údajů vedoucích ke stanovení případných kontraindikací pro zařazení žadatelů do evidence osob vhodných stát se osvojiteli nebo pěstouny. V souladu s ustanovením § 15 odst. 10 zákona č. 48/1997 Sb., o veřejném zdrav. pojištění, ve znění pozdějších předpisů, takto vyžádaná vyjádření hradí orgán, pro který se vyšetření a vyjádření provádí. Při posuzování dětí vyvstává potřeba specializovaných vyšetření, včetně psychologických posouzení dětí ranného věku, a to souvisejících s jejich zařazením do evidence dětí vhodných k náhradní rodinné péči. Jedná se o výkon přenesené působnosti.   
</t>
  </si>
  <si>
    <t xml:space="preserve">Realizace seminářů, workshopů pro sociální pracovníky obecních úřadů obcí s rozšířenou působností v těchto oblastech: sociálně-právní ochrana dětí,  syndrom zanedbávaného a zneužívaného dítěte, náhradní rodinná péče, problematika kurately pro mládež. Tyto aktivity budou realizovány formou jednodenních nebo vícedenních pracovních setkání. Finanční prostředky budou použity na financování lektorů, pronájmů místností a drobné občerstvení prostřednictvím fyzických nebo právnických osob, které zajistí realizaci celé vzdělávací akce. Jedná se o aktivitu v přenesené působnosti.         
</t>
  </si>
  <si>
    <t xml:space="preserve">V rámci platné legislativy v oblasti působnosti při zajištění sociálních služeb je krajům dle § 95 zákona č.108/2006 Sb., o sociálních službách, ve znění pozdějších předpisů, uložena mimo jiné povinnost  zpracovávat střednědobý plán rozvoje sociálních služeb ve spolupráci s obcemi na území kraje, se zástupci poskytovatelů a se zástupci osob, jimž jsou sociální služby poskytovány; informovat obce na území kraje o výsledcích zjištěných v procesu plánování; sledovat a vyhodnocovat plnění plánů rozvoje sociálních služeb za účasti zainteresovaných subjektů; zajišťovat dostupnost poskytování sociálních služeb na svém území v souladu se Střednědobým plánem rozvoje a určovat stav sociálních služeb na svém území. Střednědobý plán rozvoje Olomouckého kraje pro roky 2021 -2023 obsahuje cíle a opatření, která jsou rámcové, tedy průřezové všemi cílovými skupinami a jsou úzce provázány s dalšími strategickými dokumenty Olomouckého kraje (Koncepce podpory rozvoje paliativní péče v Olomouckém kraji, Koncept rozvoje péče o osoby s duševním onemocněním v Olomouckém kraji). Požadované finační prostředky ve výši 150 tis. Kč jsou nezbytné k pokračování v aktivitách ukončeného projektu MZ a k plnění rámcových  opatření, která jsou zaměřena na oblast vzdělávání, prohlubování odbornosti, propagaci dobrovolnictví a informovanosti včetně překladu důležitých aktuálních informací z webových stránek OK do znakového jazyka.  Olomoucký kraj má k plnění povinnosti plánovat sociální služby na svém území schválenou organizační strukturu plánování sociálních služeb - pracovní skupiny složené se zástupců výše uvedených zainteresovaných subjektů. Členové pracovních skupin dobrovolně a bez nároku na odměnu intenzivně pracují na podkladech pro rozhodování orgánů kraje k plnění výše uvedených povinností. Finanční prostředky ve výši 30 tis. Kč jsou určeny k organizačnímu zajištění činnosti skupin včetně drobného občerstvení a k realizaci pravidelného každoročního podzimního pracovního setkání  se všemi poskytovateli sociálních služeb v OK zařazenými do sítě sociálních služeb v kraji. V roce 2021 byly některé z těchto aktivit financované z Individuálního projektu Olomouckého kraje, v roce 2022 budou další ativity SPRSS hrazeny z návazného individuálního projektu. 
</t>
  </si>
  <si>
    <t xml:space="preserve">1. Administrativní služby a propagace organizací v oblasti kultury </t>
  </si>
  <si>
    <t>3. Personálně - psychologické poradenství v rámci výběrového řízení na ředitele PO</t>
  </si>
  <si>
    <t>4. Zajištění pilotní realizace evaluace PO s externími experty</t>
  </si>
  <si>
    <t xml:space="preserve">3. Pohoštění pro účastníky slavnostního vyhlášení ceny Venkovnský knihovník roku </t>
  </si>
  <si>
    <t>§ 3319, seskupení pol. 54 - Neinvestiční transfery obyvatelstvu</t>
  </si>
  <si>
    <t xml:space="preserve">Odměny - Venkovský knihovník roku </t>
  </si>
  <si>
    <t>1. Hry X. letní olympiády dětí a mládeže 2021</t>
  </si>
  <si>
    <t xml:space="preserve">Jedná se o pokračování cyklu Olympiád pro děti a mládež - letní verze. V termínu od 26.6. - 1.7.2022 se uskuteční v Olomouckém kraji již X. letní olympiáda dětí a mládeže za účasti 14 krajů. Zahrnuje finanční prostředky na úhradu komplexních organizačních nákladů pro účastníky, dopravu účastníků, odměnu trenérům. Celkový předpokládaný počet účastníků za Olomoucký kraj je 316. Oproti předchozí letní olympiádě v Libereckém kraji (IX. letní ODM 2019) došlo k navýšení počtu sportů na 20, kdy dojde ke zvýšení nákladů celé olympiády. </t>
  </si>
  <si>
    <t>2. Hry X. letní olympiády dětí a mládeže 2021</t>
  </si>
  <si>
    <t>Jedná se o finanční prostředky na organizaci Her X. letní olympiády dětí a mládeže ČR 2022. Celková výše činí 17 634 500 Kč ( 15 000 000 Kč - smluvní závazek z uzavřené smlouvy mezi OK a ČOV a Českou olympijskou a.s. + 1 934 500 Kč - navýšený účastnický poplatek o 100 Kč/účastníka ze strany Správy kolejí a menz UPOL/řešeno Dodatkem č.1 Smlouvy + 700 000 Kč - újma za neubytované studenty/řešeno Dodatkem č.2 Smlouvy)</t>
  </si>
  <si>
    <t xml:space="preserve">Jedná se o pokračování cyklu Olympiád dětí a mládeže -letní verze. V termínu od 20. - 25. 6. 2021 se uskuteční v Olomouckém kraji již X. letní olympiáda dětí a mládeže za účasti 14 krajů. Zahrnuje finanční prostředky na nákup sportovního ošacení pro účastníky a doprovod.  </t>
  </si>
  <si>
    <t>Úhrada nákladů za zpracování bezpečnostních auditů na posouzení nebezpečných a kolizních míst na silnicích v majetku Olomouckého kraje a v místech železničních přejezdů - naplňování úkolu Národní strategie bezpečnosti provozu (NSBSP). Úhrada za zpracování pasportu dopravního značení na území Olomouckého kraje.</t>
  </si>
  <si>
    <t xml:space="preserve">Úhrada nákladů řízení při soudních sporech vedených proti Krajskému úřadu Olomouckého kraje, v řízeních spadajících do věcné působnosti ODSH. Úhrada nákladů je prováděna na základě vydaného rozsudku soudem. Projednávání soudů je v roce 2021 dotčeno koronavirovou pandemií v ČR.
</t>
  </si>
  <si>
    <t xml:space="preserve">Kurzové rozdíly              </t>
  </si>
  <si>
    <t xml:space="preserve">Olomoucký kraj je členem společenství Platform Network, jehož cílem je podpora kooperace mezi regiony a mladými lidmi v Evropě. Konkrétními výstupy jsou nabídky mezinárodních mládežnických kempů, mobility studentů a učitelů, pořádání seminářů a další  mezinárodní spolupráce. Za účelem zlepšení komunikace a lepší prezentace nabízených aktivit členové společenství zřídili webovou  stránku. Na její provoz bude přispívat každý z členských regionů společenství. </t>
  </si>
  <si>
    <t xml:space="preserve">Cílem příspěvků je finanční podpora škol a školských zařízením se sídlem v Olomouckém kraji v rámci výjezdů dětí a mládeže do zahraničí, dále příspěvek na náklady spojené s organizací mezinárodní výměny mládeže z partnerských zahraničních škol a školských zařízení na území Olomouckého kraje, kofinancování mezinárodních vzdělávacích projektů v rámci programu Erasmus+ či jiných mezinárodních nadačních fondů (Visegrádský fond, Česko-německý fond budoucnosti apod.) a dále na poskytnutí finančního příspěvku na zapojení do programu Mezinárodní ceny vévody z Edinburghu.    </t>
  </si>
  <si>
    <t>Pořízení služebních stejnokrojů - odborní zaměstnanci státní správy lesů, myslivosti a rybářství jsou oprávnění při výkonu své funkce nosit služební stejnokroj:                                                                                
- státní správa lesů § 51 odst. 2 zákona č. 289/1995 Sb., o lesích                                                        
- státní správa myslivosti § 61 odst. 4 zákona č. 449/2001 Sb., o myslivosti      
- státní správa rybářství § 25 zákona č. 99/2004 Sb., o rybářství                                                   
Na základě úplného znění VP č. 3/2013, o stanovení okruhu odborných zaměstnanců KÚOK, kterým se k výkonu funkce přiděluje služební stejnokroj, bude mít v roce 2022 nárok na přidělení nebo obnovu stejnokroje 8 zaměstnanců.  V průběhu roku 2021 nastoupili dva noví zaměstnanci s nárokem na přidělení uniformy. Z důvodu nízké alokace na tento rok jim nebylo možno v roce 2021 uniformu pořídit.</t>
  </si>
  <si>
    <t>2. Úhrada části nákladů spojených s konáním 6. ročníku akce "Oslavy lesa na Floře". Záštitu nad touto soutěží měl doposud vždy hejtman 
Olomouckého kraje. Cílem projektu, který je zařazen do programu lesnické pedagogiky, je environmentální osvěta veřejnosti a informovanost o trvale udržitelném lesnickém hospodaření v Olomouckém kraji. V předchozích ročnících byla účast na této dvoudenní akci cca 3.000 účastníků, zejména dětí. Na zajištění přípravy a průběhu akce se podílí řada subjektů. V roce 2014, 2015, 2016, 2017, 2018, 2019, 2020 a 2021 to bylo asi 20 organizací, např. Výstaviště Flora, a.s., Lesy České republiky, s.p., Lesy města Olomouce, a.s., Ústav pro hospodářskou úpravu lesů, Sdružení vlastníků soukromých a obecních lesů v ČR, Střední lesnická škola v Hranicích, Agentura ochrany přírody a krajiny, CHKO Litovelské Pomoraví, CHKO Jeseníky, Muzeum Komenského v Přerově, Sdružení lesních pedagogů ČR a další. Na realizaci akce se Olomoucký kraj podílí každoročně.</t>
  </si>
  <si>
    <t>§ 2399, seskupení pol. 51 - Neinvestiční nákupy a související výdaje</t>
  </si>
  <si>
    <t>Novelou vodního zákona č. 544/2020 Sb., která nabyl účinnosti dne 1.2.2021, bylo uloženo krajům zpracování Plánu pro sucho a stavu nedostatku vody pro území kraje.Plán zahrnuje základní část (údaje potřebné pro zvládání sucha v daném území, charakteristiku území, popis vodních zdrojů vč. záložních a jejich případné zastupitelnosti, popis úpravy, dopravy, převodů vody a zásobování vodou, seznam a popis technických zařízení využitelých k řešení stavu nedostatku vody, seznam uživatelů vody významných pro dané území, seznam povolených nakládání s vodami významněji ovlivňujících množství a jakost vod, popis rizik sucha a místní směrodatné loimity a kritéria pro vyhlášení stavu nedostatku vody), operativní část (obsahuje seznam orgánů veřejné moci a osob podílejících se na zvládání sucha a stavu neodstatku vody, popis čínností, které vykonávají, popis přenosu informací, priority zásobování, návrh postupů pro zvládání sucha a opatření při vyhlášení stavu nedostatku vody) a grafickou část (mapy a plány, na kterých jsou zakreslena zejména území ohrožená suchem, vodohospodářské a vodárenské soustavy, zdroje a úpravny vody a uživatelé vody, významní pro dané území). Plán pro sucho musí být zpracován nejpozději do 31.12.2022.</t>
  </si>
  <si>
    <t xml:space="preserve">Finanční spoluúčast Olomouckého kraje na realizaci projektu "Intenzifikace odděleného sběru a zajištění využití komunálního odpadu včetně jeho obalové složky" v roce 2022. Rada Olomouckého kraje usnesením UR/76/37/2004 schválila účast Olomouckého kraje ve výše uvedeném projektu. Podle textu uzavřené smlouvy má být rozsah plnění pro další roky vždy do 31. 03. následujícího kalendářního roku konkretizován dodatkem ke smlouvě. Projekt byl realizován v letech 2004 - 2021. Celková výše nákladů v roce 2004 tvořených zakoupením sběrových nádob a jejich distribucí obcím, informační ampaně o třídění  a recyklaci komunálních odpadů byla 3, 5 mil. Kč a byla plně hrazena firmou EKO-KOM, a.s. </t>
  </si>
  <si>
    <t xml:space="preserve">Celková výše nákladů v roce 2005 byla 4,5 mil Kč. Z toho příspěvek firmy EKO-KOM, a.s. byl ve výši 4 mil. Kč. Celková výše nákladů v roce 2006 až 2009 byla shodně 5,2 mil Kč. Z toho příspěvek firmy EKO-KOM, a.s. byl ve výši 4,2 mil. Kč. V roce 2010 byly celkové náklady projektu 4 mil. Kč. Z toho spoluúčast kraje činila 900 tis. Kč. V roce 2011 byly celkové náklady projektu 3,9 mil. Kč. Z toho spoluúčast kraje činila 800 tis. Kč. V roce 2012  jsou celkové náklady projektu 3,9 mil. Kč. Z toho spoluúčast kraje činila 700 tis. Kč. V roce 2013 činí celkové náklady projektu 3,2 mil. Kč. Z toho spoluúčast kraje činí 700 tis. Kč. V roce 2013 byly celkové náklady projektu 3,2 mil. Kč. Z toho  spoluúčast kraje činila 700 tis. Kč. V roce 2014 byly celkové  náklady projektu na 3,4 mil. Kč. Z toho spoluúčast kraje činila 700 tis. Kč. V roce 2015 byly celkové náklady projektu 3,6 mil. Kč. Z toho spoluúčast kraje činila 700 tis. Kč. V roce 2016 byly celkové náklady projektu na 4,8 mil. Kč. Z toho spoluúčast kraje činila 700 tis. Kč. V roce 2017 byly celkové náklady 1, 06 mil. Kč. Z toho spoluúčast kraje činila 700 tis. Kč. V roce 2018 byly celkové náklady 2,8 mil Kč. Z toho spoluúčast kraje činila 600 tis. Kč. V roce 2019 byly celkové  náklady 3,5 mil. Kč. Z toho spoluúčast kraje činila 425 tis. Kč. V roce 2020 byly celkové náklady 2,8 mil. Kč. Z toho spoluúčast kraje činila 535 tis. Kč. V roce 2021 byly celkové náklady 2,74 mil. Kč, z toho spoluúčast Kraje činila 435 tis. Kč. </t>
  </si>
  <si>
    <t xml:space="preserve">Přírodní rezervace, přírodní památky - celkem 102 území. Kraje zajišťují péči o tato zvláště chráněná území v přenesené působnosti kraje 
(ust. § 77a odst. 2 zákona č. 114/1992 Sb.). Jedná se o minimální částku, která je nezbytná pro udržení stávajícího stavu ZCHÚ v požadované kvalitě. Finanční prostředky alokované na péči o zvláště chráněná území ve schváleném rozpočtu v roce 2021 byly v nedostatečné výši a neumožnily realizaci péče v rozsahu stanoveném ve schválených plánech. V případě, že se toto bude opakovat i v dalším roce, reálně v některých případech hrozí možnost zániku existence předmětu ochrany a tím neplnění závazků, vyplývajících z příčlenění k EU. Dále nutno uvést, že i v případě, kdy nedojde k ohrožení předmětu ochrany, bude v následujících letech nutno vynaložit větší objem finančních prostředků na jejich údržbu. </t>
  </si>
  <si>
    <t xml:space="preserve">c) prevence závažných havárií - úhrada nákladů na zpracování posudku k provozovatelem objektu předložené bezpečnostní dokumentaci 
ke schválení. Dne 1.10.2015 nabyl účinnosti zákon č. 224/2015 Sb., o prevenci závažných havárií způsobených vybranými nebezpečnými 
chemickými látkami nebo chemickými směsmi (dále jen "zákon"), který k uvedenému datu nahradil  zákon č. 59/2006 Sb. o prevenci závažných havárií způsobených vybranými nebezpečnými chemickými látkami nebo chemickými přípravky.Zákon zavádí povinnost zpracování posudku k provozovatelem předložené bezpečnostní dokumentaci ke schválení. odle ustanovení § 16, písm. b) zákona, má povinnost v řízeních o schválení návrhů bezpečnostní dokumentace zajistit zpracování posudku k těmto návrhům krajský úřad. Podle ustanovení § 53 zákona, náklady spojené se zpracováním posudků návrhů bezpečnostní dokumentace hradí kraj.  </t>
  </si>
  <si>
    <t>Zákon dále zavádí povinnost provozovateli objektu uhradit správní poplatek za přijetí žádosti o schválení bezpečnostní dokumentace a vydání závazného stanoviska podle tohoto zákona. V důvodové zprávě k zákonu (sněmovní tisk 399/0) je uvedeno, že správní poplatek se zavádí z důvodu jeho využití na úhradu nákladů na zpracování posudků bezpečnostní dokumentace. Na základě této skutečnosti byly sazby správních poplatků za přijetí žádosti o schválení bezpečnostní dokumentace a vydání závazného stanoviska stanoveny diferencovaně pro jednotlivé typy bezpečnostní dokumentace tak, aby pokrývaly náklady spojené se  zpracováním posudků k těmto návrhům bezpečnostní dokumentace. Zvýšené výdaje tedy budou v tomto případě kraji ze 100 % nahrazeny příjmy ze správních poplatků za přijetí žádosti. V současnosti je u jediného monopolního zpracovatele posudků, kterým je Výzkumný ústav bezpečnosti práce, v.v.i., zadáno zpracování posudků v celkovém objemu 20 tisíc Kč.</t>
  </si>
  <si>
    <t xml:space="preserve">a) Smlouva o úvěru ve výši 900 mil. Kč s Evropskou investiční bankou na projekt "Modernizace silnic II. a III. třídy v Olomouckém kraji. Úvěr je ve fázi splácení.  </t>
  </si>
  <si>
    <t>b) Smlouva o úvěrovém rámci ve výši 3 000 mil. Kč s Evropskou investiční bankou na spolufinancování evropských programů a financování vlastních investičních akcí. Úvěr je ve fázi splácení.</t>
  </si>
  <si>
    <t>c) Smlouva o úvěrovém rámci ve výši 700 mil. Kč s Komerční bankou, a.s.</t>
  </si>
  <si>
    <t>d) Smlouva o revolvingovém úvěru s Komerční bankou, a.s. na spolufinacování evropských programů (600 mil.Kč)</t>
  </si>
  <si>
    <t xml:space="preserve">e) Smlouva o úvěru s Komerční bankou, a.s. na kofinancování evropských programů (100 mil.Kč) </t>
  </si>
  <si>
    <t>f) Smlouva o revolvingovém úvěru s Komerční bankou, a.s. - II (500 mil.Kč)</t>
  </si>
  <si>
    <t>g) Smlouva o revolvingovém úvěru na financování oprav, investic a projektů (1 000 mil.Kč)</t>
  </si>
  <si>
    <t xml:space="preserve">Úrokové výdaje na finanční deriváty kromě k vlastním dluhopisům </t>
  </si>
  <si>
    <t>Běžné výdaje</t>
  </si>
  <si>
    <t>3. Výdaje Olomouckého kraje na rok 2022</t>
  </si>
  <si>
    <t xml:space="preserve">Pro rok 2022 příděl ve výši 4,0 % z hrubých vyplacených mezd.             </t>
  </si>
  <si>
    <t>Rezerva na splátky revolvingu</t>
  </si>
  <si>
    <r>
      <t xml:space="preserve">Odbory - platy a podobné související výdaje </t>
    </r>
    <r>
      <rPr>
        <sz val="10"/>
        <rFont val="Arial"/>
        <family val="2"/>
        <charset val="238"/>
      </rPr>
      <t>(ORJ 01, 02 a 03)</t>
    </r>
  </si>
  <si>
    <t>7. Akce Babička roku 2022</t>
  </si>
  <si>
    <t xml:space="preserve">Organizační zajištění akce Babička roku, kterou každoročně pořádá Rada seniorů České republiky, Krajská rada seniorů Olomouckého kraje - pobočný spolek. </t>
  </si>
  <si>
    <t>3. Dozorový audit v rámci Certifikace systému managementu společenské odpovědnosti organizací ČSN 01 0391:2013</t>
  </si>
  <si>
    <t>Náklady na provoz stanic pro handicapované živočichy - úhrada výdajů pro handicapované živočichy spojených s odchytem, převzetím, veterinárním vyšetřením, ošetřením a léčbou, zpětným návratem do volné přírody, na nákup krmení a výdajů spojených s dopravou při uvedených činnostech vzniklých do 31. 12. 2022.</t>
  </si>
  <si>
    <t>§ 3741, seskupení pol. 51 - Neinvestiční nákupy a související výdaje</t>
  </si>
  <si>
    <t>Jedná se o finanční prostředky, které budou určeny na úhradu poplatku na zajištění nízkorychlostního kontrolního vážení vozidel na silnicích I., II. a III. tříd v Olomouckém kraji, a to na základě schválené objednávky s Centrem služeb pro silniční dopravu Praha, příspěvkovou organizací Ministerstva dopravy. Podle zákona č. 13/1997 Sb., o pozemních komunikacích, ve znění pozdějších předpisů, kraj zajišťuje kontrolní vážení vozidel na silnicích II. a III. tříd a na silnicích I. tříd se souhlasem vlastníka (ŘSD ČR). Tato služba bude na rok 2022 objednána Olomouckým krajem u Centra služeb pro silniční dopravu, s. p. o. Praha.</t>
  </si>
  <si>
    <t xml:space="preserve">Neinvestiční transfery spolkům </t>
  </si>
  <si>
    <t xml:space="preserve">§ 2143, seskupení pol. 52 - Neinvestiční transfery soukromoprávním subjektům </t>
  </si>
  <si>
    <t xml:space="preserve">1. Položka zahrnuje výdaje na úhradu soudních poplatků ze soudních sporů, úhrady advokátům a notářům. </t>
  </si>
  <si>
    <t xml:space="preserve">2. úhrada soudního řízení s PLVPTM s.r.o. ve věci e-government </t>
  </si>
  <si>
    <t>Schválený rozpočet 2021 - ORJ 03</t>
  </si>
  <si>
    <t>Upravený rozpočet 
k 31. 7. 2021 - 
ORJ 03</t>
  </si>
  <si>
    <t>Položky rozpočtu odborů s mimořádným nárůstem výdajů</t>
  </si>
  <si>
    <t>Odbor</t>
  </si>
  <si>
    <t>Akce - popis</t>
  </si>
  <si>
    <t>Schválený Rozpočet 2021</t>
  </si>
  <si>
    <t>Nárůst 2022-2021</t>
  </si>
  <si>
    <t>Poznámka</t>
  </si>
  <si>
    <t>07 EO</t>
  </si>
  <si>
    <t>Rezerva na splátky revolvingu SSOK</t>
  </si>
  <si>
    <t>nezbytné</t>
  </si>
  <si>
    <t>08 OSR</t>
  </si>
  <si>
    <t>K potvrzení ROK</t>
  </si>
  <si>
    <t>09 OŽP</t>
  </si>
  <si>
    <t>zákonná povinnost</t>
  </si>
  <si>
    <t>11 OSV</t>
  </si>
  <si>
    <t>13 OSKP</t>
  </si>
  <si>
    <t>Podepsaná smlouva</t>
  </si>
  <si>
    <t>14 OZ</t>
  </si>
  <si>
    <t>18 OKH</t>
  </si>
  <si>
    <t>K potvrzení ROK                   Celkové náklady sníženy díky razantnímu poklesu na kriz. Řízení a TK Plus</t>
  </si>
  <si>
    <t>celkem</t>
  </si>
  <si>
    <t>z toho k potvrzení v ROK</t>
  </si>
  <si>
    <t>Položka rozpočtu s mimořádným objemem výdajů bez nárůstu</t>
  </si>
  <si>
    <t>tuto položku bude třeba spíše prověřit, asi se nepodaří dosáhnout úspory v rozpočtu</t>
  </si>
  <si>
    <t>03 OKŘ</t>
  </si>
  <si>
    <t>Komentář :</t>
  </si>
  <si>
    <t>V roce 2017, 2018 a 2019 měl kraj 4 smlouvy řešící tuto problematiku</t>
  </si>
  <si>
    <t>Oblast školství</t>
  </si>
  <si>
    <t>oblast kultury</t>
  </si>
  <si>
    <t>oblast zdravotnictví</t>
  </si>
  <si>
    <t>oblast sociální</t>
  </si>
  <si>
    <t>celkem v r. 2017 a 2018, v roce 2019 mírný nárůst</t>
  </si>
  <si>
    <t>Schváleno v ROK 18.10.2021</t>
  </si>
  <si>
    <t>06 OIT</t>
  </si>
  <si>
    <t>Navýšení celkových výdajů odboru dle ROK 18.10.2021</t>
  </si>
  <si>
    <r>
      <t>Rezerva Rady OK byla snížena ze 70 000 tis. Kč na 50 000 tis. Kč
Úroky vlastní byly přepočítány dle predikce ČNB ze dne 21.11. a byly nastaveny na cca 3% - ze dne 27.11. report KB - navýšení o</t>
    </r>
    <r>
      <rPr>
        <b/>
        <sz val="11"/>
        <rFont val="Arial"/>
        <family val="2"/>
        <charset val="238"/>
      </rPr>
      <t xml:space="preserve"> 27 mil. Kč</t>
    </r>
  </si>
  <si>
    <t>podepsán dodatek</t>
  </si>
  <si>
    <r>
      <t xml:space="preserve">navýšení pouze ve výši 8 441 tis. Kč. (rozdíl dle I. Verze)
</t>
    </r>
    <r>
      <rPr>
        <sz val="10"/>
        <color rgb="FFFF0000"/>
        <rFont val="Arial"/>
        <family val="2"/>
        <charset val="238"/>
      </rPr>
      <t>Dle rozhodnutí sníženo o částku 1 360 tis. Kč</t>
    </r>
  </si>
  <si>
    <t>Vyčíslení výše úspory v tis. Kč (3%)</t>
  </si>
  <si>
    <t>Návrh rozpočtu 2022 po úsprách</t>
  </si>
  <si>
    <t xml:space="preserve">Nasmlouvané podpory a jiné služby pro: personální a mzdový systém, docházkový systém, dotační informační systém - veřejné zakázky, dotace, program obnovy venkova, evidence zájmových sdružení, GINIS - ekonomika, spisová služba, rozklikávací rozpočet, SW pro evidenci sociální pomoci pro OSV,  form server pro správu a tvorbu "chytré formuláře", IntraDoc - systém pro přípravu materiálů pro Radu a Zastupitelstvo Olomouckého kraje, systém pro přípravu materiálů na schůze vedení a vedoucích odborů Krajského úřadu Olomouckého kraje, Kevis - krajský evidenční systém, poskytování služeb zajištění uživatelské hotline pro řešení požadavků při správě, aktualizaci a rozvoji webového řešení www.olkraj.cz, Maintenance SYMANTEC ENDPOINT PROTECTION aktualizace antivirového programu, implementace webové aplikace Portál PO, SW pro evidenci znečišťování ovzduší, technická podpora, správa a údržba změny síťové infrastruktury směřující ke změně její funkcionality, SW dopravní informační systém, elektronické testy pro OZ, informační systém o odpadech, používání licencí pro informační systém SAP používaný Zdravotnickou záchrannou službou Olomouckého kraje, aktualizace StreetNet CZE, aktualizace StreetNet TOURIST, právní informační systém pro Krajský úřad, SW evidence lesní správy, SW jízdní řády pro ODSH, podpora databází ORACLE (pro GINIS, mzdy a personalistiku, OK Dávky), poradenská, konzultační a přípravní činnost v rámci přípravy a nasazování GIS projektů (OSV, OŽPZ), agenda pro vystavování kvalifikovaných certifikátů naší krajskou certifikační (registrační) autoritou a časových razítek, technická podpora k dílu Výměna dat zdravotnických zařízení se zdravotnickou záchrannou službou, podpora NagiosLogServer, služby pro energetický management, právní systém C.H.Beck, správa webu rodina je OK, podpora technologického centra KUOK, servisní podpora pro řešení incidentů kybernetické bezpečnosti, podpora pro Microsoft, servisní podpory IS FAMA+ pro moduly PS, AM, EAI, ITSM, ZPN, technická podpora ServiceDesk, podpora pro webové stránky pro PO-OSV, SW pro GIS (obecně nástroje GIS - geografické informační systémy), vytvoření architektury ICT Olomouckého kraje (stav ASIS), v návaznosti na Strategický plán vytvořit architekturu ICT Olomouckého kraje (stav TOBE), on-line přenos ZOK, podpora pro licenci Zoner na úpravu fotografií, konzultační služby pro GIS, IT-Monitoring - roční maintenance pro NagiosXI, služba TENDER systems na registraci smluv, podpora 1Click varinata MAXI, VmWare Vsphere technická podpora, VmWare vCenter technická podpora, 602 FormApps podpora, roční podpora AutoCAD LT a AutoCAD Map 3D, rozvoj krajského informačního systému o sociálních službách (KISSoS), kredity pro testy od Hogreffe, Oracle nová verze, podpora případné nové verze-částka vyšší proti předchozí, Oracle nová verze, povýšení licence, Oracle upgrade databáze, DMVS-každoroční odložení databáze, SW Personální kancelář platy, SW KROS, SW TARGA, SW FormStudio, SW Albertina CZ Gold, SW Zelený software, penetrační testy, zpracování dokumentace záloh a obnovy IT systémů, organizační podpora pro akci IT roku, rozvoj intranetu, požadavky na SSL KÚOK z OKŘ.
Navýšení FP na rok 2022: DTG, a.s. - personální a mzdový systém, docházkový systém: nová smlouva z důvodu nasazení docházkového systému. Pořízení licencí v roce 2021- od 2022 podpora: servis produktu CSA, servis PKI, aplikace chráněné území, produkt RTS, nástroj Tender systém. On-line přenos ZOK: navýšení částky o anonymizaci a archivaci, technická podpora Oracle Database na rok 2022, analytické a konzultační služby v oblasti ICT a kybernetické bezpečnosti. Obnovy podpor produktů: obnovy se týkají pořízených produktů v předchozích letech, kdy byla podpora na určité období součástí pořízení, poté je třeba hradit podporu samostatně - obnova podpory pro V7000 a V5000 na období 2 let – podpora po 2 letech, obnova podpory pro V7000 a V5000 na období 2 let - 2. část – podpora pro rozšíření diskového pole, obnova podpory pro páskovou knihovnu - na období 2 let, podpora webů dPP (digitální povodňový plán) – obnova podpory, podpora PRVK - program rozvoje vodovodů a kanalizací OK – obnova podpory, podpora pro Ekran, obnova podpory pro vMware NSX - pořízení licencí v rámci optimalizace TC v roce 2020 - v 2022 obnova podpory, obnova podpory pro IBMSP – obnova podpory, obnova podpory pro zařízení z akce obnova technologického centra. Provozní poplatek za VPN připojení evidencí státního občanství a ostatních agend OMPSČ. Pronájem, podpora a dohled nástroje na analýzu síťového provozu počítačové sítě Olomouckého kraje – služba nasazená v roce 2021, nutné provést každý rok 3x licence ArcGIS Online Field Worker pro OŽPZ – pořízení nových licencí do 60 tis. Pořízení HW a SW na krajskou pečeť do 40 a 60 tis.. Rozvoj a úpravy FAMA+ - požadavky OI v rámci organizačních změn. Reinstalace a konfigurace WUCR a WVYK SQL. Podpora pro replikaci záloh na období 2 let.
</t>
  </si>
  <si>
    <t>Ing. Petr Flora</t>
  </si>
  <si>
    <t xml:space="preserve">16. Střední průmyslová škola Jeseník - dohoda č. 2010/00187/KŘ/DSM, o užívání nebytových prostor - DP Jeseník </t>
  </si>
  <si>
    <t>17. Střední škola řemesel Šumperk - dohoda č. 2015/03658/OKŘ/DSM, o užívání nebytových prostor - DP Šumperk</t>
  </si>
  <si>
    <r>
      <t>3. Střední škola řemesel Šumperk - Smlouva č.</t>
    </r>
    <r>
      <rPr>
        <sz val="10"/>
        <rFont val="Arial"/>
        <family val="2"/>
        <charset val="238"/>
      </rPr>
      <t xml:space="preserve"> </t>
    </r>
    <r>
      <rPr>
        <sz val="11"/>
        <rFont val="Arial"/>
        <family val="2"/>
        <charset val="238"/>
      </rPr>
      <t>2015/03658/OKŘ/DSM, dohoda o užívání nebytových prostor a úhrada za služby</t>
    </r>
  </si>
  <si>
    <t>Střední škola řemesel Šumperk - Smlouva č. 2015/03658/OKŘ/DSM - dohoda o užívání nebytových prostor a úhrada za služby.</t>
  </si>
  <si>
    <t xml:space="preserve">5. Střední škola řemesel Šumperk - Smlouva č. 2015/03658/OKŘ/DSM - dohoda o užívání nebytových prostor a úhrada za služby </t>
  </si>
  <si>
    <t xml:space="preserve">1. Náklady spojené s výběrovým řízením - věstník veřejných zakázek apod. </t>
  </si>
  <si>
    <t xml:space="preserve">23. SAFETY PRO s.r.o., Olomouc - smlouva č. 2020/00883/OPŘPO/DSM - poskytování služeb v oblasti bezpečnosti a ochrany zdraví při práci, požární ochrany a ochrany životního prostředí pro Olomoucký kraj a příspěvkové organizace OK (na základě vyhrazené změny závazku ze smlouvy, lze v roce 2022 předpokládat navýšení ceny v důsledku inflace a současně v důsledku aktualizace počtu poskytovaných služeb a vyhrazených technických zařízení) </t>
  </si>
  <si>
    <t xml:space="preserve">Účast Olomouckého kraje na výstavě "Má vlast cestami proměn pro rok 2022". Předpokládá se finančně podpořit zúčastněné obce, které budou prezentovat své proměny - cca 5 445 Kč/obec (předpoklad cca 27 obcí).  </t>
  </si>
  <si>
    <t xml:space="preserve">b) Aktualizace č. 5 ZÚR OK - VE Jívová  - pořizování zkráceným postupem na základě podnětu obce – 242 975,- Kč (zaplatí zpětně obec) </t>
  </si>
  <si>
    <t>Finanční prostředky budou využity na výrobu diplomů, výrobu předávacích šeků na vyhodnocení krajského kola soutěže Vesnice roku 2022.</t>
  </si>
  <si>
    <t xml:space="preserve">Ocenění obcí Olomouckým krajem v krajském kole soutěže Vesnice roku 2022, za 1. místo 200 tis. Kč na uspořádání slavnostního vyhlášení krajského kola, 2. místo 100 tis. Kč, 3. místo 100 tis. Kč, speciální finanční ocenění dalším obcím - celkem 250 tis. Kč. Soutěž má vazbu na celostátní kolo organizované MMR.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</si>
</sst>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quot;tis.Kč&quot;"/>
    <numFmt numFmtId="165" formatCode="\-#,##0_\&quot;tis.Kč&quot;"/>
    <numFmt numFmtId="166" formatCode="00"/>
  </numFmts>
  <fonts count="42" x14ac:knownFonts="1">
    <font>
      <sz val="11"/>
      <color theme="1"/>
      <name val="Calibri"/>
      <family val="2"/>
      <charset val="238"/>
      <scheme val="minor"/>
    </font>
    <font>
      <sz val="11"/>
      <color theme="1"/>
      <name val="Arial"/>
      <family val="2"/>
      <charset val="238"/>
    </font>
    <font>
      <sz val="11"/>
      <name val="Arial"/>
      <family val="2"/>
      <charset val="238"/>
    </font>
    <font>
      <b/>
      <sz val="11"/>
      <name val="Arial"/>
      <family val="2"/>
      <charset val="238"/>
    </font>
    <font>
      <sz val="10"/>
      <name val="Arial"/>
      <family val="2"/>
      <charset val="238"/>
    </font>
    <font>
      <b/>
      <sz val="16"/>
      <name val="Arial"/>
      <family val="2"/>
      <charset val="238"/>
    </font>
    <font>
      <b/>
      <sz val="12"/>
      <name val="Arial"/>
      <family val="2"/>
      <charset val="238"/>
    </font>
    <font>
      <sz val="11"/>
      <color rgb="FFFF0000"/>
      <name val="Arial"/>
      <family val="2"/>
      <charset val="238"/>
    </font>
    <font>
      <sz val="10"/>
      <color rgb="FFFF0000"/>
      <name val="Arial"/>
      <family val="2"/>
      <charset val="238"/>
    </font>
    <font>
      <sz val="10"/>
      <color rgb="FFFFFF00"/>
      <name val="Arial"/>
      <family val="2"/>
      <charset val="238"/>
    </font>
    <font>
      <sz val="11"/>
      <color rgb="FFFFFF00"/>
      <name val="Arial"/>
      <family val="2"/>
      <charset val="238"/>
    </font>
    <font>
      <b/>
      <sz val="11"/>
      <name val="Calibri"/>
      <family val="2"/>
      <charset val="238"/>
      <scheme val="minor"/>
    </font>
    <font>
      <b/>
      <i/>
      <sz val="11"/>
      <name val="Arial CE"/>
      <charset val="238"/>
    </font>
    <font>
      <b/>
      <i/>
      <sz val="11"/>
      <name val="Arial"/>
      <family val="2"/>
      <charset val="238"/>
    </font>
    <font>
      <sz val="11"/>
      <name val="Calibri"/>
      <family val="2"/>
      <charset val="238"/>
      <scheme val="minor"/>
    </font>
    <font>
      <b/>
      <u/>
      <sz val="11"/>
      <name val="Arial"/>
      <family val="2"/>
      <charset val="238"/>
    </font>
    <font>
      <b/>
      <i/>
      <sz val="11"/>
      <name val="Calibri"/>
      <family val="2"/>
      <charset val="238"/>
      <scheme val="minor"/>
    </font>
    <font>
      <i/>
      <sz val="11"/>
      <name val="Arial"/>
      <family val="2"/>
      <charset val="238"/>
    </font>
    <font>
      <b/>
      <sz val="18"/>
      <name val="Arial"/>
      <family val="2"/>
      <charset val="238"/>
    </font>
    <font>
      <sz val="8"/>
      <name val="Arial"/>
      <family val="2"/>
      <charset val="238"/>
    </font>
    <font>
      <i/>
      <sz val="11"/>
      <name val="Calibri"/>
      <family val="2"/>
      <charset val="238"/>
      <scheme val="minor"/>
    </font>
    <font>
      <b/>
      <sz val="11"/>
      <name val="Arial CE"/>
      <charset val="238"/>
    </font>
    <font>
      <sz val="11"/>
      <name val="Arial CE"/>
      <charset val="238"/>
    </font>
    <font>
      <b/>
      <i/>
      <sz val="8"/>
      <name val="Arial"/>
      <family val="2"/>
      <charset val="238"/>
    </font>
    <font>
      <b/>
      <sz val="10"/>
      <name val="Arial"/>
      <family val="2"/>
      <charset val="238"/>
    </font>
    <font>
      <b/>
      <i/>
      <sz val="10"/>
      <name val="Arial"/>
      <family val="2"/>
      <charset val="238"/>
    </font>
    <font>
      <b/>
      <sz val="18"/>
      <color theme="1"/>
      <name val="Calibri"/>
      <family val="2"/>
      <charset val="238"/>
      <scheme val="minor"/>
    </font>
    <font>
      <i/>
      <sz val="11"/>
      <color rgb="FFFF0000"/>
      <name val="Arial"/>
      <family val="2"/>
      <charset val="238"/>
    </font>
    <font>
      <i/>
      <sz val="11"/>
      <color rgb="FF0070C0"/>
      <name val="Arial"/>
      <family val="2"/>
      <charset val="238"/>
    </font>
    <font>
      <i/>
      <sz val="10"/>
      <name val="Arial"/>
      <family val="2"/>
      <charset val="238"/>
    </font>
    <font>
      <sz val="10"/>
      <name val="Calibri"/>
      <family val="2"/>
      <charset val="238"/>
      <scheme val="minor"/>
    </font>
    <font>
      <b/>
      <sz val="11"/>
      <color rgb="FFFF0000"/>
      <name val="Arial"/>
      <family val="2"/>
      <charset val="238"/>
    </font>
    <font>
      <b/>
      <sz val="11"/>
      <color theme="1"/>
      <name val="Calibri"/>
      <family val="2"/>
      <charset val="238"/>
      <scheme val="minor"/>
    </font>
    <font>
      <b/>
      <sz val="12"/>
      <color theme="1"/>
      <name val="Calibri"/>
      <family val="2"/>
      <charset val="238"/>
      <scheme val="minor"/>
    </font>
    <font>
      <b/>
      <sz val="16"/>
      <color theme="1"/>
      <name val="Calibri"/>
      <family val="2"/>
      <charset val="238"/>
      <scheme val="minor"/>
    </font>
    <font>
      <b/>
      <sz val="12"/>
      <color theme="1"/>
      <name val="Arial"/>
      <family val="2"/>
      <charset val="238"/>
    </font>
    <font>
      <b/>
      <sz val="14"/>
      <color theme="1"/>
      <name val="Arial"/>
      <family val="2"/>
      <charset val="238"/>
    </font>
    <font>
      <b/>
      <sz val="11"/>
      <color theme="1"/>
      <name val="Arial"/>
      <family val="2"/>
      <charset val="238"/>
    </font>
    <font>
      <b/>
      <i/>
      <sz val="14"/>
      <name val="Arial"/>
      <family val="2"/>
      <charset val="238"/>
    </font>
    <font>
      <b/>
      <i/>
      <sz val="12"/>
      <name val="Arial"/>
      <family val="2"/>
      <charset val="238"/>
    </font>
    <font>
      <sz val="12"/>
      <color theme="1"/>
      <name val="Calibri"/>
      <family val="2"/>
      <charset val="238"/>
      <scheme val="minor"/>
    </font>
    <font>
      <i/>
      <sz val="11"/>
      <color theme="1"/>
      <name val="Arial"/>
      <family val="2"/>
      <charset val="23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58">
    <border>
      <left/>
      <right/>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top/>
      <bottom style="double">
        <color indexed="64"/>
      </bottom>
      <diagonal/>
    </border>
    <border>
      <left/>
      <right/>
      <top style="double">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double">
        <color indexed="64"/>
      </left>
      <right/>
      <top/>
      <bottom style="thin">
        <color indexed="64"/>
      </bottom>
      <diagonal/>
    </border>
    <border>
      <left/>
      <right/>
      <top style="thin">
        <color indexed="64"/>
      </top>
      <bottom style="double">
        <color indexed="64"/>
      </bottom>
      <diagonal/>
    </border>
    <border>
      <left/>
      <right/>
      <top/>
      <bottom style="thin">
        <color indexed="64"/>
      </bottom>
      <diagonal/>
    </border>
    <border>
      <left/>
      <right style="double">
        <color auto="1"/>
      </right>
      <top style="thin">
        <color auto="1"/>
      </top>
      <bottom style="double">
        <color auto="1"/>
      </bottom>
      <diagonal/>
    </border>
    <border>
      <left style="thin">
        <color indexed="64"/>
      </left>
      <right style="thin">
        <color indexed="64"/>
      </right>
      <top/>
      <bottom style="thin">
        <color indexed="64"/>
      </bottom>
      <diagonal/>
    </border>
    <border>
      <left style="thin">
        <color auto="1"/>
      </left>
      <right style="double">
        <color auto="1"/>
      </right>
      <top/>
      <bottom style="thin">
        <color indexed="64"/>
      </bottom>
      <diagonal/>
    </border>
    <border>
      <left style="double">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double">
        <color auto="1"/>
      </right>
      <top style="thin">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auto="1"/>
      </top>
      <bottom/>
      <diagonal/>
    </border>
    <border>
      <left style="double">
        <color auto="1"/>
      </left>
      <right style="double">
        <color auto="1"/>
      </right>
      <top/>
      <bottom style="thin">
        <color indexed="64"/>
      </bottom>
      <diagonal/>
    </border>
    <border>
      <left style="double">
        <color indexed="64"/>
      </left>
      <right style="double">
        <color auto="1"/>
      </right>
      <top style="thin">
        <color indexed="64"/>
      </top>
      <bottom style="thin">
        <color indexed="64"/>
      </bottom>
      <diagonal/>
    </border>
    <border>
      <left style="double">
        <color indexed="64"/>
      </left>
      <right/>
      <top style="thin">
        <color indexed="64"/>
      </top>
      <bottom style="thin">
        <color indexed="64"/>
      </bottom>
      <diagonal/>
    </border>
    <border>
      <left style="thin">
        <color auto="1"/>
      </left>
      <right style="double">
        <color auto="1"/>
      </right>
      <top style="thin">
        <color indexed="64"/>
      </top>
      <bottom style="thin">
        <color indexed="64"/>
      </bottom>
      <diagonal/>
    </border>
  </borders>
  <cellStyleXfs count="2">
    <xf numFmtId="0" fontId="0" fillId="0" borderId="0"/>
    <xf numFmtId="0" fontId="4" fillId="0" borderId="0"/>
  </cellStyleXfs>
  <cellXfs count="804">
    <xf numFmtId="0" fontId="0" fillId="0" borderId="0" xfId="0"/>
    <xf numFmtId="164" fontId="2" fillId="0" borderId="0" xfId="0" applyNumberFormat="1" applyFont="1"/>
    <xf numFmtId="0" fontId="5" fillId="0" borderId="0" xfId="1" applyFont="1" applyFill="1"/>
    <xf numFmtId="0" fontId="4" fillId="0" borderId="0" xfId="1" applyFill="1"/>
    <xf numFmtId="0" fontId="6" fillId="0" borderId="0" xfId="1" applyFont="1" applyFill="1"/>
    <xf numFmtId="3" fontId="2" fillId="3" borderId="0" xfId="1" applyNumberFormat="1" applyFont="1" applyFill="1"/>
    <xf numFmtId="0" fontId="2" fillId="0" borderId="0" xfId="1" applyFont="1" applyFill="1"/>
    <xf numFmtId="0" fontId="4" fillId="3" borderId="0" xfId="1" applyFill="1"/>
    <xf numFmtId="0" fontId="4" fillId="2" borderId="11" xfId="1" applyFill="1" applyBorder="1" applyAlignment="1">
      <alignment horizontal="center"/>
    </xf>
    <xf numFmtId="3" fontId="4" fillId="2" borderId="11" xfId="1" applyNumberFormat="1" applyFont="1" applyFill="1" applyBorder="1" applyAlignment="1">
      <alignment horizontal="center" vertical="center" wrapText="1"/>
    </xf>
    <xf numFmtId="0" fontId="4" fillId="2" borderId="2" xfId="1" applyFill="1" applyBorder="1" applyAlignment="1">
      <alignment horizontal="center" vertical="center"/>
    </xf>
    <xf numFmtId="3" fontId="3" fillId="2" borderId="2" xfId="1" applyNumberFormat="1" applyFont="1" applyFill="1" applyBorder="1"/>
    <xf numFmtId="0" fontId="8" fillId="0" borderId="0" xfId="1" applyFont="1" applyFill="1"/>
    <xf numFmtId="0" fontId="7" fillId="0" borderId="0" xfId="1" applyFont="1" applyFill="1"/>
    <xf numFmtId="0" fontId="9" fillId="0" borderId="0" xfId="1" applyFont="1" applyFill="1"/>
    <xf numFmtId="0" fontId="10" fillId="0" borderId="0" xfId="1" applyFont="1" applyFill="1"/>
    <xf numFmtId="0" fontId="4" fillId="0" borderId="0" xfId="1" applyFont="1" applyFill="1"/>
    <xf numFmtId="4" fontId="4" fillId="0" borderId="0" xfId="1" applyNumberFormat="1" applyFont="1" applyFill="1"/>
    <xf numFmtId="0" fontId="4" fillId="0" borderId="16" xfId="1" applyFont="1" applyFill="1" applyBorder="1"/>
    <xf numFmtId="0" fontId="4" fillId="3" borderId="0" xfId="1" applyFont="1" applyFill="1"/>
    <xf numFmtId="4" fontId="4" fillId="3" borderId="0" xfId="1" applyNumberFormat="1" applyFont="1" applyFill="1"/>
    <xf numFmtId="0" fontId="3" fillId="3" borderId="0" xfId="0" applyFont="1" applyFill="1" applyAlignment="1">
      <alignment horizontal="left"/>
    </xf>
    <xf numFmtId="0" fontId="2" fillId="3" borderId="0" xfId="0" applyFont="1" applyFill="1" applyAlignment="1">
      <alignment horizontal="center"/>
    </xf>
    <xf numFmtId="0" fontId="2" fillId="3" borderId="0" xfId="0" applyFont="1" applyFill="1"/>
    <xf numFmtId="3" fontId="2" fillId="3" borderId="0" xfId="0" applyNumberFormat="1" applyFont="1" applyFill="1"/>
    <xf numFmtId="3" fontId="2" fillId="0" borderId="8" xfId="0" applyNumberFormat="1" applyFont="1" applyBorder="1"/>
    <xf numFmtId="3" fontId="2" fillId="0" borderId="11" xfId="0" applyNumberFormat="1" applyFont="1" applyBorder="1"/>
    <xf numFmtId="0" fontId="4" fillId="2" borderId="3" xfId="0" applyFont="1" applyFill="1" applyBorder="1" applyAlignment="1">
      <alignment horizontal="center" vertical="center"/>
    </xf>
    <xf numFmtId="4" fontId="4" fillId="2" borderId="12" xfId="1" applyNumberFormat="1" applyFont="1" applyFill="1" applyBorder="1" applyAlignment="1">
      <alignment horizontal="center" vertical="center" wrapText="1"/>
    </xf>
    <xf numFmtId="4" fontId="3" fillId="2" borderId="3" xfId="1" applyNumberFormat="1" applyFont="1" applyFill="1" applyBorder="1"/>
    <xf numFmtId="164" fontId="2" fillId="3" borderId="0" xfId="0" applyNumberFormat="1" applyFont="1" applyFill="1"/>
    <xf numFmtId="3" fontId="2" fillId="3" borderId="8" xfId="0" applyNumberFormat="1" applyFont="1" applyFill="1" applyBorder="1" applyProtection="1">
      <protection locked="0"/>
    </xf>
    <xf numFmtId="3" fontId="12" fillId="0" borderId="0" xfId="0" applyNumberFormat="1" applyFont="1" applyBorder="1" applyAlignment="1">
      <alignment vertical="center"/>
    </xf>
    <xf numFmtId="3" fontId="2" fillId="3" borderId="8" xfId="0" applyNumberFormat="1" applyFont="1" applyFill="1" applyBorder="1"/>
    <xf numFmtId="3" fontId="2" fillId="3" borderId="5" xfId="0" applyNumberFormat="1" applyFont="1" applyFill="1" applyBorder="1" applyProtection="1">
      <protection locked="0"/>
    </xf>
    <xf numFmtId="4" fontId="2" fillId="0" borderId="9" xfId="0" applyNumberFormat="1" applyFont="1" applyBorder="1"/>
    <xf numFmtId="3" fontId="2" fillId="0" borderId="0" xfId="0" applyNumberFormat="1" applyFont="1"/>
    <xf numFmtId="3" fontId="4" fillId="0" borderId="0" xfId="0" applyNumberFormat="1" applyFont="1"/>
    <xf numFmtId="0" fontId="2" fillId="0" borderId="0" xfId="0" applyFont="1"/>
    <xf numFmtId="0" fontId="13" fillId="0" borderId="0" xfId="0" applyFont="1" applyBorder="1" applyAlignment="1">
      <alignment horizontal="left"/>
    </xf>
    <xf numFmtId="0" fontId="13" fillId="0" borderId="0" xfId="0" applyFont="1"/>
    <xf numFmtId="0" fontId="4" fillId="0" borderId="0" xfId="0" applyFont="1"/>
    <xf numFmtId="4" fontId="3" fillId="2" borderId="3" xfId="0" applyNumberFormat="1" applyFont="1" applyFill="1" applyBorder="1"/>
    <xf numFmtId="0" fontId="3" fillId="0" borderId="0" xfId="0" applyFont="1" applyAlignment="1">
      <alignment horizontal="left"/>
    </xf>
    <xf numFmtId="0" fontId="2" fillId="0" borderId="0" xfId="0" applyFont="1" applyAlignment="1">
      <alignment horizontal="center"/>
    </xf>
    <xf numFmtId="0" fontId="15" fillId="0" borderId="0" xfId="0" applyFont="1" applyAlignment="1">
      <alignment horizontal="left"/>
    </xf>
    <xf numFmtId="0" fontId="3" fillId="2" borderId="16" xfId="0" applyFont="1" applyFill="1" applyBorder="1" applyAlignment="1">
      <alignment horizontal="left"/>
    </xf>
    <xf numFmtId="0" fontId="2" fillId="2" borderId="16" xfId="0" applyFont="1" applyFill="1" applyBorder="1" applyAlignment="1">
      <alignment horizontal="center"/>
    </xf>
    <xf numFmtId="0" fontId="2" fillId="2" borderId="16" xfId="0" applyFont="1" applyFill="1" applyBorder="1"/>
    <xf numFmtId="3" fontId="2" fillId="2" borderId="16" xfId="0" applyNumberFormat="1" applyFont="1" applyFill="1" applyBorder="1"/>
    <xf numFmtId="3" fontId="2" fillId="3" borderId="8" xfId="0" applyNumberFormat="1" applyFont="1" applyFill="1" applyBorder="1" applyAlignment="1">
      <alignment vertical="center"/>
    </xf>
    <xf numFmtId="0" fontId="2" fillId="0" borderId="0" xfId="0" applyFont="1" applyAlignment="1">
      <alignment horizontal="justify" wrapText="1"/>
    </xf>
    <xf numFmtId="164" fontId="3" fillId="3" borderId="0" xfId="0" applyNumberFormat="1" applyFont="1" applyFill="1" applyBorder="1" applyAlignment="1"/>
    <xf numFmtId="164" fontId="11" fillId="3" borderId="0" xfId="0" applyNumberFormat="1" applyFont="1" applyFill="1" applyBorder="1" applyAlignment="1"/>
    <xf numFmtId="0" fontId="2" fillId="0" borderId="0" xfId="0" applyFont="1" applyAlignment="1">
      <alignment horizontal="left"/>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justify" vertical="top" wrapText="1"/>
    </xf>
    <xf numFmtId="0" fontId="14" fillId="0" borderId="0" xfId="0" applyFont="1" applyAlignment="1">
      <alignment horizontal="justify" vertical="top" wrapText="1"/>
    </xf>
    <xf numFmtId="0" fontId="14" fillId="0" borderId="0" xfId="0" applyFont="1" applyAlignment="1">
      <alignment vertical="top" wrapText="1"/>
    </xf>
    <xf numFmtId="0" fontId="2" fillId="0" borderId="0" xfId="0" applyFont="1" applyAlignment="1">
      <alignment horizontal="left" wrapText="1"/>
    </xf>
    <xf numFmtId="0" fontId="14" fillId="0" borderId="0" xfId="0" applyFont="1" applyAlignment="1">
      <alignment wrapText="1"/>
    </xf>
    <xf numFmtId="0" fontId="13" fillId="0" borderId="0" xfId="0" applyFont="1" applyAlignment="1">
      <alignment horizontal="left"/>
    </xf>
    <xf numFmtId="0" fontId="14" fillId="0" borderId="0" xfId="0" applyFont="1" applyAlignment="1">
      <alignment horizontal="justify" wrapText="1"/>
    </xf>
    <xf numFmtId="0" fontId="18" fillId="3" borderId="0" xfId="0" applyFont="1" applyFill="1" applyAlignment="1">
      <alignment horizontal="left"/>
    </xf>
    <xf numFmtId="0" fontId="2" fillId="3" borderId="0" xfId="0" applyFont="1" applyFill="1" applyAlignment="1">
      <alignment horizontal="left"/>
    </xf>
    <xf numFmtId="0" fontId="3" fillId="3" borderId="0" xfId="0" applyFont="1" applyFill="1" applyAlignment="1">
      <alignment horizontal="center"/>
    </xf>
    <xf numFmtId="0" fontId="4" fillId="3" borderId="0" xfId="0" applyFont="1" applyFill="1" applyAlignment="1">
      <alignment horizontal="center"/>
    </xf>
    <xf numFmtId="0" fontId="4" fillId="3" borderId="0" xfId="0" applyFont="1" applyFill="1"/>
    <xf numFmtId="3" fontId="4" fillId="3" borderId="0" xfId="0" applyNumberFormat="1" applyFont="1" applyFill="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9" fillId="2" borderId="1" xfId="0" applyFont="1" applyFill="1" applyBorder="1" applyAlignment="1">
      <alignment horizontal="center"/>
    </xf>
    <xf numFmtId="0" fontId="19" fillId="2" borderId="2" xfId="0" applyFont="1" applyFill="1" applyBorder="1" applyAlignment="1">
      <alignment horizontal="center"/>
    </xf>
    <xf numFmtId="3" fontId="19" fillId="2" borderId="2" xfId="0" applyNumberFormat="1" applyFont="1" applyFill="1" applyBorder="1" applyAlignment="1">
      <alignment horizontal="center" wrapText="1"/>
    </xf>
    <xf numFmtId="0" fontId="19" fillId="2" borderId="3" xfId="0" applyFont="1" applyFill="1" applyBorder="1" applyAlignment="1">
      <alignment horizontal="center"/>
    </xf>
    <xf numFmtId="0" fontId="19" fillId="3" borderId="0" xfId="0" applyFont="1" applyFill="1" applyAlignment="1">
      <alignment horizontal="center"/>
    </xf>
    <xf numFmtId="0" fontId="19" fillId="0" borderId="0" xfId="0" applyFont="1" applyAlignment="1">
      <alignment horizontal="center"/>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5" xfId="0" applyFont="1" applyFill="1" applyBorder="1" applyAlignment="1" applyProtection="1">
      <alignment wrapText="1"/>
      <protection locked="0"/>
    </xf>
    <xf numFmtId="3" fontId="2" fillId="3" borderId="5" xfId="0" applyNumberFormat="1" applyFont="1" applyFill="1" applyBorder="1" applyAlignment="1" applyProtection="1">
      <alignment wrapText="1"/>
      <protection locked="0"/>
    </xf>
    <xf numFmtId="4" fontId="2" fillId="3" borderId="6" xfId="0" applyNumberFormat="1" applyFont="1" applyFill="1" applyBorder="1"/>
    <xf numFmtId="0" fontId="2" fillId="3" borderId="7"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8" xfId="0" applyFont="1" applyFill="1" applyBorder="1" applyAlignment="1" applyProtection="1">
      <alignment wrapText="1"/>
      <protection locked="0"/>
    </xf>
    <xf numFmtId="3" fontId="2" fillId="3" borderId="8" xfId="0" applyNumberFormat="1" applyFont="1" applyFill="1" applyBorder="1" applyAlignment="1" applyProtection="1">
      <alignment wrapText="1"/>
      <protection locked="0"/>
    </xf>
    <xf numFmtId="4" fontId="2" fillId="3" borderId="9" xfId="0" applyNumberFormat="1" applyFont="1" applyFill="1" applyBorder="1"/>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8" xfId="0" applyFont="1" applyFill="1" applyBorder="1" applyAlignment="1">
      <alignment wrapText="1"/>
    </xf>
    <xf numFmtId="3" fontId="2" fillId="3" borderId="8" xfId="0" applyNumberFormat="1" applyFont="1" applyFill="1" applyBorder="1" applyAlignment="1">
      <alignment wrapText="1"/>
    </xf>
    <xf numFmtId="0" fontId="2" fillId="3" borderId="8" xfId="0" applyFont="1" applyFill="1" applyBorder="1"/>
    <xf numFmtId="0" fontId="2" fillId="0" borderId="7" xfId="0" applyFont="1" applyBorder="1" applyAlignment="1">
      <alignment horizontal="center"/>
    </xf>
    <xf numFmtId="0" fontId="2" fillId="0" borderId="8" xfId="0" applyFont="1" applyBorder="1" applyAlignment="1">
      <alignment horizontal="center"/>
    </xf>
    <xf numFmtId="0" fontId="2" fillId="0" borderId="8" xfId="0" applyFont="1" applyBorder="1" applyAlignment="1">
      <alignment vertical="center" wrapText="1"/>
    </xf>
    <xf numFmtId="3" fontId="2" fillId="0" borderId="8" xfId="0" applyNumberFormat="1" applyFont="1" applyBorder="1" applyAlignment="1">
      <alignment vertical="center" wrapText="1"/>
    </xf>
    <xf numFmtId="4" fontId="2" fillId="0" borderId="9" xfId="0" applyNumberFormat="1" applyFont="1" applyBorder="1" applyAlignment="1">
      <alignment vertical="center"/>
    </xf>
    <xf numFmtId="0" fontId="2" fillId="0" borderId="8" xfId="0" applyFont="1" applyBorder="1"/>
    <xf numFmtId="0" fontId="2" fillId="0" borderId="10" xfId="0" applyFont="1" applyBorder="1" applyAlignment="1">
      <alignment horizontal="center"/>
    </xf>
    <xf numFmtId="0" fontId="2" fillId="0" borderId="11" xfId="0" applyFont="1" applyBorder="1" applyAlignment="1">
      <alignment horizontal="center"/>
    </xf>
    <xf numFmtId="3" fontId="3" fillId="2" borderId="2" xfId="0" applyNumberFormat="1" applyFont="1" applyFill="1" applyBorder="1"/>
    <xf numFmtId="0" fontId="3" fillId="3" borderId="0" xfId="0" applyFont="1" applyFill="1"/>
    <xf numFmtId="0" fontId="3" fillId="0" borderId="0" xfId="0" applyFont="1"/>
    <xf numFmtId="0" fontId="13" fillId="3" borderId="0" xfId="0" applyFont="1" applyFill="1" applyBorder="1" applyAlignment="1">
      <alignment horizontal="left"/>
    </xf>
    <xf numFmtId="0" fontId="15" fillId="3" borderId="0" xfId="0" applyFont="1" applyFill="1" applyAlignment="1">
      <alignment horizontal="left"/>
    </xf>
    <xf numFmtId="3" fontId="3" fillId="3" borderId="0" xfId="0" applyNumberFormat="1" applyFont="1" applyFill="1"/>
    <xf numFmtId="0" fontId="2" fillId="3" borderId="0" xfId="0" applyFont="1" applyFill="1" applyAlignment="1">
      <alignment horizontal="justify" wrapText="1"/>
    </xf>
    <xf numFmtId="0" fontId="14" fillId="3" borderId="0" xfId="0" applyFont="1" applyFill="1" applyAlignment="1">
      <alignment horizontal="justify" wrapText="1"/>
    </xf>
    <xf numFmtId="3" fontId="2" fillId="3" borderId="0" xfId="0" applyNumberFormat="1" applyFont="1" applyFill="1" applyBorder="1"/>
    <xf numFmtId="0" fontId="2" fillId="3" borderId="0" xfId="0" applyFont="1" applyFill="1" applyBorder="1"/>
    <xf numFmtId="0" fontId="3" fillId="3" borderId="0" xfId="0" applyFont="1" applyFill="1" applyBorder="1" applyAlignment="1">
      <alignment horizontal="left"/>
    </xf>
    <xf numFmtId="0" fontId="2" fillId="3" borderId="0" xfId="0" applyFont="1" applyFill="1" applyBorder="1" applyAlignment="1">
      <alignment horizontal="center"/>
    </xf>
    <xf numFmtId="164" fontId="3" fillId="3" borderId="0" xfId="0" applyNumberFormat="1" applyFont="1" applyFill="1" applyBorder="1" applyAlignment="1">
      <alignment horizontal="right"/>
    </xf>
    <xf numFmtId="0" fontId="3" fillId="3" borderId="0" xfId="0" applyFont="1" applyFill="1" applyAlignment="1"/>
    <xf numFmtId="0" fontId="18" fillId="0" borderId="0" xfId="0" applyFont="1" applyAlignment="1">
      <alignment horizontal="left"/>
    </xf>
    <xf numFmtId="0" fontId="3" fillId="0" borderId="0" xfId="0" applyFont="1" applyAlignment="1">
      <alignment horizontal="center"/>
    </xf>
    <xf numFmtId="0" fontId="4" fillId="0" borderId="0" xfId="0" applyFont="1" applyAlignment="1">
      <alignment horizontal="center"/>
    </xf>
    <xf numFmtId="4" fontId="2" fillId="0" borderId="6" xfId="0" applyNumberFormat="1" applyFont="1" applyBorder="1"/>
    <xf numFmtId="0" fontId="2" fillId="0" borderId="8" xfId="0" applyFont="1" applyBorder="1" applyAlignment="1">
      <alignment wrapText="1"/>
    </xf>
    <xf numFmtId="3" fontId="2" fillId="0" borderId="8" xfId="0" applyNumberFormat="1" applyFont="1" applyBorder="1" applyAlignment="1">
      <alignment wrapText="1"/>
    </xf>
    <xf numFmtId="0" fontId="3" fillId="0" borderId="0" xfId="0" applyFont="1" applyFill="1" applyBorder="1" applyAlignment="1">
      <alignment horizontal="left"/>
    </xf>
    <xf numFmtId="0" fontId="11" fillId="3" borderId="0" xfId="0" applyFont="1" applyFill="1" applyAlignment="1">
      <alignment horizontal="left" wrapText="1"/>
    </xf>
    <xf numFmtId="164" fontId="17" fillId="0" borderId="0" xfId="0" applyNumberFormat="1" applyFont="1" applyBorder="1" applyAlignment="1"/>
    <xf numFmtId="164" fontId="20" fillId="0" borderId="0" xfId="0" applyNumberFormat="1" applyFont="1" applyBorder="1" applyAlignment="1"/>
    <xf numFmtId="0" fontId="2" fillId="0" borderId="0" xfId="0" applyFont="1" applyAlignment="1"/>
    <xf numFmtId="0" fontId="2" fillId="0" borderId="0" xfId="0" applyFont="1" applyAlignment="1">
      <alignment wrapText="1"/>
    </xf>
    <xf numFmtId="0" fontId="2" fillId="0" borderId="0" xfId="0" applyFont="1" applyAlignment="1">
      <alignment horizontal="justify"/>
    </xf>
    <xf numFmtId="3" fontId="2" fillId="0" borderId="8" xfId="0" applyNumberFormat="1" applyFont="1" applyBorder="1" applyAlignment="1">
      <alignment vertical="center"/>
    </xf>
    <xf numFmtId="4" fontId="2" fillId="0" borderId="9" xfId="0" applyNumberFormat="1" applyFont="1" applyBorder="1" applyAlignment="1">
      <alignment vertical="center" shrinkToFit="1"/>
    </xf>
    <xf numFmtId="0" fontId="14" fillId="0" borderId="0" xfId="0" applyFont="1" applyBorder="1" applyAlignment="1">
      <alignment horizontal="justify" wrapText="1"/>
    </xf>
    <xf numFmtId="3" fontId="17" fillId="3" borderId="0" xfId="0" applyNumberFormat="1" applyFont="1" applyFill="1" applyAlignment="1">
      <alignment horizontal="right"/>
    </xf>
    <xf numFmtId="0" fontId="17" fillId="3" borderId="0" xfId="0" applyFont="1" applyFill="1" applyAlignment="1">
      <alignment horizontal="right"/>
    </xf>
    <xf numFmtId="0" fontId="14" fillId="0" borderId="0" xfId="0" applyFont="1" applyAlignment="1">
      <alignment horizontal="justify"/>
    </xf>
    <xf numFmtId="0" fontId="3" fillId="0" borderId="0" xfId="0" applyFont="1" applyAlignment="1">
      <alignment horizontal="justify"/>
    </xf>
    <xf numFmtId="164" fontId="17" fillId="0" borderId="0" xfId="0" applyNumberFormat="1" applyFont="1" applyBorder="1" applyAlignment="1">
      <alignment horizontal="left"/>
    </xf>
    <xf numFmtId="164" fontId="20" fillId="0" borderId="0" xfId="0" applyNumberFormat="1" applyFont="1" applyBorder="1" applyAlignment="1">
      <alignment horizontal="left"/>
    </xf>
    <xf numFmtId="0" fontId="14" fillId="0" borderId="0" xfId="0" applyFont="1" applyBorder="1" applyAlignment="1">
      <alignment horizontal="justify"/>
    </xf>
    <xf numFmtId="0" fontId="2" fillId="0" borderId="0" xfId="0" applyFont="1" applyBorder="1"/>
    <xf numFmtId="0" fontId="2" fillId="0" borderId="0" xfId="0" applyFont="1" applyBorder="1" applyAlignment="1">
      <alignment horizontal="left"/>
    </xf>
    <xf numFmtId="0" fontId="2" fillId="0" borderId="0" xfId="0" applyFont="1" applyBorder="1" applyAlignment="1">
      <alignment horizontal="center"/>
    </xf>
    <xf numFmtId="3" fontId="2" fillId="0" borderId="0" xfId="0" applyNumberFormat="1" applyFont="1" applyBorder="1"/>
    <xf numFmtId="0" fontId="2" fillId="0" borderId="0" xfId="0" applyFont="1" applyFill="1"/>
    <xf numFmtId="0" fontId="2" fillId="0" borderId="0" xfId="0" applyFont="1" applyFill="1" applyBorder="1" applyAlignment="1">
      <alignment horizontal="center"/>
    </xf>
    <xf numFmtId="0" fontId="2" fillId="0" borderId="0" xfId="0" applyFont="1" applyFill="1" applyBorder="1"/>
    <xf numFmtId="3" fontId="2" fillId="0" borderId="0" xfId="0" applyNumberFormat="1" applyFont="1" applyFill="1" applyBorder="1"/>
    <xf numFmtId="164" fontId="3" fillId="0" borderId="0" xfId="0" applyNumberFormat="1" applyFont="1" applyFill="1" applyBorder="1" applyAlignment="1">
      <alignment horizontal="right"/>
    </xf>
    <xf numFmtId="0" fontId="3" fillId="0" borderId="0" xfId="0" applyFont="1" applyAlignment="1">
      <alignment horizontal="left" vertical="top"/>
    </xf>
    <xf numFmtId="0" fontId="2" fillId="0" borderId="0" xfId="0" applyFont="1" applyAlignment="1">
      <alignment vertical="top" wrapText="1"/>
    </xf>
    <xf numFmtId="0" fontId="3" fillId="3" borderId="0" xfId="0" applyFont="1" applyFill="1" applyBorder="1" applyAlignment="1"/>
    <xf numFmtId="165" fontId="21" fillId="0" borderId="0" xfId="0" applyNumberFormat="1" applyFont="1"/>
    <xf numFmtId="0" fontId="14" fillId="0" borderId="0" xfId="0" applyFont="1"/>
    <xf numFmtId="0" fontId="2" fillId="0" borderId="18" xfId="0" applyFont="1" applyBorder="1"/>
    <xf numFmtId="0" fontId="3" fillId="0" borderId="0" xfId="0" applyFont="1" applyBorder="1" applyAlignment="1">
      <alignment horizontal="left"/>
    </xf>
    <xf numFmtId="0" fontId="2" fillId="0" borderId="4" xfId="0" applyFont="1" applyBorder="1" applyAlignment="1">
      <alignment horizontal="center"/>
    </xf>
    <xf numFmtId="0" fontId="2" fillId="0" borderId="5" xfId="0" applyFont="1" applyBorder="1" applyAlignment="1">
      <alignment horizontal="center"/>
    </xf>
    <xf numFmtId="0" fontId="2" fillId="0" borderId="19" xfId="0" applyFont="1" applyBorder="1"/>
    <xf numFmtId="3" fontId="2" fillId="0" borderId="5" xfId="0" applyNumberFormat="1" applyFont="1" applyBorder="1"/>
    <xf numFmtId="0" fontId="2" fillId="0" borderId="18" xfId="0" applyFont="1" applyBorder="1" applyAlignment="1">
      <alignment wrapText="1"/>
    </xf>
    <xf numFmtId="0" fontId="2" fillId="0" borderId="5" xfId="0" applyFont="1" applyBorder="1"/>
    <xf numFmtId="0" fontId="17" fillId="0" borderId="0" xfId="0" applyFont="1" applyBorder="1" applyAlignment="1">
      <alignment horizontal="justify"/>
    </xf>
    <xf numFmtId="0" fontId="2" fillId="0" borderId="0" xfId="0" applyFont="1" applyAlignment="1">
      <alignment horizontal="justify" vertical="justify" wrapText="1"/>
    </xf>
    <xf numFmtId="0" fontId="13" fillId="0" borderId="0" xfId="0" applyFont="1" applyBorder="1" applyAlignment="1">
      <alignment horizontal="left"/>
    </xf>
    <xf numFmtId="0" fontId="13" fillId="3" borderId="0" xfId="0" applyFont="1" applyFill="1" applyBorder="1" applyAlignment="1">
      <alignment horizontal="left"/>
    </xf>
    <xf numFmtId="164" fontId="3" fillId="0" borderId="0" xfId="0" applyNumberFormat="1" applyFont="1" applyBorder="1" applyAlignment="1"/>
    <xf numFmtId="164" fontId="11" fillId="0" borderId="0" xfId="0" applyNumberFormat="1" applyFont="1" applyBorder="1" applyAlignment="1"/>
    <xf numFmtId="0" fontId="14" fillId="0" borderId="0" xfId="0" applyFont="1" applyAlignment="1">
      <alignment horizontal="justify" wrapText="1"/>
    </xf>
    <xf numFmtId="0" fontId="2" fillId="3" borderId="0" xfId="0" applyFont="1" applyFill="1" applyAlignment="1">
      <alignment horizontal="justify" wrapText="1"/>
    </xf>
    <xf numFmtId="0" fontId="14" fillId="3" borderId="0" xfId="0" applyFont="1" applyFill="1" applyAlignment="1">
      <alignment horizontal="justify" wrapText="1"/>
    </xf>
    <xf numFmtId="164" fontId="3" fillId="3" borderId="0" xfId="0" applyNumberFormat="1" applyFont="1" applyFill="1" applyBorder="1" applyAlignment="1"/>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justify" vertical="top" wrapText="1"/>
    </xf>
    <xf numFmtId="0" fontId="2" fillId="0" borderId="0" xfId="0" applyFont="1" applyAlignment="1">
      <alignment horizontal="left"/>
    </xf>
    <xf numFmtId="0" fontId="14" fillId="0" borderId="0" xfId="0" applyFont="1" applyAlignment="1">
      <alignment horizontal="justify" vertical="top" wrapText="1"/>
    </xf>
    <xf numFmtId="0" fontId="13" fillId="0" borderId="0" xfId="0" applyFont="1" applyAlignment="1">
      <alignment horizontal="left"/>
    </xf>
    <xf numFmtId="0" fontId="2" fillId="3" borderId="0" xfId="0" applyFont="1" applyFill="1" applyAlignment="1">
      <alignment horizontal="justify" wrapText="1"/>
    </xf>
    <xf numFmtId="164" fontId="3" fillId="0" borderId="0" xfId="0" applyNumberFormat="1" applyFont="1" applyBorder="1" applyAlignment="1"/>
    <xf numFmtId="164" fontId="11" fillId="0" borderId="0" xfId="0" applyNumberFormat="1" applyFont="1" applyBorder="1" applyAlignment="1"/>
    <xf numFmtId="0" fontId="14" fillId="0" borderId="0" xfId="0" applyFont="1" applyAlignment="1">
      <alignment wrapText="1"/>
    </xf>
    <xf numFmtId="0" fontId="2" fillId="0" borderId="0" xfId="0" applyFont="1" applyAlignment="1">
      <alignment horizontal="justify" wrapText="1"/>
    </xf>
    <xf numFmtId="0" fontId="14" fillId="0" borderId="0" xfId="0" applyFont="1" applyAlignment="1">
      <alignment horizontal="justify" wrapText="1"/>
    </xf>
    <xf numFmtId="0" fontId="2" fillId="0" borderId="0" xfId="0" applyFont="1" applyAlignment="1">
      <alignment horizontal="left"/>
    </xf>
    <xf numFmtId="0" fontId="13" fillId="0" borderId="0" xfId="0" applyFont="1" applyAlignment="1">
      <alignment horizontal="left"/>
    </xf>
    <xf numFmtId="0" fontId="2" fillId="0" borderId="0" xfId="0" applyFont="1" applyAlignment="1">
      <alignment horizontal="justify" vertical="justify" wrapText="1"/>
    </xf>
    <xf numFmtId="0" fontId="14" fillId="0" borderId="0" xfId="0" applyFont="1" applyAlignment="1">
      <alignment horizontal="justify" vertical="justify" wrapText="1"/>
    </xf>
    <xf numFmtId="0" fontId="14" fillId="0" borderId="0" xfId="0" applyFont="1" applyAlignment="1">
      <alignment horizontal="justify" wrapText="1"/>
    </xf>
    <xf numFmtId="0" fontId="2" fillId="0" borderId="0" xfId="0" applyFont="1" applyFill="1" applyBorder="1" applyAlignment="1">
      <alignment horizontal="justify" wrapText="1"/>
    </xf>
    <xf numFmtId="0" fontId="2" fillId="3" borderId="0" xfId="0" applyFont="1" applyFill="1" applyAlignment="1">
      <alignment horizontal="left"/>
    </xf>
    <xf numFmtId="0" fontId="14" fillId="0" borderId="0" xfId="0" applyFont="1" applyAlignment="1">
      <alignment horizontal="justify" wrapText="1"/>
    </xf>
    <xf numFmtId="0" fontId="3" fillId="3" borderId="0" xfId="0" applyFont="1" applyFill="1" applyBorder="1" applyAlignment="1">
      <alignment wrapText="1"/>
    </xf>
    <xf numFmtId="0" fontId="2" fillId="0" borderId="0" xfId="0" applyFont="1" applyAlignment="1">
      <alignment horizontal="left" vertical="top"/>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 borderId="7" xfId="0" applyFont="1" applyFill="1" applyBorder="1" applyAlignment="1">
      <alignment horizontal="center" vertical="center"/>
    </xf>
    <xf numFmtId="0" fontId="4" fillId="3" borderId="0" xfId="0" applyFont="1" applyFill="1" applyAlignment="1">
      <alignment horizontal="right"/>
    </xf>
    <xf numFmtId="0" fontId="4" fillId="0" borderId="0" xfId="0" applyFont="1" applyAlignment="1">
      <alignment horizontal="right"/>
    </xf>
    <xf numFmtId="4" fontId="4" fillId="0" borderId="0" xfId="1" applyNumberFormat="1" applyFont="1" applyFill="1" applyAlignment="1">
      <alignment horizontal="right"/>
    </xf>
    <xf numFmtId="0" fontId="2" fillId="0" borderId="0" xfId="0" applyFont="1" applyAlignment="1">
      <alignment horizontal="justify" vertical="top" wrapText="1"/>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8" xfId="0" applyFont="1" applyFill="1" applyBorder="1" applyAlignment="1" applyProtection="1">
      <alignment vertical="center" wrapText="1"/>
      <protection locked="0"/>
    </xf>
    <xf numFmtId="3" fontId="2" fillId="3" borderId="8" xfId="0" applyNumberFormat="1" applyFont="1" applyFill="1" applyBorder="1" applyAlignment="1" applyProtection="1">
      <alignment vertical="center" wrapText="1"/>
      <protection locked="0"/>
    </xf>
    <xf numFmtId="3" fontId="2" fillId="3" borderId="8" xfId="0" applyNumberFormat="1" applyFont="1" applyFill="1" applyBorder="1" applyAlignment="1" applyProtection="1">
      <alignment vertical="center"/>
      <protection locked="0"/>
    </xf>
    <xf numFmtId="0" fontId="2" fillId="3" borderId="8" xfId="0"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justify" vertical="top"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justify" vertical="top" wrapText="1"/>
    </xf>
    <xf numFmtId="0" fontId="2" fillId="3" borderId="0" xfId="0" applyFont="1" applyFill="1" applyAlignment="1">
      <alignment horizontal="justify" wrapText="1"/>
    </xf>
    <xf numFmtId="164" fontId="3" fillId="3" borderId="0" xfId="0" applyNumberFormat="1" applyFont="1" applyFill="1" applyBorder="1" applyAlignment="1"/>
    <xf numFmtId="164" fontId="11" fillId="3" borderId="0" xfId="0" applyNumberFormat="1" applyFont="1" applyFill="1" applyBorder="1" applyAlignment="1"/>
    <xf numFmtId="0" fontId="2" fillId="0" borderId="0" xfId="0" applyFont="1" applyAlignment="1">
      <alignment horizontal="left" vertical="top" wrapText="1"/>
    </xf>
    <xf numFmtId="0" fontId="0" fillId="0" borderId="0" xfId="0" applyAlignment="1">
      <alignment wrapText="1"/>
    </xf>
    <xf numFmtId="0" fontId="2"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3" fillId="3" borderId="0" xfId="0" applyFont="1" applyFill="1" applyBorder="1" applyAlignment="1">
      <alignment wrapText="1"/>
    </xf>
    <xf numFmtId="0" fontId="13" fillId="0" borderId="0" xfId="0" applyFont="1" applyAlignment="1">
      <alignment horizontal="left"/>
    </xf>
    <xf numFmtId="0" fontId="2" fillId="0" borderId="0" xfId="0" applyFont="1" applyAlignment="1">
      <alignment horizontal="justify" vertical="justify" wrapText="1"/>
    </xf>
    <xf numFmtId="3" fontId="24" fillId="0" borderId="0" xfId="0" applyNumberFormat="1" applyFont="1"/>
    <xf numFmtId="3" fontId="25" fillId="0" borderId="0" xfId="0" applyNumberFormat="1" applyFont="1" applyBorder="1" applyAlignment="1">
      <alignment horizontal="left"/>
    </xf>
    <xf numFmtId="3" fontId="4" fillId="0" borderId="16" xfId="0" applyNumberFormat="1" applyFont="1" applyBorder="1"/>
    <xf numFmtId="164" fontId="3" fillId="0" borderId="0" xfId="0" applyNumberFormat="1" applyFont="1" applyBorder="1" applyAlignment="1"/>
    <xf numFmtId="164" fontId="11" fillId="0" borderId="0" xfId="0" applyNumberFormat="1" applyFont="1" applyBorder="1" applyAlignment="1"/>
    <xf numFmtId="164" fontId="13" fillId="0" borderId="0" xfId="0" applyNumberFormat="1" applyFont="1" applyBorder="1" applyAlignment="1"/>
    <xf numFmtId="164" fontId="16" fillId="0" borderId="0" xfId="0" applyNumberFormat="1" applyFont="1" applyBorder="1" applyAlignment="1"/>
    <xf numFmtId="0" fontId="2" fillId="0" borderId="0" xfId="0" applyFont="1" applyAlignment="1">
      <alignment horizontal="justify"/>
    </xf>
    <xf numFmtId="0" fontId="14" fillId="0" borderId="0" xfId="0" applyFont="1" applyAlignment="1">
      <alignment horizontal="justify" vertical="top" wrapText="1"/>
    </xf>
    <xf numFmtId="0" fontId="13" fillId="0" borderId="0" xfId="0" applyFont="1" applyAlignment="1">
      <alignment horizontal="left"/>
    </xf>
    <xf numFmtId="0" fontId="16" fillId="0" borderId="0" xfId="0" applyFont="1" applyAlignment="1">
      <alignment horizontal="left"/>
    </xf>
    <xf numFmtId="3" fontId="4" fillId="3" borderId="0" xfId="0" applyNumberFormat="1" applyFont="1" applyFill="1" applyAlignment="1">
      <alignment horizontal="center"/>
    </xf>
    <xf numFmtId="3" fontId="4" fillId="0" borderId="0" xfId="0" applyNumberFormat="1" applyFont="1" applyAlignment="1">
      <alignment vertical="center"/>
    </xf>
    <xf numFmtId="3" fontId="4" fillId="0" borderId="0" xfId="0" applyNumberFormat="1" applyFont="1" applyBorder="1"/>
    <xf numFmtId="0" fontId="14" fillId="0" borderId="0" xfId="0" applyFont="1" applyAlignment="1">
      <alignment horizontal="justify" wrapText="1"/>
    </xf>
    <xf numFmtId="0" fontId="13" fillId="0" borderId="0" xfId="0" applyFont="1" applyAlignment="1">
      <alignment horizontal="left"/>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justify" vertical="top" wrapText="1"/>
    </xf>
    <xf numFmtId="0" fontId="2" fillId="0" borderId="0" xfId="0" applyFont="1" applyAlignment="1">
      <alignment horizontal="justify" vertical="top" wrapText="1"/>
    </xf>
    <xf numFmtId="4" fontId="2" fillId="3" borderId="9" xfId="0" applyNumberFormat="1" applyFont="1" applyFill="1" applyBorder="1" applyAlignment="1">
      <alignment vertical="center"/>
    </xf>
    <xf numFmtId="0" fontId="2" fillId="3" borderId="0" xfId="0" applyFont="1" applyFill="1" applyAlignment="1">
      <alignment horizontal="justify"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5" xfId="0" applyFont="1" applyFill="1" applyBorder="1" applyAlignment="1">
      <alignment horizontal="left"/>
    </xf>
    <xf numFmtId="0" fontId="2" fillId="0" borderId="0" xfId="0" applyFont="1" applyAlignment="1">
      <alignment horizontal="justify" vertical="top" wrapText="1"/>
    </xf>
    <xf numFmtId="0" fontId="2" fillId="0" borderId="0" xfId="0" applyFont="1" applyAlignment="1">
      <alignment horizontal="justify" wrapText="1"/>
    </xf>
    <xf numFmtId="3" fontId="18" fillId="0" borderId="0" xfId="0" applyNumberFormat="1" applyFont="1" applyAlignment="1">
      <alignment horizontal="center"/>
    </xf>
    <xf numFmtId="0" fontId="2" fillId="0" borderId="0" xfId="0" applyFont="1" applyAlignment="1">
      <alignment horizontal="left"/>
    </xf>
    <xf numFmtId="0" fontId="2" fillId="3" borderId="0" xfId="0" applyFont="1" applyFill="1" applyAlignment="1">
      <alignment horizontal="left"/>
    </xf>
    <xf numFmtId="0" fontId="13" fillId="0" borderId="17" xfId="0" applyFont="1" applyBorder="1" applyAlignment="1">
      <alignment horizontal="left"/>
    </xf>
    <xf numFmtId="0" fontId="3" fillId="3" borderId="0" xfId="1" applyFont="1" applyFill="1"/>
    <xf numFmtId="0" fontId="3" fillId="4" borderId="0" xfId="1" applyFont="1" applyFill="1"/>
    <xf numFmtId="0" fontId="14" fillId="0" borderId="0" xfId="0" applyFont="1" applyAlignment="1">
      <alignment horizontal="center"/>
    </xf>
    <xf numFmtId="0" fontId="2" fillId="0" borderId="0" xfId="0" applyFont="1" applyAlignment="1">
      <alignment horizontal="left"/>
    </xf>
    <xf numFmtId="0" fontId="14" fillId="0" borderId="0" xfId="0" applyFont="1" applyAlignment="1">
      <alignment vertical="top" wrapText="1"/>
    </xf>
    <xf numFmtId="164" fontId="2" fillId="3" borderId="0" xfId="0" applyNumberFormat="1" applyFont="1" applyFill="1" applyBorder="1" applyAlignment="1"/>
    <xf numFmtId="0" fontId="2" fillId="3" borderId="0" xfId="0" applyFont="1" applyFill="1" applyBorder="1" applyAlignment="1">
      <alignment horizontal="justify" wrapText="1"/>
    </xf>
    <xf numFmtId="0" fontId="2" fillId="3" borderId="0" xfId="0" applyFont="1" applyFill="1" applyAlignment="1">
      <alignment horizontal="justify" wrapText="1"/>
    </xf>
    <xf numFmtId="164" fontId="3" fillId="3" borderId="0" xfId="0" applyNumberFormat="1" applyFont="1" applyFill="1" applyBorder="1" applyAlignment="1"/>
    <xf numFmtId="0" fontId="14" fillId="0" borderId="0" xfId="0" applyFont="1" applyAlignment="1">
      <alignment wrapText="1"/>
    </xf>
    <xf numFmtId="0" fontId="2" fillId="0" borderId="0" xfId="0" applyFont="1" applyAlignment="1">
      <alignment horizontal="justify" vertical="top" wrapText="1"/>
    </xf>
    <xf numFmtId="164" fontId="11" fillId="3" borderId="0" xfId="0" applyNumberFormat="1" applyFont="1" applyFill="1" applyBorder="1" applyAlignment="1"/>
    <xf numFmtId="0" fontId="3" fillId="0" borderId="0" xfId="0" applyFont="1" applyAlignment="1">
      <alignment horizontal="left"/>
    </xf>
    <xf numFmtId="164" fontId="2" fillId="3" borderId="0" xfId="0" applyNumberFormat="1" applyFont="1" applyFill="1" applyBorder="1"/>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0" fontId="3" fillId="0" borderId="0" xfId="0" applyFont="1" applyAlignment="1">
      <alignment horizontal="left"/>
    </xf>
    <xf numFmtId="0" fontId="2" fillId="0" borderId="0" xfId="0" applyFont="1" applyBorder="1" applyAlignment="1">
      <alignment wrapText="1"/>
    </xf>
    <xf numFmtId="4" fontId="2" fillId="0" borderId="12" xfId="0" applyNumberFormat="1" applyFont="1" applyBorder="1"/>
    <xf numFmtId="0" fontId="2" fillId="3" borderId="0" xfId="0" applyFont="1" applyFill="1" applyAlignment="1">
      <alignment horizontal="justify" vertical="justify" wrapText="1"/>
    </xf>
    <xf numFmtId="0" fontId="2" fillId="3" borderId="0" xfId="0" applyFont="1" applyFill="1" applyAlignment="1">
      <alignment horizontal="justify" vertical="top" wrapText="1"/>
    </xf>
    <xf numFmtId="0" fontId="2" fillId="0" borderId="0" xfId="0" applyFont="1" applyAlignment="1">
      <alignment horizontal="left"/>
    </xf>
    <xf numFmtId="164" fontId="3" fillId="3" borderId="0" xfId="0" applyNumberFormat="1" applyFont="1" applyFill="1" applyBorder="1" applyAlignment="1"/>
    <xf numFmtId="0" fontId="2" fillId="0" borderId="0" xfId="0" applyFont="1" applyAlignment="1">
      <alignment horizontal="justify" wrapText="1"/>
    </xf>
    <xf numFmtId="0" fontId="2" fillId="0" borderId="0" xfId="0" applyFont="1" applyAlignment="1">
      <alignment horizontal="justify" vertical="justify" wrapText="1"/>
    </xf>
    <xf numFmtId="3" fontId="3" fillId="3" borderId="0" xfId="1" applyNumberFormat="1" applyFont="1" applyFill="1"/>
    <xf numFmtId="164" fontId="3" fillId="3" borderId="0" xfId="0" applyNumberFormat="1" applyFont="1" applyFill="1" applyBorder="1" applyAlignment="1"/>
    <xf numFmtId="0" fontId="2" fillId="3" borderId="0" xfId="0" applyFont="1" applyFill="1" applyAlignment="1">
      <alignment horizontal="justify" wrapText="1"/>
    </xf>
    <xf numFmtId="0" fontId="2" fillId="0" borderId="0" xfId="0" applyFont="1" applyAlignment="1">
      <alignment horizontal="justify" wrapText="1"/>
    </xf>
    <xf numFmtId="164" fontId="11" fillId="3" borderId="0" xfId="0" applyNumberFormat="1" applyFont="1" applyFill="1" applyBorder="1" applyAlignment="1"/>
    <xf numFmtId="0" fontId="3" fillId="0" borderId="0" xfId="0" applyFont="1" applyAlignment="1">
      <alignment horizontal="left"/>
    </xf>
    <xf numFmtId="164" fontId="3" fillId="3" borderId="0" xfId="0" applyNumberFormat="1" applyFont="1" applyFill="1" applyBorder="1" applyAlignment="1"/>
    <xf numFmtId="0" fontId="2" fillId="3" borderId="0" xfId="0" applyFont="1" applyFill="1" applyAlignment="1">
      <alignment horizontal="justify" wrapText="1"/>
    </xf>
    <xf numFmtId="164" fontId="11" fillId="3" borderId="0" xfId="0" applyNumberFormat="1" applyFont="1" applyFill="1" applyBorder="1" applyAlignment="1"/>
    <xf numFmtId="0" fontId="13" fillId="3" borderId="0" xfId="0" applyFont="1" applyFill="1" applyAlignment="1">
      <alignment horizontal="left"/>
    </xf>
    <xf numFmtId="0" fontId="3" fillId="3" borderId="0" xfId="1" applyFont="1" applyFill="1" applyBorder="1"/>
    <xf numFmtId="0" fontId="3" fillId="4" borderId="0" xfId="1" applyFont="1" applyFill="1" applyBorder="1"/>
    <xf numFmtId="3" fontId="3" fillId="4" borderId="0" xfId="1" applyNumberFormat="1" applyFont="1" applyFill="1" applyBorder="1"/>
    <xf numFmtId="3" fontId="3" fillId="4" borderId="0" xfId="1" applyNumberFormat="1" applyFont="1" applyFill="1"/>
    <xf numFmtId="0" fontId="2" fillId="3" borderId="0" xfId="0" applyFont="1" applyFill="1" applyAlignment="1">
      <alignment horizontal="justify" wrapText="1"/>
    </xf>
    <xf numFmtId="0" fontId="2" fillId="0" borderId="0" xfId="0" applyFont="1" applyAlignment="1">
      <alignment horizontal="justify" wrapText="1"/>
    </xf>
    <xf numFmtId="0" fontId="14" fillId="0" borderId="0" xfId="0" applyFont="1" applyAlignment="1">
      <alignment horizontal="justify" wrapText="1"/>
    </xf>
    <xf numFmtId="0" fontId="14" fillId="0" borderId="0" xfId="0" applyFont="1" applyAlignment="1">
      <alignment horizontal="justify"/>
    </xf>
    <xf numFmtId="0" fontId="14" fillId="0" borderId="0" xfId="0" applyFont="1" applyAlignment="1">
      <alignment horizontal="justify" vertical="top" wrapText="1"/>
    </xf>
    <xf numFmtId="0" fontId="2" fillId="3" borderId="0" xfId="0" applyFont="1" applyFill="1" applyBorder="1" applyAlignment="1">
      <alignment horizontal="justify" vertical="top" wrapText="1"/>
    </xf>
    <xf numFmtId="164" fontId="3" fillId="3" borderId="0" xfId="0" applyNumberFormat="1" applyFont="1" applyFill="1" applyBorder="1" applyAlignment="1">
      <alignment horizontal="right"/>
    </xf>
    <xf numFmtId="0" fontId="3" fillId="0" borderId="0" xfId="0" applyFont="1" applyAlignment="1">
      <alignment horizontal="left"/>
    </xf>
    <xf numFmtId="0" fontId="17" fillId="0" borderId="0" xfId="0" applyFont="1" applyFill="1" applyBorder="1" applyAlignment="1">
      <alignment horizontal="left"/>
    </xf>
    <xf numFmtId="0" fontId="2" fillId="0" borderId="0" xfId="0" applyFont="1" applyAlignment="1">
      <alignment vertical="top" wrapText="1"/>
    </xf>
    <xf numFmtId="3" fontId="3" fillId="3" borderId="0" xfId="1" applyNumberFormat="1" applyFont="1" applyFill="1" applyBorder="1"/>
    <xf numFmtId="0" fontId="2" fillId="3" borderId="0" xfId="1" applyFont="1" applyFill="1"/>
    <xf numFmtId="166" fontId="3" fillId="3" borderId="8" xfId="1" applyNumberFormat="1" applyFont="1" applyFill="1" applyBorder="1" applyAlignment="1"/>
    <xf numFmtId="3" fontId="3" fillId="3" borderId="8" xfId="1" applyNumberFormat="1" applyFont="1" applyFill="1" applyBorder="1" applyAlignment="1">
      <alignment horizontal="right"/>
    </xf>
    <xf numFmtId="0" fontId="3" fillId="3" borderId="0" xfId="1" applyFont="1" applyFill="1" applyAlignment="1">
      <alignment horizontal="right"/>
    </xf>
    <xf numFmtId="0" fontId="2" fillId="3" borderId="0" xfId="0" applyFont="1" applyFill="1" applyAlignment="1">
      <alignment horizontal="left"/>
    </xf>
    <xf numFmtId="0" fontId="2" fillId="0" borderId="0" xfId="0" applyFont="1" applyAlignment="1">
      <alignment horizontal="justify"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vertical="center" wrapText="1"/>
    </xf>
    <xf numFmtId="3" fontId="2" fillId="0" borderId="5" xfId="0" applyNumberFormat="1" applyFont="1" applyBorder="1" applyAlignment="1">
      <alignment vertical="center"/>
    </xf>
    <xf numFmtId="4" fontId="2" fillId="0" borderId="6" xfId="0" applyNumberFormat="1" applyFont="1" applyBorder="1" applyAlignment="1">
      <alignment vertical="center"/>
    </xf>
    <xf numFmtId="4" fontId="2" fillId="0" borderId="12" xfId="0" applyNumberFormat="1" applyFont="1" applyBorder="1" applyAlignment="1">
      <alignment vertical="center"/>
    </xf>
    <xf numFmtId="0" fontId="2" fillId="0" borderId="0" xfId="0" applyFont="1" applyAlignment="1">
      <alignment vertical="top"/>
    </xf>
    <xf numFmtId="3" fontId="4" fillId="0" borderId="0" xfId="0" applyNumberFormat="1" applyFont="1" applyAlignment="1">
      <alignment vertical="top"/>
    </xf>
    <xf numFmtId="0" fontId="2" fillId="3" borderId="0" xfId="0" applyFont="1" applyFill="1" applyAlignment="1">
      <alignment vertical="top"/>
    </xf>
    <xf numFmtId="3" fontId="4" fillId="3" borderId="0" xfId="0" applyNumberFormat="1" applyFont="1" applyFill="1" applyAlignment="1">
      <alignment vertical="top"/>
    </xf>
    <xf numFmtId="0" fontId="2" fillId="0" borderId="0" xfId="0" applyFont="1" applyFill="1" applyBorder="1" applyAlignment="1">
      <alignment horizontal="left"/>
    </xf>
    <xf numFmtId="0" fontId="2" fillId="3" borderId="0" xfId="0" applyFont="1" applyFill="1" applyAlignment="1">
      <alignment horizontal="left"/>
    </xf>
    <xf numFmtId="0" fontId="2" fillId="3" borderId="0" xfId="0" applyFont="1" applyFill="1" applyAlignment="1">
      <alignment vertical="top" wrapText="1"/>
    </xf>
    <xf numFmtId="0" fontId="0" fillId="3" borderId="0" xfId="0" applyFill="1" applyAlignment="1">
      <alignment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8" fillId="0" borderId="8" xfId="0" applyFont="1" applyBorder="1"/>
    <xf numFmtId="3" fontId="28" fillId="0" borderId="8" xfId="0" applyNumberFormat="1" applyFont="1" applyBorder="1" applyAlignment="1">
      <alignment horizontal="left"/>
    </xf>
    <xf numFmtId="0" fontId="2" fillId="0" borderId="0" xfId="0" applyFont="1" applyAlignment="1">
      <alignment horizontal="justify" wrapText="1"/>
    </xf>
    <xf numFmtId="4" fontId="2" fillId="3" borderId="9" xfId="0" applyNumberFormat="1" applyFont="1" applyFill="1" applyBorder="1" applyAlignment="1">
      <alignment shrinkToFit="1"/>
    </xf>
    <xf numFmtId="0" fontId="24" fillId="3" borderId="0" xfId="1" applyFont="1" applyFill="1"/>
    <xf numFmtId="0" fontId="3" fillId="2" borderId="25" xfId="1" applyFont="1" applyFill="1" applyBorder="1"/>
    <xf numFmtId="3" fontId="3" fillId="2" borderId="25" xfId="1" applyNumberFormat="1" applyFont="1" applyFill="1" applyBorder="1"/>
    <xf numFmtId="4" fontId="3" fillId="2" borderId="27" xfId="1" applyNumberFormat="1" applyFont="1" applyFill="1" applyBorder="1" applyAlignment="1"/>
    <xf numFmtId="4" fontId="2" fillId="3" borderId="0" xfId="1" applyNumberFormat="1" applyFont="1" applyFill="1" applyBorder="1" applyAlignment="1"/>
    <xf numFmtId="4" fontId="2" fillId="3" borderId="26" xfId="1" applyNumberFormat="1" applyFont="1" applyFill="1" applyBorder="1" applyAlignment="1"/>
    <xf numFmtId="0" fontId="2" fillId="0" borderId="20" xfId="0" applyFont="1" applyBorder="1"/>
    <xf numFmtId="3" fontId="2" fillId="0" borderId="20" xfId="0" applyNumberFormat="1" applyFont="1" applyBorder="1"/>
    <xf numFmtId="0" fontId="3" fillId="0" borderId="20" xfId="0" applyFont="1" applyBorder="1"/>
    <xf numFmtId="3" fontId="3" fillId="0" borderId="20" xfId="0" applyNumberFormat="1" applyFont="1" applyBorder="1"/>
    <xf numFmtId="0" fontId="2" fillId="3" borderId="0" xfId="0" applyFont="1" applyFill="1" applyAlignment="1">
      <alignment horizontal="justify" wrapText="1"/>
    </xf>
    <xf numFmtId="0" fontId="2" fillId="3" borderId="0" xfId="0" applyFont="1" applyFill="1" applyAlignment="1">
      <alignment horizontal="left" vertical="top"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0" fontId="2" fillId="0" borderId="0" xfId="0" applyFont="1" applyAlignment="1">
      <alignment horizontal="justify" wrapText="1"/>
    </xf>
    <xf numFmtId="0" fontId="2" fillId="0" borderId="0" xfId="0" applyFont="1" applyAlignment="1">
      <alignment horizontal="justify"/>
    </xf>
    <xf numFmtId="0" fontId="14" fillId="0" borderId="0" xfId="0" applyFont="1" applyAlignment="1">
      <alignment horizontal="justify" wrapText="1"/>
    </xf>
    <xf numFmtId="0" fontId="14" fillId="0" borderId="0" xfId="0" applyFont="1" applyAlignment="1">
      <alignment horizontal="justify"/>
    </xf>
    <xf numFmtId="164" fontId="2" fillId="3" borderId="0" xfId="0" applyNumberFormat="1" applyFont="1" applyFill="1" applyAlignment="1">
      <alignment horizontal="right" vertical="top" wrapText="1"/>
    </xf>
    <xf numFmtId="164" fontId="1" fillId="0" borderId="0" xfId="0" applyNumberFormat="1" applyFont="1" applyAlignment="1">
      <alignment horizontal="right" vertical="top" wrapText="1"/>
    </xf>
    <xf numFmtId="0" fontId="3" fillId="0" borderId="0" xfId="0" applyFont="1" applyAlignment="1">
      <alignment horizontal="left"/>
    </xf>
    <xf numFmtId="164" fontId="3" fillId="3" borderId="0" xfId="0" applyNumberFormat="1" applyFont="1" applyFill="1" applyBorder="1" applyAlignment="1">
      <alignment horizontal="right"/>
    </xf>
    <xf numFmtId="0" fontId="2" fillId="0" borderId="25" xfId="0" applyFont="1" applyBorder="1"/>
    <xf numFmtId="0" fontId="3" fillId="3" borderId="33" xfId="1" applyFont="1" applyFill="1" applyBorder="1"/>
    <xf numFmtId="3" fontId="3" fillId="3" borderId="33" xfId="1" applyNumberFormat="1" applyFont="1" applyFill="1" applyBorder="1"/>
    <xf numFmtId="4" fontId="3" fillId="3" borderId="34" xfId="1" applyNumberFormat="1" applyFont="1" applyFill="1" applyBorder="1" applyAlignment="1"/>
    <xf numFmtId="0" fontId="29" fillId="3" borderId="30" xfId="1" applyFont="1" applyFill="1" applyBorder="1" applyAlignment="1">
      <alignment horizontal="left"/>
    </xf>
    <xf numFmtId="0" fontId="29" fillId="3" borderId="19" xfId="1" applyFont="1" applyFill="1" applyBorder="1" applyAlignment="1">
      <alignment horizontal="left"/>
    </xf>
    <xf numFmtId="0" fontId="29" fillId="3" borderId="8" xfId="1" applyFont="1" applyFill="1" applyBorder="1"/>
    <xf numFmtId="3" fontId="29" fillId="3" borderId="8" xfId="1" applyNumberFormat="1" applyFont="1" applyFill="1" applyBorder="1"/>
    <xf numFmtId="4" fontId="29" fillId="3" borderId="9" xfId="1" applyNumberFormat="1" applyFont="1" applyFill="1" applyBorder="1" applyAlignment="1"/>
    <xf numFmtId="0" fontId="24" fillId="4" borderId="0" xfId="1" applyFont="1" applyFill="1"/>
    <xf numFmtId="0" fontId="29" fillId="3" borderId="21" xfId="1" applyFont="1" applyFill="1" applyBorder="1" applyAlignment="1">
      <alignment horizontal="left"/>
    </xf>
    <xf numFmtId="0" fontId="29" fillId="3" borderId="22" xfId="1" applyFont="1" applyFill="1" applyBorder="1" applyAlignment="1">
      <alignment horizontal="left"/>
    </xf>
    <xf numFmtId="0" fontId="29" fillId="3" borderId="11" xfId="1" applyFont="1" applyFill="1" applyBorder="1"/>
    <xf numFmtId="3" fontId="29" fillId="3" borderId="11" xfId="1" applyNumberFormat="1" applyFont="1" applyFill="1" applyBorder="1"/>
    <xf numFmtId="4" fontId="29" fillId="3" borderId="12" xfId="1" applyNumberFormat="1" applyFont="1" applyFill="1" applyBorder="1" applyAlignment="1"/>
    <xf numFmtId="3" fontId="24" fillId="3" borderId="0" xfId="0" applyNumberFormat="1" applyFont="1" applyFill="1"/>
    <xf numFmtId="3" fontId="4" fillId="3" borderId="16" xfId="0" applyNumberFormat="1" applyFont="1" applyFill="1" applyBorder="1"/>
    <xf numFmtId="166" fontId="3" fillId="3" borderId="5" xfId="1" applyNumberFormat="1" applyFont="1" applyFill="1" applyBorder="1" applyAlignment="1"/>
    <xf numFmtId="3" fontId="3" fillId="3" borderId="5" xfId="1" applyNumberFormat="1" applyFont="1" applyFill="1" applyBorder="1" applyAlignment="1"/>
    <xf numFmtId="4" fontId="3" fillId="3" borderId="6" xfId="1" applyNumberFormat="1" applyFont="1" applyFill="1" applyBorder="1" applyAlignment="1"/>
    <xf numFmtId="0" fontId="29" fillId="3" borderId="24" xfId="1" applyFont="1" applyFill="1" applyBorder="1" applyAlignment="1">
      <alignment horizontal="left"/>
    </xf>
    <xf numFmtId="0" fontId="29" fillId="3" borderId="23" xfId="1" applyFont="1" applyFill="1" applyBorder="1" applyAlignment="1">
      <alignment horizontal="left"/>
    </xf>
    <xf numFmtId="0" fontId="29" fillId="3" borderId="28" xfId="1" applyFont="1" applyFill="1" applyBorder="1"/>
    <xf numFmtId="3" fontId="29" fillId="3" borderId="28" xfId="1" applyNumberFormat="1" applyFont="1" applyFill="1" applyBorder="1"/>
    <xf numFmtId="4" fontId="29" fillId="3" borderId="29" xfId="1" applyNumberFormat="1" applyFont="1" applyFill="1" applyBorder="1" applyAlignment="1"/>
    <xf numFmtId="3" fontId="4" fillId="0" borderId="0" xfId="0" applyNumberFormat="1" applyFont="1" applyAlignment="1">
      <alignment horizontal="center"/>
    </xf>
    <xf numFmtId="3" fontId="4" fillId="3" borderId="0" xfId="0" applyNumberFormat="1" applyFont="1" applyFill="1" applyBorder="1"/>
    <xf numFmtId="3" fontId="4" fillId="0" borderId="26" xfId="0" applyNumberFormat="1" applyFont="1" applyBorder="1"/>
    <xf numFmtId="3" fontId="4" fillId="3" borderId="26" xfId="0" applyNumberFormat="1" applyFont="1" applyFill="1" applyBorder="1"/>
    <xf numFmtId="166" fontId="3" fillId="3" borderId="33" xfId="1" applyNumberFormat="1" applyFont="1" applyFill="1" applyBorder="1"/>
    <xf numFmtId="0" fontId="2" fillId="3" borderId="0" xfId="0" applyFont="1" applyFill="1" applyBorder="1" applyAlignment="1">
      <alignment horizontal="justify" wrapText="1"/>
    </xf>
    <xf numFmtId="0" fontId="14" fillId="0" borderId="0" xfId="0" applyFont="1" applyAlignment="1">
      <alignment horizontal="justify" wrapText="1"/>
    </xf>
    <xf numFmtId="0" fontId="14" fillId="0" borderId="0" xfId="0" applyFont="1" applyAlignment="1">
      <alignment wrapText="1"/>
    </xf>
    <xf numFmtId="0" fontId="2" fillId="0" borderId="0" xfId="0" applyFont="1" applyAlignment="1">
      <alignment wrapText="1"/>
    </xf>
    <xf numFmtId="0" fontId="14" fillId="0" borderId="0" xfId="0" applyFont="1" applyAlignment="1">
      <alignment horizontal="justify" vertical="top" wrapText="1"/>
    </xf>
    <xf numFmtId="0" fontId="2" fillId="3" borderId="0" xfId="0" applyFont="1" applyFill="1" applyBorder="1" applyAlignment="1">
      <alignment horizontal="justify" vertical="top" wrapText="1"/>
    </xf>
    <xf numFmtId="0" fontId="13" fillId="0" borderId="0" xfId="0" applyFont="1" applyAlignment="1">
      <alignment horizontal="left"/>
    </xf>
    <xf numFmtId="0" fontId="2" fillId="0" borderId="0" xfId="0" applyFont="1" applyAlignment="1">
      <alignment horizontal="left"/>
    </xf>
    <xf numFmtId="0" fontId="14" fillId="0" borderId="0" xfId="0" applyFont="1" applyAlignment="1">
      <alignment horizontal="justify" wrapText="1"/>
    </xf>
    <xf numFmtId="0" fontId="2" fillId="0" borderId="0" xfId="0" applyFont="1" applyAlignment="1">
      <alignment horizontal="justify" vertical="top" wrapText="1"/>
    </xf>
    <xf numFmtId="0" fontId="2" fillId="3" borderId="0" xfId="0" applyFont="1" applyFill="1" applyBorder="1" applyAlignment="1">
      <alignment horizontal="justify" vertical="top" wrapText="1"/>
    </xf>
    <xf numFmtId="0" fontId="3" fillId="0" borderId="0" xfId="0" applyFont="1" applyAlignment="1">
      <alignment horizontal="left"/>
    </xf>
    <xf numFmtId="164" fontId="3" fillId="3" borderId="0" xfId="0" applyNumberFormat="1" applyFont="1" applyFill="1" applyBorder="1" applyAlignment="1">
      <alignment horizontal="right"/>
    </xf>
    <xf numFmtId="0" fontId="2" fillId="0" borderId="0" xfId="0" applyFont="1" applyAlignment="1">
      <alignment horizontal="justify" vertical="justify" wrapText="1"/>
    </xf>
    <xf numFmtId="0" fontId="2" fillId="0" borderId="0" xfId="0" applyFont="1" applyAlignment="1">
      <alignment vertical="top" wrapText="1"/>
    </xf>
    <xf numFmtId="0" fontId="24" fillId="0" borderId="0" xfId="0" applyFont="1"/>
    <xf numFmtId="0" fontId="25" fillId="0" borderId="0" xfId="0" applyFont="1" applyBorder="1" applyAlignment="1">
      <alignment horizontal="left"/>
    </xf>
    <xf numFmtId="0" fontId="4" fillId="3" borderId="0" xfId="0" applyFont="1" applyFill="1" applyAlignment="1">
      <alignment vertical="top"/>
    </xf>
    <xf numFmtId="0" fontId="4" fillId="0" borderId="0" xfId="0" applyFont="1" applyAlignment="1">
      <alignment vertical="top"/>
    </xf>
    <xf numFmtId="0" fontId="2" fillId="4" borderId="0" xfId="0" applyFont="1" applyFill="1"/>
    <xf numFmtId="3" fontId="4" fillId="4" borderId="0" xfId="0" applyNumberFormat="1" applyFont="1" applyFill="1"/>
    <xf numFmtId="0" fontId="4" fillId="4" borderId="0" xfId="0" applyFont="1" applyFill="1"/>
    <xf numFmtId="3" fontId="4" fillId="0" borderId="0" xfId="0" applyNumberFormat="1" applyFont="1" applyFill="1"/>
    <xf numFmtId="0" fontId="17" fillId="0" borderId="0" xfId="0" applyFont="1"/>
    <xf numFmtId="0" fontId="17" fillId="0" borderId="0" xfId="0" applyFont="1" applyAlignment="1">
      <alignment horizontal="center"/>
    </xf>
    <xf numFmtId="3" fontId="17" fillId="0" borderId="0" xfId="0" applyNumberFormat="1" applyFont="1"/>
    <xf numFmtId="3" fontId="29" fillId="0" borderId="0" xfId="0" applyNumberFormat="1" applyFont="1"/>
    <xf numFmtId="0" fontId="4" fillId="0" borderId="0" xfId="0" applyFont="1" applyFill="1"/>
    <xf numFmtId="0" fontId="29" fillId="0" borderId="0" xfId="0" applyFont="1"/>
    <xf numFmtId="3" fontId="4" fillId="3" borderId="0" xfId="0" applyNumberFormat="1" applyFont="1" applyFill="1" applyBorder="1" applyAlignment="1"/>
    <xf numFmtId="0" fontId="4" fillId="3" borderId="0" xfId="0" applyFont="1" applyFill="1" applyBorder="1" applyAlignment="1"/>
    <xf numFmtId="3" fontId="4" fillId="3" borderId="0" xfId="0" applyNumberFormat="1" applyFont="1" applyFill="1" applyBorder="1" applyAlignment="1">
      <alignment wrapText="1"/>
    </xf>
    <xf numFmtId="0" fontId="4" fillId="3" borderId="0" xfId="0" applyFont="1" applyFill="1" applyBorder="1" applyAlignment="1">
      <alignment wrapText="1"/>
    </xf>
    <xf numFmtId="0" fontId="2" fillId="0" borderId="0" xfId="0" applyFont="1" applyAlignment="1">
      <alignment horizontal="justify" wrapText="1"/>
    </xf>
    <xf numFmtId="164" fontId="3" fillId="0" borderId="0" xfId="0" applyNumberFormat="1" applyFont="1" applyBorder="1" applyAlignment="1"/>
    <xf numFmtId="164" fontId="11" fillId="0" borderId="0" xfId="0" applyNumberFormat="1" applyFont="1" applyBorder="1" applyAlignment="1"/>
    <xf numFmtId="0" fontId="2" fillId="0" borderId="0" xfId="0" applyFont="1" applyAlignment="1">
      <alignment horizontal="left"/>
    </xf>
    <xf numFmtId="0" fontId="3" fillId="0" borderId="0" xfId="0" applyFont="1" applyAlignment="1">
      <alignment horizontal="left"/>
    </xf>
    <xf numFmtId="3" fontId="3" fillId="3" borderId="33" xfId="1" applyNumberFormat="1" applyFont="1" applyFill="1" applyBorder="1" applyAlignment="1"/>
    <xf numFmtId="0" fontId="4" fillId="0" borderId="0" xfId="0" applyFont="1" applyAlignment="1">
      <alignment vertical="center"/>
    </xf>
    <xf numFmtId="0" fontId="2" fillId="0" borderId="0" xfId="0" applyFont="1" applyAlignment="1">
      <alignment horizontal="justify" vertical="top" wrapText="1"/>
    </xf>
    <xf numFmtId="0" fontId="13" fillId="0" borderId="0" xfId="0" applyFont="1" applyAlignment="1">
      <alignment horizontal="left"/>
    </xf>
    <xf numFmtId="0" fontId="3" fillId="3" borderId="33" xfId="1" applyFont="1" applyFill="1" applyBorder="1" applyAlignment="1"/>
    <xf numFmtId="0" fontId="2" fillId="3" borderId="0" xfId="0" applyFont="1" applyFill="1" applyAlignment="1">
      <alignment horizontal="justify" vertical="top" wrapText="1"/>
    </xf>
    <xf numFmtId="0" fontId="2" fillId="0" borderId="0" xfId="0" applyFont="1" applyAlignment="1">
      <alignment horizontal="left"/>
    </xf>
    <xf numFmtId="0" fontId="13" fillId="0" borderId="0" xfId="0" applyFont="1" applyAlignment="1">
      <alignment horizontal="left"/>
    </xf>
    <xf numFmtId="0" fontId="14" fillId="0" borderId="0" xfId="0" applyFont="1" applyAlignment="1">
      <alignment horizontal="justify"/>
    </xf>
    <xf numFmtId="0" fontId="14" fillId="0" borderId="0" xfId="0" applyFont="1" applyAlignment="1">
      <alignment horizontal="justify" wrapText="1"/>
    </xf>
    <xf numFmtId="0" fontId="14" fillId="0" borderId="0" xfId="0" applyFont="1" applyAlignment="1">
      <alignment horizontal="justify" vertical="top" wrapText="1"/>
    </xf>
    <xf numFmtId="0" fontId="2" fillId="0" borderId="11" xfId="0" applyFont="1" applyBorder="1"/>
    <xf numFmtId="0" fontId="14" fillId="0" borderId="0" xfId="0" applyFont="1" applyAlignment="1">
      <alignment wrapText="1"/>
    </xf>
    <xf numFmtId="3" fontId="25" fillId="0" borderId="0" xfId="0" applyNumberFormat="1" applyFont="1"/>
    <xf numFmtId="3" fontId="30" fillId="0" borderId="0" xfId="0" applyNumberFormat="1" applyFont="1"/>
    <xf numFmtId="0" fontId="3" fillId="0" borderId="0" xfId="0" applyFont="1" applyAlignment="1">
      <alignment horizontal="justify"/>
    </xf>
    <xf numFmtId="0" fontId="14" fillId="0" borderId="0" xfId="0" applyFont="1" applyAlignment="1">
      <alignment horizontal="justify" wrapText="1"/>
    </xf>
    <xf numFmtId="0" fontId="14" fillId="0" borderId="0" xfId="0" applyFont="1" applyAlignment="1">
      <alignment horizontal="justify"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3" fontId="2" fillId="0" borderId="11" xfId="0" applyNumberFormat="1" applyFont="1" applyBorder="1" applyAlignment="1">
      <alignment vertical="center"/>
    </xf>
    <xf numFmtId="164" fontId="3" fillId="0" borderId="0" xfId="0" applyNumberFormat="1" applyFont="1" applyBorder="1" applyAlignment="1"/>
    <xf numFmtId="164" fontId="11" fillId="0" borderId="0" xfId="0" applyNumberFormat="1" applyFont="1" applyBorder="1" applyAlignment="1"/>
    <xf numFmtId="0" fontId="14" fillId="0" borderId="0" xfId="0" applyFont="1" applyAlignment="1">
      <alignment horizontal="justify" wrapText="1"/>
    </xf>
    <xf numFmtId="0" fontId="14" fillId="0" borderId="0" xfId="0" applyFont="1" applyAlignment="1">
      <alignment horizontal="justify"/>
    </xf>
    <xf numFmtId="0" fontId="2" fillId="0" borderId="0" xfId="0" applyFont="1" applyAlignment="1">
      <alignment horizontal="left"/>
    </xf>
    <xf numFmtId="0" fontId="2" fillId="3" borderId="0" xfId="0" applyFont="1" applyFill="1" applyAlignment="1">
      <alignment horizontal="left" vertical="top"/>
    </xf>
    <xf numFmtId="0" fontId="8" fillId="0" borderId="0" xfId="0" applyFont="1" applyAlignment="1">
      <alignment vertical="top"/>
    </xf>
    <xf numFmtId="0" fontId="8" fillId="0" borderId="0" xfId="0" applyFont="1"/>
    <xf numFmtId="0" fontId="8" fillId="0" borderId="0" xfId="0" applyFont="1" applyAlignment="1"/>
    <xf numFmtId="3" fontId="4" fillId="0" borderId="0" xfId="0" applyNumberFormat="1" applyFont="1" applyAlignment="1"/>
    <xf numFmtId="0" fontId="7" fillId="3" borderId="0" xfId="1" applyFont="1" applyFill="1"/>
    <xf numFmtId="3" fontId="7" fillId="3" borderId="0" xfId="1" applyNumberFormat="1" applyFont="1" applyFill="1"/>
    <xf numFmtId="0" fontId="31" fillId="2" borderId="25" xfId="1" applyFont="1" applyFill="1" applyBorder="1"/>
    <xf numFmtId="0" fontId="2" fillId="3" borderId="0" xfId="0" applyFont="1" applyFill="1" applyAlignment="1">
      <alignment horizontal="right"/>
    </xf>
    <xf numFmtId="164" fontId="17" fillId="3" borderId="0" xfId="0" applyNumberFormat="1" applyFont="1" applyFill="1" applyBorder="1" applyAlignment="1">
      <alignment horizontal="right"/>
    </xf>
    <xf numFmtId="164" fontId="20" fillId="3" borderId="0" xfId="0" applyNumberFormat="1" applyFont="1" applyFill="1" applyBorder="1" applyAlignment="1">
      <alignment horizontal="right"/>
    </xf>
    <xf numFmtId="0" fontId="2" fillId="0" borderId="0" xfId="0" applyFont="1" applyAlignment="1">
      <alignment horizontal="left"/>
    </xf>
    <xf numFmtId="0" fontId="23" fillId="0" borderId="0" xfId="0" applyFont="1" applyBorder="1" applyAlignment="1">
      <alignment horizontal="left"/>
    </xf>
    <xf numFmtId="0" fontId="2" fillId="0" borderId="0" xfId="0" applyFont="1" applyAlignment="1">
      <alignment horizontal="justify" vertical="top" wrapText="1"/>
    </xf>
    <xf numFmtId="0" fontId="13" fillId="0" borderId="0" xfId="0" applyFont="1" applyAlignment="1">
      <alignment horizontal="left"/>
    </xf>
    <xf numFmtId="164" fontId="17" fillId="3" borderId="0" xfId="0" applyNumberFormat="1" applyFont="1" applyFill="1" applyBorder="1" applyAlignment="1">
      <alignment horizontal="left"/>
    </xf>
    <xf numFmtId="164" fontId="20" fillId="3" borderId="0" xfId="0" applyNumberFormat="1" applyFont="1" applyFill="1" applyBorder="1" applyAlignment="1">
      <alignment horizontal="left"/>
    </xf>
    <xf numFmtId="0" fontId="2" fillId="0" borderId="0" xfId="0" applyFont="1" applyAlignment="1">
      <alignment horizontal="justify" wrapText="1"/>
    </xf>
    <xf numFmtId="0" fontId="2" fillId="0" borderId="0" xfId="0" applyFont="1" applyAlignment="1">
      <alignment horizontal="justify" vertical="top" wrapText="1"/>
    </xf>
    <xf numFmtId="0" fontId="14" fillId="0" borderId="0" xfId="0" applyFont="1" applyAlignment="1">
      <alignment horizontal="justify" vertical="top" wrapText="1"/>
    </xf>
    <xf numFmtId="0" fontId="3" fillId="0" borderId="0" xfId="0" applyFont="1" applyAlignment="1">
      <alignment horizontal="left"/>
    </xf>
    <xf numFmtId="164" fontId="2" fillId="0" borderId="0" xfId="0" applyNumberFormat="1" applyFont="1" applyBorder="1" applyAlignment="1"/>
    <xf numFmtId="164" fontId="14" fillId="0" borderId="0" xfId="0" applyNumberFormat="1" applyFont="1" applyBorder="1" applyAlignment="1"/>
    <xf numFmtId="0" fontId="7" fillId="0" borderId="0" xfId="0" applyFont="1" applyAlignment="1">
      <alignment horizontal="center"/>
    </xf>
    <xf numFmtId="0" fontId="7" fillId="0" borderId="0" xfId="0" applyFont="1"/>
    <xf numFmtId="3" fontId="7" fillId="0" borderId="0" xfId="0" applyNumberFormat="1" applyFont="1"/>
    <xf numFmtId="3" fontId="21" fillId="0" borderId="16" xfId="0" applyNumberFormat="1" applyFont="1" applyBorder="1" applyAlignment="1">
      <alignment horizontal="right" vertical="center" wrapText="1"/>
    </xf>
    <xf numFmtId="0" fontId="21" fillId="0" borderId="16" xfId="0" applyFont="1" applyBorder="1" applyAlignment="1">
      <alignment horizontal="right" vertical="center"/>
    </xf>
    <xf numFmtId="0" fontId="21" fillId="2" borderId="16" xfId="0" applyFont="1" applyFill="1" applyBorder="1" applyAlignment="1">
      <alignment horizontal="left" vertical="center"/>
    </xf>
    <xf numFmtId="3" fontId="21" fillId="2" borderId="16" xfId="0" applyNumberFormat="1" applyFont="1" applyFill="1" applyBorder="1" applyAlignment="1">
      <alignment horizontal="left" vertical="center" wrapText="1"/>
    </xf>
    <xf numFmtId="0" fontId="14" fillId="0" borderId="17" xfId="0" applyFont="1" applyBorder="1" applyAlignment="1">
      <alignment horizontal="justify" wrapText="1"/>
    </xf>
    <xf numFmtId="0" fontId="14" fillId="0" borderId="0" xfId="0" applyFont="1" applyAlignment="1">
      <alignment wrapText="1"/>
    </xf>
    <xf numFmtId="0" fontId="3" fillId="0" borderId="0" xfId="0" applyFont="1" applyAlignment="1">
      <alignment horizontal="left"/>
    </xf>
    <xf numFmtId="0" fontId="2" fillId="0" borderId="0" xfId="0" applyFont="1" applyAlignment="1">
      <alignment horizontal="justify" vertical="top" wrapText="1"/>
    </xf>
    <xf numFmtId="0" fontId="7" fillId="2" borderId="16" xfId="0" applyFont="1" applyFill="1" applyBorder="1" applyAlignment="1">
      <alignment horizontal="center"/>
    </xf>
    <xf numFmtId="0" fontId="7" fillId="2" borderId="16" xfId="0" applyFont="1" applyFill="1" applyBorder="1"/>
    <xf numFmtId="3" fontId="7" fillId="2" borderId="16" xfId="0" applyNumberFormat="1" applyFont="1" applyFill="1" applyBorder="1"/>
    <xf numFmtId="0" fontId="7" fillId="3" borderId="0" xfId="0" applyFont="1" applyFill="1" applyAlignment="1">
      <alignment horizontal="center"/>
    </xf>
    <xf numFmtId="0" fontId="7" fillId="3" borderId="0" xfId="0" applyFont="1" applyFill="1"/>
    <xf numFmtId="3" fontId="7" fillId="3" borderId="0" xfId="0" applyNumberFormat="1" applyFont="1" applyFill="1"/>
    <xf numFmtId="3" fontId="8" fillId="0" borderId="0" xfId="0" applyNumberFormat="1" applyFont="1"/>
    <xf numFmtId="164" fontId="13" fillId="3" borderId="0" xfId="0" applyNumberFormat="1" applyFont="1" applyFill="1" applyBorder="1" applyAlignment="1"/>
    <xf numFmtId="3" fontId="2" fillId="3" borderId="8" xfId="0" applyNumberFormat="1" applyFont="1" applyFill="1" applyBorder="1" applyAlignment="1"/>
    <xf numFmtId="0" fontId="26" fillId="0" borderId="0" xfId="0" applyFont="1"/>
    <xf numFmtId="0" fontId="0" fillId="0" borderId="0" xfId="0" applyAlignment="1">
      <alignment horizontal="left"/>
    </xf>
    <xf numFmtId="3" fontId="1" fillId="0" borderId="0" xfId="0" applyNumberFormat="1" applyFont="1"/>
    <xf numFmtId="0" fontId="33" fillId="0" borderId="0" xfId="0" applyFont="1"/>
    <xf numFmtId="0" fontId="34" fillId="0" borderId="0" xfId="0" applyFont="1"/>
    <xf numFmtId="0" fontId="35" fillId="0" borderId="20" xfId="0" applyFont="1" applyBorder="1" applyAlignment="1">
      <alignment vertical="center"/>
    </xf>
    <xf numFmtId="3" fontId="37" fillId="0" borderId="20" xfId="0" applyNumberFormat="1" applyFont="1" applyBorder="1" applyAlignment="1">
      <alignment horizontal="center" vertical="center" wrapText="1"/>
    </xf>
    <xf numFmtId="0" fontId="33" fillId="0" borderId="20" xfId="0" applyFont="1" applyBorder="1" applyAlignment="1">
      <alignment horizontal="center" vertical="center" wrapText="1"/>
    </xf>
    <xf numFmtId="0" fontId="3" fillId="3" borderId="20" xfId="0" applyFont="1" applyFill="1" applyBorder="1" applyAlignment="1">
      <alignment wrapText="1"/>
    </xf>
    <xf numFmtId="3" fontId="6" fillId="0" borderId="20" xfId="0" applyNumberFormat="1" applyFont="1" applyBorder="1"/>
    <xf numFmtId="0" fontId="0" fillId="0" borderId="0" xfId="0" applyBorder="1"/>
    <xf numFmtId="0" fontId="0" fillId="0" borderId="0" xfId="0" applyBorder="1" applyAlignment="1">
      <alignment horizontal="left"/>
    </xf>
    <xf numFmtId="3" fontId="1" fillId="0" borderId="0" xfId="0" applyNumberFormat="1" applyFont="1" applyBorder="1"/>
    <xf numFmtId="0" fontId="33" fillId="0" borderId="0" xfId="0" applyFont="1" applyBorder="1"/>
    <xf numFmtId="3" fontId="2" fillId="3" borderId="20" xfId="0" applyNumberFormat="1" applyFont="1" applyFill="1" applyBorder="1" applyAlignment="1">
      <alignment wrapText="1"/>
    </xf>
    <xf numFmtId="3" fontId="6" fillId="4" borderId="20" xfId="0" applyNumberFormat="1" applyFont="1" applyFill="1" applyBorder="1"/>
    <xf numFmtId="0" fontId="4" fillId="3" borderId="20" xfId="0" applyFont="1" applyFill="1" applyBorder="1" applyAlignment="1">
      <alignment wrapText="1"/>
    </xf>
    <xf numFmtId="0" fontId="3" fillId="0" borderId="20" xfId="0" applyFont="1" applyBorder="1" applyAlignment="1">
      <alignment horizontal="left"/>
    </xf>
    <xf numFmtId="0" fontId="14" fillId="0" borderId="20" xfId="0" applyFont="1" applyBorder="1" applyAlignment="1">
      <alignment horizontal="left" wrapText="1"/>
    </xf>
    <xf numFmtId="3" fontId="1" fillId="0" borderId="20" xfId="0" applyNumberFormat="1" applyFont="1" applyBorder="1"/>
    <xf numFmtId="0" fontId="0" fillId="0" borderId="20" xfId="0" applyBorder="1"/>
    <xf numFmtId="0" fontId="13" fillId="0" borderId="20" xfId="0" applyFont="1" applyBorder="1" applyAlignment="1">
      <alignment horizontal="left"/>
    </xf>
    <xf numFmtId="0" fontId="2" fillId="0" borderId="20" xfId="0" applyFont="1" applyBorder="1" applyAlignment="1">
      <alignment horizontal="left"/>
    </xf>
    <xf numFmtId="3" fontId="2" fillId="0" borderId="20" xfId="0" applyNumberFormat="1" applyFont="1" applyBorder="1" applyAlignment="1">
      <alignment horizontal="left"/>
    </xf>
    <xf numFmtId="0" fontId="2" fillId="0" borderId="20" xfId="0" applyFont="1" applyBorder="1" applyAlignment="1">
      <alignment horizontal="left" vertical="justify" wrapText="1"/>
    </xf>
    <xf numFmtId="0" fontId="40" fillId="0" borderId="0" xfId="0" applyFont="1"/>
    <xf numFmtId="0" fontId="3" fillId="3" borderId="20" xfId="0" applyFont="1" applyFill="1" applyBorder="1" applyAlignment="1">
      <alignment vertical="center"/>
    </xf>
    <xf numFmtId="0" fontId="32" fillId="0" borderId="0" xfId="0" applyFont="1"/>
    <xf numFmtId="0" fontId="33" fillId="0" borderId="20" xfId="0" applyFont="1" applyBorder="1" applyAlignment="1">
      <alignment horizontal="left"/>
    </xf>
    <xf numFmtId="0" fontId="0" fillId="0" borderId="20" xfId="0" applyBorder="1" applyAlignment="1">
      <alignment horizontal="left"/>
    </xf>
    <xf numFmtId="3" fontId="35" fillId="0" borderId="20" xfId="0" applyNumberFormat="1" applyFont="1" applyBorder="1"/>
    <xf numFmtId="0" fontId="2" fillId="3" borderId="0" xfId="0" applyFont="1" applyFill="1" applyBorder="1" applyAlignment="1">
      <alignment horizontal="left" wrapText="1"/>
    </xf>
    <xf numFmtId="0" fontId="4" fillId="3" borderId="0" xfId="0" applyFont="1" applyFill="1" applyBorder="1" applyAlignment="1">
      <alignment horizontal="center" wrapText="1"/>
    </xf>
    <xf numFmtId="3" fontId="3" fillId="0" borderId="33" xfId="1" applyNumberFormat="1" applyFont="1" applyFill="1" applyBorder="1"/>
    <xf numFmtId="3" fontId="29" fillId="0" borderId="8" xfId="1" applyNumberFormat="1" applyFont="1" applyFill="1" applyBorder="1"/>
    <xf numFmtId="3" fontId="6" fillId="0" borderId="20" xfId="0" applyNumberFormat="1" applyFont="1" applyFill="1" applyBorder="1"/>
    <xf numFmtId="0" fontId="23" fillId="0" borderId="0" xfId="0" applyFont="1" applyBorder="1" applyAlignment="1">
      <alignment horizontal="left"/>
    </xf>
    <xf numFmtId="0" fontId="23" fillId="0" borderId="0" xfId="0" applyFont="1" applyBorder="1" applyAlignment="1">
      <alignment horizontal="left"/>
    </xf>
    <xf numFmtId="3" fontId="4" fillId="2" borderId="49" xfId="0" applyNumberFormat="1" applyFont="1" applyFill="1" applyBorder="1" applyAlignment="1">
      <alignment horizontal="center" vertical="center" wrapText="1"/>
    </xf>
    <xf numFmtId="3" fontId="4" fillId="2" borderId="50" xfId="1" applyNumberFormat="1" applyFont="1" applyFill="1" applyBorder="1" applyAlignment="1">
      <alignment horizontal="center" vertical="center" wrapText="1"/>
    </xf>
    <xf numFmtId="3" fontId="3" fillId="3" borderId="51" xfId="1" applyNumberFormat="1" applyFont="1" applyFill="1" applyBorder="1" applyAlignment="1"/>
    <xf numFmtId="3" fontId="29" fillId="3" borderId="52" xfId="1" applyNumberFormat="1" applyFont="1" applyFill="1" applyBorder="1"/>
    <xf numFmtId="3" fontId="3" fillId="3" borderId="53" xfId="1" applyNumberFormat="1" applyFont="1" applyFill="1" applyBorder="1" applyAlignment="1"/>
    <xf numFmtId="3" fontId="29" fillId="3" borderId="54" xfId="1" applyNumberFormat="1" applyFont="1" applyFill="1" applyBorder="1"/>
    <xf numFmtId="3" fontId="29" fillId="0" borderId="52" xfId="1" applyNumberFormat="1" applyFont="1" applyFill="1" applyBorder="1"/>
    <xf numFmtId="3" fontId="29" fillId="3" borderId="50" xfId="1" applyNumberFormat="1" applyFont="1" applyFill="1" applyBorder="1"/>
    <xf numFmtId="3" fontId="3" fillId="2" borderId="49" xfId="1" applyNumberFormat="1" applyFont="1" applyFill="1" applyBorder="1"/>
    <xf numFmtId="166" fontId="3" fillId="3" borderId="20" xfId="1" applyNumberFormat="1" applyFont="1" applyFill="1" applyBorder="1" applyAlignment="1"/>
    <xf numFmtId="3" fontId="3" fillId="3" borderId="20" xfId="1" applyNumberFormat="1" applyFont="1" applyFill="1" applyBorder="1" applyAlignment="1">
      <alignment horizontal="right"/>
    </xf>
    <xf numFmtId="4" fontId="3" fillId="3" borderId="57" xfId="1" applyNumberFormat="1" applyFont="1" applyFill="1" applyBorder="1" applyAlignment="1"/>
    <xf numFmtId="3" fontId="3" fillId="3" borderId="55" xfId="1" applyNumberFormat="1" applyFont="1" applyFill="1" applyBorder="1" applyAlignment="1">
      <alignment horizontal="right"/>
    </xf>
    <xf numFmtId="0" fontId="2" fillId="3" borderId="0" xfId="0" applyFont="1" applyFill="1" applyAlignment="1">
      <alignment horizontal="justify" vertical="top" wrapText="1"/>
    </xf>
    <xf numFmtId="0" fontId="13" fillId="3" borderId="0" xfId="0" applyFont="1" applyFill="1" applyAlignment="1">
      <alignment horizontal="left"/>
    </xf>
    <xf numFmtId="0" fontId="14" fillId="0" borderId="0" xfId="0" applyFont="1" applyAlignment="1">
      <alignment horizontal="justify" wrapText="1"/>
    </xf>
    <xf numFmtId="0" fontId="2" fillId="0" borderId="0" xfId="0" applyFont="1" applyAlignment="1">
      <alignment horizontal="justify" vertical="justify" wrapText="1"/>
    </xf>
    <xf numFmtId="0" fontId="3" fillId="0" borderId="0" xfId="0" applyFont="1" applyAlignment="1">
      <alignment horizontal="left"/>
    </xf>
    <xf numFmtId="0" fontId="2" fillId="3" borderId="0" xfId="0" applyFont="1" applyFill="1" applyAlignment="1">
      <alignment wrapText="1"/>
    </xf>
    <xf numFmtId="0" fontId="14" fillId="3" borderId="0" xfId="0" applyFont="1" applyFill="1" applyAlignment="1">
      <alignment wrapText="1"/>
    </xf>
    <xf numFmtId="0" fontId="2" fillId="3" borderId="0" xfId="0" applyFont="1" applyFill="1" applyBorder="1" applyAlignment="1">
      <alignment horizontal="justify" wrapText="1"/>
    </xf>
    <xf numFmtId="0" fontId="2" fillId="0" borderId="0" xfId="0" applyFont="1" applyAlignment="1">
      <alignment horizontal="justify" wrapText="1"/>
    </xf>
    <xf numFmtId="164" fontId="3" fillId="0" borderId="0" xfId="0" applyNumberFormat="1" applyFont="1" applyBorder="1" applyAlignment="1"/>
    <xf numFmtId="164" fontId="11" fillId="0" borderId="0" xfId="0" applyNumberFormat="1" applyFont="1" applyBorder="1" applyAlignment="1"/>
    <xf numFmtId="0" fontId="14" fillId="0" borderId="0" xfId="0" applyFont="1" applyAlignment="1">
      <alignment horizontal="justify" wrapText="1"/>
    </xf>
    <xf numFmtId="164" fontId="17" fillId="0" borderId="0" xfId="0" applyNumberFormat="1" applyFont="1" applyBorder="1" applyAlignment="1"/>
    <xf numFmtId="0" fontId="14" fillId="0" borderId="0" xfId="0" applyFont="1" applyAlignment="1">
      <alignment vertical="top" wrapText="1"/>
    </xf>
    <xf numFmtId="0" fontId="2" fillId="0" borderId="0" xfId="0" applyFont="1" applyAlignment="1">
      <alignment horizontal="justify" vertical="top" wrapText="1"/>
    </xf>
    <xf numFmtId="0" fontId="2" fillId="0" borderId="0" xfId="0" applyFont="1" applyAlignment="1">
      <alignment horizontal="justify" vertical="justify" wrapText="1"/>
    </xf>
    <xf numFmtId="0" fontId="14" fillId="0" borderId="0" xfId="0" applyFont="1" applyAlignment="1">
      <alignment horizontal="justify" vertical="top" wrapText="1"/>
    </xf>
    <xf numFmtId="0" fontId="2" fillId="3" borderId="0" xfId="0" applyFont="1" applyFill="1" applyBorder="1" applyAlignment="1">
      <alignment horizontal="justify" vertical="top" wrapText="1"/>
    </xf>
    <xf numFmtId="164" fontId="13" fillId="0" borderId="0" xfId="0" applyNumberFormat="1" applyFont="1" applyBorder="1" applyAlignment="1">
      <alignment wrapText="1"/>
    </xf>
    <xf numFmtId="164" fontId="16" fillId="0" borderId="0" xfId="0" applyNumberFormat="1" applyFont="1" applyBorder="1" applyAlignment="1">
      <alignment wrapText="1"/>
    </xf>
    <xf numFmtId="0" fontId="2" fillId="0" borderId="0" xfId="0" applyFont="1" applyAlignment="1">
      <alignment vertical="top" wrapText="1"/>
    </xf>
    <xf numFmtId="0" fontId="2" fillId="3" borderId="40"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32"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3" xfId="0" applyFont="1" applyFill="1" applyBorder="1" applyAlignment="1">
      <alignment horizontal="left" vertical="top" wrapText="1"/>
    </xf>
    <xf numFmtId="0" fontId="0" fillId="0" borderId="33" xfId="0" applyBorder="1" applyAlignment="1">
      <alignment horizontal="center"/>
    </xf>
    <xf numFmtId="0" fontId="0" fillId="0" borderId="8" xfId="0" applyBorder="1" applyAlignment="1">
      <alignment horizontal="center"/>
    </xf>
    <xf numFmtId="0" fontId="0" fillId="0" borderId="28" xfId="0" applyBorder="1" applyAlignment="1">
      <alignment horizont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6" fillId="0" borderId="39" xfId="0" applyFont="1" applyBorder="1" applyAlignment="1">
      <alignment horizontal="center" vertical="center"/>
    </xf>
    <xf numFmtId="0" fontId="2" fillId="0" borderId="37" xfId="0" applyFont="1" applyBorder="1" applyAlignment="1">
      <alignment horizontal="left"/>
    </xf>
    <xf numFmtId="0" fontId="2" fillId="0" borderId="38" xfId="0" applyFont="1" applyBorder="1" applyAlignment="1">
      <alignment horizontal="left"/>
    </xf>
    <xf numFmtId="0" fontId="2" fillId="0" borderId="39" xfId="0" applyFont="1" applyBorder="1" applyAlignment="1">
      <alignment horizontal="left"/>
    </xf>
    <xf numFmtId="164" fontId="3" fillId="3" borderId="20" xfId="0" applyNumberFormat="1" applyFont="1" applyFill="1" applyBorder="1" applyAlignment="1"/>
    <xf numFmtId="164" fontId="11" fillId="3" borderId="20" xfId="0" applyNumberFormat="1" applyFont="1" applyFill="1" applyBorder="1" applyAlignment="1"/>
    <xf numFmtId="0" fontId="13" fillId="3" borderId="20" xfId="0" applyFont="1" applyFill="1" applyBorder="1" applyAlignment="1">
      <alignment horizontal="left" wrapText="1"/>
    </xf>
    <xf numFmtId="0" fontId="0" fillId="0" borderId="20" xfId="0" applyBorder="1" applyAlignment="1">
      <alignment horizontal="left" wrapText="1"/>
    </xf>
    <xf numFmtId="164" fontId="13" fillId="0" borderId="20" xfId="0" applyNumberFormat="1" applyFont="1" applyBorder="1" applyAlignment="1">
      <alignment wrapText="1"/>
    </xf>
    <xf numFmtId="164" fontId="16" fillId="0" borderId="20" xfId="0" applyNumberFormat="1" applyFont="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32" xfId="0" applyFont="1" applyFill="1" applyBorder="1" applyAlignment="1">
      <alignment horizontal="left" wrapText="1"/>
    </xf>
    <xf numFmtId="0" fontId="2" fillId="3" borderId="18" xfId="0" applyFont="1" applyFill="1" applyBorder="1" applyAlignment="1">
      <alignment horizontal="left" wrapText="1"/>
    </xf>
    <xf numFmtId="0" fontId="2" fillId="3" borderId="0" xfId="0" applyFont="1" applyFill="1" applyBorder="1" applyAlignment="1">
      <alignment horizontal="left" wrapText="1"/>
    </xf>
    <xf numFmtId="0" fontId="2" fillId="3" borderId="19" xfId="0" applyFont="1" applyFill="1" applyBorder="1" applyAlignment="1">
      <alignment horizontal="left" wrapText="1"/>
    </xf>
    <xf numFmtId="0" fontId="2" fillId="3" borderId="42" xfId="0" applyFont="1" applyFill="1" applyBorder="1" applyAlignment="1">
      <alignment horizontal="left" wrapText="1"/>
    </xf>
    <xf numFmtId="0" fontId="2" fillId="3" borderId="26" xfId="0" applyFont="1" applyFill="1" applyBorder="1" applyAlignment="1">
      <alignment horizontal="left" wrapText="1"/>
    </xf>
    <xf numFmtId="0" fontId="2" fillId="3" borderId="23" xfId="0" applyFont="1" applyFill="1" applyBorder="1" applyAlignment="1">
      <alignment horizontal="left" wrapText="1"/>
    </xf>
    <xf numFmtId="0" fontId="4" fillId="3" borderId="33" xfId="0" applyFont="1" applyFill="1" applyBorder="1" applyAlignment="1">
      <alignment horizontal="center" wrapText="1"/>
    </xf>
    <xf numFmtId="0" fontId="4" fillId="3" borderId="8" xfId="0" applyFont="1" applyFill="1" applyBorder="1" applyAlignment="1">
      <alignment horizontal="center" wrapText="1"/>
    </xf>
    <xf numFmtId="0" fontId="4" fillId="3" borderId="28" xfId="0" applyFont="1" applyFill="1" applyBorder="1" applyAlignment="1">
      <alignment horizontal="center" wrapText="1"/>
    </xf>
    <xf numFmtId="164" fontId="3" fillId="0" borderId="20" xfId="0" applyNumberFormat="1" applyFont="1" applyBorder="1" applyAlignment="1"/>
    <xf numFmtId="164" fontId="11" fillId="0" borderId="20" xfId="0" applyNumberFormat="1" applyFont="1" applyBorder="1" applyAlignment="1"/>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32"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Border="1" applyAlignment="1">
      <alignment horizontal="left" vertical="top" wrapText="1"/>
    </xf>
    <xf numFmtId="0" fontId="2" fillId="0" borderId="19" xfId="0" applyFont="1" applyBorder="1" applyAlignment="1">
      <alignment horizontal="left" vertical="top" wrapText="1"/>
    </xf>
    <xf numFmtId="0" fontId="2" fillId="0" borderId="42" xfId="0" applyFont="1" applyBorder="1" applyAlignment="1">
      <alignment horizontal="left" vertical="top" wrapText="1"/>
    </xf>
    <xf numFmtId="0" fontId="2" fillId="0" borderId="26" xfId="0" applyFont="1" applyBorder="1" applyAlignment="1">
      <alignment horizontal="left" vertical="top" wrapText="1"/>
    </xf>
    <xf numFmtId="0" fontId="2" fillId="0" borderId="23" xfId="0" applyFont="1" applyBorder="1" applyAlignment="1">
      <alignment horizontal="left" vertical="top" wrapText="1"/>
    </xf>
    <xf numFmtId="164" fontId="13" fillId="0" borderId="20" xfId="0" applyNumberFormat="1" applyFont="1" applyBorder="1" applyAlignment="1"/>
    <xf numFmtId="0" fontId="0" fillId="0" borderId="20" xfId="0" applyBorder="1" applyAlignment="1">
      <alignment horizontal="center" vertical="center"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164" fontId="13" fillId="3" borderId="37" xfId="0" applyNumberFormat="1" applyFont="1" applyFill="1" applyBorder="1" applyAlignment="1"/>
    <xf numFmtId="164" fontId="13" fillId="3" borderId="39" xfId="0" applyNumberFormat="1" applyFont="1" applyFill="1" applyBorder="1" applyAlignment="1"/>
    <xf numFmtId="0" fontId="0" fillId="0" borderId="32" xfId="0" applyBorder="1" applyAlignment="1">
      <alignment horizontal="center" vertical="center" wrapText="1"/>
    </xf>
    <xf numFmtId="0" fontId="0" fillId="0" borderId="19" xfId="0" applyBorder="1" applyAlignment="1">
      <alignment horizontal="center" vertical="center" wrapText="1"/>
    </xf>
    <xf numFmtId="0" fontId="0" fillId="0" borderId="23" xfId="0" applyBorder="1" applyAlignment="1">
      <alignment horizontal="center" vertical="center" wrapText="1"/>
    </xf>
    <xf numFmtId="0" fontId="2" fillId="0" borderId="20" xfId="0" applyFont="1" applyBorder="1" applyAlignment="1">
      <alignment horizontal="left" wrapText="1"/>
    </xf>
    <xf numFmtId="0" fontId="3" fillId="0" borderId="20" xfId="0" applyFont="1" applyBorder="1" applyAlignment="1">
      <alignment horizontal="left" vertical="justify" wrapText="1"/>
    </xf>
    <xf numFmtId="164" fontId="13" fillId="3" borderId="20" xfId="0" applyNumberFormat="1" applyFont="1" applyFill="1" applyBorder="1" applyAlignment="1"/>
    <xf numFmtId="164" fontId="16" fillId="3" borderId="20" xfId="0" applyNumberFormat="1" applyFont="1" applyFill="1" applyBorder="1" applyAlignment="1"/>
    <xf numFmtId="0" fontId="13" fillId="3" borderId="20" xfId="0" applyFont="1" applyFill="1" applyBorder="1" applyAlignment="1">
      <alignment horizontal="left" vertical="justify" wrapText="1"/>
    </xf>
    <xf numFmtId="0" fontId="38" fillId="3" borderId="43" xfId="0" applyFont="1" applyFill="1" applyBorder="1" applyAlignment="1">
      <alignment horizontal="left" vertical="justify" wrapText="1"/>
    </xf>
    <xf numFmtId="0" fontId="38" fillId="3" borderId="44" xfId="0" applyFont="1" applyFill="1" applyBorder="1" applyAlignment="1">
      <alignment horizontal="left" vertical="justify" wrapText="1"/>
    </xf>
    <xf numFmtId="164" fontId="13" fillId="3" borderId="44" xfId="0" applyNumberFormat="1" applyFont="1" applyFill="1" applyBorder="1" applyAlignment="1"/>
    <xf numFmtId="164" fontId="39" fillId="3" borderId="44" xfId="0" applyNumberFormat="1" applyFont="1" applyFill="1" applyBorder="1" applyAlignment="1">
      <alignment horizontal="right"/>
    </xf>
    <xf numFmtId="164" fontId="39" fillId="3" borderId="45" xfId="0" applyNumberFormat="1" applyFont="1" applyFill="1" applyBorder="1" applyAlignment="1">
      <alignment horizontal="right"/>
    </xf>
    <xf numFmtId="0" fontId="38" fillId="3" borderId="46" xfId="0" applyFont="1" applyFill="1" applyBorder="1" applyAlignment="1">
      <alignment horizontal="left" vertical="justify" wrapText="1"/>
    </xf>
    <xf numFmtId="0" fontId="38" fillId="3" borderId="47" xfId="0" applyFont="1" applyFill="1" applyBorder="1" applyAlignment="1">
      <alignment horizontal="left" vertical="justify" wrapText="1"/>
    </xf>
    <xf numFmtId="164" fontId="13" fillId="3" borderId="47" xfId="0" applyNumberFormat="1" applyFont="1" applyFill="1" applyBorder="1" applyAlignment="1"/>
    <xf numFmtId="164" fontId="39" fillId="4" borderId="47" xfId="0" applyNumberFormat="1" applyFont="1" applyFill="1" applyBorder="1" applyAlignment="1">
      <alignment horizontal="right"/>
    </xf>
    <xf numFmtId="164" fontId="39" fillId="4" borderId="48" xfId="0" applyNumberFormat="1" applyFont="1" applyFill="1" applyBorder="1" applyAlignment="1">
      <alignment horizontal="right"/>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35" fillId="0" borderId="37" xfId="0" applyFont="1" applyBorder="1" applyAlignment="1">
      <alignment horizontal="left"/>
    </xf>
    <xf numFmtId="0" fontId="35" fillId="0" borderId="38" xfId="0" applyFont="1" applyBorder="1" applyAlignment="1">
      <alignment horizontal="left"/>
    </xf>
    <xf numFmtId="0" fontId="35" fillId="0" borderId="39" xfId="0" applyFont="1" applyBorder="1" applyAlignment="1">
      <alignment horizontal="left"/>
    </xf>
    <xf numFmtId="0" fontId="2" fillId="3" borderId="20" xfId="0" applyFont="1" applyFill="1" applyBorder="1" applyAlignment="1">
      <alignment horizontal="left" wrapText="1"/>
    </xf>
    <xf numFmtId="164" fontId="13" fillId="4" borderId="20" xfId="0" applyNumberFormat="1" applyFont="1" applyFill="1" applyBorder="1" applyAlignment="1">
      <alignment vertical="center"/>
    </xf>
    <xf numFmtId="164" fontId="16" fillId="4" borderId="20" xfId="0" applyNumberFormat="1" applyFont="1" applyFill="1" applyBorder="1" applyAlignment="1">
      <alignment vertical="center"/>
    </xf>
    <xf numFmtId="164" fontId="16" fillId="0" borderId="20" xfId="0" applyNumberFormat="1" applyFont="1" applyBorder="1" applyAlignment="1"/>
    <xf numFmtId="0" fontId="3" fillId="3" borderId="31" xfId="1" applyFont="1" applyFill="1" applyBorder="1" applyAlignment="1">
      <alignment horizontal="left"/>
    </xf>
    <xf numFmtId="0" fontId="3" fillId="3" borderId="32" xfId="1" applyFont="1" applyFill="1" applyBorder="1" applyAlignment="1">
      <alignment horizontal="left"/>
    </xf>
    <xf numFmtId="0" fontId="3" fillId="2" borderId="1" xfId="1" applyFont="1" applyFill="1" applyBorder="1" applyAlignment="1">
      <alignment horizontal="left"/>
    </xf>
    <xf numFmtId="0" fontId="3" fillId="2" borderId="2" xfId="1" applyFont="1" applyFill="1" applyBorder="1" applyAlignment="1">
      <alignment horizontal="left"/>
    </xf>
    <xf numFmtId="0" fontId="23" fillId="0" borderId="0" xfId="0" applyFont="1" applyBorder="1" applyAlignment="1">
      <alignment horizontal="left"/>
    </xf>
    <xf numFmtId="0" fontId="14" fillId="0" borderId="32" xfId="0" applyFont="1" applyBorder="1" applyAlignment="1">
      <alignment horizontal="left"/>
    </xf>
    <xf numFmtId="0" fontId="3" fillId="3" borderId="31" xfId="1" applyFont="1" applyFill="1" applyBorder="1" applyAlignment="1"/>
    <xf numFmtId="0" fontId="14" fillId="0" borderId="32" xfId="0" applyFont="1" applyBorder="1" applyAlignment="1"/>
    <xf numFmtId="0" fontId="4" fillId="3" borderId="32" xfId="1" applyFont="1" applyFill="1" applyBorder="1" applyAlignment="1">
      <alignment horizontal="left"/>
    </xf>
    <xf numFmtId="0" fontId="3" fillId="3" borderId="56" xfId="1" applyFont="1" applyFill="1" applyBorder="1" applyAlignment="1">
      <alignment wrapText="1"/>
    </xf>
    <xf numFmtId="0" fontId="14" fillId="3" borderId="39" xfId="0" applyFont="1" applyFill="1" applyBorder="1" applyAlignment="1">
      <alignment wrapText="1"/>
    </xf>
    <xf numFmtId="0" fontId="4" fillId="2" borderId="13" xfId="1" applyFill="1" applyBorder="1" applyAlignment="1">
      <alignment horizontal="center" vertical="center"/>
    </xf>
    <xf numFmtId="0" fontId="4" fillId="2" borderId="15" xfId="1" applyFill="1" applyBorder="1" applyAlignment="1">
      <alignment horizontal="center" vertical="center"/>
    </xf>
    <xf numFmtId="0" fontId="4" fillId="2" borderId="21" xfId="1" applyFill="1" applyBorder="1" applyAlignment="1">
      <alignment horizontal="center"/>
    </xf>
    <xf numFmtId="0" fontId="4" fillId="2" borderId="22" xfId="1" applyFill="1" applyBorder="1" applyAlignment="1">
      <alignment horizontal="center"/>
    </xf>
    <xf numFmtId="0" fontId="3" fillId="3" borderId="35" xfId="1" applyFont="1" applyFill="1" applyBorder="1" applyAlignment="1"/>
    <xf numFmtId="0" fontId="14" fillId="0" borderId="36" xfId="0" applyFont="1" applyBorder="1" applyAlignment="1"/>
    <xf numFmtId="0" fontId="3" fillId="3" borderId="31" xfId="1" applyFont="1" applyFill="1" applyBorder="1" applyAlignment="1">
      <alignment horizontal="left" wrapText="1"/>
    </xf>
    <xf numFmtId="0" fontId="3" fillId="3" borderId="32" xfId="1" applyFont="1" applyFill="1" applyBorder="1" applyAlignment="1">
      <alignment horizontal="left" wrapText="1"/>
    </xf>
    <xf numFmtId="0" fontId="3" fillId="3" borderId="31" xfId="1" applyFont="1" applyFill="1" applyBorder="1" applyAlignment="1">
      <alignment wrapText="1"/>
    </xf>
    <xf numFmtId="0" fontId="14" fillId="3" borderId="32" xfId="0" applyFont="1" applyFill="1" applyBorder="1" applyAlignment="1">
      <alignment wrapText="1"/>
    </xf>
    <xf numFmtId="0" fontId="2" fillId="3" borderId="0" xfId="0" applyFont="1" applyFill="1" applyAlignment="1">
      <alignment horizontal="justify" vertical="top" wrapText="1"/>
    </xf>
    <xf numFmtId="0" fontId="2" fillId="3" borderId="0" xfId="0" applyFont="1" applyFill="1" applyAlignment="1">
      <alignment horizontal="justify" wrapText="1"/>
    </xf>
    <xf numFmtId="164" fontId="3" fillId="3" borderId="0" xfId="0" applyNumberFormat="1" applyFont="1" applyFill="1" applyBorder="1" applyAlignment="1"/>
    <xf numFmtId="0" fontId="14" fillId="0" borderId="0" xfId="0" applyFont="1" applyAlignment="1"/>
    <xf numFmtId="0" fontId="2" fillId="3" borderId="0" xfId="0" applyFont="1" applyFill="1" applyAlignment="1">
      <alignment horizontal="left" wrapText="1"/>
    </xf>
    <xf numFmtId="0" fontId="0" fillId="0" borderId="0" xfId="0" applyAlignment="1">
      <alignment horizontal="justify"/>
    </xf>
    <xf numFmtId="0" fontId="3" fillId="2" borderId="16" xfId="0" applyFont="1" applyFill="1" applyBorder="1" applyAlignment="1">
      <alignment horizontal="left" wrapText="1"/>
    </xf>
    <xf numFmtId="0" fontId="14" fillId="0" borderId="16" xfId="0" applyFont="1" applyBorder="1" applyAlignment="1">
      <alignment wrapText="1"/>
    </xf>
    <xf numFmtId="3" fontId="18" fillId="3" borderId="0" xfId="0" applyNumberFormat="1" applyFont="1" applyFill="1" applyAlignment="1"/>
    <xf numFmtId="0" fontId="26" fillId="0" borderId="0" xfId="0" applyFont="1" applyAlignment="1"/>
    <xf numFmtId="164" fontId="3" fillId="2" borderId="16" xfId="0" applyNumberFormat="1" applyFont="1" applyFill="1" applyBorder="1" applyAlignment="1"/>
    <xf numFmtId="0" fontId="14" fillId="2" borderId="16" xfId="0" applyFont="1" applyFill="1" applyBorder="1" applyAlignment="1"/>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5" xfId="0" applyFont="1" applyFill="1" applyBorder="1" applyAlignment="1">
      <alignment horizontal="left"/>
    </xf>
    <xf numFmtId="0" fontId="14" fillId="0" borderId="0" xfId="0" applyFont="1" applyBorder="1" applyAlignment="1"/>
    <xf numFmtId="164" fontId="3" fillId="3" borderId="17" xfId="0" applyNumberFormat="1" applyFont="1" applyFill="1" applyBorder="1" applyAlignment="1"/>
    <xf numFmtId="0" fontId="14" fillId="3" borderId="17" xfId="0" applyFont="1" applyFill="1" applyBorder="1" applyAlignment="1"/>
    <xf numFmtId="0" fontId="14" fillId="0" borderId="17" xfId="0" applyFont="1" applyBorder="1" applyAlignment="1"/>
    <xf numFmtId="0" fontId="0" fillId="0" borderId="0" xfId="0" applyAlignment="1"/>
    <xf numFmtId="0" fontId="3" fillId="3" borderId="0" xfId="0" applyFont="1" applyFill="1" applyAlignment="1">
      <alignment horizontal="left" wrapText="1"/>
    </xf>
    <xf numFmtId="0" fontId="14" fillId="3" borderId="0" xfId="0" applyFont="1" applyFill="1" applyAlignment="1"/>
    <xf numFmtId="0" fontId="14" fillId="3" borderId="0" xfId="0" applyFont="1" applyFill="1" applyAlignment="1">
      <alignment horizontal="justify" vertical="top" wrapText="1"/>
    </xf>
    <xf numFmtId="0" fontId="2" fillId="3" borderId="0" xfId="0" applyFont="1" applyFill="1" applyBorder="1" applyAlignment="1">
      <alignment horizontal="justify" wrapText="1"/>
    </xf>
    <xf numFmtId="164" fontId="3" fillId="2" borderId="16" xfId="0" applyNumberFormat="1" applyFont="1" applyFill="1" applyBorder="1" applyAlignment="1">
      <alignment horizontal="right"/>
    </xf>
    <xf numFmtId="164" fontId="11" fillId="3" borderId="0" xfId="0" applyNumberFormat="1" applyFont="1" applyFill="1" applyBorder="1" applyAlignment="1"/>
    <xf numFmtId="0" fontId="2" fillId="0" borderId="0" xfId="0" applyFont="1" applyAlignment="1">
      <alignment horizontal="justify" wrapText="1"/>
    </xf>
    <xf numFmtId="164" fontId="3" fillId="0" borderId="0" xfId="0" applyNumberFormat="1" applyFont="1" applyBorder="1" applyAlignment="1"/>
    <xf numFmtId="164" fontId="11" fillId="0" borderId="0" xfId="0" applyNumberFormat="1" applyFont="1" applyBorder="1" applyAlignment="1"/>
    <xf numFmtId="0" fontId="14" fillId="0" borderId="0" xfId="0" applyFont="1" applyAlignment="1">
      <alignment horizontal="justify" wrapText="1"/>
    </xf>
    <xf numFmtId="0" fontId="14" fillId="0" borderId="0" xfId="0" applyFont="1" applyAlignment="1">
      <alignment wrapText="1"/>
    </xf>
    <xf numFmtId="0" fontId="3" fillId="0" borderId="0" xfId="0" applyFont="1" applyAlignment="1">
      <alignment horizontal="justify"/>
    </xf>
    <xf numFmtId="0" fontId="14" fillId="0" borderId="0" xfId="0" applyFont="1" applyAlignment="1">
      <alignment horizontal="justify"/>
    </xf>
    <xf numFmtId="0" fontId="2" fillId="0" borderId="0" xfId="0" applyFont="1" applyAlignment="1">
      <alignment horizontal="left"/>
    </xf>
    <xf numFmtId="164" fontId="17" fillId="0" borderId="0" xfId="0" applyNumberFormat="1" applyFont="1" applyBorder="1" applyAlignment="1"/>
    <xf numFmtId="3" fontId="18" fillId="0" borderId="0" xfId="0" applyNumberFormat="1" applyFont="1" applyAlignment="1">
      <alignment horizontal="center"/>
    </xf>
    <xf numFmtId="0" fontId="2" fillId="0" borderId="0" xfId="0" applyFont="1" applyAlignment="1">
      <alignment horizontal="justify"/>
    </xf>
    <xf numFmtId="164" fontId="20" fillId="0" borderId="0" xfId="0" applyNumberFormat="1" applyFont="1" applyBorder="1" applyAlignment="1"/>
    <xf numFmtId="0" fontId="13" fillId="3" borderId="0" xfId="0" applyFont="1" applyFill="1" applyAlignment="1">
      <alignment horizontal="left" wrapText="1"/>
    </xf>
    <xf numFmtId="164" fontId="13" fillId="3" borderId="0" xfId="0" applyNumberFormat="1" applyFont="1" applyFill="1" applyBorder="1" applyAlignment="1"/>
    <xf numFmtId="164" fontId="16" fillId="3" borderId="0" xfId="0" applyNumberFormat="1" applyFont="1" applyFill="1" applyBorder="1" applyAlignment="1"/>
    <xf numFmtId="0" fontId="2" fillId="3" borderId="0" xfId="0" applyFont="1" applyFill="1" applyAlignment="1">
      <alignment horizontal="left" vertical="top" wrapText="1"/>
    </xf>
    <xf numFmtId="0" fontId="2" fillId="0" borderId="0" xfId="0" applyFont="1" applyAlignment="1">
      <alignment horizontal="left" wrapText="1"/>
    </xf>
    <xf numFmtId="0" fontId="2" fillId="3" borderId="0" xfId="0" applyFont="1" applyFill="1" applyAlignment="1">
      <alignment horizontal="left" vertical="top"/>
    </xf>
    <xf numFmtId="164" fontId="17" fillId="3" borderId="0" xfId="0" applyNumberFormat="1" applyFont="1" applyFill="1" applyBorder="1" applyAlignment="1"/>
    <xf numFmtId="164" fontId="20" fillId="3" borderId="0" xfId="0" applyNumberFormat="1" applyFont="1" applyFill="1" applyBorder="1" applyAlignment="1"/>
    <xf numFmtId="0" fontId="2" fillId="0" borderId="0" xfId="0" applyFont="1" applyAlignment="1">
      <alignment horizontal="left" vertical="top" wrapText="1"/>
    </xf>
    <xf numFmtId="0" fontId="2" fillId="0" borderId="0" xfId="0" applyFont="1" applyAlignment="1">
      <alignment wrapText="1"/>
    </xf>
    <xf numFmtId="0" fontId="14" fillId="0" borderId="0" xfId="0" applyFont="1" applyAlignment="1">
      <alignment vertical="top" wrapText="1"/>
    </xf>
    <xf numFmtId="0" fontId="2" fillId="0" borderId="0" xfId="0" applyFont="1" applyAlignment="1">
      <alignment horizontal="justify" vertical="top" wrapText="1"/>
    </xf>
    <xf numFmtId="0" fontId="0" fillId="0" borderId="0" xfId="0" applyAlignment="1">
      <alignment horizontal="justify" vertical="top"/>
    </xf>
    <xf numFmtId="0" fontId="2" fillId="3" borderId="0" xfId="0" applyFont="1" applyFill="1" applyAlignment="1" applyProtection="1">
      <alignment horizontal="justify" vertical="top" wrapText="1"/>
      <protection locked="0"/>
    </xf>
    <xf numFmtId="0" fontId="0" fillId="0" borderId="0" xfId="0" applyAlignment="1">
      <alignment horizontal="justify" vertical="top" wrapText="1"/>
    </xf>
    <xf numFmtId="0" fontId="14" fillId="3" borderId="0" xfId="0" applyFont="1" applyFill="1" applyAlignment="1">
      <alignment horizontal="left" vertical="top" wrapText="1"/>
    </xf>
    <xf numFmtId="0" fontId="3" fillId="0" borderId="0" xfId="0" applyFont="1" applyAlignment="1">
      <alignment horizontal="left" vertical="justify" wrapText="1"/>
    </xf>
    <xf numFmtId="0" fontId="2" fillId="0" borderId="0" xfId="0" applyFont="1" applyAlignment="1">
      <alignment horizontal="justify" vertical="justify" wrapText="1"/>
    </xf>
    <xf numFmtId="164" fontId="17" fillId="3" borderId="0" xfId="0" applyNumberFormat="1" applyFont="1" applyFill="1" applyBorder="1" applyAlignment="1">
      <alignment vertical="top"/>
    </xf>
    <xf numFmtId="164" fontId="20" fillId="3" borderId="0" xfId="0" applyNumberFormat="1" applyFont="1" applyFill="1" applyBorder="1" applyAlignment="1">
      <alignment vertical="top"/>
    </xf>
    <xf numFmtId="0" fontId="2" fillId="0" borderId="0" xfId="0" applyFont="1" applyAlignment="1">
      <alignment horizontal="left" vertical="center" wrapText="1"/>
    </xf>
    <xf numFmtId="0" fontId="14" fillId="0" borderId="0" xfId="0" applyFont="1" applyAlignment="1">
      <alignment horizontal="justify" vertical="top" wrapText="1"/>
    </xf>
    <xf numFmtId="0" fontId="2" fillId="3" borderId="0" xfId="0" applyFont="1" applyFill="1" applyBorder="1" applyAlignment="1">
      <alignment horizontal="justify" vertical="top"/>
    </xf>
    <xf numFmtId="0" fontId="2" fillId="3" borderId="0" xfId="0" applyFont="1" applyFill="1" applyBorder="1" applyAlignment="1">
      <alignment horizontal="justify" vertical="top" wrapText="1"/>
    </xf>
    <xf numFmtId="164" fontId="17" fillId="3" borderId="0" xfId="0" applyNumberFormat="1" applyFont="1" applyFill="1" applyAlignment="1">
      <alignment horizontal="right" vertical="top" wrapText="1"/>
    </xf>
    <xf numFmtId="164" fontId="41" fillId="0" borderId="0" xfId="0" applyNumberFormat="1" applyFont="1" applyAlignment="1">
      <alignment horizontal="right" vertical="top" wrapText="1"/>
    </xf>
    <xf numFmtId="0" fontId="2" fillId="0" borderId="0" xfId="0" applyFont="1" applyAlignment="1">
      <alignment horizontal="justify" vertical="top"/>
    </xf>
    <xf numFmtId="0" fontId="2" fillId="0" borderId="0" xfId="0" applyFont="1" applyBorder="1" applyAlignment="1">
      <alignment horizontal="justify" vertical="top" wrapText="1"/>
    </xf>
    <xf numFmtId="164" fontId="41" fillId="0" borderId="0" xfId="0" applyNumberFormat="1" applyFont="1" applyAlignment="1">
      <alignment horizontal="right"/>
    </xf>
    <xf numFmtId="164" fontId="3" fillId="3" borderId="0" xfId="0" applyNumberFormat="1" applyFont="1" applyFill="1" applyBorder="1" applyAlignment="1">
      <alignment horizontal="right"/>
    </xf>
    <xf numFmtId="164" fontId="3" fillId="0" borderId="0" xfId="0" applyNumberFormat="1" applyFont="1" applyBorder="1" applyAlignment="1">
      <alignment horizontal="right"/>
    </xf>
    <xf numFmtId="0" fontId="3" fillId="0" borderId="0" xfId="0" applyFont="1" applyAlignment="1">
      <alignment horizontal="left"/>
    </xf>
    <xf numFmtId="164" fontId="3" fillId="3" borderId="17" xfId="0" applyNumberFormat="1" applyFont="1" applyFill="1" applyBorder="1" applyAlignment="1">
      <alignment horizontal="right"/>
    </xf>
    <xf numFmtId="164" fontId="17" fillId="0" borderId="0" xfId="0" applyNumberFormat="1" applyFont="1" applyFill="1" applyBorder="1" applyAlignment="1">
      <alignment horizontal="right"/>
    </xf>
    <xf numFmtId="164" fontId="17" fillId="3" borderId="0" xfId="0" applyNumberFormat="1" applyFont="1" applyFill="1" applyBorder="1" applyAlignment="1">
      <alignment horizontal="right" vertical="top"/>
    </xf>
    <xf numFmtId="164" fontId="17" fillId="3" borderId="0" xfId="0" applyNumberFormat="1" applyFont="1" applyFill="1" applyBorder="1" applyAlignment="1">
      <alignment horizontal="right"/>
    </xf>
    <xf numFmtId="164" fontId="20" fillId="3" borderId="0" xfId="0" applyNumberFormat="1" applyFont="1" applyFill="1" applyBorder="1" applyAlignment="1">
      <alignment horizontal="right"/>
    </xf>
    <xf numFmtId="164" fontId="27" fillId="3" borderId="0" xfId="0" applyNumberFormat="1" applyFont="1" applyFill="1" applyBorder="1" applyAlignment="1">
      <alignment horizontal="right" vertical="top"/>
    </xf>
    <xf numFmtId="164" fontId="3" fillId="0" borderId="0" xfId="0" applyNumberFormat="1" applyFont="1" applyFill="1" applyBorder="1" applyAlignment="1"/>
    <xf numFmtId="164" fontId="11" fillId="0" borderId="0" xfId="0" applyNumberFormat="1" applyFont="1" applyFill="1" applyBorder="1" applyAlignment="1"/>
    <xf numFmtId="0" fontId="3" fillId="0" borderId="17" xfId="0" applyFont="1" applyBorder="1" applyAlignment="1">
      <alignment horizontal="justify"/>
    </xf>
    <xf numFmtId="0" fontId="14" fillId="0" borderId="17" xfId="0" applyFont="1" applyBorder="1" applyAlignment="1">
      <alignment horizontal="justify"/>
    </xf>
    <xf numFmtId="164" fontId="13" fillId="0" borderId="0" xfId="0" applyNumberFormat="1" applyFont="1" applyBorder="1" applyAlignment="1"/>
    <xf numFmtId="164" fontId="16" fillId="0" borderId="0" xfId="0" applyNumberFormat="1" applyFont="1" applyBorder="1" applyAlignment="1"/>
    <xf numFmtId="0" fontId="0" fillId="0" borderId="0" xfId="0" applyFont="1" applyAlignment="1"/>
    <xf numFmtId="0" fontId="2" fillId="0" borderId="0" xfId="0" applyFont="1" applyFill="1" applyBorder="1" applyAlignment="1">
      <alignment horizontal="left"/>
    </xf>
    <xf numFmtId="0" fontId="13" fillId="0" borderId="0" xfId="0" applyFont="1" applyAlignment="1">
      <alignment horizontal="left" vertical="top" wrapText="1"/>
    </xf>
    <xf numFmtId="164" fontId="13" fillId="0" borderId="0" xfId="0" applyNumberFormat="1" applyFont="1" applyFill="1" applyBorder="1" applyAlignment="1"/>
    <xf numFmtId="164" fontId="16" fillId="0" borderId="0" xfId="0" applyNumberFormat="1" applyFont="1" applyFill="1" applyBorder="1" applyAlignment="1"/>
    <xf numFmtId="0" fontId="13" fillId="0" borderId="0" xfId="0" applyFont="1" applyAlignment="1">
      <alignment horizontal="left"/>
    </xf>
    <xf numFmtId="0" fontId="13" fillId="0" borderId="0" xfId="0" applyFont="1" applyAlignment="1">
      <alignment horizontal="left" wrapText="1"/>
    </xf>
    <xf numFmtId="0" fontId="2" fillId="0" borderId="0" xfId="0" applyFont="1" applyFill="1" applyBorder="1" applyAlignment="1">
      <alignment horizontal="left" vertical="top" wrapText="1"/>
    </xf>
    <xf numFmtId="0" fontId="13" fillId="3" borderId="0" xfId="0" applyFont="1" applyFill="1" applyBorder="1" applyAlignment="1">
      <alignment wrapText="1"/>
    </xf>
    <xf numFmtId="0" fontId="0" fillId="0" borderId="0" xfId="0" applyAlignment="1">
      <alignment wrapText="1"/>
    </xf>
    <xf numFmtId="164" fontId="13" fillId="0" borderId="0" xfId="0" applyNumberFormat="1" applyFont="1" applyBorder="1" applyAlignment="1">
      <alignment wrapText="1"/>
    </xf>
    <xf numFmtId="164" fontId="16" fillId="0" borderId="0" xfId="0" applyNumberFormat="1" applyFont="1" applyBorder="1" applyAlignment="1">
      <alignment wrapText="1"/>
    </xf>
    <xf numFmtId="164" fontId="13" fillId="0" borderId="0" xfId="0" applyNumberFormat="1" applyFont="1" applyBorder="1" applyAlignment="1">
      <alignment vertical="top"/>
    </xf>
    <xf numFmtId="164" fontId="16" fillId="0" borderId="0" xfId="0" applyNumberFormat="1" applyFont="1" applyBorder="1" applyAlignment="1">
      <alignment vertical="top"/>
    </xf>
    <xf numFmtId="0" fontId="2" fillId="0" borderId="0" xfId="0" applyFont="1" applyFill="1" applyBorder="1" applyAlignment="1">
      <alignment horizontal="justify" vertical="top" wrapText="1"/>
    </xf>
    <xf numFmtId="0" fontId="13" fillId="3" borderId="0" xfId="0" applyFont="1" applyFill="1" applyBorder="1" applyAlignment="1">
      <alignment horizontal="left"/>
    </xf>
    <xf numFmtId="0" fontId="13" fillId="0" borderId="0" xfId="0" applyFont="1" applyFill="1" applyBorder="1" applyAlignment="1">
      <alignment horizontal="left" wrapText="1"/>
    </xf>
    <xf numFmtId="0" fontId="13" fillId="0" borderId="0" xfId="0" applyFont="1" applyFill="1" applyBorder="1" applyAlignment="1">
      <alignment horizontal="left"/>
    </xf>
    <xf numFmtId="0" fontId="13" fillId="0" borderId="0" xfId="0" applyFont="1" applyAlignment="1">
      <alignment horizontal="justify" wrapText="1"/>
    </xf>
    <xf numFmtId="0" fontId="18" fillId="0" borderId="0" xfId="0" applyFont="1" applyAlignment="1">
      <alignment horizontal="left" wrapText="1"/>
    </xf>
    <xf numFmtId="0" fontId="13" fillId="0" borderId="0" xfId="0" applyFont="1" applyAlignment="1">
      <alignment vertical="top" wrapText="1"/>
    </xf>
    <xf numFmtId="0" fontId="2" fillId="0" borderId="0" xfId="0" applyFont="1" applyFill="1" applyBorder="1" applyAlignment="1">
      <alignment horizontal="left" wrapText="1"/>
    </xf>
    <xf numFmtId="164" fontId="3" fillId="0" borderId="17" xfId="0" applyNumberFormat="1" applyFont="1" applyBorder="1" applyAlignment="1">
      <alignment horizontal="right"/>
    </xf>
    <xf numFmtId="0" fontId="20" fillId="0" borderId="0" xfId="0" applyFont="1" applyAlignment="1">
      <alignment wrapText="1"/>
    </xf>
    <xf numFmtId="0" fontId="13" fillId="3" borderId="0" xfId="0" applyFont="1" applyFill="1" applyBorder="1" applyAlignment="1">
      <alignment horizontal="left" wrapText="1"/>
    </xf>
    <xf numFmtId="0" fontId="2" fillId="0" borderId="0" xfId="0" applyFont="1" applyBorder="1" applyAlignment="1">
      <alignment horizontal="justify" wrapText="1"/>
    </xf>
    <xf numFmtId="164" fontId="3" fillId="0" borderId="17" xfId="0" applyNumberFormat="1" applyFont="1" applyBorder="1" applyAlignment="1"/>
    <xf numFmtId="164" fontId="11" fillId="0" borderId="17" xfId="0" applyNumberFormat="1" applyFont="1" applyBorder="1" applyAlignment="1"/>
    <xf numFmtId="0" fontId="16" fillId="0" borderId="0" xfId="0" applyFont="1" applyAlignment="1">
      <alignment horizontal="left" vertical="top" wrapText="1"/>
    </xf>
    <xf numFmtId="0" fontId="13" fillId="3" borderId="0" xfId="0" applyFont="1" applyFill="1" applyAlignment="1">
      <alignment horizontal="left"/>
    </xf>
    <xf numFmtId="0" fontId="16" fillId="3" borderId="0" xfId="0" applyFont="1" applyFill="1" applyAlignment="1">
      <alignment horizontal="left"/>
    </xf>
    <xf numFmtId="0" fontId="0" fillId="0" borderId="0" xfId="0" applyAlignment="1">
      <alignment horizontal="justify" wrapText="1"/>
    </xf>
    <xf numFmtId="0" fontId="16" fillId="0" borderId="0" xfId="0" applyFont="1" applyAlignment="1">
      <alignment horizontal="left"/>
    </xf>
    <xf numFmtId="0" fontId="2" fillId="0" borderId="0" xfId="0" applyFont="1" applyFill="1" applyAlignment="1">
      <alignment horizontal="justify" vertical="top" wrapText="1"/>
    </xf>
    <xf numFmtId="0" fontId="14" fillId="0" borderId="0" xfId="0" applyFont="1" applyFill="1" applyAlignment="1">
      <alignment horizontal="justify" vertical="top" wrapText="1"/>
    </xf>
    <xf numFmtId="0" fontId="13" fillId="0" borderId="0" xfId="0" applyFont="1" applyAlignment="1">
      <alignment horizontal="justify" vertical="top" wrapText="1"/>
    </xf>
    <xf numFmtId="0" fontId="2" fillId="3" borderId="0" xfId="0" applyFont="1" applyFill="1" applyAlignment="1">
      <alignment horizontal="justify" vertical="top"/>
    </xf>
    <xf numFmtId="0" fontId="13" fillId="3" borderId="0" xfId="0" applyFont="1" applyFill="1" applyAlignment="1">
      <alignment horizontal="left" vertical="top" wrapText="1"/>
    </xf>
    <xf numFmtId="164" fontId="2" fillId="0" borderId="0" xfId="0" applyNumberFormat="1" applyFont="1" applyBorder="1" applyAlignment="1">
      <alignment vertical="center"/>
    </xf>
    <xf numFmtId="164" fontId="14" fillId="0" borderId="0" xfId="0" applyNumberFormat="1" applyFont="1" applyBorder="1" applyAlignment="1">
      <alignment vertical="center"/>
    </xf>
    <xf numFmtId="3" fontId="22" fillId="0" borderId="0" xfId="0" applyNumberFormat="1" applyFont="1" applyBorder="1" applyAlignment="1">
      <alignment horizontal="justify" vertical="top"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13" fillId="0" borderId="17" xfId="0" applyFont="1" applyBorder="1" applyAlignment="1">
      <alignment horizontal="left"/>
    </xf>
    <xf numFmtId="0" fontId="2" fillId="3" borderId="0" xfId="0" applyFont="1" applyFill="1" applyAlignment="1">
      <alignment horizontal="justify"/>
    </xf>
    <xf numFmtId="0" fontId="3" fillId="3" borderId="17" xfId="0" applyFont="1" applyFill="1" applyBorder="1" applyAlignment="1">
      <alignment horizontal="left" wrapText="1"/>
    </xf>
    <xf numFmtId="0" fontId="13" fillId="3" borderId="0" xfId="0" applyFont="1" applyFill="1" applyAlignment="1">
      <alignment horizontal="left" vertical="justify" wrapText="1"/>
    </xf>
    <xf numFmtId="0" fontId="14" fillId="0" borderId="0" xfId="0" applyFont="1" applyAlignment="1">
      <alignment horizontal="justify" vertical="justify" wrapText="1"/>
    </xf>
    <xf numFmtId="0" fontId="14" fillId="2" borderId="16" xfId="0" applyFont="1" applyFill="1" applyBorder="1" applyAlignment="1">
      <alignment wrapText="1"/>
    </xf>
    <xf numFmtId="0" fontId="2" fillId="0" borderId="0" xfId="0" applyFont="1" applyAlignment="1">
      <alignment vertical="top" wrapText="1"/>
    </xf>
    <xf numFmtId="0" fontId="2" fillId="3" borderId="0" xfId="0" applyFont="1" applyFill="1" applyBorder="1" applyAlignment="1">
      <alignment horizontal="justify"/>
    </xf>
  </cellXfs>
  <cellStyles count="2">
    <cellStyle name="Normální" xfId="0" builtinId="0"/>
    <cellStyle name="Normální 2" xfId="1"/>
  </cellStyles>
  <dxfs count="0"/>
  <tableStyles count="0" defaultTableStyle="TableStyleMedium2" defaultPivotStyle="PivotStyleLight16"/>
  <colors>
    <mruColors>
      <color rgb="FFCCFFFF"/>
      <color rgb="FFD818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view="pageBreakPreview" zoomScaleNormal="100" zoomScaleSheetLayoutView="100" workbookViewId="0">
      <selection activeCell="K36" sqref="K36"/>
    </sheetView>
  </sheetViews>
  <sheetFormatPr defaultRowHeight="15.75" x14ac:dyDescent="0.25"/>
  <cols>
    <col min="1" max="1" width="11.5703125" customWidth="1"/>
    <col min="2" max="5" width="9.140625" style="497"/>
    <col min="6" max="6" width="13.5703125" style="497" customWidth="1"/>
    <col min="7" max="7" width="9.7109375" style="497" customWidth="1"/>
    <col min="8" max="8" width="17.28515625" customWidth="1"/>
    <col min="9" max="9" width="11.42578125" style="498" customWidth="1"/>
    <col min="10" max="10" width="10.85546875" style="499" bestFit="1" customWidth="1"/>
    <col min="11" max="11" width="26" customWidth="1"/>
  </cols>
  <sheetData>
    <row r="1" spans="1:11" ht="23.25" x14ac:dyDescent="0.35">
      <c r="A1" s="496" t="s">
        <v>788</v>
      </c>
    </row>
    <row r="2" spans="1:11" ht="10.5" customHeight="1" x14ac:dyDescent="0.35">
      <c r="A2" s="500"/>
    </row>
    <row r="3" spans="1:11" ht="45" x14ac:dyDescent="0.25">
      <c r="A3" s="501" t="s">
        <v>789</v>
      </c>
      <c r="B3" s="580" t="s">
        <v>790</v>
      </c>
      <c r="C3" s="581"/>
      <c r="D3" s="581"/>
      <c r="E3" s="581"/>
      <c r="F3" s="581"/>
      <c r="G3" s="581"/>
      <c r="H3" s="582"/>
      <c r="I3" s="502" t="s">
        <v>791</v>
      </c>
      <c r="J3" s="503" t="s">
        <v>792</v>
      </c>
      <c r="K3" s="503" t="s">
        <v>793</v>
      </c>
    </row>
    <row r="4" spans="1:11" s="38" customFormat="1" x14ac:dyDescent="0.25">
      <c r="A4" s="504" t="s">
        <v>820</v>
      </c>
      <c r="B4" s="583"/>
      <c r="C4" s="584"/>
      <c r="D4" s="584"/>
      <c r="E4" s="584"/>
      <c r="F4" s="585"/>
      <c r="G4" s="586">
        <v>37190</v>
      </c>
      <c r="H4" s="587"/>
      <c r="I4" s="343">
        <v>28260</v>
      </c>
      <c r="J4" s="511">
        <f>G4-I4</f>
        <v>8930</v>
      </c>
      <c r="K4" s="512" t="s">
        <v>819</v>
      </c>
    </row>
    <row r="5" spans="1:11" s="192" customFormat="1" ht="15.75" customHeight="1" x14ac:dyDescent="0.25">
      <c r="A5" s="504"/>
      <c r="B5" s="568" t="s">
        <v>821</v>
      </c>
      <c r="C5" s="569"/>
      <c r="D5" s="569"/>
      <c r="E5" s="569"/>
      <c r="F5" s="569"/>
      <c r="G5" s="569"/>
      <c r="H5" s="569"/>
      <c r="I5" s="569"/>
      <c r="J5" s="570"/>
      <c r="K5" s="601" t="s">
        <v>824</v>
      </c>
    </row>
    <row r="6" spans="1:11" s="192" customFormat="1" ht="40.5" customHeight="1" x14ac:dyDescent="0.25">
      <c r="A6" s="504"/>
      <c r="B6" s="574"/>
      <c r="C6" s="575"/>
      <c r="D6" s="575"/>
      <c r="E6" s="575"/>
      <c r="F6" s="575"/>
      <c r="G6" s="575"/>
      <c r="H6" s="575"/>
      <c r="I6" s="575"/>
      <c r="J6" s="576"/>
      <c r="K6" s="603"/>
    </row>
    <row r="7" spans="1:11" s="506" customFormat="1" x14ac:dyDescent="0.25">
      <c r="B7" s="507"/>
      <c r="C7" s="507"/>
      <c r="D7" s="507"/>
      <c r="E7" s="507"/>
      <c r="F7" s="507"/>
      <c r="G7" s="507"/>
      <c r="I7" s="508"/>
      <c r="J7" s="509"/>
    </row>
    <row r="8" spans="1:11" s="38" customFormat="1" x14ac:dyDescent="0.25">
      <c r="A8" s="504" t="s">
        <v>794</v>
      </c>
      <c r="B8" s="583" t="s">
        <v>795</v>
      </c>
      <c r="C8" s="584"/>
      <c r="D8" s="584"/>
      <c r="E8" s="584"/>
      <c r="F8" s="585"/>
      <c r="G8" s="586">
        <v>70000</v>
      </c>
      <c r="H8" s="587"/>
      <c r="I8" s="343">
        <v>0</v>
      </c>
      <c r="J8" s="505">
        <f>G8-I8</f>
        <v>70000</v>
      </c>
      <c r="K8" s="342" t="s">
        <v>796</v>
      </c>
    </row>
    <row r="9" spans="1:11" s="192" customFormat="1" ht="15.75" customHeight="1" x14ac:dyDescent="0.25">
      <c r="A9" s="504"/>
      <c r="B9" s="568" t="s">
        <v>822</v>
      </c>
      <c r="C9" s="569"/>
      <c r="D9" s="569"/>
      <c r="E9" s="569"/>
      <c r="F9" s="569"/>
      <c r="G9" s="569"/>
      <c r="H9" s="569"/>
      <c r="I9" s="569"/>
      <c r="J9" s="570"/>
      <c r="K9" s="601"/>
    </row>
    <row r="10" spans="1:11" s="192" customFormat="1" ht="28.15" customHeight="1" x14ac:dyDescent="0.25">
      <c r="A10" s="504"/>
      <c r="B10" s="574"/>
      <c r="C10" s="575"/>
      <c r="D10" s="575"/>
      <c r="E10" s="575"/>
      <c r="F10" s="575"/>
      <c r="G10" s="575"/>
      <c r="H10" s="575"/>
      <c r="I10" s="575"/>
      <c r="J10" s="576"/>
      <c r="K10" s="603"/>
    </row>
    <row r="11" spans="1:11" s="506" customFormat="1" x14ac:dyDescent="0.25">
      <c r="B11" s="507"/>
      <c r="C11" s="507"/>
      <c r="D11" s="507"/>
      <c r="E11" s="507"/>
      <c r="F11" s="507"/>
      <c r="G11" s="507"/>
      <c r="I11" s="508"/>
      <c r="J11" s="509"/>
    </row>
    <row r="12" spans="1:11" s="192" customFormat="1" ht="14.25" customHeight="1" x14ac:dyDescent="0.25">
      <c r="A12" s="504" t="s">
        <v>797</v>
      </c>
      <c r="B12" s="588" t="s">
        <v>449</v>
      </c>
      <c r="C12" s="589"/>
      <c r="D12" s="589"/>
      <c r="E12" s="589"/>
      <c r="F12" s="589"/>
      <c r="G12" s="590">
        <v>10000</v>
      </c>
      <c r="H12" s="591"/>
      <c r="I12" s="510">
        <v>5000</v>
      </c>
      <c r="J12" s="511">
        <f>G12-I12</f>
        <v>5000</v>
      </c>
      <c r="K12" s="512" t="s">
        <v>819</v>
      </c>
    </row>
    <row r="13" spans="1:11" s="192" customFormat="1" ht="15.75" customHeight="1" x14ac:dyDescent="0.25">
      <c r="A13" s="504"/>
      <c r="B13" s="592" t="s">
        <v>450</v>
      </c>
      <c r="C13" s="593"/>
      <c r="D13" s="593"/>
      <c r="E13" s="593"/>
      <c r="F13" s="593"/>
      <c r="G13" s="593"/>
      <c r="H13" s="593"/>
      <c r="I13" s="593"/>
      <c r="J13" s="594"/>
      <c r="K13" s="601"/>
    </row>
    <row r="14" spans="1:11" s="192" customFormat="1" ht="15.75" customHeight="1" x14ac:dyDescent="0.25">
      <c r="A14" s="504"/>
      <c r="B14" s="595"/>
      <c r="C14" s="596"/>
      <c r="D14" s="596"/>
      <c r="E14" s="596"/>
      <c r="F14" s="596"/>
      <c r="G14" s="596"/>
      <c r="H14" s="596"/>
      <c r="I14" s="596"/>
      <c r="J14" s="597"/>
      <c r="K14" s="602"/>
    </row>
    <row r="15" spans="1:11" s="192" customFormat="1" ht="9.75" customHeight="1" x14ac:dyDescent="0.25">
      <c r="A15" s="504"/>
      <c r="B15" s="598"/>
      <c r="C15" s="599"/>
      <c r="D15" s="599"/>
      <c r="E15" s="599"/>
      <c r="F15" s="599"/>
      <c r="G15" s="599"/>
      <c r="H15" s="599"/>
      <c r="I15" s="599"/>
      <c r="J15" s="600"/>
      <c r="K15" s="603"/>
    </row>
    <row r="16" spans="1:11" s="192" customFormat="1" ht="14.25" customHeight="1" x14ac:dyDescent="0.25">
      <c r="A16" s="504"/>
      <c r="B16" s="588" t="s">
        <v>495</v>
      </c>
      <c r="C16" s="589"/>
      <c r="D16" s="589"/>
      <c r="E16" s="589"/>
      <c r="F16" s="589"/>
      <c r="G16" s="590">
        <v>15000</v>
      </c>
      <c r="H16" s="591"/>
      <c r="I16" s="510">
        <v>3000</v>
      </c>
      <c r="J16" s="511">
        <f>G16-I16</f>
        <v>12000</v>
      </c>
      <c r="K16" s="512" t="s">
        <v>819</v>
      </c>
    </row>
    <row r="17" spans="1:11" s="192" customFormat="1" ht="7.5" customHeight="1" x14ac:dyDescent="0.25">
      <c r="A17" s="504"/>
      <c r="B17" s="592" t="s">
        <v>640</v>
      </c>
      <c r="C17" s="593"/>
      <c r="D17" s="593"/>
      <c r="E17" s="593"/>
      <c r="F17" s="593"/>
      <c r="G17" s="593"/>
      <c r="H17" s="593"/>
      <c r="I17" s="593"/>
      <c r="J17" s="594"/>
      <c r="K17" s="601"/>
    </row>
    <row r="18" spans="1:11" s="192" customFormat="1" ht="15.75" customHeight="1" x14ac:dyDescent="0.25">
      <c r="A18" s="504"/>
      <c r="B18" s="595"/>
      <c r="C18" s="596"/>
      <c r="D18" s="596"/>
      <c r="E18" s="596"/>
      <c r="F18" s="596"/>
      <c r="G18" s="596"/>
      <c r="H18" s="596"/>
      <c r="I18" s="596"/>
      <c r="J18" s="597"/>
      <c r="K18" s="602"/>
    </row>
    <row r="19" spans="1:11" s="192" customFormat="1" ht="9.75" customHeight="1" x14ac:dyDescent="0.25">
      <c r="A19" s="504"/>
      <c r="B19" s="598"/>
      <c r="C19" s="599"/>
      <c r="D19" s="599"/>
      <c r="E19" s="599"/>
      <c r="F19" s="599"/>
      <c r="G19" s="599"/>
      <c r="H19" s="599"/>
      <c r="I19" s="599"/>
      <c r="J19" s="600"/>
      <c r="K19" s="603"/>
    </row>
    <row r="20" spans="1:11" s="192" customFormat="1" ht="9.75" customHeight="1" x14ac:dyDescent="0.25">
      <c r="B20" s="527"/>
      <c r="C20" s="527"/>
      <c r="D20" s="527"/>
      <c r="E20" s="527"/>
      <c r="F20" s="527"/>
      <c r="G20" s="527"/>
      <c r="H20" s="527"/>
      <c r="I20" s="527"/>
      <c r="J20" s="527"/>
      <c r="K20" s="528"/>
    </row>
    <row r="21" spans="1:11" s="192" customFormat="1" ht="9.75" customHeight="1" x14ac:dyDescent="0.25">
      <c r="B21" s="527"/>
      <c r="C21" s="527"/>
      <c r="D21" s="527"/>
      <c r="E21" s="527"/>
      <c r="F21" s="527"/>
      <c r="G21" s="527"/>
      <c r="H21" s="527"/>
      <c r="I21" s="527"/>
      <c r="J21" s="527"/>
      <c r="K21" s="528"/>
    </row>
    <row r="22" spans="1:11" s="192" customFormat="1" ht="9.75" customHeight="1" x14ac:dyDescent="0.25">
      <c r="B22" s="527"/>
      <c r="C22" s="527"/>
      <c r="D22" s="527"/>
      <c r="E22" s="527"/>
      <c r="F22" s="527"/>
      <c r="G22" s="527"/>
      <c r="H22" s="527"/>
      <c r="I22" s="527"/>
      <c r="J22" s="527"/>
      <c r="K22" s="528"/>
    </row>
    <row r="23" spans="1:11" s="192" customFormat="1" ht="9.75" customHeight="1" x14ac:dyDescent="0.25">
      <c r="B23" s="527"/>
      <c r="C23" s="527"/>
      <c r="D23" s="527"/>
      <c r="E23" s="527"/>
      <c r="F23" s="527"/>
      <c r="G23" s="527"/>
      <c r="H23" s="527"/>
      <c r="I23" s="527"/>
      <c r="J23" s="527"/>
      <c r="K23" s="528"/>
    </row>
    <row r="24" spans="1:11" s="506" customFormat="1" ht="6.75" customHeight="1" x14ac:dyDescent="0.25">
      <c r="B24" s="507"/>
      <c r="C24" s="507"/>
      <c r="D24" s="507"/>
      <c r="E24" s="507"/>
      <c r="F24" s="507"/>
      <c r="G24" s="507"/>
      <c r="I24" s="508"/>
      <c r="J24" s="509"/>
    </row>
    <row r="25" spans="1:11" x14ac:dyDescent="0.25">
      <c r="A25" s="504" t="s">
        <v>799</v>
      </c>
      <c r="B25" s="513" t="s">
        <v>16</v>
      </c>
      <c r="C25" s="514"/>
      <c r="D25" s="514"/>
      <c r="E25" s="514"/>
      <c r="F25" s="514"/>
      <c r="G25" s="604">
        <v>2000</v>
      </c>
      <c r="H25" s="605"/>
      <c r="I25" s="515">
        <v>0</v>
      </c>
      <c r="J25" s="505">
        <f>G25-I25</f>
        <v>2000</v>
      </c>
      <c r="K25" s="516" t="s">
        <v>800</v>
      </c>
    </row>
    <row r="26" spans="1:11" ht="15.75" customHeight="1" x14ac:dyDescent="0.25">
      <c r="A26" s="516"/>
      <c r="B26" s="606" t="s">
        <v>757</v>
      </c>
      <c r="C26" s="607"/>
      <c r="D26" s="607"/>
      <c r="E26" s="607"/>
      <c r="F26" s="607"/>
      <c r="G26" s="607"/>
      <c r="H26" s="607"/>
      <c r="I26" s="607"/>
      <c r="J26" s="608"/>
      <c r="K26" s="577"/>
    </row>
    <row r="27" spans="1:11" ht="53.25" customHeight="1" x14ac:dyDescent="0.25">
      <c r="A27" s="516"/>
      <c r="B27" s="609"/>
      <c r="C27" s="610"/>
      <c r="D27" s="610"/>
      <c r="E27" s="610"/>
      <c r="F27" s="610"/>
      <c r="G27" s="610"/>
      <c r="H27" s="610"/>
      <c r="I27" s="610"/>
      <c r="J27" s="611"/>
      <c r="K27" s="578"/>
    </row>
    <row r="28" spans="1:11" ht="21" customHeight="1" x14ac:dyDescent="0.25">
      <c r="A28" s="516"/>
      <c r="B28" s="609"/>
      <c r="C28" s="610"/>
      <c r="D28" s="610"/>
      <c r="E28" s="610"/>
      <c r="F28" s="610"/>
      <c r="G28" s="610"/>
      <c r="H28" s="610"/>
      <c r="I28" s="610"/>
      <c r="J28" s="611"/>
      <c r="K28" s="578"/>
    </row>
    <row r="29" spans="1:11" ht="15.75" customHeight="1" x14ac:dyDescent="0.25">
      <c r="A29" s="516"/>
      <c r="B29" s="609"/>
      <c r="C29" s="610"/>
      <c r="D29" s="610"/>
      <c r="E29" s="610"/>
      <c r="F29" s="610"/>
      <c r="G29" s="610"/>
      <c r="H29" s="610"/>
      <c r="I29" s="610"/>
      <c r="J29" s="611"/>
      <c r="K29" s="578"/>
    </row>
    <row r="30" spans="1:11" ht="15.75" customHeight="1" x14ac:dyDescent="0.25">
      <c r="A30" s="516"/>
      <c r="B30" s="609"/>
      <c r="C30" s="610"/>
      <c r="D30" s="610"/>
      <c r="E30" s="610"/>
      <c r="F30" s="610"/>
      <c r="G30" s="610"/>
      <c r="H30" s="610"/>
      <c r="I30" s="610"/>
      <c r="J30" s="611"/>
      <c r="K30" s="578"/>
    </row>
    <row r="31" spans="1:11" ht="18.75" customHeight="1" x14ac:dyDescent="0.25">
      <c r="A31" s="516"/>
      <c r="B31" s="609"/>
      <c r="C31" s="610"/>
      <c r="D31" s="610"/>
      <c r="E31" s="610"/>
      <c r="F31" s="610"/>
      <c r="G31" s="610"/>
      <c r="H31" s="610"/>
      <c r="I31" s="610"/>
      <c r="J31" s="611"/>
      <c r="K31" s="578"/>
    </row>
    <row r="32" spans="1:11" ht="12.75" customHeight="1" x14ac:dyDescent="0.25">
      <c r="A32" s="516"/>
      <c r="B32" s="609"/>
      <c r="C32" s="610"/>
      <c r="D32" s="610"/>
      <c r="E32" s="610"/>
      <c r="F32" s="610"/>
      <c r="G32" s="610"/>
      <c r="H32" s="610"/>
      <c r="I32" s="610"/>
      <c r="J32" s="611"/>
      <c r="K32" s="578"/>
    </row>
    <row r="33" spans="1:11" ht="15.75" customHeight="1" x14ac:dyDescent="0.25">
      <c r="A33" s="516"/>
      <c r="B33" s="609"/>
      <c r="C33" s="610"/>
      <c r="D33" s="610"/>
      <c r="E33" s="610"/>
      <c r="F33" s="610"/>
      <c r="G33" s="610"/>
      <c r="H33" s="610"/>
      <c r="I33" s="610"/>
      <c r="J33" s="611"/>
      <c r="K33" s="578"/>
    </row>
    <row r="34" spans="1:11" ht="13.5" customHeight="1" x14ac:dyDescent="0.25">
      <c r="A34" s="516"/>
      <c r="B34" s="612"/>
      <c r="C34" s="613"/>
      <c r="D34" s="613"/>
      <c r="E34" s="613"/>
      <c r="F34" s="613"/>
      <c r="G34" s="613"/>
      <c r="H34" s="613"/>
      <c r="I34" s="613"/>
      <c r="J34" s="614"/>
      <c r="K34" s="579"/>
    </row>
    <row r="35" spans="1:11" s="506" customFormat="1" ht="6" customHeight="1" x14ac:dyDescent="0.25">
      <c r="B35" s="507"/>
      <c r="C35" s="507"/>
      <c r="D35" s="507"/>
      <c r="E35" s="507"/>
      <c r="F35" s="507"/>
      <c r="G35" s="507"/>
      <c r="I35" s="508"/>
      <c r="J35" s="509"/>
    </row>
    <row r="36" spans="1:11" x14ac:dyDescent="0.25">
      <c r="A36" s="504" t="s">
        <v>801</v>
      </c>
      <c r="B36" s="517" t="s">
        <v>178</v>
      </c>
      <c r="C36" s="518"/>
      <c r="D36" s="518"/>
      <c r="E36" s="519"/>
      <c r="F36" s="519"/>
      <c r="G36" s="615">
        <v>1126</v>
      </c>
      <c r="H36" s="615"/>
      <c r="I36" s="515">
        <v>740</v>
      </c>
      <c r="J36" s="531">
        <f>G36-I36</f>
        <v>386</v>
      </c>
      <c r="K36" s="516" t="s">
        <v>823</v>
      </c>
    </row>
    <row r="37" spans="1:11" ht="15.75" customHeight="1" x14ac:dyDescent="0.25">
      <c r="A37" s="516"/>
      <c r="B37" s="568" t="s">
        <v>720</v>
      </c>
      <c r="C37" s="569"/>
      <c r="D37" s="569"/>
      <c r="E37" s="569"/>
      <c r="F37" s="569"/>
      <c r="G37" s="569"/>
      <c r="H37" s="569"/>
      <c r="I37" s="569"/>
      <c r="J37" s="570"/>
      <c r="K37" s="577"/>
    </row>
    <row r="38" spans="1:11" ht="15.75" customHeight="1" x14ac:dyDescent="0.25">
      <c r="A38" s="516"/>
      <c r="B38" s="571"/>
      <c r="C38" s="572"/>
      <c r="D38" s="572"/>
      <c r="E38" s="572"/>
      <c r="F38" s="572"/>
      <c r="G38" s="572"/>
      <c r="H38" s="572"/>
      <c r="I38" s="572"/>
      <c r="J38" s="573"/>
      <c r="K38" s="578"/>
    </row>
    <row r="39" spans="1:11" ht="15.75" customHeight="1" x14ac:dyDescent="0.25">
      <c r="A39" s="516"/>
      <c r="B39" s="571"/>
      <c r="C39" s="572"/>
      <c r="D39" s="572"/>
      <c r="E39" s="572"/>
      <c r="F39" s="572"/>
      <c r="G39" s="572"/>
      <c r="H39" s="572"/>
      <c r="I39" s="572"/>
      <c r="J39" s="573"/>
      <c r="K39" s="578"/>
    </row>
    <row r="40" spans="1:11" ht="15.75" customHeight="1" x14ac:dyDescent="0.25">
      <c r="A40" s="516"/>
      <c r="B40" s="571"/>
      <c r="C40" s="572"/>
      <c r="D40" s="572"/>
      <c r="E40" s="572"/>
      <c r="F40" s="572"/>
      <c r="G40" s="572"/>
      <c r="H40" s="572"/>
      <c r="I40" s="572"/>
      <c r="J40" s="573"/>
      <c r="K40" s="578"/>
    </row>
    <row r="41" spans="1:11" ht="21.75" customHeight="1" x14ac:dyDescent="0.25">
      <c r="A41" s="516"/>
      <c r="B41" s="571"/>
      <c r="C41" s="572"/>
      <c r="D41" s="572"/>
      <c r="E41" s="572"/>
      <c r="F41" s="572"/>
      <c r="G41" s="572"/>
      <c r="H41" s="572"/>
      <c r="I41" s="572"/>
      <c r="J41" s="573"/>
      <c r="K41" s="578"/>
    </row>
    <row r="42" spans="1:11" ht="25.5" customHeight="1" x14ac:dyDescent="0.25">
      <c r="A42" s="516"/>
      <c r="B42" s="571"/>
      <c r="C42" s="572"/>
      <c r="D42" s="572"/>
      <c r="E42" s="572"/>
      <c r="F42" s="572"/>
      <c r="G42" s="572"/>
      <c r="H42" s="572"/>
      <c r="I42" s="572"/>
      <c r="J42" s="573"/>
      <c r="K42" s="578"/>
    </row>
    <row r="43" spans="1:11" ht="15.75" customHeight="1" x14ac:dyDescent="0.25">
      <c r="A43" s="516"/>
      <c r="B43" s="571"/>
      <c r="C43" s="572"/>
      <c r="D43" s="572"/>
      <c r="E43" s="572"/>
      <c r="F43" s="572"/>
      <c r="G43" s="572"/>
      <c r="H43" s="572"/>
      <c r="I43" s="572"/>
      <c r="J43" s="573"/>
      <c r="K43" s="578"/>
    </row>
    <row r="44" spans="1:11" ht="15.75" customHeight="1" x14ac:dyDescent="0.25">
      <c r="A44" s="516"/>
      <c r="B44" s="571"/>
      <c r="C44" s="572"/>
      <c r="D44" s="572"/>
      <c r="E44" s="572"/>
      <c r="F44" s="572"/>
      <c r="G44" s="572"/>
      <c r="H44" s="572"/>
      <c r="I44" s="572"/>
      <c r="J44" s="573"/>
      <c r="K44" s="578"/>
    </row>
    <row r="45" spans="1:11" ht="15.75" customHeight="1" x14ac:dyDescent="0.25">
      <c r="A45" s="516"/>
      <c r="B45" s="574"/>
      <c r="C45" s="575"/>
      <c r="D45" s="575"/>
      <c r="E45" s="575"/>
      <c r="F45" s="575"/>
      <c r="G45" s="575"/>
      <c r="H45" s="575"/>
      <c r="I45" s="575"/>
      <c r="J45" s="576"/>
      <c r="K45" s="579"/>
    </row>
    <row r="46" spans="1:11" s="506" customFormat="1" x14ac:dyDescent="0.25">
      <c r="B46" s="507"/>
      <c r="C46" s="507"/>
      <c r="D46" s="507"/>
      <c r="E46" s="507"/>
      <c r="F46" s="507"/>
      <c r="G46" s="507"/>
      <c r="I46" s="508"/>
      <c r="J46" s="509"/>
    </row>
    <row r="47" spans="1:11" x14ac:dyDescent="0.25">
      <c r="A47" s="504" t="s">
        <v>802</v>
      </c>
      <c r="B47" s="517" t="s">
        <v>744</v>
      </c>
      <c r="C47" s="518"/>
      <c r="D47" s="518"/>
      <c r="E47" s="519"/>
      <c r="F47" s="519"/>
      <c r="G47" s="620">
        <v>1450</v>
      </c>
      <c r="H47" s="621"/>
      <c r="I47" s="515">
        <v>0</v>
      </c>
      <c r="J47" s="505">
        <f>G47-I47</f>
        <v>1450</v>
      </c>
      <c r="K47" s="622" t="s">
        <v>803</v>
      </c>
    </row>
    <row r="48" spans="1:11" ht="15.75" customHeight="1" x14ac:dyDescent="0.25">
      <c r="A48" s="516"/>
      <c r="B48" s="568" t="s">
        <v>745</v>
      </c>
      <c r="C48" s="569"/>
      <c r="D48" s="569"/>
      <c r="E48" s="569"/>
      <c r="F48" s="569"/>
      <c r="G48" s="569"/>
      <c r="H48" s="569"/>
      <c r="I48" s="569"/>
      <c r="J48" s="570"/>
      <c r="K48" s="623"/>
    </row>
    <row r="49" spans="1:11" ht="15.75" customHeight="1" x14ac:dyDescent="0.25">
      <c r="A49" s="516"/>
      <c r="B49" s="571"/>
      <c r="C49" s="572"/>
      <c r="D49" s="572"/>
      <c r="E49" s="572"/>
      <c r="F49" s="572"/>
      <c r="G49" s="572"/>
      <c r="H49" s="572"/>
      <c r="I49" s="572"/>
      <c r="J49" s="573"/>
      <c r="K49" s="623"/>
    </row>
    <row r="50" spans="1:11" ht="29.25" customHeight="1" x14ac:dyDescent="0.25">
      <c r="A50" s="516"/>
      <c r="B50" s="571"/>
      <c r="C50" s="572"/>
      <c r="D50" s="572"/>
      <c r="E50" s="572"/>
      <c r="F50" s="572"/>
      <c r="G50" s="572"/>
      <c r="H50" s="572"/>
      <c r="I50" s="572"/>
      <c r="J50" s="573"/>
      <c r="K50" s="623"/>
    </row>
    <row r="51" spans="1:11" ht="27" customHeight="1" x14ac:dyDescent="0.25">
      <c r="A51" s="516"/>
      <c r="B51" s="574"/>
      <c r="C51" s="575"/>
      <c r="D51" s="575"/>
      <c r="E51" s="575"/>
      <c r="F51" s="575"/>
      <c r="G51" s="575"/>
      <c r="H51" s="575"/>
      <c r="I51" s="575"/>
      <c r="J51" s="576"/>
      <c r="K51" s="623"/>
    </row>
    <row r="52" spans="1:11" x14ac:dyDescent="0.25">
      <c r="A52" s="516"/>
      <c r="B52" s="517" t="s">
        <v>746</v>
      </c>
      <c r="C52" s="518"/>
      <c r="D52" s="518"/>
      <c r="E52" s="519"/>
      <c r="F52" s="519"/>
      <c r="G52" s="620">
        <v>17635</v>
      </c>
      <c r="H52" s="621"/>
      <c r="I52" s="515">
        <v>5885</v>
      </c>
      <c r="J52" s="505">
        <f>G52-I52</f>
        <v>11750</v>
      </c>
      <c r="K52" s="623"/>
    </row>
    <row r="53" spans="1:11" ht="36.75" customHeight="1" x14ac:dyDescent="0.25">
      <c r="A53" s="516"/>
      <c r="B53" s="625" t="s">
        <v>747</v>
      </c>
      <c r="C53" s="625"/>
      <c r="D53" s="625"/>
      <c r="E53" s="625"/>
      <c r="F53" s="625"/>
      <c r="G53" s="625"/>
      <c r="H53" s="625"/>
      <c r="I53" s="625"/>
      <c r="J53" s="625"/>
      <c r="K53" s="623"/>
    </row>
    <row r="54" spans="1:11" ht="38.25" customHeight="1" x14ac:dyDescent="0.25">
      <c r="A54" s="516"/>
      <c r="B54" s="625"/>
      <c r="C54" s="625"/>
      <c r="D54" s="625"/>
      <c r="E54" s="625"/>
      <c r="F54" s="625"/>
      <c r="G54" s="625"/>
      <c r="H54" s="625"/>
      <c r="I54" s="625"/>
      <c r="J54" s="625"/>
      <c r="K54" s="624"/>
    </row>
    <row r="55" spans="1:11" s="506" customFormat="1" ht="8.25" customHeight="1" x14ac:dyDescent="0.25">
      <c r="B55" s="507"/>
      <c r="C55" s="507"/>
      <c r="D55" s="507"/>
      <c r="E55" s="507"/>
      <c r="F55" s="507"/>
      <c r="G55" s="507"/>
      <c r="I55" s="508"/>
      <c r="J55" s="509"/>
    </row>
    <row r="56" spans="1:11" x14ac:dyDescent="0.25">
      <c r="A56" s="516"/>
      <c r="B56" s="626" t="s">
        <v>188</v>
      </c>
      <c r="C56" s="626"/>
      <c r="D56" s="626"/>
      <c r="E56" s="520"/>
      <c r="F56" s="520"/>
      <c r="G56" s="627">
        <v>2500</v>
      </c>
      <c r="H56" s="628"/>
      <c r="I56" s="515">
        <v>1300</v>
      </c>
      <c r="J56" s="511">
        <f>G56-I56</f>
        <v>1200</v>
      </c>
      <c r="K56" s="512" t="s">
        <v>798</v>
      </c>
    </row>
    <row r="57" spans="1:11" ht="15.75" customHeight="1" x14ac:dyDescent="0.25">
      <c r="A57" s="516"/>
      <c r="B57" s="583" t="s">
        <v>352</v>
      </c>
      <c r="C57" s="584"/>
      <c r="D57" s="584"/>
      <c r="E57" s="584"/>
      <c r="F57" s="584"/>
      <c r="G57" s="584"/>
      <c r="H57" s="584"/>
      <c r="I57" s="584"/>
      <c r="J57" s="585"/>
      <c r="K57" s="516"/>
    </row>
    <row r="58" spans="1:11" s="506" customFormat="1" ht="9.75" customHeight="1" x14ac:dyDescent="0.25">
      <c r="B58" s="507"/>
      <c r="C58" s="507"/>
      <c r="D58" s="507"/>
      <c r="E58" s="507"/>
      <c r="F58" s="507"/>
      <c r="G58" s="507"/>
      <c r="I58" s="508"/>
      <c r="J58" s="509"/>
    </row>
    <row r="59" spans="1:11" x14ac:dyDescent="0.25">
      <c r="A59" s="504" t="s">
        <v>804</v>
      </c>
      <c r="B59" s="513" t="s">
        <v>16</v>
      </c>
      <c r="C59" s="518"/>
      <c r="D59" s="518"/>
      <c r="E59" s="519"/>
      <c r="F59" s="519"/>
      <c r="G59" s="604">
        <v>1200</v>
      </c>
      <c r="H59" s="605"/>
      <c r="I59" s="515">
        <v>410</v>
      </c>
      <c r="J59" s="511">
        <f>G59-I59</f>
        <v>790</v>
      </c>
      <c r="K59" s="512" t="s">
        <v>798</v>
      </c>
    </row>
    <row r="60" spans="1:11" ht="31.5" customHeight="1" x14ac:dyDescent="0.25">
      <c r="A60" s="516"/>
      <c r="B60" s="617" t="s">
        <v>288</v>
      </c>
      <c r="C60" s="618"/>
      <c r="D60" s="618"/>
      <c r="E60" s="618"/>
      <c r="F60" s="618"/>
      <c r="G60" s="618"/>
      <c r="H60" s="618"/>
      <c r="I60" s="618"/>
      <c r="J60" s="619"/>
      <c r="K60" s="516"/>
    </row>
    <row r="61" spans="1:11" s="506" customFormat="1" ht="8.25" customHeight="1" x14ac:dyDescent="0.25">
      <c r="B61" s="507"/>
      <c r="C61" s="507"/>
      <c r="D61" s="507"/>
      <c r="E61" s="507"/>
      <c r="F61" s="507"/>
      <c r="G61" s="507"/>
      <c r="I61" s="508"/>
      <c r="J61" s="509"/>
    </row>
    <row r="62" spans="1:11" x14ac:dyDescent="0.25">
      <c r="A62" s="504" t="s">
        <v>805</v>
      </c>
      <c r="B62" s="629" t="s">
        <v>432</v>
      </c>
      <c r="C62" s="629"/>
      <c r="D62" s="629"/>
      <c r="E62" s="629"/>
      <c r="F62" s="629"/>
      <c r="G62" s="627">
        <v>10936</v>
      </c>
      <c r="H62" s="627"/>
      <c r="I62" s="515">
        <v>9225</v>
      </c>
      <c r="J62" s="511">
        <f>G62-I62</f>
        <v>1711</v>
      </c>
      <c r="K62" s="616" t="s">
        <v>806</v>
      </c>
    </row>
    <row r="63" spans="1:11" ht="50.25" customHeight="1" x14ac:dyDescent="0.25">
      <c r="A63" s="516"/>
      <c r="B63" s="617" t="s">
        <v>687</v>
      </c>
      <c r="C63" s="618"/>
      <c r="D63" s="618"/>
      <c r="E63" s="618"/>
      <c r="F63" s="618"/>
      <c r="G63" s="618"/>
      <c r="H63" s="618"/>
      <c r="I63" s="618"/>
      <c r="J63" s="619"/>
      <c r="K63" s="616"/>
    </row>
    <row r="64" spans="1:11" ht="16.5" thickBot="1" x14ac:dyDescent="0.3"/>
    <row r="65" spans="1:11" ht="19.5" thickBot="1" x14ac:dyDescent="0.3">
      <c r="A65" s="192"/>
      <c r="B65" s="630" t="s">
        <v>807</v>
      </c>
      <c r="C65" s="631"/>
      <c r="D65" s="631"/>
      <c r="E65" s="631"/>
      <c r="F65" s="631"/>
      <c r="G65" s="632"/>
      <c r="H65" s="632"/>
      <c r="I65" s="633">
        <f>SUM(J4:J64)</f>
        <v>115217</v>
      </c>
      <c r="J65" s="634"/>
      <c r="K65" s="494"/>
    </row>
    <row r="66" spans="1:11" ht="19.5" thickBot="1" x14ac:dyDescent="0.3">
      <c r="A66" s="192"/>
      <c r="B66" s="635" t="s">
        <v>808</v>
      </c>
      <c r="C66" s="636"/>
      <c r="D66" s="636"/>
      <c r="E66" s="636"/>
      <c r="F66" s="636"/>
      <c r="G66" s="637"/>
      <c r="H66" s="637"/>
      <c r="I66" s="638">
        <f>J62+J59+J56+J12+J4+J16</f>
        <v>29631</v>
      </c>
      <c r="J66" s="639"/>
    </row>
    <row r="68" spans="1:11" ht="23.25" x14ac:dyDescent="0.35">
      <c r="A68" s="496" t="s">
        <v>809</v>
      </c>
    </row>
    <row r="69" spans="1:11" x14ac:dyDescent="0.25">
      <c r="A69" s="521" t="s">
        <v>810</v>
      </c>
    </row>
    <row r="70" spans="1:11" x14ac:dyDescent="0.25">
      <c r="A70" s="521"/>
    </row>
    <row r="71" spans="1:11" s="23" customFormat="1" ht="90" customHeight="1" x14ac:dyDescent="0.2">
      <c r="A71" s="522" t="s">
        <v>811</v>
      </c>
      <c r="B71" s="646" t="s">
        <v>612</v>
      </c>
      <c r="C71" s="646"/>
      <c r="D71" s="646"/>
      <c r="E71" s="646"/>
      <c r="F71" s="646"/>
      <c r="G71" s="646"/>
      <c r="H71" s="646"/>
      <c r="I71" s="647">
        <v>33128</v>
      </c>
      <c r="J71" s="648"/>
    </row>
    <row r="72" spans="1:11" ht="30.75" customHeight="1" x14ac:dyDescent="0.25">
      <c r="B72" s="646" t="s">
        <v>589</v>
      </c>
      <c r="C72" s="646"/>
      <c r="D72" s="646"/>
      <c r="E72" s="646"/>
      <c r="F72" s="646"/>
      <c r="G72" s="646"/>
      <c r="H72" s="646"/>
      <c r="I72" s="615">
        <v>330</v>
      </c>
      <c r="J72" s="649"/>
    </row>
    <row r="74" spans="1:11" x14ac:dyDescent="0.25">
      <c r="A74" s="523" t="s">
        <v>812</v>
      </c>
      <c r="B74" s="524" t="s">
        <v>813</v>
      </c>
      <c r="C74" s="525"/>
      <c r="D74" s="525"/>
      <c r="E74" s="525"/>
      <c r="F74" s="525"/>
      <c r="G74" s="525"/>
      <c r="H74" s="516"/>
    </row>
    <row r="75" spans="1:11" x14ac:dyDescent="0.25">
      <c r="B75" s="640" t="s">
        <v>814</v>
      </c>
      <c r="C75" s="641"/>
      <c r="D75" s="641"/>
      <c r="E75" s="641"/>
      <c r="F75" s="641"/>
      <c r="G75" s="641"/>
      <c r="H75" s="642"/>
      <c r="I75" s="515"/>
      <c r="J75" s="505">
        <v>11924</v>
      </c>
    </row>
    <row r="76" spans="1:11" x14ac:dyDescent="0.25">
      <c r="B76" s="640" t="s">
        <v>815</v>
      </c>
      <c r="C76" s="641"/>
      <c r="D76" s="641"/>
      <c r="E76" s="641"/>
      <c r="F76" s="641"/>
      <c r="G76" s="641"/>
      <c r="H76" s="642"/>
      <c r="I76" s="515"/>
      <c r="J76" s="505">
        <v>1105</v>
      </c>
    </row>
    <row r="77" spans="1:11" x14ac:dyDescent="0.25">
      <c r="B77" s="640" t="s">
        <v>816</v>
      </c>
      <c r="C77" s="641"/>
      <c r="D77" s="641"/>
      <c r="E77" s="641"/>
      <c r="F77" s="641"/>
      <c r="G77" s="641"/>
      <c r="H77" s="642"/>
      <c r="I77" s="515"/>
      <c r="J77" s="505">
        <v>1506</v>
      </c>
    </row>
    <row r="78" spans="1:11" x14ac:dyDescent="0.25">
      <c r="B78" s="640" t="s">
        <v>817</v>
      </c>
      <c r="C78" s="641"/>
      <c r="D78" s="641"/>
      <c r="E78" s="641"/>
      <c r="F78" s="641"/>
      <c r="G78" s="641"/>
      <c r="H78" s="642"/>
      <c r="I78" s="515"/>
      <c r="J78" s="505">
        <v>4346</v>
      </c>
    </row>
    <row r="79" spans="1:11" s="523" customFormat="1" x14ac:dyDescent="0.25">
      <c r="B79" s="643" t="s">
        <v>818</v>
      </c>
      <c r="C79" s="644"/>
      <c r="D79" s="644"/>
      <c r="E79" s="644"/>
      <c r="F79" s="644"/>
      <c r="G79" s="644"/>
      <c r="H79" s="645"/>
      <c r="I79" s="526"/>
      <c r="J79" s="511">
        <f>SUM(J75:J78)</f>
        <v>18881</v>
      </c>
    </row>
  </sheetData>
  <mergeCells count="52">
    <mergeCell ref="K17:K19"/>
    <mergeCell ref="B4:F4"/>
    <mergeCell ref="G4:H4"/>
    <mergeCell ref="B5:J6"/>
    <mergeCell ref="K5:K6"/>
    <mergeCell ref="B9:J10"/>
    <mergeCell ref="K9:K10"/>
    <mergeCell ref="B77:H77"/>
    <mergeCell ref="B78:H78"/>
    <mergeCell ref="B79:H79"/>
    <mergeCell ref="B71:H71"/>
    <mergeCell ref="I71:J71"/>
    <mergeCell ref="B72:H72"/>
    <mergeCell ref="I72:J72"/>
    <mergeCell ref="B75:H75"/>
    <mergeCell ref="B76:H76"/>
    <mergeCell ref="B65:F65"/>
    <mergeCell ref="G65:H65"/>
    <mergeCell ref="I65:J65"/>
    <mergeCell ref="B66:F66"/>
    <mergeCell ref="G66:H66"/>
    <mergeCell ref="I66:J66"/>
    <mergeCell ref="K62:K63"/>
    <mergeCell ref="B63:J63"/>
    <mergeCell ref="G47:H47"/>
    <mergeCell ref="K47:K54"/>
    <mergeCell ref="B48:J51"/>
    <mergeCell ref="G52:H52"/>
    <mergeCell ref="B53:J54"/>
    <mergeCell ref="B56:D56"/>
    <mergeCell ref="G56:H56"/>
    <mergeCell ref="B57:J57"/>
    <mergeCell ref="G59:H59"/>
    <mergeCell ref="B60:J60"/>
    <mergeCell ref="B62:F62"/>
    <mergeCell ref="G62:H62"/>
    <mergeCell ref="B37:J45"/>
    <mergeCell ref="K37:K45"/>
    <mergeCell ref="B3:H3"/>
    <mergeCell ref="B8:F8"/>
    <mergeCell ref="G8:H8"/>
    <mergeCell ref="B12:F12"/>
    <mergeCell ref="G12:H12"/>
    <mergeCell ref="B13:J15"/>
    <mergeCell ref="K13:K15"/>
    <mergeCell ref="G25:H25"/>
    <mergeCell ref="B26:J34"/>
    <mergeCell ref="K26:K34"/>
    <mergeCell ref="G36:H36"/>
    <mergeCell ref="B16:F16"/>
    <mergeCell ref="G16:H16"/>
    <mergeCell ref="B17:J19"/>
  </mergeCells>
  <pageMargins left="0.51181102362204722" right="0.31496062992125984" top="0.78740157480314965" bottom="0.78740157480314965" header="0.31496062992125984" footer="0.31496062992125984"/>
  <pageSetup paperSize="9" scale="69" fitToHeight="2" orientation="portrait" horizontalDpi="4294967293" r:id="rId1"/>
  <rowBreaks count="1" manualBreakCount="1">
    <brk id="66"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L311"/>
  <sheetViews>
    <sheetView showGridLines="0" view="pageBreakPreview" zoomScaleNormal="100" zoomScaleSheetLayoutView="100" workbookViewId="0">
      <selection activeCell="M23" sqref="M23"/>
    </sheetView>
  </sheetViews>
  <sheetFormatPr defaultColWidth="9.140625" defaultRowHeight="14.25" x14ac:dyDescent="0.2"/>
  <cols>
    <col min="1" max="1" width="6.28515625" style="38" customWidth="1"/>
    <col min="2" max="2" width="8.5703125" style="44" customWidth="1"/>
    <col min="3" max="3" width="9.140625" style="44"/>
    <col min="4" max="4" width="58.7109375" style="38" customWidth="1"/>
    <col min="5" max="7" width="14.140625" style="36" customWidth="1"/>
    <col min="8" max="8" width="9.140625" style="38" customWidth="1"/>
    <col min="9" max="10" width="9.28515625" style="37" customWidth="1"/>
    <col min="11" max="11" width="9.140625" style="41"/>
    <col min="12" max="12" width="13.28515625" style="38" customWidth="1"/>
    <col min="13" max="16384" width="9.140625" style="38"/>
  </cols>
  <sheetData>
    <row r="1" spans="2:38" ht="27.75" customHeight="1" x14ac:dyDescent="0.35">
      <c r="B1" s="772" t="s">
        <v>199</v>
      </c>
      <c r="C1" s="772"/>
      <c r="D1" s="772"/>
      <c r="E1" s="61"/>
      <c r="F1" s="61"/>
      <c r="G1" s="706" t="s">
        <v>91</v>
      </c>
      <c r="H1" s="706"/>
    </row>
    <row r="3" spans="2:38" x14ac:dyDescent="0.2">
      <c r="B3" s="54" t="s">
        <v>1</v>
      </c>
      <c r="C3" s="54" t="s">
        <v>92</v>
      </c>
    </row>
    <row r="4" spans="2:38" x14ac:dyDescent="0.2">
      <c r="C4" s="54" t="s">
        <v>56</v>
      </c>
    </row>
    <row r="5" spans="2:38" s="41" customFormat="1" ht="13.5" thickBot="1" x14ac:dyDescent="0.25">
      <c r="B5" s="119"/>
      <c r="C5" s="119"/>
      <c r="E5" s="37"/>
      <c r="F5" s="37"/>
      <c r="G5" s="37"/>
      <c r="H5" s="198" t="s">
        <v>6</v>
      </c>
      <c r="I5" s="37"/>
      <c r="J5" s="37"/>
    </row>
    <row r="6" spans="2:38" s="41" customFormat="1" ht="39.75" thickTop="1" thickBot="1" x14ac:dyDescent="0.25">
      <c r="B6" s="70" t="s">
        <v>2</v>
      </c>
      <c r="C6" s="71" t="s">
        <v>3</v>
      </c>
      <c r="D6" s="72" t="s">
        <v>4</v>
      </c>
      <c r="E6" s="73" t="s">
        <v>500</v>
      </c>
      <c r="F6" s="73" t="s">
        <v>504</v>
      </c>
      <c r="G6" s="73" t="s">
        <v>501</v>
      </c>
      <c r="H6" s="27" t="s">
        <v>5</v>
      </c>
      <c r="I6" s="69"/>
      <c r="J6" s="69"/>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row>
    <row r="7" spans="2:38" s="79" customFormat="1" thickTop="1" thickBot="1" x14ac:dyDescent="0.25">
      <c r="B7" s="74">
        <v>1</v>
      </c>
      <c r="C7" s="75">
        <v>2</v>
      </c>
      <c r="D7" s="75">
        <v>3</v>
      </c>
      <c r="E7" s="76">
        <v>4</v>
      </c>
      <c r="F7" s="76">
        <v>5</v>
      </c>
      <c r="G7" s="76">
        <v>6</v>
      </c>
      <c r="H7" s="77" t="s">
        <v>337</v>
      </c>
      <c r="I7" s="239"/>
      <c r="J7" s="239"/>
      <c r="K7" s="67"/>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row>
    <row r="8" spans="2:38" ht="15" thickTop="1" x14ac:dyDescent="0.2">
      <c r="B8" s="95">
        <v>2141</v>
      </c>
      <c r="C8" s="96">
        <v>51</v>
      </c>
      <c r="D8" s="100" t="s">
        <v>7</v>
      </c>
      <c r="E8" s="25">
        <f>SUM(I19)</f>
        <v>250</v>
      </c>
      <c r="F8" s="25">
        <f>SUM(J19)</f>
        <v>250</v>
      </c>
      <c r="G8" s="25">
        <f>SUM(G19)</f>
        <v>150</v>
      </c>
      <c r="H8" s="35">
        <f t="shared" ref="H8:H13" si="0">G8/E8*100</f>
        <v>60</v>
      </c>
    </row>
    <row r="9" spans="2:38" x14ac:dyDescent="0.2">
      <c r="B9" s="95">
        <v>3635</v>
      </c>
      <c r="C9" s="96">
        <v>51</v>
      </c>
      <c r="D9" s="100" t="s">
        <v>7</v>
      </c>
      <c r="E9" s="25">
        <f>SUM(I25)</f>
        <v>5132</v>
      </c>
      <c r="F9" s="25">
        <f>SUM(J25)</f>
        <v>5420</v>
      </c>
      <c r="G9" s="25">
        <f>SUM(G25)</f>
        <v>4980</v>
      </c>
      <c r="H9" s="35">
        <f t="shared" si="0"/>
        <v>97.038191738113795</v>
      </c>
    </row>
    <row r="10" spans="2:38" x14ac:dyDescent="0.2">
      <c r="B10" s="95">
        <v>3636</v>
      </c>
      <c r="C10" s="96">
        <v>51</v>
      </c>
      <c r="D10" s="100" t="s">
        <v>7</v>
      </c>
      <c r="E10" s="25">
        <f>SUM(I76)</f>
        <v>3720</v>
      </c>
      <c r="F10" s="25">
        <f>SUM(J76)</f>
        <v>3720</v>
      </c>
      <c r="G10" s="25">
        <f>SUM(G76)</f>
        <v>12715</v>
      </c>
      <c r="H10" s="35">
        <f t="shared" si="0"/>
        <v>341.80107526881721</v>
      </c>
    </row>
    <row r="11" spans="2:38" x14ac:dyDescent="0.2">
      <c r="B11" s="95">
        <v>3636</v>
      </c>
      <c r="C11" s="96">
        <v>55</v>
      </c>
      <c r="D11" s="100" t="s">
        <v>274</v>
      </c>
      <c r="E11" s="25">
        <f>SUM(I135)</f>
        <v>400</v>
      </c>
      <c r="F11" s="25">
        <f>SUM(J135)</f>
        <v>400</v>
      </c>
      <c r="G11" s="25">
        <f>SUM(G135)</f>
        <v>400</v>
      </c>
      <c r="H11" s="35">
        <f t="shared" si="0"/>
        <v>100</v>
      </c>
    </row>
    <row r="12" spans="2:38" x14ac:dyDescent="0.2">
      <c r="B12" s="95">
        <v>3639</v>
      </c>
      <c r="C12" s="96">
        <v>51</v>
      </c>
      <c r="D12" s="100" t="s">
        <v>7</v>
      </c>
      <c r="E12" s="25">
        <f>SUM(I142)</f>
        <v>9656</v>
      </c>
      <c r="F12" s="25">
        <f>SUM(J142)</f>
        <v>7156</v>
      </c>
      <c r="G12" s="25">
        <f>SUM(G142)</f>
        <v>14550</v>
      </c>
      <c r="H12" s="35">
        <f t="shared" si="0"/>
        <v>150.68351284175642</v>
      </c>
    </row>
    <row r="13" spans="2:38" x14ac:dyDescent="0.2">
      <c r="B13" s="95">
        <v>3639</v>
      </c>
      <c r="C13" s="96">
        <v>52</v>
      </c>
      <c r="D13" s="100" t="s">
        <v>143</v>
      </c>
      <c r="E13" s="25">
        <f>SUM(I277)</f>
        <v>100</v>
      </c>
      <c r="F13" s="25">
        <f>SUM(J277)</f>
        <v>100</v>
      </c>
      <c r="G13" s="25"/>
      <c r="H13" s="35">
        <f t="shared" si="0"/>
        <v>0</v>
      </c>
    </row>
    <row r="14" spans="2:38" ht="28.5" x14ac:dyDescent="0.2">
      <c r="B14" s="194">
        <v>3639</v>
      </c>
      <c r="C14" s="195">
        <v>53</v>
      </c>
      <c r="D14" s="203" t="s">
        <v>272</v>
      </c>
      <c r="E14" s="130">
        <f>SUM(I283)</f>
        <v>850</v>
      </c>
      <c r="F14" s="130">
        <f>SUM(J283)</f>
        <v>562</v>
      </c>
      <c r="G14" s="130">
        <f>SUM(G283)</f>
        <v>650</v>
      </c>
      <c r="H14" s="99">
        <f t="shared" ref="H14:H15" si="1">G14/E14*100</f>
        <v>76.470588235294116</v>
      </c>
    </row>
    <row r="15" spans="2:38" ht="29.25" thickBot="1" x14ac:dyDescent="0.25">
      <c r="B15" s="194">
        <v>6172</v>
      </c>
      <c r="C15" s="195">
        <v>53</v>
      </c>
      <c r="D15" s="203" t="s">
        <v>272</v>
      </c>
      <c r="E15" s="130">
        <f>SUM(I290)</f>
        <v>1</v>
      </c>
      <c r="F15" s="130">
        <f>SUM(J290)</f>
        <v>1</v>
      </c>
      <c r="G15" s="130">
        <f>SUM(G290)</f>
        <v>1</v>
      </c>
      <c r="H15" s="99">
        <f t="shared" si="1"/>
        <v>100</v>
      </c>
    </row>
    <row r="16" spans="2:38" s="105" customFormat="1" ht="16.5" thickTop="1" thickBot="1" x14ac:dyDescent="0.3">
      <c r="B16" s="683" t="s">
        <v>8</v>
      </c>
      <c r="C16" s="684"/>
      <c r="D16" s="685"/>
      <c r="E16" s="103">
        <f>SUM(E8:E15)</f>
        <v>20109</v>
      </c>
      <c r="F16" s="103">
        <f>SUM(F8:F15)</f>
        <v>17609</v>
      </c>
      <c r="G16" s="103">
        <f>SUM(G8:G15)</f>
        <v>33446</v>
      </c>
      <c r="H16" s="42">
        <f>G16/E16*100</f>
        <v>166.32353672484956</v>
      </c>
      <c r="I16" s="37"/>
      <c r="J16" s="37"/>
      <c r="K16" s="41"/>
    </row>
    <row r="17" spans="1:11" ht="19.5" customHeight="1" thickTop="1" x14ac:dyDescent="0.2">
      <c r="B17" s="38"/>
      <c r="C17" s="38"/>
      <c r="E17" s="38"/>
      <c r="F17" s="38"/>
    </row>
    <row r="18" spans="1:11" ht="15" customHeight="1" x14ac:dyDescent="0.25">
      <c r="B18" s="45" t="s">
        <v>10</v>
      </c>
    </row>
    <row r="19" spans="1:11" ht="17.25" customHeight="1" thickBot="1" x14ac:dyDescent="0.3">
      <c r="B19" s="46" t="s">
        <v>147</v>
      </c>
      <c r="C19" s="47"/>
      <c r="D19" s="48"/>
      <c r="E19" s="49"/>
      <c r="F19" s="49"/>
      <c r="G19" s="695">
        <f>SUM(G20)</f>
        <v>150</v>
      </c>
      <c r="H19" s="695"/>
      <c r="I19" s="230">
        <v>250</v>
      </c>
      <c r="J19" s="230">
        <v>250</v>
      </c>
    </row>
    <row r="20" spans="1:11" ht="15.75" thickTop="1" x14ac:dyDescent="0.25">
      <c r="A20" s="38">
        <v>5169</v>
      </c>
      <c r="B20" s="43" t="s">
        <v>16</v>
      </c>
      <c r="G20" s="698">
        <v>150</v>
      </c>
      <c r="H20" s="699"/>
    </row>
    <row r="21" spans="1:11" ht="15" x14ac:dyDescent="0.25">
      <c r="B21" s="771" t="s">
        <v>615</v>
      </c>
      <c r="C21" s="700"/>
      <c r="D21" s="700"/>
      <c r="E21" s="700"/>
      <c r="F21" s="700"/>
      <c r="G21" s="700"/>
      <c r="H21" s="700"/>
    </row>
    <row r="22" spans="1:11" ht="15" customHeight="1" x14ac:dyDescent="0.2">
      <c r="B22" s="720" t="s">
        <v>836</v>
      </c>
      <c r="C22" s="730"/>
      <c r="D22" s="730"/>
      <c r="E22" s="730"/>
      <c r="F22" s="730"/>
      <c r="G22" s="730"/>
      <c r="H22" s="730"/>
    </row>
    <row r="23" spans="1:11" ht="15" customHeight="1" x14ac:dyDescent="0.2">
      <c r="B23" s="730"/>
      <c r="C23" s="730"/>
      <c r="D23" s="730"/>
      <c r="E23" s="730"/>
      <c r="F23" s="730"/>
      <c r="G23" s="730"/>
      <c r="H23" s="730"/>
    </row>
    <row r="24" spans="1:11" ht="14.25" customHeight="1" x14ac:dyDescent="0.25">
      <c r="B24" s="45"/>
    </row>
    <row r="25" spans="1:11" ht="17.25" customHeight="1" thickBot="1" x14ac:dyDescent="0.3">
      <c r="B25" s="46" t="s">
        <v>93</v>
      </c>
      <c r="C25" s="47"/>
      <c r="D25" s="48"/>
      <c r="E25" s="49"/>
      <c r="F25" s="49"/>
      <c r="G25" s="695">
        <f>SUM(G26,G38,G47,G68)</f>
        <v>4980</v>
      </c>
      <c r="H25" s="695"/>
      <c r="I25" s="230">
        <f>SUM(I26:I68)</f>
        <v>5132</v>
      </c>
      <c r="J25" s="230">
        <f>SUM(J26:J68)</f>
        <v>5420</v>
      </c>
    </row>
    <row r="26" spans="1:11" ht="15.75" thickTop="1" x14ac:dyDescent="0.25">
      <c r="A26" s="38">
        <v>5166</v>
      </c>
      <c r="B26" s="43" t="s">
        <v>14</v>
      </c>
      <c r="G26" s="698">
        <f>SUM(G27,G32,G35)</f>
        <v>1744</v>
      </c>
      <c r="H26" s="699"/>
      <c r="I26" s="37">
        <v>1648</v>
      </c>
      <c r="J26" s="37">
        <v>1912</v>
      </c>
    </row>
    <row r="27" spans="1:11" ht="15" x14ac:dyDescent="0.25">
      <c r="B27" s="395" t="s">
        <v>435</v>
      </c>
      <c r="G27" s="751">
        <f>SUM(G28:H30)</f>
        <v>1524</v>
      </c>
      <c r="H27" s="752"/>
    </row>
    <row r="28" spans="1:11" s="144" customFormat="1" ht="27" customHeight="1" x14ac:dyDescent="0.25">
      <c r="B28" s="774" t="s">
        <v>616</v>
      </c>
      <c r="C28" s="774"/>
      <c r="D28" s="774"/>
      <c r="E28" s="774"/>
      <c r="F28" s="774"/>
      <c r="G28" s="705">
        <v>1000</v>
      </c>
      <c r="H28" s="708"/>
      <c r="I28" s="411"/>
      <c r="J28" s="411"/>
      <c r="K28" s="416"/>
    </row>
    <row r="29" spans="1:11" s="144" customFormat="1" ht="15" customHeight="1" x14ac:dyDescent="0.25">
      <c r="B29" s="754" t="s">
        <v>617</v>
      </c>
      <c r="C29" s="754"/>
      <c r="D29" s="754"/>
      <c r="E29" s="754"/>
      <c r="F29" s="754"/>
      <c r="G29" s="705">
        <v>474</v>
      </c>
      <c r="H29" s="708"/>
      <c r="I29" s="411"/>
      <c r="J29" s="411"/>
      <c r="K29" s="416"/>
    </row>
    <row r="30" spans="1:11" s="144" customFormat="1" ht="15" customHeight="1" x14ac:dyDescent="0.25">
      <c r="B30" s="754" t="s">
        <v>618</v>
      </c>
      <c r="C30" s="754"/>
      <c r="D30" s="754"/>
      <c r="E30" s="754"/>
      <c r="F30" s="754"/>
      <c r="G30" s="705">
        <v>50</v>
      </c>
      <c r="H30" s="708"/>
      <c r="I30" s="411"/>
      <c r="J30" s="411"/>
      <c r="K30" s="416"/>
    </row>
    <row r="31" spans="1:11" s="144" customFormat="1" ht="15" customHeight="1" x14ac:dyDescent="0.25">
      <c r="B31" s="123"/>
      <c r="C31" s="145"/>
      <c r="D31" s="146"/>
      <c r="E31" s="147"/>
      <c r="F31" s="147"/>
      <c r="G31" s="148"/>
      <c r="H31" s="148"/>
      <c r="I31" s="411"/>
      <c r="J31" s="411"/>
      <c r="K31" s="416"/>
    </row>
    <row r="32" spans="1:11" s="412" customFormat="1" ht="15" x14ac:dyDescent="0.25">
      <c r="B32" s="395" t="s">
        <v>436</v>
      </c>
      <c r="C32" s="413"/>
      <c r="E32" s="414"/>
      <c r="F32" s="414"/>
      <c r="G32" s="751">
        <v>20</v>
      </c>
      <c r="H32" s="752"/>
      <c r="I32" s="415"/>
      <c r="J32" s="415"/>
      <c r="K32" s="417"/>
    </row>
    <row r="33" spans="1:11" s="144" customFormat="1" ht="15" customHeight="1" x14ac:dyDescent="0.25">
      <c r="B33" s="326" t="s">
        <v>619</v>
      </c>
      <c r="C33" s="145"/>
      <c r="D33" s="146"/>
      <c r="E33" s="147"/>
      <c r="F33" s="147"/>
      <c r="G33" s="148"/>
      <c r="H33" s="148"/>
      <c r="I33" s="411"/>
      <c r="J33" s="411"/>
      <c r="K33" s="416"/>
    </row>
    <row r="34" spans="1:11" s="144" customFormat="1" ht="15" customHeight="1" x14ac:dyDescent="0.25">
      <c r="B34" s="307"/>
      <c r="C34" s="145"/>
      <c r="D34" s="146"/>
      <c r="E34" s="147"/>
      <c r="F34" s="147"/>
      <c r="G34" s="148"/>
      <c r="H34" s="148"/>
      <c r="I34" s="411"/>
      <c r="J34" s="411"/>
      <c r="K34" s="416"/>
    </row>
    <row r="35" spans="1:11" s="412" customFormat="1" ht="15" x14ac:dyDescent="0.25">
      <c r="B35" s="395" t="s">
        <v>437</v>
      </c>
      <c r="C35" s="413"/>
      <c r="E35" s="414"/>
      <c r="F35" s="414"/>
      <c r="G35" s="751">
        <v>200</v>
      </c>
      <c r="H35" s="752"/>
      <c r="I35" s="415"/>
      <c r="J35" s="415"/>
      <c r="K35" s="417"/>
    </row>
    <row r="36" spans="1:11" s="144" customFormat="1" ht="15" customHeight="1" x14ac:dyDescent="0.25">
      <c r="B36" s="326" t="s">
        <v>620</v>
      </c>
      <c r="C36" s="145"/>
      <c r="D36" s="146"/>
      <c r="E36" s="147"/>
      <c r="F36" s="147"/>
      <c r="G36" s="148"/>
      <c r="H36" s="148"/>
      <c r="I36" s="411"/>
      <c r="J36" s="411"/>
      <c r="K36" s="416"/>
    </row>
    <row r="37" spans="1:11" s="144" customFormat="1" ht="15" customHeight="1" x14ac:dyDescent="0.25">
      <c r="B37" s="123"/>
      <c r="C37" s="145"/>
      <c r="D37" s="146"/>
      <c r="E37" s="147"/>
      <c r="F37" s="147"/>
      <c r="G37" s="148"/>
      <c r="H37" s="148"/>
      <c r="I37" s="411"/>
      <c r="J37" s="411"/>
      <c r="K37" s="416"/>
    </row>
    <row r="38" spans="1:11" ht="15" x14ac:dyDescent="0.25">
      <c r="A38" s="38">
        <v>5168</v>
      </c>
      <c r="B38" s="149" t="s">
        <v>83</v>
      </c>
      <c r="C38" s="63"/>
      <c r="D38" s="63"/>
      <c r="E38" s="63"/>
      <c r="F38" s="63"/>
      <c r="G38" s="698">
        <f>SUM(G39:H46)</f>
        <v>1697</v>
      </c>
      <c r="H38" s="699"/>
      <c r="I38" s="37">
        <v>1479</v>
      </c>
      <c r="J38" s="37">
        <v>1503</v>
      </c>
    </row>
    <row r="39" spans="1:11" ht="15" customHeight="1" x14ac:dyDescent="0.25">
      <c r="B39" s="717" t="s">
        <v>621</v>
      </c>
      <c r="C39" s="717"/>
      <c r="D39" s="717"/>
      <c r="E39" s="717"/>
      <c r="F39" s="717"/>
      <c r="G39" s="705">
        <v>17</v>
      </c>
      <c r="H39" s="708"/>
    </row>
    <row r="40" spans="1:11" ht="15" customHeight="1" x14ac:dyDescent="0.25">
      <c r="B40" s="720" t="s">
        <v>622</v>
      </c>
      <c r="C40" s="720"/>
      <c r="D40" s="720"/>
      <c r="E40" s="720"/>
      <c r="F40" s="720"/>
      <c r="G40" s="705">
        <v>9</v>
      </c>
      <c r="H40" s="708"/>
    </row>
    <row r="41" spans="1:11" ht="27" customHeight="1" x14ac:dyDescent="0.25">
      <c r="B41" s="720" t="s">
        <v>623</v>
      </c>
      <c r="C41" s="720"/>
      <c r="D41" s="720"/>
      <c r="E41" s="720"/>
      <c r="F41" s="720"/>
      <c r="G41" s="705">
        <v>1201</v>
      </c>
      <c r="H41" s="708"/>
    </row>
    <row r="42" spans="1:11" ht="27" customHeight="1" x14ac:dyDescent="0.25">
      <c r="B42" s="717" t="s">
        <v>624</v>
      </c>
      <c r="C42" s="717"/>
      <c r="D42" s="717"/>
      <c r="E42" s="717"/>
      <c r="F42" s="717"/>
      <c r="G42" s="705">
        <v>110</v>
      </c>
      <c r="H42" s="708"/>
    </row>
    <row r="43" spans="1:11" ht="14.25" customHeight="1" x14ac:dyDescent="0.25">
      <c r="B43" s="720" t="s">
        <v>625</v>
      </c>
      <c r="C43" s="720"/>
      <c r="D43" s="720"/>
      <c r="E43" s="720"/>
      <c r="F43" s="720"/>
      <c r="G43" s="705">
        <v>100</v>
      </c>
      <c r="H43" s="708"/>
    </row>
    <row r="44" spans="1:11" ht="26.45" customHeight="1" x14ac:dyDescent="0.25">
      <c r="B44" s="717" t="s">
        <v>626</v>
      </c>
      <c r="C44" s="717"/>
      <c r="D44" s="717"/>
      <c r="E44" s="717"/>
      <c r="F44" s="717"/>
      <c r="G44" s="705">
        <v>250</v>
      </c>
      <c r="H44" s="708"/>
    </row>
    <row r="45" spans="1:11" ht="28.5" customHeight="1" x14ac:dyDescent="0.25">
      <c r="B45" s="717" t="s">
        <v>627</v>
      </c>
      <c r="C45" s="717"/>
      <c r="D45" s="717"/>
      <c r="E45" s="717"/>
      <c r="F45" s="717"/>
      <c r="G45" s="705">
        <v>10</v>
      </c>
      <c r="H45" s="708"/>
    </row>
    <row r="46" spans="1:11" ht="15" customHeight="1" x14ac:dyDescent="0.25">
      <c r="B46" s="720"/>
      <c r="C46" s="720"/>
      <c r="D46" s="720"/>
      <c r="E46" s="720"/>
      <c r="F46" s="720"/>
      <c r="G46" s="705"/>
      <c r="H46" s="708"/>
    </row>
    <row r="47" spans="1:11" ht="14.25" customHeight="1" x14ac:dyDescent="0.25">
      <c r="A47" s="38">
        <v>5169</v>
      </c>
      <c r="B47" s="43" t="s">
        <v>16</v>
      </c>
      <c r="G47" s="698">
        <f>SUM(G48,G58,G65)</f>
        <v>879</v>
      </c>
      <c r="H47" s="699"/>
      <c r="I47" s="37">
        <v>1485</v>
      </c>
      <c r="J47" s="37">
        <v>1485</v>
      </c>
    </row>
    <row r="48" spans="1:11" ht="15" x14ac:dyDescent="0.25">
      <c r="B48" s="43" t="s">
        <v>139</v>
      </c>
      <c r="G48" s="751">
        <f>SUM(G54,G55)</f>
        <v>694</v>
      </c>
      <c r="H48" s="752"/>
    </row>
    <row r="49" spans="2:8" x14ac:dyDescent="0.2">
      <c r="B49" s="720" t="s">
        <v>628</v>
      </c>
      <c r="C49" s="730"/>
      <c r="D49" s="730"/>
      <c r="E49" s="730"/>
      <c r="F49" s="730"/>
      <c r="G49" s="730"/>
      <c r="H49" s="730"/>
    </row>
    <row r="50" spans="2:8" x14ac:dyDescent="0.2">
      <c r="B50" s="730"/>
      <c r="C50" s="730"/>
      <c r="D50" s="730"/>
      <c r="E50" s="730"/>
      <c r="F50" s="730"/>
      <c r="G50" s="730"/>
      <c r="H50" s="730"/>
    </row>
    <row r="51" spans="2:8" x14ac:dyDescent="0.2">
      <c r="B51" s="730"/>
      <c r="C51" s="730"/>
      <c r="D51" s="730"/>
      <c r="E51" s="730"/>
      <c r="F51" s="730"/>
      <c r="G51" s="730"/>
      <c r="H51" s="730"/>
    </row>
    <row r="52" spans="2:8" ht="43.5" customHeight="1" x14ac:dyDescent="0.2">
      <c r="B52" s="730"/>
      <c r="C52" s="730"/>
      <c r="D52" s="730"/>
      <c r="E52" s="730"/>
      <c r="F52" s="730"/>
      <c r="G52" s="730"/>
      <c r="H52" s="730"/>
    </row>
    <row r="53" spans="2:8" ht="15" x14ac:dyDescent="0.25">
      <c r="B53" s="720" t="s">
        <v>629</v>
      </c>
      <c r="C53" s="730"/>
      <c r="D53" s="730"/>
      <c r="E53" s="730"/>
      <c r="F53" s="730"/>
      <c r="G53" s="556"/>
      <c r="H53" s="557"/>
    </row>
    <row r="54" spans="2:8" ht="15" x14ac:dyDescent="0.25">
      <c r="B54" s="730"/>
      <c r="C54" s="730"/>
      <c r="D54" s="730"/>
      <c r="E54" s="730"/>
      <c r="F54" s="730"/>
      <c r="G54" s="705">
        <v>400</v>
      </c>
      <c r="H54" s="708"/>
    </row>
    <row r="55" spans="2:8" ht="31.5" customHeight="1" x14ac:dyDescent="0.2">
      <c r="B55" s="720" t="s">
        <v>837</v>
      </c>
      <c r="C55" s="720"/>
      <c r="D55" s="720"/>
      <c r="E55" s="720"/>
      <c r="F55" s="720"/>
      <c r="G55" s="705">
        <v>294</v>
      </c>
      <c r="H55" s="705"/>
    </row>
    <row r="56" spans="2:8" ht="16.5" customHeight="1" x14ac:dyDescent="0.2">
      <c r="B56" s="717" t="s">
        <v>630</v>
      </c>
      <c r="C56" s="717"/>
      <c r="D56" s="717"/>
      <c r="E56" s="717"/>
      <c r="F56" s="717"/>
      <c r="G56" s="559"/>
      <c r="H56" s="559"/>
    </row>
    <row r="57" spans="2:8" ht="15.75" customHeight="1" x14ac:dyDescent="0.25">
      <c r="B57" s="128"/>
      <c r="C57" s="61"/>
      <c r="D57" s="61"/>
      <c r="E57" s="61"/>
      <c r="F57" s="61"/>
      <c r="G57" s="556"/>
      <c r="H57" s="557"/>
    </row>
    <row r="58" spans="2:8" ht="15.75" customHeight="1" x14ac:dyDescent="0.25">
      <c r="B58" s="759" t="s">
        <v>140</v>
      </c>
      <c r="C58" s="759"/>
      <c r="D58" s="759"/>
      <c r="E58" s="759"/>
      <c r="F58" s="759"/>
      <c r="G58" s="751">
        <v>155</v>
      </c>
      <c r="H58" s="752"/>
    </row>
    <row r="59" spans="2:8" ht="15.75" customHeight="1" x14ac:dyDescent="0.2">
      <c r="B59" s="720" t="s">
        <v>631</v>
      </c>
      <c r="C59" s="730"/>
      <c r="D59" s="730"/>
      <c r="E59" s="730"/>
      <c r="F59" s="730"/>
      <c r="G59" s="730"/>
      <c r="H59" s="730"/>
    </row>
    <row r="60" spans="2:8" ht="15.75" customHeight="1" x14ac:dyDescent="0.2">
      <c r="B60" s="730"/>
      <c r="C60" s="730"/>
      <c r="D60" s="730"/>
      <c r="E60" s="730"/>
      <c r="F60" s="730"/>
      <c r="G60" s="730"/>
      <c r="H60" s="730"/>
    </row>
    <row r="61" spans="2:8" ht="25.5" customHeight="1" x14ac:dyDescent="0.2">
      <c r="B61" s="730"/>
      <c r="C61" s="730"/>
      <c r="D61" s="730"/>
      <c r="E61" s="730"/>
      <c r="F61" s="730"/>
      <c r="G61" s="730"/>
      <c r="H61" s="730"/>
    </row>
    <row r="62" spans="2:8" ht="15.75" customHeight="1" x14ac:dyDescent="0.25">
      <c r="B62" s="713" t="s">
        <v>632</v>
      </c>
      <c r="C62" s="713"/>
      <c r="D62" s="713"/>
      <c r="E62" s="713"/>
      <c r="F62" s="713"/>
      <c r="G62" s="705">
        <v>35</v>
      </c>
      <c r="H62" s="708"/>
    </row>
    <row r="63" spans="2:8" ht="15.75" customHeight="1" x14ac:dyDescent="0.25">
      <c r="B63" s="713" t="s">
        <v>633</v>
      </c>
      <c r="C63" s="713"/>
      <c r="D63" s="713"/>
      <c r="E63" s="713"/>
      <c r="F63" s="713"/>
      <c r="G63" s="705">
        <v>120</v>
      </c>
      <c r="H63" s="708"/>
    </row>
    <row r="64" spans="2:8" ht="15.75" customHeight="1" x14ac:dyDescent="0.25">
      <c r="B64" s="392"/>
      <c r="C64" s="391"/>
      <c r="D64" s="391"/>
      <c r="E64" s="391"/>
      <c r="F64" s="391"/>
      <c r="G64" s="556"/>
      <c r="H64" s="557"/>
    </row>
    <row r="65" spans="1:10" ht="15" customHeight="1" x14ac:dyDescent="0.2">
      <c r="B65" s="759" t="s">
        <v>355</v>
      </c>
      <c r="C65" s="759"/>
      <c r="D65" s="759"/>
      <c r="E65" s="759"/>
      <c r="F65" s="759"/>
      <c r="G65" s="751">
        <v>30</v>
      </c>
      <c r="H65" s="751"/>
    </row>
    <row r="66" spans="1:10" ht="15" customHeight="1" x14ac:dyDescent="0.2">
      <c r="B66" s="704" t="s">
        <v>466</v>
      </c>
      <c r="C66" s="704"/>
      <c r="D66" s="704"/>
      <c r="E66" s="704"/>
      <c r="F66" s="704"/>
      <c r="G66" s="705"/>
      <c r="H66" s="705"/>
    </row>
    <row r="67" spans="1:10" ht="18" customHeight="1" x14ac:dyDescent="0.2">
      <c r="B67" s="38"/>
      <c r="C67" s="38"/>
      <c r="E67" s="38"/>
      <c r="F67" s="38"/>
      <c r="G67" s="38"/>
    </row>
    <row r="68" spans="1:10" ht="15" x14ac:dyDescent="0.25">
      <c r="A68" s="38">
        <v>5192</v>
      </c>
      <c r="B68" s="43" t="s">
        <v>187</v>
      </c>
      <c r="G68" s="698">
        <f>SUM(G69,G73)</f>
        <v>660</v>
      </c>
      <c r="H68" s="699"/>
      <c r="I68" s="37">
        <v>520</v>
      </c>
      <c r="J68" s="37">
        <v>520</v>
      </c>
    </row>
    <row r="69" spans="1:10" ht="14.25" customHeight="1" x14ac:dyDescent="0.25">
      <c r="B69" s="713" t="s">
        <v>438</v>
      </c>
      <c r="C69" s="713"/>
      <c r="D69" s="713"/>
      <c r="E69" s="713"/>
      <c r="F69" s="713"/>
      <c r="G69" s="751">
        <v>260</v>
      </c>
      <c r="H69" s="752"/>
    </row>
    <row r="70" spans="1:10" ht="14.25" customHeight="1" x14ac:dyDescent="0.2">
      <c r="B70" s="697" t="s">
        <v>439</v>
      </c>
      <c r="C70" s="697"/>
      <c r="D70" s="697"/>
      <c r="E70" s="697"/>
      <c r="F70" s="697"/>
      <c r="G70" s="697"/>
      <c r="H70" s="697"/>
    </row>
    <row r="71" spans="1:10" ht="14.25" customHeight="1" x14ac:dyDescent="0.2">
      <c r="B71" s="697"/>
      <c r="C71" s="697"/>
      <c r="D71" s="697"/>
      <c r="E71" s="697"/>
      <c r="F71" s="697"/>
      <c r="G71" s="697"/>
      <c r="H71" s="697"/>
    </row>
    <row r="72" spans="1:10" ht="15" x14ac:dyDescent="0.25">
      <c r="B72" s="301"/>
      <c r="C72" s="301"/>
      <c r="D72" s="301"/>
      <c r="E72" s="301"/>
      <c r="F72" s="301"/>
      <c r="G72" s="38"/>
    </row>
    <row r="73" spans="1:10" ht="14.25" customHeight="1" x14ac:dyDescent="0.25">
      <c r="B73" s="759" t="s">
        <v>440</v>
      </c>
      <c r="C73" s="713"/>
      <c r="D73" s="713"/>
      <c r="E73" s="713"/>
      <c r="F73" s="713"/>
      <c r="G73" s="751">
        <v>400</v>
      </c>
      <c r="H73" s="752"/>
    </row>
    <row r="74" spans="1:10" ht="14.25" customHeight="1" x14ac:dyDescent="0.2">
      <c r="B74" s="697" t="s">
        <v>467</v>
      </c>
      <c r="C74" s="697"/>
      <c r="D74" s="697"/>
      <c r="E74" s="697"/>
      <c r="F74" s="697"/>
      <c r="G74" s="697"/>
      <c r="H74" s="697"/>
    </row>
    <row r="75" spans="1:10" ht="14.25" customHeight="1" x14ac:dyDescent="0.2">
      <c r="B75" s="300"/>
      <c r="C75" s="300"/>
      <c r="D75" s="300"/>
      <c r="E75" s="300"/>
      <c r="F75" s="300"/>
      <c r="G75" s="555"/>
      <c r="H75" s="555"/>
    </row>
    <row r="76" spans="1:10" ht="17.25" customHeight="1" thickBot="1" x14ac:dyDescent="0.3">
      <c r="B76" s="46" t="s">
        <v>94</v>
      </c>
      <c r="C76" s="47"/>
      <c r="D76" s="48"/>
      <c r="E76" s="49"/>
      <c r="F76" s="49"/>
      <c r="G76" s="695">
        <f>SUM(G77,G112)</f>
        <v>12715</v>
      </c>
      <c r="H76" s="695"/>
      <c r="I76" s="230">
        <f>SUM(I77:I112)</f>
        <v>3720</v>
      </c>
      <c r="J76" s="230">
        <f t="shared" ref="J76" si="2">SUM(J77:J112)</f>
        <v>3720</v>
      </c>
    </row>
    <row r="77" spans="1:10" ht="15.75" thickTop="1" x14ac:dyDescent="0.25">
      <c r="A77" s="38">
        <v>5175</v>
      </c>
      <c r="B77" s="43" t="s">
        <v>33</v>
      </c>
      <c r="G77" s="698">
        <f>SUM(G78,G81,G85,G89,G93,G98,G101,G106,G109)</f>
        <v>185</v>
      </c>
      <c r="H77" s="699"/>
      <c r="I77" s="37">
        <v>190</v>
      </c>
      <c r="J77" s="37">
        <v>190</v>
      </c>
    </row>
    <row r="78" spans="1:10" ht="14.25" customHeight="1" x14ac:dyDescent="0.25">
      <c r="B78" s="773" t="s">
        <v>634</v>
      </c>
      <c r="C78" s="719"/>
      <c r="D78" s="719"/>
      <c r="E78" s="719"/>
      <c r="F78" s="719"/>
      <c r="G78" s="751">
        <v>5</v>
      </c>
      <c r="H78" s="752"/>
    </row>
    <row r="79" spans="1:10" ht="14.25" customHeight="1" x14ac:dyDescent="0.2">
      <c r="B79" s="717" t="s">
        <v>635</v>
      </c>
      <c r="C79" s="717"/>
      <c r="D79" s="717"/>
      <c r="E79" s="717"/>
      <c r="F79" s="717"/>
      <c r="G79" s="717"/>
      <c r="H79" s="717"/>
    </row>
    <row r="80" spans="1:10" ht="15" customHeight="1" x14ac:dyDescent="0.2">
      <c r="B80" s="59"/>
      <c r="C80" s="59"/>
      <c r="D80" s="59"/>
      <c r="E80" s="59"/>
      <c r="F80" s="59"/>
      <c r="G80" s="560"/>
      <c r="H80" s="560"/>
    </row>
    <row r="81" spans="2:8" ht="14.25" customHeight="1" x14ac:dyDescent="0.25">
      <c r="B81" s="755" t="s">
        <v>356</v>
      </c>
      <c r="C81" s="755"/>
      <c r="D81" s="755"/>
      <c r="E81" s="755"/>
      <c r="F81" s="755"/>
      <c r="G81" s="751">
        <v>5</v>
      </c>
      <c r="H81" s="752"/>
    </row>
    <row r="82" spans="2:8" ht="14.25" customHeight="1" x14ac:dyDescent="0.2">
      <c r="B82" s="720" t="s">
        <v>357</v>
      </c>
      <c r="C82" s="720"/>
      <c r="D82" s="720"/>
      <c r="E82" s="720"/>
      <c r="F82" s="720"/>
      <c r="G82" s="720"/>
      <c r="H82" s="720"/>
    </row>
    <row r="83" spans="2:8" ht="14.25" customHeight="1" x14ac:dyDescent="0.2">
      <c r="B83" s="730"/>
      <c r="C83" s="730"/>
      <c r="D83" s="730"/>
      <c r="E83" s="730"/>
      <c r="F83" s="730"/>
      <c r="G83" s="730"/>
      <c r="H83" s="730"/>
    </row>
    <row r="84" spans="2:8" ht="15.75" customHeight="1" x14ac:dyDescent="0.2">
      <c r="B84" s="38"/>
      <c r="C84" s="150"/>
      <c r="D84" s="150"/>
      <c r="E84" s="150"/>
      <c r="F84" s="150"/>
      <c r="G84" s="567"/>
      <c r="H84" s="567"/>
    </row>
    <row r="85" spans="2:8" ht="15" customHeight="1" x14ac:dyDescent="0.25">
      <c r="B85" s="755" t="s">
        <v>358</v>
      </c>
      <c r="C85" s="755"/>
      <c r="D85" s="755"/>
      <c r="E85" s="755"/>
      <c r="F85" s="755"/>
      <c r="G85" s="751">
        <v>5</v>
      </c>
      <c r="H85" s="752"/>
    </row>
    <row r="86" spans="2:8" ht="15" customHeight="1" x14ac:dyDescent="0.2">
      <c r="B86" s="720" t="s">
        <v>492</v>
      </c>
      <c r="C86" s="720"/>
      <c r="D86" s="720"/>
      <c r="E86" s="720"/>
      <c r="F86" s="720"/>
      <c r="G86" s="720"/>
      <c r="H86" s="720"/>
    </row>
    <row r="87" spans="2:8" ht="14.25" customHeight="1" x14ac:dyDescent="0.2">
      <c r="B87" s="720"/>
      <c r="C87" s="720"/>
      <c r="D87" s="720"/>
      <c r="E87" s="720"/>
      <c r="F87" s="720"/>
      <c r="G87" s="720"/>
      <c r="H87" s="720"/>
    </row>
    <row r="88" spans="2:8" ht="15" customHeight="1" x14ac:dyDescent="0.2">
      <c r="B88" s="150"/>
      <c r="C88" s="150"/>
      <c r="D88" s="150"/>
      <c r="E88" s="150"/>
      <c r="F88" s="150"/>
      <c r="G88" s="567"/>
      <c r="H88" s="567"/>
    </row>
    <row r="89" spans="2:8" ht="15" customHeight="1" x14ac:dyDescent="0.25">
      <c r="B89" s="755" t="s">
        <v>359</v>
      </c>
      <c r="C89" s="755"/>
      <c r="D89" s="755"/>
      <c r="E89" s="755"/>
      <c r="F89" s="755"/>
      <c r="G89" s="751">
        <v>5</v>
      </c>
      <c r="H89" s="752"/>
    </row>
    <row r="90" spans="2:8" ht="15.75" customHeight="1" x14ac:dyDescent="0.2">
      <c r="B90" s="720" t="s">
        <v>441</v>
      </c>
      <c r="C90" s="730"/>
      <c r="D90" s="730"/>
      <c r="E90" s="730"/>
      <c r="F90" s="730"/>
      <c r="G90" s="730"/>
      <c r="H90" s="730"/>
    </row>
    <row r="91" spans="2:8" ht="29.25" customHeight="1" x14ac:dyDescent="0.2">
      <c r="B91" s="730"/>
      <c r="C91" s="730"/>
      <c r="D91" s="730"/>
      <c r="E91" s="730"/>
      <c r="F91" s="730"/>
      <c r="G91" s="730"/>
      <c r="H91" s="730"/>
    </row>
    <row r="92" spans="2:8" ht="5.0999999999999996" customHeight="1" x14ac:dyDescent="0.2">
      <c r="B92" s="150"/>
      <c r="C92" s="150"/>
      <c r="D92" s="150"/>
      <c r="E92" s="150"/>
      <c r="F92" s="150"/>
      <c r="G92" s="567"/>
      <c r="H92" s="567"/>
    </row>
    <row r="93" spans="2:8" ht="15" customHeight="1" x14ac:dyDescent="0.25">
      <c r="B93" s="755" t="s">
        <v>442</v>
      </c>
      <c r="C93" s="755"/>
      <c r="D93" s="755"/>
      <c r="E93" s="755"/>
      <c r="F93" s="755"/>
      <c r="G93" s="751">
        <f>SUM(G95:H96)</f>
        <v>50</v>
      </c>
      <c r="H93" s="752"/>
    </row>
    <row r="94" spans="2:8" ht="14.25" customHeight="1" x14ac:dyDescent="0.2">
      <c r="B94" s="720" t="s">
        <v>360</v>
      </c>
      <c r="C94" s="720"/>
      <c r="D94" s="720"/>
      <c r="E94" s="720"/>
      <c r="F94" s="720"/>
      <c r="G94" s="720"/>
      <c r="H94" s="720"/>
    </row>
    <row r="95" spans="2:8" ht="15" customHeight="1" x14ac:dyDescent="0.25">
      <c r="B95" s="717" t="s">
        <v>361</v>
      </c>
      <c r="C95" s="717"/>
      <c r="D95" s="717"/>
      <c r="E95" s="717"/>
      <c r="F95" s="717"/>
      <c r="G95" s="705">
        <v>30</v>
      </c>
      <c r="H95" s="708"/>
    </row>
    <row r="96" spans="2:8" ht="15" customHeight="1" x14ac:dyDescent="0.25">
      <c r="B96" s="717" t="s">
        <v>362</v>
      </c>
      <c r="C96" s="717"/>
      <c r="D96" s="717"/>
      <c r="E96" s="717"/>
      <c r="F96" s="717"/>
      <c r="G96" s="705">
        <v>20</v>
      </c>
      <c r="H96" s="708"/>
    </row>
    <row r="97" spans="1:10" ht="15.75" customHeight="1" x14ac:dyDescent="0.2">
      <c r="B97" s="174"/>
      <c r="C97" s="174"/>
      <c r="D97" s="174"/>
      <c r="E97" s="174"/>
      <c r="F97" s="174"/>
      <c r="G97" s="561"/>
      <c r="H97" s="561"/>
    </row>
    <row r="98" spans="1:10" ht="15" customHeight="1" x14ac:dyDescent="0.2">
      <c r="B98" s="755" t="s">
        <v>363</v>
      </c>
      <c r="C98" s="755"/>
      <c r="D98" s="755"/>
      <c r="E98" s="755"/>
      <c r="F98" s="755"/>
      <c r="G98" s="765">
        <v>20</v>
      </c>
      <c r="H98" s="766"/>
    </row>
    <row r="99" spans="1:10" ht="30" customHeight="1" x14ac:dyDescent="0.2">
      <c r="B99" s="720" t="s">
        <v>389</v>
      </c>
      <c r="C99" s="730"/>
      <c r="D99" s="730"/>
      <c r="E99" s="730"/>
      <c r="F99" s="730"/>
      <c r="G99" s="730"/>
      <c r="H99" s="730"/>
    </row>
    <row r="100" spans="1:10" ht="15.75" customHeight="1" x14ac:dyDescent="0.2">
      <c r="B100" s="58"/>
      <c r="C100" s="58"/>
      <c r="D100" s="58"/>
      <c r="E100" s="58"/>
      <c r="F100" s="58"/>
      <c r="G100" s="563"/>
      <c r="H100" s="563"/>
    </row>
    <row r="101" spans="1:10" ht="14.25" customHeight="1" x14ac:dyDescent="0.2">
      <c r="B101" s="755" t="s">
        <v>364</v>
      </c>
      <c r="C101" s="755"/>
      <c r="D101" s="755"/>
      <c r="E101" s="755"/>
      <c r="F101" s="755"/>
      <c r="G101" s="765">
        <v>10</v>
      </c>
      <c r="H101" s="765"/>
    </row>
    <row r="102" spans="1:10" ht="14.25" customHeight="1" x14ac:dyDescent="0.2">
      <c r="B102" s="720" t="s">
        <v>390</v>
      </c>
      <c r="C102" s="720"/>
      <c r="D102" s="720"/>
      <c r="E102" s="720"/>
      <c r="F102" s="720"/>
      <c r="G102" s="720"/>
      <c r="H102" s="720"/>
    </row>
    <row r="103" spans="1:10" ht="14.25" customHeight="1" x14ac:dyDescent="0.2">
      <c r="B103" s="720"/>
      <c r="C103" s="720"/>
      <c r="D103" s="720"/>
      <c r="E103" s="720"/>
      <c r="F103" s="720"/>
      <c r="G103" s="720"/>
      <c r="H103" s="720"/>
    </row>
    <row r="104" spans="1:10" ht="13.5" customHeight="1" x14ac:dyDescent="0.2">
      <c r="B104" s="720"/>
      <c r="C104" s="720"/>
      <c r="D104" s="720"/>
      <c r="E104" s="720"/>
      <c r="F104" s="720"/>
      <c r="G104" s="720"/>
      <c r="H104" s="720"/>
    </row>
    <row r="106" spans="1:10" ht="15" customHeight="1" x14ac:dyDescent="0.2">
      <c r="B106" s="755" t="s">
        <v>391</v>
      </c>
      <c r="C106" s="755"/>
      <c r="D106" s="755"/>
      <c r="E106" s="755"/>
      <c r="F106" s="755"/>
      <c r="G106" s="765">
        <v>5</v>
      </c>
      <c r="H106" s="766"/>
    </row>
    <row r="107" spans="1:10" ht="30" customHeight="1" x14ac:dyDescent="0.2">
      <c r="B107" s="720" t="s">
        <v>392</v>
      </c>
      <c r="C107" s="720"/>
      <c r="D107" s="720"/>
      <c r="E107" s="720"/>
      <c r="F107" s="720"/>
      <c r="G107" s="720"/>
      <c r="H107" s="720"/>
    </row>
    <row r="108" spans="1:10" ht="14.25" customHeight="1" x14ac:dyDescent="0.2">
      <c r="B108" s="263"/>
      <c r="C108" s="263"/>
      <c r="D108" s="263"/>
      <c r="E108" s="263"/>
      <c r="F108" s="263"/>
      <c r="G108" s="560"/>
      <c r="H108" s="560"/>
    </row>
    <row r="109" spans="1:10" ht="28.5" customHeight="1" x14ac:dyDescent="0.2">
      <c r="B109" s="755" t="s">
        <v>365</v>
      </c>
      <c r="C109" s="755"/>
      <c r="D109" s="755"/>
      <c r="E109" s="755"/>
      <c r="F109" s="755"/>
      <c r="G109" s="765">
        <v>80</v>
      </c>
      <c r="H109" s="766"/>
    </row>
    <row r="110" spans="1:10" ht="45.75" customHeight="1" x14ac:dyDescent="0.2">
      <c r="B110" s="720" t="s">
        <v>636</v>
      </c>
      <c r="C110" s="720"/>
      <c r="D110" s="720"/>
      <c r="E110" s="720"/>
      <c r="F110" s="720"/>
      <c r="G110" s="720"/>
      <c r="H110" s="720"/>
    </row>
    <row r="111" spans="1:10" ht="14.25" customHeight="1" x14ac:dyDescent="0.2">
      <c r="B111" s="263"/>
      <c r="C111" s="263"/>
      <c r="D111" s="263"/>
      <c r="E111" s="263"/>
      <c r="F111" s="263"/>
      <c r="G111" s="560"/>
      <c r="H111" s="560"/>
    </row>
    <row r="112" spans="1:10" ht="15" x14ac:dyDescent="0.25">
      <c r="A112" s="38">
        <v>5179</v>
      </c>
      <c r="B112" s="43" t="s">
        <v>175</v>
      </c>
      <c r="G112" s="698">
        <f>SUM(G113,G118,G124,G128)</f>
        <v>12530</v>
      </c>
      <c r="H112" s="699"/>
      <c r="I112" s="37">
        <v>3530</v>
      </c>
      <c r="J112" s="37">
        <v>3530</v>
      </c>
    </row>
    <row r="113" spans="2:8" ht="14.25" customHeight="1" x14ac:dyDescent="0.25">
      <c r="B113" s="755" t="s">
        <v>141</v>
      </c>
      <c r="C113" s="755"/>
      <c r="D113" s="755"/>
      <c r="E113" s="755"/>
      <c r="F113" s="755"/>
      <c r="G113" s="751">
        <v>400</v>
      </c>
      <c r="H113" s="752"/>
    </row>
    <row r="114" spans="2:8" ht="14.25" customHeight="1" x14ac:dyDescent="0.2">
      <c r="B114" s="720" t="s">
        <v>637</v>
      </c>
      <c r="C114" s="730"/>
      <c r="D114" s="730"/>
      <c r="E114" s="730"/>
      <c r="F114" s="730"/>
      <c r="G114" s="730"/>
      <c r="H114" s="730"/>
    </row>
    <row r="115" spans="2:8" ht="14.25" customHeight="1" x14ac:dyDescent="0.2">
      <c r="B115" s="730"/>
      <c r="C115" s="730"/>
      <c r="D115" s="730"/>
      <c r="E115" s="730"/>
      <c r="F115" s="730"/>
      <c r="G115" s="730"/>
      <c r="H115" s="730"/>
    </row>
    <row r="116" spans="2:8" ht="14.25" customHeight="1" x14ac:dyDescent="0.2">
      <c r="B116" s="730"/>
      <c r="C116" s="730"/>
      <c r="D116" s="730"/>
      <c r="E116" s="730"/>
      <c r="F116" s="730"/>
      <c r="G116" s="730"/>
      <c r="H116" s="730"/>
    </row>
    <row r="117" spans="2:8" ht="14.25" customHeight="1" x14ac:dyDescent="0.2">
      <c r="B117" s="59"/>
      <c r="C117" s="59"/>
      <c r="D117" s="59"/>
      <c r="E117" s="59"/>
      <c r="F117" s="59"/>
      <c r="G117" s="560"/>
      <c r="H117" s="560"/>
    </row>
    <row r="118" spans="2:8" ht="14.25" customHeight="1" x14ac:dyDescent="0.25">
      <c r="B118" s="755" t="s">
        <v>142</v>
      </c>
      <c r="C118" s="755"/>
      <c r="D118" s="755"/>
      <c r="E118" s="755"/>
      <c r="F118" s="755"/>
      <c r="G118" s="751">
        <v>100</v>
      </c>
      <c r="H118" s="752"/>
    </row>
    <row r="119" spans="2:8" ht="14.25" customHeight="1" x14ac:dyDescent="0.2">
      <c r="B119" s="720" t="s">
        <v>638</v>
      </c>
      <c r="C119" s="730"/>
      <c r="D119" s="730"/>
      <c r="E119" s="730"/>
      <c r="F119" s="730"/>
      <c r="G119" s="730"/>
      <c r="H119" s="730"/>
    </row>
    <row r="120" spans="2:8" ht="14.25" customHeight="1" x14ac:dyDescent="0.2">
      <c r="B120" s="730"/>
      <c r="C120" s="730"/>
      <c r="D120" s="730"/>
      <c r="E120" s="730"/>
      <c r="F120" s="730"/>
      <c r="G120" s="730"/>
      <c r="H120" s="730"/>
    </row>
    <row r="121" spans="2:8" ht="14.25" customHeight="1" x14ac:dyDescent="0.2">
      <c r="B121" s="730"/>
      <c r="C121" s="730"/>
      <c r="D121" s="730"/>
      <c r="E121" s="730"/>
      <c r="F121" s="730"/>
      <c r="G121" s="730"/>
      <c r="H121" s="730"/>
    </row>
    <row r="122" spans="2:8" ht="3" customHeight="1" x14ac:dyDescent="0.2">
      <c r="B122" s="730"/>
      <c r="C122" s="730"/>
      <c r="D122" s="730"/>
      <c r="E122" s="730"/>
      <c r="F122" s="730"/>
      <c r="G122" s="730"/>
      <c r="H122" s="730"/>
    </row>
    <row r="123" spans="2:8" ht="14.25" customHeight="1" x14ac:dyDescent="0.2">
      <c r="B123" s="224"/>
      <c r="C123" s="224"/>
      <c r="D123" s="224"/>
      <c r="E123" s="224"/>
      <c r="F123" s="224"/>
      <c r="G123" s="563"/>
      <c r="H123" s="563"/>
    </row>
    <row r="124" spans="2:8" ht="14.25" customHeight="1" x14ac:dyDescent="0.25">
      <c r="B124" s="755" t="s">
        <v>366</v>
      </c>
      <c r="C124" s="755"/>
      <c r="D124" s="755"/>
      <c r="E124" s="755"/>
      <c r="F124" s="755"/>
      <c r="G124" s="751">
        <v>30</v>
      </c>
      <c r="H124" s="752"/>
    </row>
    <row r="125" spans="2:8" ht="15.75" customHeight="1" x14ac:dyDescent="0.2">
      <c r="B125" s="720" t="s">
        <v>639</v>
      </c>
      <c r="C125" s="720"/>
      <c r="D125" s="720"/>
      <c r="E125" s="720"/>
      <c r="F125" s="720"/>
      <c r="G125" s="720"/>
      <c r="H125" s="720"/>
    </row>
    <row r="126" spans="2:8" ht="15.75" customHeight="1" x14ac:dyDescent="0.2">
      <c r="B126" s="720"/>
      <c r="C126" s="720"/>
      <c r="D126" s="720"/>
      <c r="E126" s="720"/>
      <c r="F126" s="720"/>
      <c r="G126" s="720"/>
      <c r="H126" s="720"/>
    </row>
    <row r="127" spans="2:8" ht="15.75" customHeight="1" x14ac:dyDescent="0.2">
      <c r="B127" s="150"/>
      <c r="C127" s="150"/>
      <c r="D127" s="150"/>
      <c r="E127" s="150"/>
      <c r="F127" s="150"/>
      <c r="G127" s="567"/>
      <c r="H127" s="567"/>
    </row>
    <row r="128" spans="2:8" ht="14.25" customHeight="1" x14ac:dyDescent="0.25">
      <c r="B128" s="755" t="s">
        <v>495</v>
      </c>
      <c r="C128" s="755"/>
      <c r="D128" s="755"/>
      <c r="E128" s="755"/>
      <c r="F128" s="755"/>
      <c r="G128" s="756">
        <v>12000</v>
      </c>
      <c r="H128" s="757"/>
    </row>
    <row r="129" spans="1:10" ht="15.75" customHeight="1" x14ac:dyDescent="0.2">
      <c r="B129" s="720" t="s">
        <v>640</v>
      </c>
      <c r="C129" s="720"/>
      <c r="D129" s="720"/>
      <c r="E129" s="720"/>
      <c r="F129" s="720"/>
      <c r="G129" s="720"/>
      <c r="H129" s="720"/>
    </row>
    <row r="130" spans="1:10" ht="15.75" customHeight="1" x14ac:dyDescent="0.2">
      <c r="B130" s="720"/>
      <c r="C130" s="720"/>
      <c r="D130" s="720"/>
      <c r="E130" s="720"/>
      <c r="F130" s="720"/>
      <c r="G130" s="720"/>
      <c r="H130" s="720"/>
    </row>
    <row r="131" spans="1:10" ht="15.75" customHeight="1" x14ac:dyDescent="0.2">
      <c r="B131" s="308"/>
      <c r="C131" s="308"/>
      <c r="D131" s="308"/>
      <c r="E131" s="308"/>
      <c r="F131" s="308"/>
      <c r="G131" s="567"/>
      <c r="H131" s="567"/>
    </row>
    <row r="132" spans="1:10" ht="15.75" customHeight="1" x14ac:dyDescent="0.2">
      <c r="B132" s="403"/>
      <c r="C132" s="403"/>
      <c r="D132" s="403"/>
      <c r="E132" s="403"/>
      <c r="F132" s="403"/>
      <c r="G132" s="567"/>
      <c r="H132" s="567"/>
    </row>
    <row r="133" spans="1:10" ht="15.75" customHeight="1" x14ac:dyDescent="0.2">
      <c r="B133" s="567"/>
      <c r="C133" s="567"/>
      <c r="D133" s="567"/>
      <c r="E133" s="567"/>
      <c r="F133" s="567"/>
      <c r="G133" s="567"/>
      <c r="H133" s="567"/>
    </row>
    <row r="134" spans="1:10" ht="15.75" customHeight="1" x14ac:dyDescent="0.2">
      <c r="B134" s="403"/>
      <c r="C134" s="403"/>
      <c r="D134" s="403"/>
      <c r="E134" s="403"/>
      <c r="F134" s="403"/>
      <c r="G134" s="567"/>
      <c r="H134" s="567"/>
    </row>
    <row r="135" spans="1:10" ht="17.25" customHeight="1" thickBot="1" x14ac:dyDescent="0.3">
      <c r="B135" s="46" t="s">
        <v>275</v>
      </c>
      <c r="C135" s="47"/>
      <c r="D135" s="48"/>
      <c r="E135" s="49"/>
      <c r="F135" s="49"/>
      <c r="G135" s="695">
        <v>400</v>
      </c>
      <c r="H135" s="695"/>
      <c r="I135" s="230">
        <v>400</v>
      </c>
      <c r="J135" s="230">
        <v>400</v>
      </c>
    </row>
    <row r="136" spans="1:10" ht="15.75" thickTop="1" x14ac:dyDescent="0.25">
      <c r="A136" s="38">
        <v>5542</v>
      </c>
      <c r="B136" s="43" t="s">
        <v>220</v>
      </c>
      <c r="G136" s="698">
        <v>400</v>
      </c>
      <c r="H136" s="699"/>
    </row>
    <row r="137" spans="1:10" ht="14.25" customHeight="1" x14ac:dyDescent="0.25">
      <c r="B137" s="755" t="s">
        <v>200</v>
      </c>
      <c r="C137" s="755"/>
      <c r="D137" s="755"/>
      <c r="E137" s="755"/>
      <c r="F137" s="755"/>
      <c r="G137" s="751"/>
      <c r="H137" s="752"/>
    </row>
    <row r="138" spans="1:10" ht="14.25" customHeight="1" x14ac:dyDescent="0.2">
      <c r="B138" s="720" t="s">
        <v>641</v>
      </c>
      <c r="C138" s="730"/>
      <c r="D138" s="730"/>
      <c r="E138" s="730"/>
      <c r="F138" s="730"/>
      <c r="G138" s="730"/>
      <c r="H138" s="730"/>
    </row>
    <row r="139" spans="1:10" ht="14.25" customHeight="1" x14ac:dyDescent="0.2">
      <c r="B139" s="730"/>
      <c r="C139" s="730"/>
      <c r="D139" s="730"/>
      <c r="E139" s="730"/>
      <c r="F139" s="730"/>
      <c r="G139" s="730"/>
      <c r="H139" s="730"/>
    </row>
    <row r="140" spans="1:10" ht="14.25" customHeight="1" x14ac:dyDescent="0.2">
      <c r="B140" s="730"/>
      <c r="C140" s="730"/>
      <c r="D140" s="730"/>
      <c r="E140" s="730"/>
      <c r="F140" s="730"/>
      <c r="G140" s="730"/>
      <c r="H140" s="730"/>
    </row>
    <row r="141" spans="1:10" ht="18" customHeight="1" x14ac:dyDescent="0.2">
      <c r="B141" s="150"/>
      <c r="C141" s="150"/>
      <c r="D141" s="150"/>
      <c r="E141" s="150"/>
      <c r="F141" s="150"/>
      <c r="G141" s="567"/>
      <c r="H141" s="567"/>
    </row>
    <row r="142" spans="1:10" ht="17.25" customHeight="1" thickBot="1" x14ac:dyDescent="0.3">
      <c r="B142" s="46" t="s">
        <v>95</v>
      </c>
      <c r="C142" s="47"/>
      <c r="D142" s="48"/>
      <c r="E142" s="49"/>
      <c r="F142" s="49"/>
      <c r="G142" s="695">
        <f>SUM(G143,G165,G195,G235)</f>
        <v>14550</v>
      </c>
      <c r="H142" s="695"/>
      <c r="I142" s="230">
        <f>SUM(I143:I270)</f>
        <v>9656</v>
      </c>
      <c r="J142" s="230">
        <f>SUM(J143:J270)</f>
        <v>7156</v>
      </c>
    </row>
    <row r="143" spans="1:10" ht="17.25" customHeight="1" thickTop="1" x14ac:dyDescent="0.25">
      <c r="A143" s="38">
        <v>5139</v>
      </c>
      <c r="B143" s="43" t="s">
        <v>185</v>
      </c>
      <c r="G143" s="775">
        <f>SUM(G145,G150,G153,G158)</f>
        <v>440</v>
      </c>
      <c r="H143" s="775"/>
      <c r="I143" s="37">
        <v>450</v>
      </c>
      <c r="J143" s="37">
        <v>252</v>
      </c>
    </row>
    <row r="144" spans="1:10" ht="17.25" customHeight="1" x14ac:dyDescent="0.25">
      <c r="B144" s="759" t="s">
        <v>144</v>
      </c>
      <c r="C144" s="776"/>
      <c r="D144" s="776"/>
      <c r="E144" s="776"/>
      <c r="F144" s="776"/>
      <c r="G144" s="556"/>
      <c r="H144" s="557"/>
    </row>
    <row r="145" spans="2:8" ht="12.75" customHeight="1" x14ac:dyDescent="0.25">
      <c r="B145" s="776"/>
      <c r="C145" s="776"/>
      <c r="D145" s="776"/>
      <c r="E145" s="776"/>
      <c r="F145" s="776"/>
      <c r="G145" s="751">
        <v>50</v>
      </c>
      <c r="H145" s="752"/>
    </row>
    <row r="146" spans="2:8" ht="17.25" customHeight="1" x14ac:dyDescent="0.2">
      <c r="B146" s="720" t="s">
        <v>642</v>
      </c>
      <c r="C146" s="730"/>
      <c r="D146" s="730"/>
      <c r="E146" s="730"/>
      <c r="F146" s="730"/>
      <c r="G146" s="730"/>
      <c r="H146" s="730"/>
    </row>
    <row r="147" spans="2:8" ht="9" customHeight="1" x14ac:dyDescent="0.2">
      <c r="B147" s="730"/>
      <c r="C147" s="730"/>
      <c r="D147" s="730"/>
      <c r="E147" s="730"/>
      <c r="F147" s="730"/>
      <c r="G147" s="730"/>
      <c r="H147" s="730"/>
    </row>
    <row r="148" spans="2:8" ht="18.75" customHeight="1" x14ac:dyDescent="0.2">
      <c r="B148" s="730"/>
      <c r="C148" s="730"/>
      <c r="D148" s="730"/>
      <c r="E148" s="730"/>
      <c r="F148" s="730"/>
      <c r="G148" s="730"/>
      <c r="H148" s="730"/>
    </row>
    <row r="149" spans="2:8" ht="11.25" customHeight="1" x14ac:dyDescent="0.25">
      <c r="B149" s="43"/>
      <c r="G149" s="556"/>
      <c r="H149" s="557"/>
    </row>
    <row r="150" spans="2:8" ht="17.25" customHeight="1" x14ac:dyDescent="0.25">
      <c r="B150" s="758" t="s">
        <v>643</v>
      </c>
      <c r="C150" s="758"/>
      <c r="D150" s="758"/>
      <c r="E150" s="758"/>
      <c r="F150" s="758"/>
      <c r="G150" s="751">
        <v>20</v>
      </c>
      <c r="H150" s="752"/>
    </row>
    <row r="151" spans="2:8" ht="29.25" customHeight="1" x14ac:dyDescent="0.2">
      <c r="B151" s="720" t="s">
        <v>838</v>
      </c>
      <c r="C151" s="730"/>
      <c r="D151" s="730"/>
      <c r="E151" s="730"/>
      <c r="F151" s="730"/>
      <c r="G151" s="730"/>
      <c r="H151" s="730"/>
    </row>
    <row r="152" spans="2:8" ht="12" customHeight="1" x14ac:dyDescent="0.2">
      <c r="B152" s="303"/>
      <c r="C152" s="303"/>
      <c r="D152" s="303"/>
      <c r="E152" s="303"/>
      <c r="F152" s="303"/>
      <c r="G152" s="563"/>
      <c r="H152" s="563"/>
    </row>
    <row r="153" spans="2:8" ht="33" customHeight="1" x14ac:dyDescent="0.25">
      <c r="B153" s="759" t="s">
        <v>644</v>
      </c>
      <c r="C153" s="759"/>
      <c r="D153" s="759"/>
      <c r="E153" s="759"/>
      <c r="F153" s="759"/>
      <c r="G153" s="751">
        <v>25</v>
      </c>
      <c r="H153" s="752"/>
    </row>
    <row r="154" spans="2:8" ht="17.25" customHeight="1" x14ac:dyDescent="0.2">
      <c r="B154" s="720" t="s">
        <v>645</v>
      </c>
      <c r="C154" s="720"/>
      <c r="D154" s="720"/>
      <c r="E154" s="720"/>
      <c r="F154" s="720"/>
      <c r="G154" s="720"/>
      <c r="H154" s="720"/>
    </row>
    <row r="155" spans="2:8" ht="12" customHeight="1" x14ac:dyDescent="0.2">
      <c r="B155" s="720"/>
      <c r="C155" s="720"/>
      <c r="D155" s="720"/>
      <c r="E155" s="720"/>
      <c r="F155" s="720"/>
      <c r="G155" s="720"/>
      <c r="H155" s="720"/>
    </row>
    <row r="156" spans="2:8" ht="12" customHeight="1" x14ac:dyDescent="0.2">
      <c r="B156" s="720"/>
      <c r="C156" s="720"/>
      <c r="D156" s="720"/>
      <c r="E156" s="720"/>
      <c r="F156" s="720"/>
      <c r="G156" s="720"/>
      <c r="H156" s="720"/>
    </row>
    <row r="157" spans="2:8" ht="12" customHeight="1" x14ac:dyDescent="0.2">
      <c r="B157" s="393"/>
      <c r="C157" s="393"/>
      <c r="D157" s="393"/>
      <c r="E157" s="393"/>
      <c r="F157" s="393"/>
      <c r="G157" s="563"/>
      <c r="H157" s="563"/>
    </row>
    <row r="158" spans="2:8" ht="17.25" customHeight="1" x14ac:dyDescent="0.25">
      <c r="B158" s="758" t="s">
        <v>646</v>
      </c>
      <c r="C158" s="758"/>
      <c r="D158" s="758"/>
      <c r="E158" s="758"/>
      <c r="F158" s="758"/>
      <c r="G158" s="751">
        <v>345</v>
      </c>
      <c r="H158" s="752"/>
    </row>
    <row r="159" spans="2:8" ht="17.25" customHeight="1" x14ac:dyDescent="0.2">
      <c r="B159" s="720" t="s">
        <v>647</v>
      </c>
      <c r="C159" s="720"/>
      <c r="D159" s="720"/>
      <c r="E159" s="720"/>
      <c r="F159" s="720"/>
      <c r="G159" s="720"/>
      <c r="H159" s="720"/>
    </row>
    <row r="160" spans="2:8" ht="12" customHeight="1" x14ac:dyDescent="0.2">
      <c r="B160" s="720"/>
      <c r="C160" s="720"/>
      <c r="D160" s="720"/>
      <c r="E160" s="720"/>
      <c r="F160" s="720"/>
      <c r="G160" s="720"/>
      <c r="H160" s="720"/>
    </row>
    <row r="161" spans="1:11" ht="13.5" customHeight="1" x14ac:dyDescent="0.2">
      <c r="B161" s="720"/>
      <c r="C161" s="720"/>
      <c r="D161" s="720"/>
      <c r="E161" s="720"/>
      <c r="F161" s="720"/>
      <c r="G161" s="720"/>
      <c r="H161" s="720"/>
    </row>
    <row r="162" spans="1:11" ht="13.5" customHeight="1" x14ac:dyDescent="0.2">
      <c r="B162" s="720"/>
      <c r="C162" s="720"/>
      <c r="D162" s="720"/>
      <c r="E162" s="720"/>
      <c r="F162" s="720"/>
      <c r="G162" s="720"/>
      <c r="H162" s="720"/>
    </row>
    <row r="163" spans="1:11" ht="15" customHeight="1" x14ac:dyDescent="0.2">
      <c r="B163" s="720"/>
      <c r="C163" s="720"/>
      <c r="D163" s="720"/>
      <c r="E163" s="720"/>
      <c r="F163" s="720"/>
      <c r="G163" s="720"/>
      <c r="H163" s="720"/>
    </row>
    <row r="164" spans="1:11" ht="15" customHeight="1" x14ac:dyDescent="0.25">
      <c r="B164" s="306"/>
      <c r="G164" s="556"/>
      <c r="H164" s="557"/>
    </row>
    <row r="165" spans="1:11" s="144" customFormat="1" ht="17.25" customHeight="1" x14ac:dyDescent="0.25">
      <c r="A165" s="144">
        <v>5164</v>
      </c>
      <c r="B165" s="123" t="s">
        <v>42</v>
      </c>
      <c r="C165" s="145"/>
      <c r="D165" s="146"/>
      <c r="E165" s="147"/>
      <c r="F165" s="147"/>
      <c r="G165" s="739">
        <f>SUM(G166,G171,G176,G181,G186,G191)</f>
        <v>218</v>
      </c>
      <c r="H165" s="739"/>
      <c r="I165" s="411">
        <v>186</v>
      </c>
      <c r="J165" s="411">
        <v>66</v>
      </c>
      <c r="K165" s="416"/>
    </row>
    <row r="166" spans="1:11" s="144" customFormat="1" ht="17.25" customHeight="1" x14ac:dyDescent="0.25">
      <c r="B166" s="770" t="s">
        <v>201</v>
      </c>
      <c r="C166" s="770"/>
      <c r="D166" s="770"/>
      <c r="E166" s="770"/>
      <c r="F166" s="770"/>
      <c r="G166" s="751">
        <v>120</v>
      </c>
      <c r="H166" s="752"/>
      <c r="I166" s="411"/>
      <c r="J166" s="411"/>
      <c r="K166" s="416"/>
    </row>
    <row r="167" spans="1:11" s="144" customFormat="1" ht="17.25" customHeight="1" x14ac:dyDescent="0.2">
      <c r="B167" s="767" t="s">
        <v>648</v>
      </c>
      <c r="C167" s="730"/>
      <c r="D167" s="730"/>
      <c r="E167" s="730"/>
      <c r="F167" s="730"/>
      <c r="G167" s="730"/>
      <c r="H167" s="730"/>
      <c r="I167" s="411"/>
      <c r="J167" s="411"/>
      <c r="K167" s="416"/>
    </row>
    <row r="168" spans="1:11" s="144" customFormat="1" ht="17.25" customHeight="1" x14ac:dyDescent="0.2">
      <c r="B168" s="730"/>
      <c r="C168" s="730"/>
      <c r="D168" s="730"/>
      <c r="E168" s="730"/>
      <c r="F168" s="730"/>
      <c r="G168" s="730"/>
      <c r="H168" s="730"/>
      <c r="I168" s="411"/>
      <c r="J168" s="411"/>
      <c r="K168" s="416"/>
    </row>
    <row r="169" spans="1:11" s="144" customFormat="1" ht="10.5" customHeight="1" x14ac:dyDescent="0.2">
      <c r="B169" s="730"/>
      <c r="C169" s="730"/>
      <c r="D169" s="730"/>
      <c r="E169" s="730"/>
      <c r="F169" s="730"/>
      <c r="G169" s="730"/>
      <c r="H169" s="730"/>
      <c r="I169" s="411"/>
      <c r="J169" s="411"/>
      <c r="K169" s="416"/>
    </row>
    <row r="170" spans="1:11" s="144" customFormat="1" ht="15" customHeight="1" x14ac:dyDescent="0.25">
      <c r="B170" s="123"/>
      <c r="C170" s="145"/>
      <c r="D170" s="146"/>
      <c r="E170" s="147"/>
      <c r="F170" s="147"/>
      <c r="G170" s="556"/>
      <c r="H170" s="557"/>
      <c r="I170" s="411"/>
      <c r="J170" s="411"/>
      <c r="K170" s="416"/>
    </row>
    <row r="171" spans="1:11" s="144" customFormat="1" ht="17.25" customHeight="1" x14ac:dyDescent="0.25">
      <c r="B171" s="770" t="s">
        <v>145</v>
      </c>
      <c r="C171" s="770"/>
      <c r="D171" s="770"/>
      <c r="E171" s="770"/>
      <c r="F171" s="770"/>
      <c r="G171" s="751">
        <v>5</v>
      </c>
      <c r="H171" s="752"/>
      <c r="I171" s="411"/>
      <c r="J171" s="411"/>
      <c r="K171" s="416"/>
    </row>
    <row r="172" spans="1:11" s="144" customFormat="1" ht="17.25" customHeight="1" x14ac:dyDescent="0.2">
      <c r="B172" s="767" t="s">
        <v>443</v>
      </c>
      <c r="C172" s="730"/>
      <c r="D172" s="730"/>
      <c r="E172" s="730"/>
      <c r="F172" s="730"/>
      <c r="G172" s="730"/>
      <c r="H172" s="730"/>
      <c r="I172" s="411"/>
      <c r="J172" s="411"/>
      <c r="K172" s="416"/>
    </row>
    <row r="173" spans="1:11" s="144" customFormat="1" ht="11.25" customHeight="1" x14ac:dyDescent="0.2">
      <c r="B173" s="730"/>
      <c r="C173" s="730"/>
      <c r="D173" s="730"/>
      <c r="E173" s="730"/>
      <c r="F173" s="730"/>
      <c r="G173" s="730"/>
      <c r="H173" s="730"/>
      <c r="I173" s="411"/>
      <c r="J173" s="411"/>
      <c r="K173" s="416"/>
    </row>
    <row r="174" spans="1:11" s="144" customFormat="1" ht="14.25" customHeight="1" x14ac:dyDescent="0.2">
      <c r="B174" s="730"/>
      <c r="C174" s="730"/>
      <c r="D174" s="730"/>
      <c r="E174" s="730"/>
      <c r="F174" s="730"/>
      <c r="G174" s="730"/>
      <c r="H174" s="730"/>
      <c r="I174" s="411"/>
      <c r="J174" s="411"/>
      <c r="K174" s="416"/>
    </row>
    <row r="175" spans="1:11" s="144" customFormat="1" ht="15.75" customHeight="1" x14ac:dyDescent="0.25">
      <c r="B175" s="123"/>
      <c r="C175" s="145"/>
      <c r="D175" s="146"/>
      <c r="E175" s="147"/>
      <c r="F175" s="147"/>
      <c r="G175" s="556"/>
      <c r="H175" s="557"/>
      <c r="I175" s="411"/>
      <c r="J175" s="411"/>
      <c r="K175" s="416"/>
    </row>
    <row r="176" spans="1:11" s="144" customFormat="1" ht="15" customHeight="1" x14ac:dyDescent="0.25">
      <c r="B176" s="769" t="s">
        <v>202</v>
      </c>
      <c r="C176" s="769"/>
      <c r="D176" s="769"/>
      <c r="E176" s="769"/>
      <c r="F176" s="769"/>
      <c r="G176" s="751">
        <v>5</v>
      </c>
      <c r="H176" s="752"/>
      <c r="I176" s="411"/>
      <c r="J176" s="411"/>
      <c r="K176" s="416"/>
    </row>
    <row r="177" spans="2:11" s="144" customFormat="1" ht="12.75" customHeight="1" x14ac:dyDescent="0.2">
      <c r="B177" s="767" t="s">
        <v>444</v>
      </c>
      <c r="C177" s="730"/>
      <c r="D177" s="730"/>
      <c r="E177" s="730"/>
      <c r="F177" s="730"/>
      <c r="G177" s="730"/>
      <c r="H177" s="730"/>
      <c r="I177" s="411"/>
      <c r="J177" s="411"/>
      <c r="K177" s="416"/>
    </row>
    <row r="178" spans="2:11" s="144" customFormat="1" ht="11.25" customHeight="1" x14ac:dyDescent="0.2">
      <c r="B178" s="730"/>
      <c r="C178" s="730"/>
      <c r="D178" s="730"/>
      <c r="E178" s="730"/>
      <c r="F178" s="730"/>
      <c r="G178" s="730"/>
      <c r="H178" s="730"/>
      <c r="I178" s="411"/>
      <c r="J178" s="411"/>
      <c r="K178" s="416"/>
    </row>
    <row r="179" spans="2:11" s="144" customFormat="1" ht="19.5" customHeight="1" x14ac:dyDescent="0.2">
      <c r="B179" s="730"/>
      <c r="C179" s="730"/>
      <c r="D179" s="730"/>
      <c r="E179" s="730"/>
      <c r="F179" s="730"/>
      <c r="G179" s="730"/>
      <c r="H179" s="730"/>
      <c r="I179" s="411"/>
      <c r="J179" s="411"/>
      <c r="K179" s="416"/>
    </row>
    <row r="180" spans="2:11" s="144" customFormat="1" ht="17.25" customHeight="1" x14ac:dyDescent="0.25">
      <c r="B180" s="63"/>
      <c r="C180" s="63"/>
      <c r="D180" s="63"/>
      <c r="E180" s="63"/>
      <c r="F180" s="63"/>
      <c r="G180" s="558"/>
      <c r="H180" s="558"/>
      <c r="I180" s="411"/>
      <c r="J180" s="411"/>
      <c r="K180" s="416"/>
    </row>
    <row r="181" spans="2:11" s="144" customFormat="1" ht="17.25" customHeight="1" x14ac:dyDescent="0.25">
      <c r="B181" s="769" t="s">
        <v>367</v>
      </c>
      <c r="C181" s="770"/>
      <c r="D181" s="770"/>
      <c r="E181" s="770"/>
      <c r="F181" s="770"/>
      <c r="G181" s="751">
        <f>SUM(G183:H184)</f>
        <v>28</v>
      </c>
      <c r="H181" s="752"/>
      <c r="I181" s="411"/>
      <c r="J181" s="411"/>
      <c r="K181" s="416"/>
    </row>
    <row r="182" spans="2:11" s="144" customFormat="1" ht="15.75" customHeight="1" x14ac:dyDescent="0.2">
      <c r="B182" s="767" t="s">
        <v>221</v>
      </c>
      <c r="C182" s="730"/>
      <c r="D182" s="730"/>
      <c r="E182" s="730"/>
      <c r="F182" s="730"/>
      <c r="G182" s="730"/>
      <c r="H182" s="730"/>
      <c r="I182" s="411"/>
      <c r="J182" s="411"/>
      <c r="K182" s="416"/>
    </row>
    <row r="183" spans="2:11" s="144" customFormat="1" ht="15.75" customHeight="1" x14ac:dyDescent="0.25">
      <c r="B183" s="760" t="s">
        <v>323</v>
      </c>
      <c r="C183" s="760"/>
      <c r="D183" s="760"/>
      <c r="E183" s="760"/>
      <c r="F183" s="760"/>
      <c r="G183" s="705">
        <v>13</v>
      </c>
      <c r="H183" s="708"/>
      <c r="I183" s="411"/>
      <c r="J183" s="411"/>
      <c r="K183" s="416"/>
    </row>
    <row r="184" spans="2:11" s="144" customFormat="1" ht="15.75" customHeight="1" x14ac:dyDescent="0.25">
      <c r="B184" s="760" t="s">
        <v>324</v>
      </c>
      <c r="C184" s="760"/>
      <c r="D184" s="760"/>
      <c r="E184" s="760"/>
      <c r="F184" s="760"/>
      <c r="G184" s="705">
        <v>15</v>
      </c>
      <c r="H184" s="708"/>
      <c r="I184" s="411"/>
      <c r="J184" s="411"/>
      <c r="K184" s="416"/>
    </row>
    <row r="185" spans="2:11" s="144" customFormat="1" ht="12.75" customHeight="1" x14ac:dyDescent="0.25">
      <c r="B185" s="189"/>
      <c r="C185" s="188"/>
      <c r="D185" s="188"/>
      <c r="E185" s="188"/>
      <c r="F185" s="188"/>
      <c r="G185" s="558"/>
      <c r="H185" s="558"/>
      <c r="I185" s="411"/>
      <c r="J185" s="411"/>
      <c r="K185" s="416"/>
    </row>
    <row r="186" spans="2:11" s="144" customFormat="1" ht="17.25" customHeight="1" x14ac:dyDescent="0.25">
      <c r="B186" s="770" t="s">
        <v>649</v>
      </c>
      <c r="C186" s="770"/>
      <c r="D186" s="770"/>
      <c r="E186" s="770"/>
      <c r="F186" s="770"/>
      <c r="G186" s="751">
        <v>30</v>
      </c>
      <c r="H186" s="752"/>
      <c r="I186" s="411"/>
      <c r="J186" s="411"/>
      <c r="K186" s="416"/>
    </row>
    <row r="187" spans="2:11" s="144" customFormat="1" ht="17.25" customHeight="1" x14ac:dyDescent="0.2">
      <c r="B187" s="767" t="s">
        <v>650</v>
      </c>
      <c r="C187" s="730"/>
      <c r="D187" s="730"/>
      <c r="E187" s="730"/>
      <c r="F187" s="730"/>
      <c r="G187" s="730"/>
      <c r="H187" s="730"/>
      <c r="I187" s="411"/>
      <c r="J187" s="411"/>
      <c r="K187" s="416"/>
    </row>
    <row r="188" spans="2:11" s="144" customFormat="1" ht="11.25" customHeight="1" x14ac:dyDescent="0.2">
      <c r="B188" s="730"/>
      <c r="C188" s="730"/>
      <c r="D188" s="730"/>
      <c r="E188" s="730"/>
      <c r="F188" s="730"/>
      <c r="G188" s="730"/>
      <c r="H188" s="730"/>
      <c r="I188" s="411"/>
      <c r="J188" s="411"/>
      <c r="K188" s="416"/>
    </row>
    <row r="189" spans="2:11" s="144" customFormat="1" ht="14.25" customHeight="1" x14ac:dyDescent="0.2">
      <c r="B189" s="730"/>
      <c r="C189" s="730"/>
      <c r="D189" s="730"/>
      <c r="E189" s="730"/>
      <c r="F189" s="730"/>
      <c r="G189" s="730"/>
      <c r="H189" s="730"/>
      <c r="I189" s="411"/>
      <c r="J189" s="411"/>
      <c r="K189" s="416"/>
    </row>
    <row r="190" spans="2:11" s="144" customFormat="1" ht="12.75" customHeight="1" x14ac:dyDescent="0.25">
      <c r="B190" s="189"/>
      <c r="C190" s="390"/>
      <c r="D190" s="390"/>
      <c r="E190" s="390"/>
      <c r="F190" s="390"/>
      <c r="G190" s="558"/>
      <c r="H190" s="558"/>
      <c r="I190" s="411"/>
      <c r="J190" s="411"/>
      <c r="K190" s="416"/>
    </row>
    <row r="191" spans="2:11" s="144" customFormat="1" ht="17.25" customHeight="1" x14ac:dyDescent="0.25">
      <c r="B191" s="770" t="s">
        <v>651</v>
      </c>
      <c r="C191" s="770"/>
      <c r="D191" s="770"/>
      <c r="E191" s="770"/>
      <c r="F191" s="770"/>
      <c r="G191" s="751">
        <v>30</v>
      </c>
      <c r="H191" s="752"/>
      <c r="I191" s="411"/>
      <c r="J191" s="411"/>
      <c r="K191" s="416"/>
    </row>
    <row r="192" spans="2:11" s="144" customFormat="1" ht="17.25" customHeight="1" x14ac:dyDescent="0.2">
      <c r="B192" s="767" t="s">
        <v>652</v>
      </c>
      <c r="C192" s="730"/>
      <c r="D192" s="730"/>
      <c r="E192" s="730"/>
      <c r="F192" s="730"/>
      <c r="G192" s="730"/>
      <c r="H192" s="730"/>
      <c r="I192" s="411"/>
      <c r="J192" s="411"/>
      <c r="K192" s="416"/>
    </row>
    <row r="193" spans="1:11" s="144" customFormat="1" ht="14.25" customHeight="1" x14ac:dyDescent="0.2">
      <c r="B193" s="730"/>
      <c r="C193" s="730"/>
      <c r="D193" s="730"/>
      <c r="E193" s="730"/>
      <c r="F193" s="730"/>
      <c r="G193" s="730"/>
      <c r="H193" s="730"/>
      <c r="I193" s="411"/>
      <c r="J193" s="411"/>
      <c r="K193" s="416"/>
    </row>
    <row r="194" spans="1:11" s="144" customFormat="1" ht="12.75" customHeight="1" x14ac:dyDescent="0.25">
      <c r="B194" s="189"/>
      <c r="C194" s="390"/>
      <c r="D194" s="390"/>
      <c r="E194" s="390"/>
      <c r="F194" s="390"/>
      <c r="G194" s="558"/>
      <c r="H194" s="558"/>
      <c r="I194" s="411"/>
      <c r="J194" s="411"/>
      <c r="K194" s="416"/>
    </row>
    <row r="195" spans="1:11" s="23" customFormat="1" ht="14.25" customHeight="1" x14ac:dyDescent="0.25">
      <c r="A195" s="23">
        <v>5166</v>
      </c>
      <c r="B195" s="113" t="s">
        <v>14</v>
      </c>
      <c r="C195" s="114"/>
      <c r="D195" s="112"/>
      <c r="E195" s="111"/>
      <c r="F195" s="111"/>
      <c r="G195" s="673">
        <f>SUM(G196,G201,G205,G209,G214,G218,G223,G228,G232)</f>
        <v>11645</v>
      </c>
      <c r="H195" s="673"/>
      <c r="I195" s="69">
        <v>6935</v>
      </c>
      <c r="J195" s="69">
        <v>4784</v>
      </c>
      <c r="K195" s="68"/>
    </row>
    <row r="196" spans="1:11" s="151" customFormat="1" ht="14.25" customHeight="1" x14ac:dyDescent="0.25">
      <c r="B196" s="768" t="s">
        <v>222</v>
      </c>
      <c r="C196" s="768"/>
      <c r="D196" s="768"/>
      <c r="E196" s="768"/>
      <c r="F196" s="768"/>
      <c r="G196" s="751">
        <v>120</v>
      </c>
      <c r="H196" s="752"/>
      <c r="I196" s="418"/>
      <c r="J196" s="418"/>
      <c r="K196" s="419"/>
    </row>
    <row r="197" spans="1:11" s="151" customFormat="1" ht="14.25" customHeight="1" x14ac:dyDescent="0.25">
      <c r="B197" s="732" t="s">
        <v>445</v>
      </c>
      <c r="C197" s="730"/>
      <c r="D197" s="730"/>
      <c r="E197" s="730"/>
      <c r="F197" s="730"/>
      <c r="G197" s="730"/>
      <c r="H197" s="730"/>
      <c r="I197" s="418"/>
      <c r="J197" s="418"/>
      <c r="K197" s="419"/>
    </row>
    <row r="198" spans="1:11" s="151" customFormat="1" ht="14.25" customHeight="1" x14ac:dyDescent="0.25">
      <c r="B198" s="730"/>
      <c r="C198" s="730"/>
      <c r="D198" s="730"/>
      <c r="E198" s="730"/>
      <c r="F198" s="730"/>
      <c r="G198" s="730"/>
      <c r="H198" s="730"/>
      <c r="I198" s="418"/>
      <c r="J198" s="418"/>
      <c r="K198" s="419"/>
    </row>
    <row r="199" spans="1:11" s="151" customFormat="1" ht="14.25" customHeight="1" x14ac:dyDescent="0.25">
      <c r="B199" s="730"/>
      <c r="C199" s="730"/>
      <c r="D199" s="730"/>
      <c r="E199" s="730"/>
      <c r="F199" s="730"/>
      <c r="G199" s="730"/>
      <c r="H199" s="730"/>
      <c r="I199" s="418"/>
      <c r="J199" s="418"/>
      <c r="K199" s="419"/>
    </row>
    <row r="200" spans="1:11" s="151" customFormat="1" ht="14.25" customHeight="1" x14ac:dyDescent="0.25">
      <c r="I200" s="418"/>
      <c r="J200" s="418"/>
      <c r="K200" s="419"/>
    </row>
    <row r="201" spans="1:11" s="151" customFormat="1" ht="14.25" customHeight="1" x14ac:dyDescent="0.25">
      <c r="B201" s="768" t="s">
        <v>446</v>
      </c>
      <c r="C201" s="768"/>
      <c r="D201" s="768"/>
      <c r="E201" s="768"/>
      <c r="F201" s="768"/>
      <c r="G201" s="751">
        <v>15</v>
      </c>
      <c r="H201" s="752"/>
      <c r="I201" s="418"/>
      <c r="J201" s="418"/>
      <c r="K201" s="419"/>
    </row>
    <row r="202" spans="1:11" s="151" customFormat="1" ht="14.25" customHeight="1" x14ac:dyDescent="0.25">
      <c r="B202" s="732" t="s">
        <v>447</v>
      </c>
      <c r="C202" s="732"/>
      <c r="D202" s="732"/>
      <c r="E202" s="732"/>
      <c r="F202" s="732"/>
      <c r="G202" s="732"/>
      <c r="H202" s="732"/>
      <c r="I202" s="418"/>
      <c r="J202" s="418"/>
      <c r="K202" s="419"/>
    </row>
    <row r="203" spans="1:11" s="151" customFormat="1" ht="14.25" customHeight="1" x14ac:dyDescent="0.25">
      <c r="B203" s="732"/>
      <c r="C203" s="732"/>
      <c r="D203" s="732"/>
      <c r="E203" s="732"/>
      <c r="F203" s="732"/>
      <c r="G203" s="732"/>
      <c r="H203" s="732"/>
      <c r="I203" s="418"/>
      <c r="J203" s="418"/>
      <c r="K203" s="419"/>
    </row>
    <row r="204" spans="1:11" s="151" customFormat="1" ht="14.25" customHeight="1" x14ac:dyDescent="0.25">
      <c r="I204" s="418"/>
      <c r="J204" s="418"/>
      <c r="K204" s="419"/>
    </row>
    <row r="205" spans="1:11" s="192" customFormat="1" ht="30.75" customHeight="1" x14ac:dyDescent="0.25">
      <c r="B205" s="761" t="s">
        <v>653</v>
      </c>
      <c r="C205" s="762"/>
      <c r="D205" s="762"/>
      <c r="E205" s="762"/>
      <c r="F205" s="762"/>
      <c r="G205" s="763">
        <v>100</v>
      </c>
      <c r="H205" s="764"/>
      <c r="I205" s="420"/>
      <c r="J205" s="420"/>
      <c r="K205" s="421"/>
    </row>
    <row r="206" spans="1:11" s="151" customFormat="1" ht="14.25" customHeight="1" x14ac:dyDescent="0.25">
      <c r="B206" s="732" t="s">
        <v>654</v>
      </c>
      <c r="C206" s="732"/>
      <c r="D206" s="732"/>
      <c r="E206" s="732"/>
      <c r="F206" s="732"/>
      <c r="G206" s="732"/>
      <c r="H206" s="732"/>
      <c r="I206" s="418"/>
      <c r="J206" s="418"/>
      <c r="K206" s="419"/>
    </row>
    <row r="207" spans="1:11" s="151" customFormat="1" ht="28.5" customHeight="1" x14ac:dyDescent="0.25">
      <c r="B207" s="732"/>
      <c r="C207" s="732"/>
      <c r="D207" s="732"/>
      <c r="E207" s="732"/>
      <c r="F207" s="732"/>
      <c r="G207" s="732"/>
      <c r="H207" s="732"/>
      <c r="I207" s="418"/>
      <c r="J207" s="418"/>
      <c r="K207" s="419"/>
    </row>
    <row r="208" spans="1:11" s="151" customFormat="1" ht="14.25" customHeight="1" x14ac:dyDescent="0.25">
      <c r="I208" s="418"/>
      <c r="J208" s="418"/>
      <c r="K208" s="419"/>
    </row>
    <row r="209" spans="2:11" s="192" customFormat="1" ht="28.5" customHeight="1" x14ac:dyDescent="0.25">
      <c r="B209" s="761" t="s">
        <v>448</v>
      </c>
      <c r="C209" s="762"/>
      <c r="D209" s="762"/>
      <c r="E209" s="762"/>
      <c r="F209" s="762"/>
      <c r="G209" s="763">
        <v>700</v>
      </c>
      <c r="H209" s="764"/>
      <c r="I209" s="420"/>
      <c r="J209" s="420"/>
      <c r="K209" s="421"/>
    </row>
    <row r="210" spans="2:11" s="151" customFormat="1" ht="14.25" customHeight="1" x14ac:dyDescent="0.25">
      <c r="B210" s="732" t="s">
        <v>655</v>
      </c>
      <c r="C210" s="732"/>
      <c r="D210" s="732"/>
      <c r="E210" s="732"/>
      <c r="F210" s="732"/>
      <c r="G210" s="732"/>
      <c r="H210" s="732"/>
      <c r="I210" s="418"/>
      <c r="J210" s="418"/>
      <c r="K210" s="419"/>
    </row>
    <row r="211" spans="2:11" s="151" customFormat="1" ht="14.25" customHeight="1" x14ac:dyDescent="0.25">
      <c r="B211" s="732"/>
      <c r="C211" s="732"/>
      <c r="D211" s="732"/>
      <c r="E211" s="732"/>
      <c r="F211" s="732"/>
      <c r="G211" s="732"/>
      <c r="H211" s="732"/>
      <c r="I211" s="418"/>
      <c r="J211" s="418"/>
      <c r="K211" s="419"/>
    </row>
    <row r="212" spans="2:11" s="192" customFormat="1" ht="15.75" customHeight="1" x14ac:dyDescent="0.25">
      <c r="B212" s="732"/>
      <c r="C212" s="732"/>
      <c r="D212" s="732"/>
      <c r="E212" s="732"/>
      <c r="F212" s="732"/>
      <c r="G212" s="732"/>
      <c r="H212" s="732"/>
      <c r="I212" s="420"/>
      <c r="J212" s="420"/>
      <c r="K212" s="421"/>
    </row>
    <row r="213" spans="2:11" s="192" customFormat="1" ht="15.75" customHeight="1" x14ac:dyDescent="0.25">
      <c r="B213" s="304"/>
      <c r="C213" s="304"/>
      <c r="D213" s="304"/>
      <c r="E213" s="304"/>
      <c r="F213" s="304"/>
      <c r="G213" s="564"/>
      <c r="H213" s="564"/>
      <c r="I213" s="420"/>
      <c r="J213" s="420"/>
      <c r="K213" s="421"/>
    </row>
    <row r="214" spans="2:11" s="192" customFormat="1" ht="14.25" customHeight="1" x14ac:dyDescent="0.25">
      <c r="B214" s="761" t="s">
        <v>656</v>
      </c>
      <c r="C214" s="762"/>
      <c r="D214" s="762"/>
      <c r="E214" s="762"/>
      <c r="F214" s="762"/>
      <c r="G214" s="763">
        <v>500</v>
      </c>
      <c r="H214" s="764"/>
      <c r="I214" s="420"/>
      <c r="J214" s="420"/>
      <c r="K214" s="421"/>
    </row>
    <row r="215" spans="2:11" s="192" customFormat="1" ht="18" customHeight="1" x14ac:dyDescent="0.25">
      <c r="B215" s="694" t="s">
        <v>657</v>
      </c>
      <c r="C215" s="694"/>
      <c r="D215" s="694"/>
      <c r="E215" s="694"/>
      <c r="F215" s="694"/>
      <c r="G215" s="694"/>
      <c r="H215" s="694"/>
      <c r="I215" s="420"/>
      <c r="J215" s="420"/>
      <c r="K215" s="421"/>
    </row>
    <row r="216" spans="2:11" s="192" customFormat="1" ht="25.5" customHeight="1" x14ac:dyDescent="0.25">
      <c r="B216" s="694"/>
      <c r="C216" s="694"/>
      <c r="D216" s="694"/>
      <c r="E216" s="694"/>
      <c r="F216" s="694"/>
      <c r="G216" s="694"/>
      <c r="H216" s="694"/>
      <c r="I216" s="420"/>
      <c r="J216" s="420"/>
      <c r="K216" s="421"/>
    </row>
    <row r="217" spans="2:11" s="192" customFormat="1" ht="15.75" customHeight="1" x14ac:dyDescent="0.25">
      <c r="B217" s="225"/>
      <c r="C217" s="221"/>
      <c r="D217" s="221"/>
      <c r="E217" s="221"/>
      <c r="F217" s="221"/>
      <c r="G217" s="565"/>
      <c r="H217" s="566"/>
      <c r="I217" s="420"/>
      <c r="J217" s="420"/>
      <c r="K217" s="421"/>
    </row>
    <row r="218" spans="2:11" s="192" customFormat="1" ht="14.25" customHeight="1" x14ac:dyDescent="0.25">
      <c r="B218" s="761" t="s">
        <v>449</v>
      </c>
      <c r="C218" s="762"/>
      <c r="D218" s="762"/>
      <c r="E218" s="762"/>
      <c r="F218" s="762"/>
      <c r="G218" s="763">
        <v>9700</v>
      </c>
      <c r="H218" s="764"/>
      <c r="I218" s="420"/>
      <c r="J218" s="420"/>
      <c r="K218" s="421"/>
    </row>
    <row r="219" spans="2:11" s="192" customFormat="1" ht="15.75" customHeight="1" x14ac:dyDescent="0.25">
      <c r="B219" s="694" t="s">
        <v>450</v>
      </c>
      <c r="C219" s="694"/>
      <c r="D219" s="694"/>
      <c r="E219" s="694"/>
      <c r="F219" s="694"/>
      <c r="G219" s="694"/>
      <c r="H219" s="694"/>
      <c r="I219" s="420"/>
      <c r="J219" s="420"/>
      <c r="K219" s="421"/>
    </row>
    <row r="220" spans="2:11" s="192" customFormat="1" ht="15.75" customHeight="1" x14ac:dyDescent="0.25">
      <c r="B220" s="694"/>
      <c r="C220" s="694"/>
      <c r="D220" s="694"/>
      <c r="E220" s="694"/>
      <c r="F220" s="694"/>
      <c r="G220" s="694"/>
      <c r="H220" s="694"/>
      <c r="I220" s="420"/>
      <c r="J220" s="420"/>
      <c r="K220" s="421"/>
    </row>
    <row r="221" spans="2:11" s="192" customFormat="1" ht="9.75" customHeight="1" x14ac:dyDescent="0.25">
      <c r="B221" s="694"/>
      <c r="C221" s="694"/>
      <c r="D221" s="694"/>
      <c r="E221" s="694"/>
      <c r="F221" s="694"/>
      <c r="G221" s="694"/>
      <c r="H221" s="694"/>
      <c r="I221" s="420"/>
      <c r="J221" s="420"/>
      <c r="K221" s="421"/>
    </row>
    <row r="222" spans="2:11" s="192" customFormat="1" ht="15.75" customHeight="1" x14ac:dyDescent="0.25">
      <c r="B222" s="265"/>
      <c r="C222" s="265"/>
      <c r="D222" s="265"/>
      <c r="E222" s="265"/>
      <c r="F222" s="265"/>
      <c r="G222" s="554"/>
      <c r="H222" s="554"/>
      <c r="I222" s="420"/>
      <c r="J222" s="420"/>
      <c r="K222" s="421"/>
    </row>
    <row r="223" spans="2:11" s="192" customFormat="1" ht="26.45" customHeight="1" x14ac:dyDescent="0.25">
      <c r="B223" s="761" t="s">
        <v>658</v>
      </c>
      <c r="C223" s="762"/>
      <c r="D223" s="762"/>
      <c r="E223" s="762"/>
      <c r="F223" s="762"/>
      <c r="G223" s="763">
        <v>90</v>
      </c>
      <c r="H223" s="764"/>
      <c r="I223" s="420"/>
      <c r="J223" s="420"/>
      <c r="K223" s="421"/>
    </row>
    <row r="224" spans="2:11" s="192" customFormat="1" ht="9.6" customHeight="1" x14ac:dyDescent="0.25">
      <c r="B224" s="694" t="s">
        <v>659</v>
      </c>
      <c r="C224" s="694"/>
      <c r="D224" s="694"/>
      <c r="E224" s="694"/>
      <c r="F224" s="694"/>
      <c r="G224" s="694"/>
      <c r="H224" s="694"/>
      <c r="I224" s="420"/>
      <c r="J224" s="420"/>
      <c r="K224" s="421"/>
    </row>
    <row r="225" spans="1:11" s="192" customFormat="1" ht="15.75" customHeight="1" x14ac:dyDescent="0.25">
      <c r="B225" s="694"/>
      <c r="C225" s="694"/>
      <c r="D225" s="694"/>
      <c r="E225" s="694"/>
      <c r="F225" s="694"/>
      <c r="G225" s="694"/>
      <c r="H225" s="694"/>
      <c r="I225" s="420"/>
      <c r="J225" s="420"/>
      <c r="K225" s="421"/>
    </row>
    <row r="226" spans="1:11" s="192" customFormat="1" ht="30.75" customHeight="1" x14ac:dyDescent="0.25">
      <c r="B226" s="694"/>
      <c r="C226" s="694"/>
      <c r="D226" s="694"/>
      <c r="E226" s="694"/>
      <c r="F226" s="694"/>
      <c r="G226" s="694"/>
      <c r="H226" s="694"/>
      <c r="I226" s="420"/>
      <c r="J226" s="420"/>
      <c r="K226" s="421"/>
    </row>
    <row r="227" spans="1:11" s="192" customFormat="1" ht="15.75" customHeight="1" x14ac:dyDescent="0.25">
      <c r="B227" s="265"/>
      <c r="C227" s="265"/>
      <c r="D227" s="265"/>
      <c r="E227" s="265"/>
      <c r="F227" s="265"/>
      <c r="G227" s="554"/>
      <c r="H227" s="554"/>
      <c r="I227" s="420"/>
      <c r="J227" s="420"/>
      <c r="K227" s="421"/>
    </row>
    <row r="228" spans="1:11" s="192" customFormat="1" ht="30.75" customHeight="1" x14ac:dyDescent="0.25">
      <c r="B228" s="761" t="s">
        <v>451</v>
      </c>
      <c r="C228" s="762"/>
      <c r="D228" s="762"/>
      <c r="E228" s="762"/>
      <c r="F228" s="762"/>
      <c r="G228" s="763">
        <v>120</v>
      </c>
      <c r="H228" s="764"/>
      <c r="I228" s="420"/>
      <c r="J228" s="420"/>
      <c r="K228" s="421"/>
    </row>
    <row r="229" spans="1:11" s="192" customFormat="1" ht="15.75" customHeight="1" x14ac:dyDescent="0.25">
      <c r="B229" s="694" t="s">
        <v>660</v>
      </c>
      <c r="C229" s="694"/>
      <c r="D229" s="694"/>
      <c r="E229" s="694"/>
      <c r="F229" s="694"/>
      <c r="G229" s="694"/>
      <c r="H229" s="694"/>
      <c r="I229" s="420"/>
      <c r="J229" s="420"/>
      <c r="K229" s="421"/>
    </row>
    <row r="230" spans="1:11" s="192" customFormat="1" ht="15.75" customHeight="1" x14ac:dyDescent="0.25">
      <c r="B230" s="694"/>
      <c r="C230" s="694"/>
      <c r="D230" s="694"/>
      <c r="E230" s="694"/>
      <c r="F230" s="694"/>
      <c r="G230" s="694"/>
      <c r="H230" s="694"/>
      <c r="I230" s="420"/>
      <c r="J230" s="420"/>
      <c r="K230" s="421"/>
    </row>
    <row r="231" spans="1:11" s="192" customFormat="1" ht="15.75" customHeight="1" x14ac:dyDescent="0.25">
      <c r="B231" s="265"/>
      <c r="C231" s="265"/>
      <c r="D231" s="265"/>
      <c r="E231" s="265"/>
      <c r="F231" s="265"/>
      <c r="G231" s="554"/>
      <c r="H231" s="554"/>
      <c r="I231" s="420"/>
      <c r="J231" s="420"/>
      <c r="K231" s="421"/>
    </row>
    <row r="232" spans="1:11" s="192" customFormat="1" ht="14.25" customHeight="1" x14ac:dyDescent="0.25">
      <c r="B232" s="761" t="s">
        <v>661</v>
      </c>
      <c r="C232" s="762"/>
      <c r="D232" s="762"/>
      <c r="E232" s="762"/>
      <c r="F232" s="762"/>
      <c r="G232" s="763">
        <v>300</v>
      </c>
      <c r="H232" s="764"/>
      <c r="I232" s="420">
        <v>0</v>
      </c>
      <c r="J232" s="420">
        <v>218</v>
      </c>
      <c r="K232" s="421" t="s">
        <v>663</v>
      </c>
    </row>
    <row r="233" spans="1:11" s="192" customFormat="1" ht="30.75" customHeight="1" x14ac:dyDescent="0.25">
      <c r="B233" s="694" t="s">
        <v>662</v>
      </c>
      <c r="C233" s="694"/>
      <c r="D233" s="694"/>
      <c r="E233" s="694"/>
      <c r="F233" s="694"/>
      <c r="G233" s="694"/>
      <c r="H233" s="694"/>
      <c r="I233" s="420"/>
      <c r="J233" s="420"/>
      <c r="K233" s="421"/>
    </row>
    <row r="234" spans="1:11" s="192" customFormat="1" ht="15.75" customHeight="1" x14ac:dyDescent="0.25">
      <c r="B234" s="389"/>
      <c r="C234" s="389"/>
      <c r="D234" s="389"/>
      <c r="E234" s="389"/>
      <c r="F234" s="389"/>
      <c r="G234" s="554"/>
      <c r="H234" s="554"/>
      <c r="I234" s="420"/>
      <c r="J234" s="420"/>
      <c r="K234" s="421"/>
    </row>
    <row r="235" spans="1:11" ht="14.25" customHeight="1" x14ac:dyDescent="0.25">
      <c r="A235" s="38">
        <v>5169</v>
      </c>
      <c r="B235" s="43" t="s">
        <v>16</v>
      </c>
      <c r="G235" s="698">
        <f>SUM(G236,G239,G243,G249,G254,G258,G262,G268,G274,G277)</f>
        <v>2247</v>
      </c>
      <c r="H235" s="699"/>
      <c r="I235" s="37">
        <v>2085</v>
      </c>
      <c r="J235" s="37">
        <v>1836</v>
      </c>
    </row>
    <row r="236" spans="1:11" ht="14.25" customHeight="1" x14ac:dyDescent="0.25">
      <c r="B236" s="62" t="s">
        <v>664</v>
      </c>
      <c r="G236" s="751">
        <v>40</v>
      </c>
      <c r="H236" s="752"/>
    </row>
    <row r="237" spans="1:11" ht="14.25" customHeight="1" x14ac:dyDescent="0.25">
      <c r="B237" s="193" t="s">
        <v>665</v>
      </c>
      <c r="G237" s="556"/>
      <c r="H237" s="557"/>
    </row>
    <row r="238" spans="1:11" ht="14.25" customHeight="1" x14ac:dyDescent="0.25">
      <c r="B238" s="306"/>
      <c r="G238" s="556"/>
      <c r="H238" s="557"/>
    </row>
    <row r="239" spans="1:11" ht="14.25" customHeight="1" x14ac:dyDescent="0.25">
      <c r="B239" s="62" t="s">
        <v>223</v>
      </c>
      <c r="G239" s="751">
        <v>12</v>
      </c>
      <c r="H239" s="752"/>
    </row>
    <row r="240" spans="1:11" x14ac:dyDescent="0.2">
      <c r="B240" s="720" t="s">
        <v>368</v>
      </c>
      <c r="C240" s="720"/>
      <c r="D240" s="720"/>
      <c r="E240" s="720"/>
      <c r="F240" s="720"/>
      <c r="G240" s="720"/>
      <c r="H240" s="720"/>
    </row>
    <row r="241" spans="2:8" ht="14.25" customHeight="1" x14ac:dyDescent="0.2">
      <c r="B241" s="720"/>
      <c r="C241" s="720"/>
      <c r="D241" s="720"/>
      <c r="E241" s="720"/>
      <c r="F241" s="720"/>
      <c r="G241" s="720"/>
      <c r="H241" s="720"/>
    </row>
    <row r="242" spans="2:8" ht="14.25" customHeight="1" x14ac:dyDescent="0.25">
      <c r="B242" s="43"/>
      <c r="G242" s="556"/>
      <c r="H242" s="557"/>
    </row>
    <row r="243" spans="2:8" ht="32.25" customHeight="1" x14ac:dyDescent="0.25">
      <c r="B243" s="759" t="s">
        <v>282</v>
      </c>
      <c r="C243" s="759"/>
      <c r="D243" s="759"/>
      <c r="E243" s="759"/>
      <c r="F243" s="759"/>
      <c r="G243" s="751">
        <v>330</v>
      </c>
      <c r="H243" s="752"/>
    </row>
    <row r="244" spans="2:8" ht="14.25" hidden="1" customHeight="1" x14ac:dyDescent="0.2">
      <c r="B244" s="694" t="s">
        <v>666</v>
      </c>
      <c r="C244" s="694"/>
      <c r="D244" s="694"/>
      <c r="E244" s="694"/>
      <c r="F244" s="694"/>
      <c r="G244" s="694"/>
      <c r="H244" s="694"/>
    </row>
    <row r="245" spans="2:8" ht="14.25" customHeight="1" x14ac:dyDescent="0.2">
      <c r="B245" s="694"/>
      <c r="C245" s="694"/>
      <c r="D245" s="694"/>
      <c r="E245" s="694"/>
      <c r="F245" s="694"/>
      <c r="G245" s="694"/>
      <c r="H245" s="694"/>
    </row>
    <row r="246" spans="2:8" ht="14.25" customHeight="1" x14ac:dyDescent="0.2">
      <c r="B246" s="694"/>
      <c r="C246" s="694"/>
      <c r="D246" s="694"/>
      <c r="E246" s="694"/>
      <c r="F246" s="694"/>
      <c r="G246" s="694"/>
      <c r="H246" s="694"/>
    </row>
    <row r="247" spans="2:8" ht="27.75" customHeight="1" x14ac:dyDescent="0.2">
      <c r="B247" s="694"/>
      <c r="C247" s="694"/>
      <c r="D247" s="694"/>
      <c r="E247" s="694"/>
      <c r="F247" s="694"/>
      <c r="G247" s="694"/>
      <c r="H247" s="694"/>
    </row>
    <row r="248" spans="2:8" ht="14.25" customHeight="1" x14ac:dyDescent="0.25">
      <c r="B248" s="54"/>
      <c r="G248" s="556"/>
      <c r="H248" s="557"/>
    </row>
    <row r="249" spans="2:8" ht="14.25" customHeight="1" x14ac:dyDescent="0.25">
      <c r="B249" s="62" t="s">
        <v>452</v>
      </c>
      <c r="G249" s="751">
        <v>120</v>
      </c>
      <c r="H249" s="752"/>
    </row>
    <row r="250" spans="2:8" ht="14.25" customHeight="1" x14ac:dyDescent="0.2">
      <c r="B250" s="720" t="s">
        <v>667</v>
      </c>
      <c r="C250" s="720"/>
      <c r="D250" s="720"/>
      <c r="E250" s="720"/>
      <c r="F250" s="720"/>
      <c r="G250" s="720"/>
      <c r="H250" s="720"/>
    </row>
    <row r="251" spans="2:8" ht="14.25" customHeight="1" x14ac:dyDescent="0.2">
      <c r="B251" s="720"/>
      <c r="C251" s="720"/>
      <c r="D251" s="720"/>
      <c r="E251" s="720"/>
      <c r="F251" s="720"/>
      <c r="G251" s="720"/>
      <c r="H251" s="720"/>
    </row>
    <row r="252" spans="2:8" ht="27.75" customHeight="1" x14ac:dyDescent="0.2">
      <c r="B252" s="720"/>
      <c r="C252" s="720"/>
      <c r="D252" s="720"/>
      <c r="E252" s="720"/>
      <c r="F252" s="720"/>
      <c r="G252" s="720"/>
      <c r="H252" s="720"/>
    </row>
    <row r="253" spans="2:8" ht="15.75" customHeight="1" x14ac:dyDescent="0.2">
      <c r="B253" s="398"/>
      <c r="C253" s="398"/>
      <c r="D253" s="398"/>
      <c r="E253" s="398"/>
      <c r="F253" s="398"/>
      <c r="G253" s="561"/>
      <c r="H253" s="561"/>
    </row>
    <row r="254" spans="2:8" ht="27" customHeight="1" x14ac:dyDescent="0.25">
      <c r="B254" s="759" t="s">
        <v>674</v>
      </c>
      <c r="C254" s="759"/>
      <c r="D254" s="759"/>
      <c r="E254" s="759"/>
      <c r="F254" s="759"/>
      <c r="G254" s="751">
        <v>70</v>
      </c>
      <c r="H254" s="752"/>
    </row>
    <row r="255" spans="2:8" ht="14.25" customHeight="1" x14ac:dyDescent="0.2">
      <c r="B255" s="720" t="s">
        <v>675</v>
      </c>
      <c r="C255" s="720"/>
      <c r="D255" s="720"/>
      <c r="E255" s="720"/>
      <c r="F255" s="720"/>
      <c r="G255" s="720"/>
      <c r="H255" s="720"/>
    </row>
    <row r="256" spans="2:8" ht="14.25" customHeight="1" x14ac:dyDescent="0.2">
      <c r="B256" s="720"/>
      <c r="C256" s="720"/>
      <c r="D256" s="720"/>
      <c r="E256" s="720"/>
      <c r="F256" s="720"/>
      <c r="G256" s="720"/>
      <c r="H256" s="720"/>
    </row>
    <row r="257" spans="2:11" ht="14.25" customHeight="1" x14ac:dyDescent="0.25">
      <c r="B257" s="396"/>
      <c r="G257" s="556"/>
      <c r="H257" s="557"/>
    </row>
    <row r="258" spans="2:11" ht="32.25" customHeight="1" x14ac:dyDescent="0.25">
      <c r="B258" s="759" t="s">
        <v>676</v>
      </c>
      <c r="C258" s="759"/>
      <c r="D258" s="759"/>
      <c r="E258" s="759"/>
      <c r="F258" s="759"/>
      <c r="G258" s="751">
        <v>75</v>
      </c>
      <c r="H258" s="752"/>
    </row>
    <row r="259" spans="2:11" ht="17.25" customHeight="1" x14ac:dyDescent="0.2">
      <c r="B259" s="697" t="s">
        <v>453</v>
      </c>
      <c r="C259" s="700"/>
      <c r="D259" s="700"/>
      <c r="E259" s="700"/>
      <c r="F259" s="700"/>
      <c r="G259" s="700"/>
      <c r="H259" s="700"/>
    </row>
    <row r="260" spans="2:11" ht="12" customHeight="1" x14ac:dyDescent="0.2">
      <c r="B260" s="700"/>
      <c r="C260" s="700"/>
      <c r="D260" s="700"/>
      <c r="E260" s="700"/>
      <c r="F260" s="700"/>
      <c r="G260" s="700"/>
      <c r="H260" s="700"/>
    </row>
    <row r="261" spans="2:11" ht="14.25" customHeight="1" x14ac:dyDescent="0.25">
      <c r="B261" s="63"/>
      <c r="C261" s="63"/>
      <c r="D261" s="63"/>
      <c r="E261" s="63"/>
      <c r="F261" s="63"/>
      <c r="G261" s="558"/>
      <c r="H261" s="558"/>
    </row>
    <row r="262" spans="2:11" s="151" customFormat="1" ht="14.25" customHeight="1" x14ac:dyDescent="0.25">
      <c r="B262" s="768" t="s">
        <v>677</v>
      </c>
      <c r="C262" s="768"/>
      <c r="D262" s="768"/>
      <c r="E262" s="768"/>
      <c r="F262" s="768"/>
      <c r="G262" s="751">
        <v>700</v>
      </c>
      <c r="H262" s="752"/>
      <c r="I262" s="418"/>
      <c r="J262" s="418"/>
      <c r="K262" s="419"/>
    </row>
    <row r="263" spans="2:11" s="151" customFormat="1" ht="14.25" customHeight="1" x14ac:dyDescent="0.25">
      <c r="B263" s="732" t="s">
        <v>668</v>
      </c>
      <c r="C263" s="732"/>
      <c r="D263" s="732"/>
      <c r="E263" s="732"/>
      <c r="F263" s="732"/>
      <c r="G263" s="732"/>
      <c r="H263" s="732"/>
      <c r="I263" s="418"/>
      <c r="J263" s="418"/>
      <c r="K263" s="419"/>
    </row>
    <row r="264" spans="2:11" s="151" customFormat="1" ht="14.25" customHeight="1" x14ac:dyDescent="0.25">
      <c r="B264" s="732"/>
      <c r="C264" s="732"/>
      <c r="D264" s="732"/>
      <c r="E264" s="732"/>
      <c r="F264" s="732"/>
      <c r="G264" s="732"/>
      <c r="H264" s="732"/>
      <c r="I264" s="418"/>
      <c r="J264" s="418"/>
      <c r="K264" s="419"/>
    </row>
    <row r="265" spans="2:11" s="151" customFormat="1" ht="14.25" customHeight="1" x14ac:dyDescent="0.25">
      <c r="B265" s="732"/>
      <c r="C265" s="732"/>
      <c r="D265" s="732"/>
      <c r="E265" s="732"/>
      <c r="F265" s="732"/>
      <c r="G265" s="732"/>
      <c r="H265" s="732"/>
      <c r="I265" s="418"/>
      <c r="J265" s="418"/>
      <c r="K265" s="419"/>
    </row>
    <row r="266" spans="2:11" s="151" customFormat="1" ht="14.25" customHeight="1" x14ac:dyDescent="0.25">
      <c r="B266" s="732"/>
      <c r="C266" s="732"/>
      <c r="D266" s="732"/>
      <c r="E266" s="732"/>
      <c r="F266" s="732"/>
      <c r="G266" s="732"/>
      <c r="H266" s="732"/>
      <c r="I266" s="418"/>
      <c r="J266" s="418"/>
      <c r="K266" s="419"/>
    </row>
    <row r="267" spans="2:11" s="151" customFormat="1" ht="14.25" customHeight="1" x14ac:dyDescent="0.25">
      <c r="B267" s="223"/>
      <c r="C267" s="223"/>
      <c r="D267" s="223"/>
      <c r="E267" s="223"/>
      <c r="F267" s="223"/>
      <c r="G267" s="560"/>
      <c r="H267" s="560"/>
      <c r="I267" s="418"/>
      <c r="J267" s="418"/>
      <c r="K267" s="419"/>
    </row>
    <row r="268" spans="2:11" s="151" customFormat="1" ht="15" customHeight="1" x14ac:dyDescent="0.25">
      <c r="B268" s="777" t="s">
        <v>678</v>
      </c>
      <c r="C268" s="777"/>
      <c r="D268" s="777"/>
      <c r="E268" s="777"/>
      <c r="F268" s="777"/>
      <c r="G268" s="751">
        <v>250</v>
      </c>
      <c r="H268" s="752"/>
      <c r="I268" s="418"/>
      <c r="J268" s="418"/>
      <c r="K268" s="419"/>
    </row>
    <row r="269" spans="2:11" s="151" customFormat="1" ht="14.25" customHeight="1" x14ac:dyDescent="0.25">
      <c r="B269" s="732" t="s">
        <v>669</v>
      </c>
      <c r="C269" s="732"/>
      <c r="D269" s="732"/>
      <c r="E269" s="732"/>
      <c r="F269" s="732"/>
      <c r="G269" s="732"/>
      <c r="H269" s="732"/>
      <c r="I269" s="418"/>
      <c r="J269" s="418"/>
      <c r="K269" s="419"/>
    </row>
    <row r="270" spans="2:11" s="151" customFormat="1" ht="14.25" customHeight="1" x14ac:dyDescent="0.25">
      <c r="B270" s="732"/>
      <c r="C270" s="732"/>
      <c r="D270" s="732"/>
      <c r="E270" s="732"/>
      <c r="F270" s="732"/>
      <c r="G270" s="732"/>
      <c r="H270" s="732"/>
      <c r="I270" s="418"/>
      <c r="J270" s="418"/>
      <c r="K270" s="419"/>
    </row>
    <row r="271" spans="2:11" s="151" customFormat="1" ht="14.25" customHeight="1" x14ac:dyDescent="0.25">
      <c r="B271" s="732"/>
      <c r="C271" s="732"/>
      <c r="D271" s="732"/>
      <c r="E271" s="732"/>
      <c r="F271" s="732"/>
      <c r="G271" s="732"/>
      <c r="H271" s="732"/>
      <c r="I271" s="418"/>
      <c r="J271" s="418"/>
      <c r="K271" s="419"/>
    </row>
    <row r="272" spans="2:11" s="151" customFormat="1" ht="14.25" customHeight="1" x14ac:dyDescent="0.25">
      <c r="B272" s="732"/>
      <c r="C272" s="732"/>
      <c r="D272" s="732"/>
      <c r="E272" s="732"/>
      <c r="F272" s="732"/>
      <c r="G272" s="732"/>
      <c r="H272" s="732"/>
      <c r="I272" s="418"/>
      <c r="J272" s="418"/>
      <c r="K272" s="419"/>
    </row>
    <row r="273" spans="1:11" s="151" customFormat="1" ht="14.25" customHeight="1" x14ac:dyDescent="0.25">
      <c r="B273" s="304"/>
      <c r="C273" s="304"/>
      <c r="D273" s="304"/>
      <c r="E273" s="304"/>
      <c r="F273" s="304"/>
      <c r="G273" s="564"/>
      <c r="H273" s="564"/>
      <c r="I273" s="418"/>
      <c r="J273" s="418"/>
      <c r="K273" s="419"/>
    </row>
    <row r="274" spans="1:11" s="151" customFormat="1" ht="15" customHeight="1" x14ac:dyDescent="0.25">
      <c r="B274" s="777" t="s">
        <v>679</v>
      </c>
      <c r="C274" s="777"/>
      <c r="D274" s="777"/>
      <c r="E274" s="777"/>
      <c r="F274" s="777"/>
      <c r="G274" s="751">
        <v>300</v>
      </c>
      <c r="H274" s="752"/>
      <c r="I274" s="418"/>
      <c r="J274" s="418"/>
      <c r="K274" s="419"/>
    </row>
    <row r="275" spans="1:11" s="151" customFormat="1" ht="14.25" customHeight="1" x14ac:dyDescent="0.25">
      <c r="B275" s="732" t="s">
        <v>454</v>
      </c>
      <c r="C275" s="732"/>
      <c r="D275" s="732"/>
      <c r="E275" s="732"/>
      <c r="F275" s="732"/>
      <c r="G275" s="732"/>
      <c r="H275" s="732"/>
      <c r="I275" s="418"/>
      <c r="J275" s="418"/>
      <c r="K275" s="419"/>
    </row>
    <row r="276" spans="1:11" s="151" customFormat="1" ht="14.25" customHeight="1" x14ac:dyDescent="0.25">
      <c r="B276" s="394"/>
      <c r="C276" s="394"/>
      <c r="D276" s="394"/>
      <c r="E276" s="394"/>
      <c r="F276" s="394"/>
      <c r="G276" s="564"/>
      <c r="H276" s="564"/>
      <c r="I276" s="418"/>
      <c r="J276" s="418"/>
      <c r="K276" s="419"/>
    </row>
    <row r="277" spans="1:11" s="151" customFormat="1" ht="15" customHeight="1" thickBot="1" x14ac:dyDescent="0.3">
      <c r="B277" s="777" t="s">
        <v>680</v>
      </c>
      <c r="C277" s="777"/>
      <c r="D277" s="777"/>
      <c r="E277" s="777"/>
      <c r="F277" s="777"/>
      <c r="G277" s="751">
        <v>350</v>
      </c>
      <c r="H277" s="752"/>
      <c r="I277" s="230">
        <v>100</v>
      </c>
      <c r="J277" s="230">
        <v>100</v>
      </c>
      <c r="K277" s="41" t="s">
        <v>671</v>
      </c>
    </row>
    <row r="278" spans="1:11" s="151" customFormat="1" ht="14.25" customHeight="1" thickTop="1" x14ac:dyDescent="0.25">
      <c r="B278" s="732" t="s">
        <v>670</v>
      </c>
      <c r="C278" s="732"/>
      <c r="D278" s="732"/>
      <c r="E278" s="732"/>
      <c r="F278" s="732"/>
      <c r="G278" s="732"/>
      <c r="H278" s="732"/>
      <c r="I278" s="418"/>
      <c r="J278" s="418"/>
      <c r="K278" s="419"/>
    </row>
    <row r="279" spans="1:11" s="151" customFormat="1" ht="14.25" customHeight="1" x14ac:dyDescent="0.25">
      <c r="B279" s="732"/>
      <c r="C279" s="732"/>
      <c r="D279" s="732"/>
      <c r="E279" s="732"/>
      <c r="F279" s="732"/>
      <c r="G279" s="732"/>
      <c r="H279" s="732"/>
      <c r="I279" s="418"/>
      <c r="J279" s="418"/>
      <c r="K279" s="419"/>
    </row>
    <row r="280" spans="1:11" s="151" customFormat="1" ht="14.25" customHeight="1" x14ac:dyDescent="0.25">
      <c r="B280" s="732"/>
      <c r="C280" s="732"/>
      <c r="D280" s="732"/>
      <c r="E280" s="732"/>
      <c r="F280" s="732"/>
      <c r="G280" s="732"/>
      <c r="H280" s="732"/>
      <c r="I280" s="418"/>
      <c r="J280" s="418"/>
      <c r="K280" s="419"/>
    </row>
    <row r="281" spans="1:11" s="151" customFormat="1" ht="14.25" customHeight="1" x14ac:dyDescent="0.25">
      <c r="B281" s="732"/>
      <c r="C281" s="732"/>
      <c r="D281" s="732"/>
      <c r="E281" s="732"/>
      <c r="F281" s="732"/>
      <c r="G281" s="732"/>
      <c r="H281" s="732"/>
      <c r="I281" s="418"/>
      <c r="J281" s="418"/>
      <c r="K281" s="419"/>
    </row>
    <row r="282" spans="1:11" s="151" customFormat="1" ht="14.25" customHeight="1" x14ac:dyDescent="0.25">
      <c r="B282" s="399"/>
      <c r="C282" s="399"/>
      <c r="D282" s="399"/>
      <c r="E282" s="399"/>
      <c r="F282" s="399"/>
      <c r="G282" s="564"/>
      <c r="H282" s="564"/>
      <c r="I282" s="418"/>
      <c r="J282" s="418"/>
      <c r="K282" s="419"/>
    </row>
    <row r="283" spans="1:11" ht="31.5" customHeight="1" thickBot="1" x14ac:dyDescent="0.3">
      <c r="B283" s="677" t="s">
        <v>281</v>
      </c>
      <c r="C283" s="678"/>
      <c r="D283" s="678"/>
      <c r="E283" s="678"/>
      <c r="F283" s="678"/>
      <c r="G283" s="695">
        <f>SUM(G284)</f>
        <v>650</v>
      </c>
      <c r="H283" s="695"/>
      <c r="I283" s="230">
        <v>850</v>
      </c>
      <c r="J283" s="230">
        <v>562</v>
      </c>
    </row>
    <row r="284" spans="1:11" ht="14.25" customHeight="1" thickTop="1" x14ac:dyDescent="0.25">
      <c r="A284" s="38">
        <v>5321</v>
      </c>
      <c r="B284" s="43" t="s">
        <v>146</v>
      </c>
      <c r="G284" s="698">
        <v>650</v>
      </c>
      <c r="H284" s="699"/>
    </row>
    <row r="285" spans="1:11" ht="14.25" customHeight="1" x14ac:dyDescent="0.25">
      <c r="B285" s="62" t="s">
        <v>672</v>
      </c>
      <c r="G285" s="751"/>
      <c r="H285" s="752"/>
    </row>
    <row r="286" spans="1:11" ht="14.25" customHeight="1" x14ac:dyDescent="0.2">
      <c r="B286" s="720" t="s">
        <v>839</v>
      </c>
      <c r="C286" s="730"/>
      <c r="D286" s="730"/>
      <c r="E286" s="730"/>
      <c r="F286" s="730"/>
      <c r="G286" s="730"/>
      <c r="H286" s="730"/>
    </row>
    <row r="287" spans="1:11" ht="14.25" customHeight="1" x14ac:dyDescent="0.2">
      <c r="B287" s="730"/>
      <c r="C287" s="730"/>
      <c r="D287" s="730"/>
      <c r="E287" s="730"/>
      <c r="F287" s="730"/>
      <c r="G287" s="730"/>
      <c r="H287" s="730"/>
    </row>
    <row r="288" spans="1:11" ht="13.5" customHeight="1" x14ac:dyDescent="0.2">
      <c r="B288" s="730"/>
      <c r="C288" s="730"/>
      <c r="D288" s="730"/>
      <c r="E288" s="730"/>
      <c r="F288" s="730"/>
      <c r="G288" s="730"/>
      <c r="H288" s="730"/>
    </row>
    <row r="289" spans="1:10" ht="16.5" customHeight="1" x14ac:dyDescent="0.25">
      <c r="B289" s="63"/>
      <c r="C289" s="63"/>
      <c r="D289" s="63"/>
      <c r="E289" s="63"/>
      <c r="F289" s="63"/>
      <c r="G289" s="558"/>
      <c r="H289" s="558"/>
    </row>
    <row r="290" spans="1:10" ht="32.25" customHeight="1" thickBot="1" x14ac:dyDescent="0.3">
      <c r="B290" s="677" t="s">
        <v>280</v>
      </c>
      <c r="C290" s="678"/>
      <c r="D290" s="678"/>
      <c r="E290" s="678"/>
      <c r="F290" s="678"/>
      <c r="G290" s="695">
        <f>SUM(G291)</f>
        <v>1</v>
      </c>
      <c r="H290" s="695"/>
      <c r="I290" s="230">
        <v>1</v>
      </c>
      <c r="J290" s="230">
        <v>1</v>
      </c>
    </row>
    <row r="291" spans="1:10" ht="15.75" thickTop="1" x14ac:dyDescent="0.25">
      <c r="A291" s="38">
        <v>5362</v>
      </c>
      <c r="B291" s="43" t="s">
        <v>38</v>
      </c>
      <c r="G291" s="698">
        <v>1</v>
      </c>
      <c r="H291" s="699"/>
    </row>
    <row r="292" spans="1:10" ht="15.75" customHeight="1" x14ac:dyDescent="0.25">
      <c r="B292" s="713" t="s">
        <v>673</v>
      </c>
      <c r="C292" s="753"/>
      <c r="D292" s="753"/>
      <c r="E292" s="753"/>
      <c r="G292" s="751"/>
      <c r="H292" s="752"/>
    </row>
    <row r="296" spans="1:10" x14ac:dyDescent="0.2">
      <c r="D296" s="342" t="s">
        <v>502</v>
      </c>
      <c r="E296" s="343">
        <f>SUM(E16)</f>
        <v>20109</v>
      </c>
      <c r="F296" s="343">
        <f>SUM(F16)</f>
        <v>17609</v>
      </c>
      <c r="G296" s="343">
        <f>SUM(G16)</f>
        <v>33446</v>
      </c>
    </row>
    <row r="297" spans="1:10" x14ac:dyDescent="0.2">
      <c r="D297" s="342" t="s">
        <v>503</v>
      </c>
      <c r="E297" s="343">
        <v>0</v>
      </c>
      <c r="F297" s="343">
        <v>0</v>
      </c>
      <c r="G297" s="343">
        <v>0</v>
      </c>
    </row>
    <row r="298" spans="1:10" ht="15" x14ac:dyDescent="0.25">
      <c r="D298" s="344" t="s">
        <v>498</v>
      </c>
      <c r="E298" s="345">
        <f>SUM(E296:E297)</f>
        <v>20109</v>
      </c>
      <c r="F298" s="345">
        <f t="shared" ref="F298:G298" si="3">SUM(F296:F297)</f>
        <v>17609</v>
      </c>
      <c r="G298" s="345">
        <f t="shared" si="3"/>
        <v>33446</v>
      </c>
    </row>
    <row r="311" spans="2:6" x14ac:dyDescent="0.2">
      <c r="B311" s="476"/>
      <c r="C311" s="476"/>
      <c r="D311" s="477"/>
      <c r="E311" s="478"/>
      <c r="F311" s="478"/>
    </row>
  </sheetData>
  <mergeCells count="214">
    <mergeCell ref="B244:H247"/>
    <mergeCell ref="G218:H218"/>
    <mergeCell ref="B219:H221"/>
    <mergeCell ref="B223:F223"/>
    <mergeCell ref="G223:H223"/>
    <mergeCell ref="B224:H226"/>
    <mergeCell ref="B228:F228"/>
    <mergeCell ref="G228:H228"/>
    <mergeCell ref="B229:H230"/>
    <mergeCell ref="B232:F232"/>
    <mergeCell ref="G232:H232"/>
    <mergeCell ref="B233:H233"/>
    <mergeCell ref="B250:H252"/>
    <mergeCell ref="B268:F268"/>
    <mergeCell ref="G268:H268"/>
    <mergeCell ref="G290:H290"/>
    <mergeCell ref="G291:H291"/>
    <mergeCell ref="G283:H283"/>
    <mergeCell ref="G284:H284"/>
    <mergeCell ref="B283:F283"/>
    <mergeCell ref="G285:H285"/>
    <mergeCell ref="G258:H258"/>
    <mergeCell ref="B290:F290"/>
    <mergeCell ref="B269:H272"/>
    <mergeCell ref="B258:F258"/>
    <mergeCell ref="B263:H266"/>
    <mergeCell ref="B262:F262"/>
    <mergeCell ref="G262:H262"/>
    <mergeCell ref="B259:H260"/>
    <mergeCell ref="B274:F274"/>
    <mergeCell ref="G254:H254"/>
    <mergeCell ref="B255:H256"/>
    <mergeCell ref="B254:F254"/>
    <mergeCell ref="G274:H274"/>
    <mergeCell ref="B275:H275"/>
    <mergeCell ref="B277:F277"/>
    <mergeCell ref="B73:F73"/>
    <mergeCell ref="G73:H73"/>
    <mergeCell ref="B171:F171"/>
    <mergeCell ref="G171:H171"/>
    <mergeCell ref="B172:H174"/>
    <mergeCell ref="B176:F176"/>
    <mergeCell ref="G176:H176"/>
    <mergeCell ref="B184:F184"/>
    <mergeCell ref="B144:F145"/>
    <mergeCell ref="G145:H145"/>
    <mergeCell ref="B146:H148"/>
    <mergeCell ref="B150:F150"/>
    <mergeCell ref="B151:H151"/>
    <mergeCell ref="G165:H165"/>
    <mergeCell ref="B166:F166"/>
    <mergeCell ref="G166:H166"/>
    <mergeCell ref="B118:F118"/>
    <mergeCell ref="B90:H91"/>
    <mergeCell ref="B137:F137"/>
    <mergeCell ref="G137:H137"/>
    <mergeCell ref="B138:H140"/>
    <mergeCell ref="G135:H135"/>
    <mergeCell ref="G142:H142"/>
    <mergeCell ref="G98:H98"/>
    <mergeCell ref="B28:F28"/>
    <mergeCell ref="B29:F29"/>
    <mergeCell ref="G28:H28"/>
    <mergeCell ref="B42:F42"/>
    <mergeCell ref="G150:H150"/>
    <mergeCell ref="G143:H143"/>
    <mergeCell ref="B49:H52"/>
    <mergeCell ref="B53:F54"/>
    <mergeCell ref="B43:F43"/>
    <mergeCell ref="G42:H42"/>
    <mergeCell ref="G39:H39"/>
    <mergeCell ref="B41:F41"/>
    <mergeCell ref="G41:H41"/>
    <mergeCell ref="B89:F89"/>
    <mergeCell ref="G89:H89"/>
    <mergeCell ref="B125:H126"/>
    <mergeCell ref="B101:F101"/>
    <mergeCell ref="G101:H101"/>
    <mergeCell ref="G112:H112"/>
    <mergeCell ref="B102:H104"/>
    <mergeCell ref="G118:H118"/>
    <mergeCell ref="B119:H122"/>
    <mergeCell ref="B114:H116"/>
    <mergeCell ref="G30:H30"/>
    <mergeCell ref="G25:H25"/>
    <mergeCell ref="G38:H38"/>
    <mergeCell ref="B55:F55"/>
    <mergeCell ref="G26:H26"/>
    <mergeCell ref="B124:F124"/>
    <mergeCell ref="G124:H124"/>
    <mergeCell ref="G214:H214"/>
    <mergeCell ref="B215:H216"/>
    <mergeCell ref="B153:F153"/>
    <mergeCell ref="G153:H153"/>
    <mergeCell ref="B154:H156"/>
    <mergeCell ref="B186:F186"/>
    <mergeCell ref="G186:H186"/>
    <mergeCell ref="B187:H189"/>
    <mergeCell ref="B191:F191"/>
    <mergeCell ref="G191:H191"/>
    <mergeCell ref="B192:H193"/>
    <mergeCell ref="B177:H179"/>
    <mergeCell ref="G196:H196"/>
    <mergeCell ref="B197:H199"/>
    <mergeCell ref="B206:H207"/>
    <mergeCell ref="B205:F205"/>
    <mergeCell ref="G205:H205"/>
    <mergeCell ref="B201:F201"/>
    <mergeCell ref="G35:H35"/>
    <mergeCell ref="B40:F40"/>
    <mergeCell ref="G69:H69"/>
    <mergeCell ref="B69:F69"/>
    <mergeCell ref="B1:D1"/>
    <mergeCell ref="G29:H29"/>
    <mergeCell ref="B85:F85"/>
    <mergeCell ref="G66:H66"/>
    <mergeCell ref="B66:F66"/>
    <mergeCell ref="G65:H65"/>
    <mergeCell ref="B65:F65"/>
    <mergeCell ref="B78:F78"/>
    <mergeCell ref="G68:H68"/>
    <mergeCell ref="G78:H78"/>
    <mergeCell ref="B79:H79"/>
    <mergeCell ref="G85:H85"/>
    <mergeCell ref="B81:F81"/>
    <mergeCell ref="G81:H81"/>
    <mergeCell ref="B82:H83"/>
    <mergeCell ref="G76:H76"/>
    <mergeCell ref="G77:H77"/>
    <mergeCell ref="G44:H44"/>
    <mergeCell ref="G1:H1"/>
    <mergeCell ref="B16:D16"/>
    <mergeCell ref="G136:H136"/>
    <mergeCell ref="B98:F98"/>
    <mergeCell ref="B181:F181"/>
    <mergeCell ref="B182:H182"/>
    <mergeCell ref="G19:H19"/>
    <mergeCell ref="G20:H20"/>
    <mergeCell ref="B21:H21"/>
    <mergeCell ref="B22:H23"/>
    <mergeCell ref="B93:F93"/>
    <mergeCell ref="G93:H93"/>
    <mergeCell ref="B44:F44"/>
    <mergeCell ref="G47:H47"/>
    <mergeCell ref="B58:F58"/>
    <mergeCell ref="G58:H58"/>
    <mergeCell ref="B59:H61"/>
    <mergeCell ref="B46:F46"/>
    <mergeCell ref="G46:H46"/>
    <mergeCell ref="G45:H45"/>
    <mergeCell ref="B45:F45"/>
    <mergeCell ref="G54:H54"/>
    <mergeCell ref="G55:H55"/>
    <mergeCell ref="G48:H48"/>
    <mergeCell ref="G27:H27"/>
    <mergeCell ref="G32:H32"/>
    <mergeCell ref="B99:H99"/>
    <mergeCell ref="B209:F209"/>
    <mergeCell ref="G209:H209"/>
    <mergeCell ref="B210:H212"/>
    <mergeCell ref="B70:H71"/>
    <mergeCell ref="G195:H195"/>
    <mergeCell ref="G235:H235"/>
    <mergeCell ref="B86:H87"/>
    <mergeCell ref="B94:H94"/>
    <mergeCell ref="B95:F95"/>
    <mergeCell ref="B96:F96"/>
    <mergeCell ref="G95:H95"/>
    <mergeCell ref="G96:H96"/>
    <mergeCell ref="B106:F106"/>
    <mergeCell ref="G106:H106"/>
    <mergeCell ref="B107:H107"/>
    <mergeCell ref="B109:F109"/>
    <mergeCell ref="G109:H109"/>
    <mergeCell ref="B110:H110"/>
    <mergeCell ref="B214:F214"/>
    <mergeCell ref="B167:H169"/>
    <mergeCell ref="B196:F196"/>
    <mergeCell ref="B113:F113"/>
    <mergeCell ref="G113:H113"/>
    <mergeCell ref="G201:H201"/>
    <mergeCell ref="B243:F243"/>
    <mergeCell ref="B240:H241"/>
    <mergeCell ref="B202:H203"/>
    <mergeCell ref="G181:H181"/>
    <mergeCell ref="B183:F183"/>
    <mergeCell ref="G243:H243"/>
    <mergeCell ref="G183:H183"/>
    <mergeCell ref="G184:H184"/>
    <mergeCell ref="B218:F218"/>
    <mergeCell ref="G277:H277"/>
    <mergeCell ref="B278:H281"/>
    <mergeCell ref="B286:H288"/>
    <mergeCell ref="G292:H292"/>
    <mergeCell ref="B292:E292"/>
    <mergeCell ref="B30:F30"/>
    <mergeCell ref="B39:F39"/>
    <mergeCell ref="G40:H40"/>
    <mergeCell ref="G43:H43"/>
    <mergeCell ref="B56:F56"/>
    <mergeCell ref="B62:F62"/>
    <mergeCell ref="G62:H62"/>
    <mergeCell ref="B63:F63"/>
    <mergeCell ref="G63:H63"/>
    <mergeCell ref="B74:H74"/>
    <mergeCell ref="B128:F128"/>
    <mergeCell ref="G128:H128"/>
    <mergeCell ref="B129:H130"/>
    <mergeCell ref="B158:F158"/>
    <mergeCell ref="G158:H158"/>
    <mergeCell ref="B159:H163"/>
    <mergeCell ref="G249:H249"/>
    <mergeCell ref="G236:H236"/>
    <mergeCell ref="G239:H239"/>
  </mergeCells>
  <pageMargins left="0.70866141732283472" right="0.70866141732283472" top="0.78740157480314965" bottom="0.78740157480314965" header="0.31496062992125984" footer="0.31496062992125984"/>
  <pageSetup paperSize="9" scale="65" firstPageNumber="47" orientation="portrait" useFirstPageNumber="1" r:id="rId1"/>
  <headerFooter>
    <oddFooter>&amp;L&amp;"-,Kurzíva"Zastupitelstvo  Olomouckého kraje 13-12-2021
13. - Rozpočet Olomouckého kraje 2022 - návrh rozpočtu
Příloha č. 3a): Výdaje odborů &amp;R&amp;"-,Kurzíva"Strana &amp;P (Celkem 176)</oddFooter>
  </headerFooter>
  <rowBreaks count="3" manualBreakCount="3">
    <brk id="63" min="1" max="7" man="1"/>
    <brk id="134" min="1" max="7" man="1"/>
    <brk id="207" min="1" max="7" man="1"/>
  </rowBreaks>
  <colBreaks count="1" manualBreakCount="1">
    <brk id="11" max="10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158"/>
  <sheetViews>
    <sheetView showGridLines="0" view="pageBreakPreview" topLeftCell="A124" zoomScaleNormal="100" zoomScaleSheetLayoutView="100" workbookViewId="0">
      <selection activeCell="B143" sqref="B143:H150"/>
    </sheetView>
  </sheetViews>
  <sheetFormatPr defaultColWidth="9.140625" defaultRowHeight="14.25" x14ac:dyDescent="0.2"/>
  <cols>
    <col min="1" max="1" width="6" style="38" customWidth="1"/>
    <col min="2" max="2" width="8.5703125" style="44" customWidth="1"/>
    <col min="3" max="3" width="9.140625" style="44"/>
    <col min="4" max="4" width="58.7109375" style="38" customWidth="1"/>
    <col min="5" max="7" width="14.140625" style="36" customWidth="1"/>
    <col min="8" max="8" width="9.140625" style="38" customWidth="1"/>
    <col min="9" max="10" width="8.5703125" style="37" customWidth="1"/>
    <col min="11" max="12" width="9.140625" style="38"/>
    <col min="13" max="13" width="13.28515625" style="38" customWidth="1"/>
    <col min="14" max="16384" width="9.140625" style="38"/>
  </cols>
  <sheetData>
    <row r="1" spans="2:39" ht="23.25" x14ac:dyDescent="0.35">
      <c r="B1" s="117" t="s">
        <v>67</v>
      </c>
      <c r="G1" s="706" t="s">
        <v>96</v>
      </c>
      <c r="H1" s="706"/>
    </row>
    <row r="3" spans="2:39" x14ac:dyDescent="0.2">
      <c r="B3" s="54" t="s">
        <v>1</v>
      </c>
      <c r="C3" s="54" t="s">
        <v>97</v>
      </c>
    </row>
    <row r="4" spans="2:39" x14ac:dyDescent="0.2">
      <c r="C4" s="54" t="s">
        <v>56</v>
      </c>
    </row>
    <row r="5" spans="2:39" s="41" customFormat="1" ht="13.5" thickBot="1" x14ac:dyDescent="0.25">
      <c r="B5" s="119"/>
      <c r="C5" s="119"/>
      <c r="E5" s="37"/>
      <c r="F5" s="37"/>
      <c r="G5" s="37"/>
      <c r="H5" s="198" t="s">
        <v>6</v>
      </c>
      <c r="I5" s="37"/>
      <c r="J5" s="37"/>
    </row>
    <row r="6" spans="2:39" s="41" customFormat="1" ht="39.75" thickTop="1" thickBot="1" x14ac:dyDescent="0.25">
      <c r="B6" s="70" t="s">
        <v>2</v>
      </c>
      <c r="C6" s="71" t="s">
        <v>3</v>
      </c>
      <c r="D6" s="72" t="s">
        <v>4</v>
      </c>
      <c r="E6" s="73" t="s">
        <v>500</v>
      </c>
      <c r="F6" s="73" t="s">
        <v>504</v>
      </c>
      <c r="G6" s="73" t="s">
        <v>501</v>
      </c>
      <c r="H6" s="27" t="s">
        <v>5</v>
      </c>
      <c r="I6" s="69"/>
      <c r="J6" s="69"/>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row>
    <row r="7" spans="2:39" s="79" customFormat="1" thickTop="1" thickBot="1" x14ac:dyDescent="0.25">
      <c r="B7" s="74">
        <v>1</v>
      </c>
      <c r="C7" s="75">
        <v>2</v>
      </c>
      <c r="D7" s="75">
        <v>3</v>
      </c>
      <c r="E7" s="76">
        <v>4</v>
      </c>
      <c r="F7" s="76">
        <v>5</v>
      </c>
      <c r="G7" s="76">
        <v>6</v>
      </c>
      <c r="H7" s="77" t="s">
        <v>337</v>
      </c>
      <c r="I7" s="239"/>
      <c r="J7" s="239"/>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row>
    <row r="8" spans="2:39" ht="15" thickTop="1" x14ac:dyDescent="0.2">
      <c r="B8" s="95">
        <v>1032</v>
      </c>
      <c r="C8" s="96">
        <v>51</v>
      </c>
      <c r="D8" s="154" t="s">
        <v>7</v>
      </c>
      <c r="E8" s="25">
        <f>SUM(I23)</f>
        <v>2</v>
      </c>
      <c r="F8" s="25">
        <f>SUM(J23)</f>
        <v>2</v>
      </c>
      <c r="G8" s="25">
        <f>SUM(G23)</f>
        <v>2</v>
      </c>
      <c r="H8" s="35">
        <f>G8/E8*100</f>
        <v>100</v>
      </c>
    </row>
    <row r="9" spans="2:39" x14ac:dyDescent="0.2">
      <c r="B9" s="95">
        <v>1036</v>
      </c>
      <c r="C9" s="96">
        <v>51</v>
      </c>
      <c r="D9" s="154" t="s">
        <v>7</v>
      </c>
      <c r="E9" s="25">
        <f>SUM(I28)</f>
        <v>130</v>
      </c>
      <c r="F9" s="25">
        <f>SUM(J28)</f>
        <v>130</v>
      </c>
      <c r="G9" s="25">
        <f>SUM(G28)</f>
        <v>223</v>
      </c>
      <c r="H9" s="35">
        <f>G9/E9*100</f>
        <v>171.53846153846152</v>
      </c>
    </row>
    <row r="10" spans="2:39" x14ac:dyDescent="0.2">
      <c r="B10" s="95">
        <v>1099</v>
      </c>
      <c r="C10" s="96">
        <v>51</v>
      </c>
      <c r="D10" s="154" t="s">
        <v>7</v>
      </c>
      <c r="E10" s="25">
        <f>SUM(I49)</f>
        <v>50</v>
      </c>
      <c r="F10" s="25">
        <f>SUM(J49)</f>
        <v>50</v>
      </c>
      <c r="G10" s="25">
        <f>SUM(G49)</f>
        <v>50</v>
      </c>
      <c r="H10" s="35">
        <f>G10/E10*100</f>
        <v>100</v>
      </c>
    </row>
    <row r="11" spans="2:39" x14ac:dyDescent="0.2">
      <c r="B11" s="95">
        <v>2369</v>
      </c>
      <c r="C11" s="96">
        <v>51</v>
      </c>
      <c r="D11" s="154" t="s">
        <v>7</v>
      </c>
      <c r="E11" s="25">
        <f>SUM(I54)</f>
        <v>50</v>
      </c>
      <c r="F11" s="25">
        <f>SUM(J54)</f>
        <v>50</v>
      </c>
      <c r="G11" s="25">
        <f>SUM(G54)</f>
        <v>50</v>
      </c>
      <c r="H11" s="35">
        <f t="shared" ref="H11:H14" si="0">G11/E11*100</f>
        <v>100</v>
      </c>
    </row>
    <row r="12" spans="2:39" x14ac:dyDescent="0.2">
      <c r="B12" s="95">
        <v>2399</v>
      </c>
      <c r="C12" s="96">
        <v>51</v>
      </c>
      <c r="D12" s="154" t="s">
        <v>7</v>
      </c>
      <c r="E12" s="25"/>
      <c r="F12" s="25"/>
      <c r="G12" s="25">
        <f>SUM(G61)</f>
        <v>2000</v>
      </c>
      <c r="H12" s="35"/>
    </row>
    <row r="13" spans="2:39" x14ac:dyDescent="0.2">
      <c r="B13" s="95">
        <v>3719</v>
      </c>
      <c r="C13" s="96">
        <v>51</v>
      </c>
      <c r="D13" s="154" t="s">
        <v>7</v>
      </c>
      <c r="E13" s="25">
        <f>SUM(I73)</f>
        <v>30</v>
      </c>
      <c r="F13" s="25">
        <f>SUM(J73)</f>
        <v>30</v>
      </c>
      <c r="G13" s="25">
        <f>SUM(G73)</f>
        <v>15</v>
      </c>
      <c r="H13" s="35">
        <f t="shared" si="0"/>
        <v>50</v>
      </c>
    </row>
    <row r="14" spans="2:39" x14ac:dyDescent="0.2">
      <c r="B14" s="95">
        <v>3725</v>
      </c>
      <c r="C14" s="96">
        <v>51</v>
      </c>
      <c r="D14" s="100" t="s">
        <v>7</v>
      </c>
      <c r="E14" s="25">
        <f>SUM(I77)</f>
        <v>550</v>
      </c>
      <c r="F14" s="25">
        <f>SUM(J77)</f>
        <v>195</v>
      </c>
      <c r="G14" s="25">
        <f>SUM(G77)</f>
        <v>425</v>
      </c>
      <c r="H14" s="35">
        <f t="shared" si="0"/>
        <v>77.272727272727266</v>
      </c>
    </row>
    <row r="15" spans="2:39" x14ac:dyDescent="0.2">
      <c r="B15" s="95">
        <v>3729</v>
      </c>
      <c r="C15" s="96">
        <v>51</v>
      </c>
      <c r="D15" s="100" t="s">
        <v>7</v>
      </c>
      <c r="E15" s="25">
        <f>SUM(I98)</f>
        <v>125</v>
      </c>
      <c r="F15" s="25">
        <f>SUM(J98)</f>
        <v>125</v>
      </c>
      <c r="G15" s="25">
        <f>SUM(G98)</f>
        <v>120</v>
      </c>
      <c r="H15" s="35">
        <f>G15/E15*100</f>
        <v>96</v>
      </c>
    </row>
    <row r="16" spans="2:39" x14ac:dyDescent="0.2">
      <c r="B16" s="95">
        <v>3741</v>
      </c>
      <c r="C16" s="96">
        <v>51</v>
      </c>
      <c r="D16" s="100" t="s">
        <v>7</v>
      </c>
      <c r="E16" s="25"/>
      <c r="F16" s="25"/>
      <c r="G16" s="25">
        <f>SUM(G108)</f>
        <v>300</v>
      </c>
      <c r="H16" s="35"/>
    </row>
    <row r="17" spans="1:10" x14ac:dyDescent="0.2">
      <c r="B17" s="95">
        <v>3742</v>
      </c>
      <c r="C17" s="96">
        <v>51</v>
      </c>
      <c r="D17" s="100" t="s">
        <v>7</v>
      </c>
      <c r="E17" s="25">
        <f>SUM(I115)</f>
        <v>2200</v>
      </c>
      <c r="F17" s="25">
        <f>SUM(J115)</f>
        <v>2399</v>
      </c>
      <c r="G17" s="25">
        <f>SUM(G115)</f>
        <v>2750</v>
      </c>
      <c r="H17" s="35">
        <f>G17/E17*100</f>
        <v>125</v>
      </c>
    </row>
    <row r="18" spans="1:10" ht="15" thickBot="1" x14ac:dyDescent="0.25">
      <c r="B18" s="95">
        <v>3769</v>
      </c>
      <c r="C18" s="96">
        <v>51</v>
      </c>
      <c r="D18" s="100" t="s">
        <v>7</v>
      </c>
      <c r="E18" s="25">
        <f>SUM(I126)</f>
        <v>300</v>
      </c>
      <c r="F18" s="25">
        <f>SUM(J126)</f>
        <v>300</v>
      </c>
      <c r="G18" s="25">
        <f>SUM(G126)</f>
        <v>260</v>
      </c>
      <c r="H18" s="35">
        <f>G18/E18*100</f>
        <v>86.666666666666671</v>
      </c>
    </row>
    <row r="19" spans="1:10" s="105" customFormat="1" ht="16.5" thickTop="1" thickBot="1" x14ac:dyDescent="0.3">
      <c r="B19" s="683" t="s">
        <v>8</v>
      </c>
      <c r="C19" s="684"/>
      <c r="D19" s="685"/>
      <c r="E19" s="103">
        <f>SUM(E8:E18)</f>
        <v>3437</v>
      </c>
      <c r="F19" s="103">
        <f>SUM(F8:F18)</f>
        <v>3281</v>
      </c>
      <c r="G19" s="103">
        <f>SUM(G8:G18)</f>
        <v>6195</v>
      </c>
      <c r="H19" s="42">
        <f>G19/E19*100</f>
        <v>180.24439918533605</v>
      </c>
      <c r="I19" s="228"/>
      <c r="J19" s="228"/>
    </row>
    <row r="20" spans="1:10" ht="15" thickTop="1" x14ac:dyDescent="0.2"/>
    <row r="22" spans="1:10" ht="15" x14ac:dyDescent="0.25">
      <c r="B22" s="45" t="s">
        <v>10</v>
      </c>
    </row>
    <row r="23" spans="1:10" ht="17.25" customHeight="1" thickBot="1" x14ac:dyDescent="0.3">
      <c r="B23" s="46" t="s">
        <v>98</v>
      </c>
      <c r="C23" s="47"/>
      <c r="D23" s="48"/>
      <c r="E23" s="49"/>
      <c r="F23" s="49"/>
      <c r="G23" s="695">
        <v>2</v>
      </c>
      <c r="H23" s="695"/>
      <c r="I23" s="230">
        <v>2</v>
      </c>
      <c r="J23" s="230">
        <v>2</v>
      </c>
    </row>
    <row r="24" spans="1:10" ht="14.25" customHeight="1" thickTop="1" x14ac:dyDescent="0.25">
      <c r="A24" s="38">
        <v>5165</v>
      </c>
      <c r="B24" s="749" t="s">
        <v>99</v>
      </c>
      <c r="C24" s="750"/>
      <c r="D24" s="750"/>
      <c r="E24" s="132"/>
      <c r="F24" s="132"/>
      <c r="G24" s="698">
        <v>2</v>
      </c>
      <c r="H24" s="699"/>
    </row>
    <row r="25" spans="1:10" ht="14.25" customHeight="1" x14ac:dyDescent="0.2">
      <c r="B25" s="778" t="s">
        <v>161</v>
      </c>
      <c r="C25" s="700"/>
      <c r="D25" s="700"/>
      <c r="E25" s="700"/>
      <c r="F25" s="700"/>
      <c r="G25" s="700"/>
      <c r="H25" s="700"/>
    </row>
    <row r="26" spans="1:10" ht="14.25" customHeight="1" x14ac:dyDescent="0.2">
      <c r="B26" s="700"/>
      <c r="C26" s="700"/>
      <c r="D26" s="700"/>
      <c r="E26" s="700"/>
      <c r="F26" s="700"/>
      <c r="G26" s="700"/>
      <c r="H26" s="700"/>
    </row>
    <row r="27" spans="1:10" ht="12.75" customHeight="1" x14ac:dyDescent="0.25">
      <c r="B27" s="155"/>
      <c r="C27" s="132"/>
      <c r="D27" s="132"/>
      <c r="E27" s="132"/>
      <c r="F27" s="132"/>
      <c r="G27" s="132"/>
      <c r="H27" s="132"/>
    </row>
    <row r="28" spans="1:10" ht="17.25" customHeight="1" thickBot="1" x14ac:dyDescent="0.3">
      <c r="B28" s="46" t="s">
        <v>100</v>
      </c>
      <c r="C28" s="47"/>
      <c r="D28" s="48"/>
      <c r="E28" s="49"/>
      <c r="F28" s="49"/>
      <c r="G28" s="695">
        <f>SUM(G29,G38)</f>
        <v>223</v>
      </c>
      <c r="H28" s="695"/>
      <c r="I28" s="230">
        <f>SUM(I29:I38)</f>
        <v>130</v>
      </c>
      <c r="J28" s="230">
        <f>SUM(J29:J38)</f>
        <v>130</v>
      </c>
    </row>
    <row r="29" spans="1:10" ht="14.25" customHeight="1" thickTop="1" x14ac:dyDescent="0.25">
      <c r="A29" s="38">
        <v>5134</v>
      </c>
      <c r="B29" s="155" t="s">
        <v>86</v>
      </c>
      <c r="C29" s="132"/>
      <c r="D29" s="132"/>
      <c r="E29" s="132"/>
      <c r="F29" s="132"/>
      <c r="G29" s="698">
        <v>103</v>
      </c>
      <c r="H29" s="699"/>
      <c r="I29" s="37">
        <v>10</v>
      </c>
      <c r="J29" s="37">
        <v>10</v>
      </c>
    </row>
    <row r="30" spans="1:10" ht="14.25" customHeight="1" x14ac:dyDescent="0.2">
      <c r="B30" s="736" t="s">
        <v>754</v>
      </c>
      <c r="C30" s="736"/>
      <c r="D30" s="736"/>
      <c r="E30" s="736"/>
      <c r="F30" s="736"/>
      <c r="G30" s="736"/>
      <c r="H30" s="736"/>
    </row>
    <row r="31" spans="1:10" ht="14.25" customHeight="1" x14ac:dyDescent="0.2">
      <c r="B31" s="736"/>
      <c r="C31" s="736"/>
      <c r="D31" s="736"/>
      <c r="E31" s="736"/>
      <c r="F31" s="736"/>
      <c r="G31" s="736"/>
      <c r="H31" s="736"/>
    </row>
    <row r="32" spans="1:10" ht="14.25" customHeight="1" x14ac:dyDescent="0.2">
      <c r="B32" s="736"/>
      <c r="C32" s="736"/>
      <c r="D32" s="736"/>
      <c r="E32" s="736"/>
      <c r="F32" s="736"/>
      <c r="G32" s="736"/>
      <c r="H32" s="736"/>
    </row>
    <row r="33" spans="1:10" ht="14.25" customHeight="1" x14ac:dyDescent="0.2">
      <c r="B33" s="736"/>
      <c r="C33" s="736"/>
      <c r="D33" s="736"/>
      <c r="E33" s="736"/>
      <c r="F33" s="736"/>
      <c r="G33" s="736"/>
      <c r="H33" s="736"/>
    </row>
    <row r="34" spans="1:10" ht="14.25" customHeight="1" x14ac:dyDescent="0.2">
      <c r="B34" s="736"/>
      <c r="C34" s="736"/>
      <c r="D34" s="736"/>
      <c r="E34" s="736"/>
      <c r="F34" s="736"/>
      <c r="G34" s="736"/>
      <c r="H34" s="736"/>
    </row>
    <row r="35" spans="1:10" ht="14.25" customHeight="1" x14ac:dyDescent="0.2">
      <c r="B35" s="736"/>
      <c r="C35" s="736"/>
      <c r="D35" s="736"/>
      <c r="E35" s="736"/>
      <c r="F35" s="736"/>
      <c r="G35" s="736"/>
      <c r="H35" s="736"/>
    </row>
    <row r="36" spans="1:10" ht="27.75" customHeight="1" x14ac:dyDescent="0.2">
      <c r="B36" s="736"/>
      <c r="C36" s="736"/>
      <c r="D36" s="736"/>
      <c r="E36" s="736"/>
      <c r="F36" s="736"/>
      <c r="G36" s="736"/>
      <c r="H36" s="736"/>
    </row>
    <row r="37" spans="1:10" ht="11.25" customHeight="1" x14ac:dyDescent="0.25">
      <c r="B37" s="63"/>
      <c r="C37" s="63"/>
      <c r="D37" s="63"/>
      <c r="E37" s="63"/>
      <c r="F37" s="63"/>
      <c r="G37" s="63"/>
      <c r="H37" s="63"/>
    </row>
    <row r="38" spans="1:10" ht="14.25" customHeight="1" x14ac:dyDescent="0.25">
      <c r="A38" s="38">
        <v>5169</v>
      </c>
      <c r="B38" s="155" t="s">
        <v>16</v>
      </c>
      <c r="C38" s="132"/>
      <c r="D38" s="132"/>
      <c r="E38" s="132"/>
      <c r="F38" s="132"/>
      <c r="G38" s="698">
        <v>120</v>
      </c>
      <c r="H38" s="699"/>
      <c r="I38" s="37">
        <v>120</v>
      </c>
      <c r="J38" s="37">
        <v>120</v>
      </c>
    </row>
    <row r="39" spans="1:10" ht="14.25" customHeight="1" x14ac:dyDescent="0.2">
      <c r="B39" s="736" t="s">
        <v>291</v>
      </c>
      <c r="C39" s="736"/>
      <c r="D39" s="736"/>
      <c r="E39" s="736"/>
      <c r="F39" s="736"/>
      <c r="G39" s="736"/>
      <c r="H39" s="736"/>
    </row>
    <row r="40" spans="1:10" ht="16.5" customHeight="1" x14ac:dyDescent="0.2">
      <c r="B40" s="736"/>
      <c r="C40" s="736"/>
      <c r="D40" s="736"/>
      <c r="E40" s="736"/>
      <c r="F40" s="736"/>
      <c r="G40" s="736"/>
      <c r="H40" s="736"/>
    </row>
    <row r="41" spans="1:10" ht="14.25" customHeight="1" x14ac:dyDescent="0.2">
      <c r="B41" s="778" t="s">
        <v>755</v>
      </c>
      <c r="C41" s="778"/>
      <c r="D41" s="778"/>
      <c r="E41" s="778"/>
      <c r="F41" s="778"/>
      <c r="G41" s="778"/>
      <c r="H41" s="778"/>
    </row>
    <row r="42" spans="1:10" ht="14.25" customHeight="1" x14ac:dyDescent="0.2">
      <c r="B42" s="778"/>
      <c r="C42" s="778"/>
      <c r="D42" s="778"/>
      <c r="E42" s="778"/>
      <c r="F42" s="778"/>
      <c r="G42" s="778"/>
      <c r="H42" s="778"/>
    </row>
    <row r="43" spans="1:10" ht="14.25" customHeight="1" x14ac:dyDescent="0.2">
      <c r="B43" s="778"/>
      <c r="C43" s="778"/>
      <c r="D43" s="778"/>
      <c r="E43" s="778"/>
      <c r="F43" s="778"/>
      <c r="G43" s="778"/>
      <c r="H43" s="778"/>
    </row>
    <row r="44" spans="1:10" ht="14.25" customHeight="1" x14ac:dyDescent="0.2">
      <c r="B44" s="778"/>
      <c r="C44" s="778"/>
      <c r="D44" s="778"/>
      <c r="E44" s="778"/>
      <c r="F44" s="778"/>
      <c r="G44" s="778"/>
      <c r="H44" s="778"/>
    </row>
    <row r="45" spans="1:10" ht="14.25" customHeight="1" x14ac:dyDescent="0.2">
      <c r="B45" s="778"/>
      <c r="C45" s="778"/>
      <c r="D45" s="778"/>
      <c r="E45" s="778"/>
      <c r="F45" s="778"/>
      <c r="G45" s="778"/>
      <c r="H45" s="778"/>
    </row>
    <row r="46" spans="1:10" ht="14.25" customHeight="1" x14ac:dyDescent="0.2">
      <c r="B46" s="778"/>
      <c r="C46" s="778"/>
      <c r="D46" s="778"/>
      <c r="E46" s="778"/>
      <c r="F46" s="778"/>
      <c r="G46" s="778"/>
      <c r="H46" s="778"/>
    </row>
    <row r="47" spans="1:10" ht="42" customHeight="1" x14ac:dyDescent="0.2">
      <c r="B47" s="778"/>
      <c r="C47" s="778"/>
      <c r="D47" s="778"/>
      <c r="E47" s="778"/>
      <c r="F47" s="778"/>
      <c r="G47" s="778"/>
      <c r="H47" s="778"/>
    </row>
    <row r="48" spans="1:10" ht="14.25" customHeight="1" x14ac:dyDescent="0.25">
      <c r="B48" s="155"/>
      <c r="C48" s="132"/>
      <c r="D48" s="132"/>
      <c r="E48" s="132"/>
      <c r="F48" s="132"/>
      <c r="G48" s="132"/>
      <c r="H48" s="132"/>
    </row>
    <row r="49" spans="1:10" ht="17.25" customHeight="1" thickBot="1" x14ac:dyDescent="0.3">
      <c r="B49" s="46" t="s">
        <v>101</v>
      </c>
      <c r="C49" s="47"/>
      <c r="D49" s="48"/>
      <c r="E49" s="49"/>
      <c r="F49" s="49"/>
      <c r="G49" s="695">
        <f>SUM(G50)</f>
        <v>50</v>
      </c>
      <c r="H49" s="695"/>
      <c r="I49" s="230">
        <v>50</v>
      </c>
      <c r="J49" s="230">
        <v>50</v>
      </c>
    </row>
    <row r="50" spans="1:10" ht="14.25" customHeight="1" thickTop="1" x14ac:dyDescent="0.25">
      <c r="A50" s="38">
        <v>5192</v>
      </c>
      <c r="B50" s="43" t="s">
        <v>177</v>
      </c>
      <c r="C50" s="63"/>
      <c r="D50" s="63"/>
      <c r="E50" s="63"/>
      <c r="F50" s="63"/>
      <c r="G50" s="698">
        <v>50</v>
      </c>
      <c r="H50" s="699"/>
    </row>
    <row r="51" spans="1:10" ht="14.25" customHeight="1" x14ac:dyDescent="0.2">
      <c r="B51" s="720" t="s">
        <v>196</v>
      </c>
      <c r="C51" s="730"/>
      <c r="D51" s="730"/>
      <c r="E51" s="730"/>
      <c r="F51" s="730"/>
      <c r="G51" s="730"/>
      <c r="H51" s="730"/>
    </row>
    <row r="52" spans="1:10" ht="14.25" customHeight="1" x14ac:dyDescent="0.2">
      <c r="B52" s="730"/>
      <c r="C52" s="730"/>
      <c r="D52" s="730"/>
      <c r="E52" s="730"/>
      <c r="F52" s="730"/>
      <c r="G52" s="730"/>
      <c r="H52" s="730"/>
    </row>
    <row r="53" spans="1:10" ht="12.75" customHeight="1" x14ac:dyDescent="0.25">
      <c r="B53" s="43"/>
      <c r="C53" s="63"/>
      <c r="D53" s="63"/>
      <c r="E53" s="63"/>
      <c r="F53" s="63"/>
      <c r="G53" s="63"/>
      <c r="H53" s="63"/>
    </row>
    <row r="54" spans="1:10" ht="17.25" customHeight="1" thickBot="1" x14ac:dyDescent="0.3">
      <c r="B54" s="46" t="s">
        <v>102</v>
      </c>
      <c r="C54" s="47"/>
      <c r="D54" s="48"/>
      <c r="E54" s="49"/>
      <c r="F54" s="49"/>
      <c r="G54" s="695">
        <f>SUM(G55)</f>
        <v>50</v>
      </c>
      <c r="H54" s="695"/>
      <c r="I54" s="230">
        <v>50</v>
      </c>
      <c r="J54" s="230">
        <f>SUM(J55:J56)</f>
        <v>50</v>
      </c>
    </row>
    <row r="55" spans="1:10" ht="15.75" thickTop="1" x14ac:dyDescent="0.25">
      <c r="A55" s="38">
        <v>5166</v>
      </c>
      <c r="B55" s="43" t="s">
        <v>14</v>
      </c>
      <c r="C55" s="63"/>
      <c r="D55" s="63"/>
      <c r="E55" s="63"/>
      <c r="F55" s="63"/>
      <c r="G55" s="698">
        <v>50</v>
      </c>
      <c r="H55" s="699"/>
      <c r="I55" s="37">
        <v>50</v>
      </c>
      <c r="J55" s="37">
        <v>35</v>
      </c>
    </row>
    <row r="56" spans="1:10" ht="14.25" customHeight="1" x14ac:dyDescent="0.25">
      <c r="B56" s="755" t="s">
        <v>211</v>
      </c>
      <c r="C56" s="755"/>
      <c r="D56" s="755"/>
      <c r="E56" s="755"/>
      <c r="F56" s="755"/>
      <c r="G56" s="751"/>
      <c r="H56" s="752"/>
      <c r="J56" s="37">
        <v>15</v>
      </c>
    </row>
    <row r="57" spans="1:10" x14ac:dyDescent="0.2">
      <c r="B57" s="720" t="s">
        <v>292</v>
      </c>
      <c r="C57" s="730"/>
      <c r="D57" s="730"/>
      <c r="E57" s="730"/>
      <c r="F57" s="730"/>
      <c r="G57" s="730"/>
      <c r="H57" s="730"/>
    </row>
    <row r="58" spans="1:10" x14ac:dyDescent="0.2">
      <c r="B58" s="730"/>
      <c r="C58" s="730"/>
      <c r="D58" s="730"/>
      <c r="E58" s="730"/>
      <c r="F58" s="730"/>
      <c r="G58" s="730"/>
      <c r="H58" s="730"/>
    </row>
    <row r="59" spans="1:10" ht="15.75" customHeight="1" x14ac:dyDescent="0.2">
      <c r="B59" s="730"/>
      <c r="C59" s="730"/>
      <c r="D59" s="730"/>
      <c r="E59" s="730"/>
      <c r="F59" s="730"/>
      <c r="G59" s="730"/>
      <c r="H59" s="730"/>
    </row>
    <row r="60" spans="1:10" ht="15.75" customHeight="1" x14ac:dyDescent="0.2">
      <c r="B60" s="444"/>
      <c r="C60" s="444"/>
      <c r="D60" s="444"/>
      <c r="E60" s="444"/>
      <c r="F60" s="444"/>
      <c r="G60" s="444"/>
      <c r="H60" s="444"/>
    </row>
    <row r="61" spans="1:10" ht="17.25" customHeight="1" thickBot="1" x14ac:dyDescent="0.3">
      <c r="B61" s="46" t="s">
        <v>756</v>
      </c>
      <c r="C61" s="47"/>
      <c r="D61" s="48"/>
      <c r="E61" s="49"/>
      <c r="F61" s="49"/>
      <c r="G61" s="695">
        <f>SUM(G62)</f>
        <v>2000</v>
      </c>
      <c r="H61" s="695"/>
      <c r="I61" s="230">
        <v>0</v>
      </c>
      <c r="J61" s="230">
        <v>0</v>
      </c>
    </row>
    <row r="62" spans="1:10" ht="14.25" customHeight="1" thickTop="1" x14ac:dyDescent="0.25">
      <c r="A62" s="38">
        <v>5169</v>
      </c>
      <c r="B62" s="155" t="s">
        <v>16</v>
      </c>
      <c r="C62" s="132"/>
      <c r="D62" s="132"/>
      <c r="E62" s="132"/>
      <c r="F62" s="132"/>
      <c r="G62" s="698">
        <v>2000</v>
      </c>
      <c r="H62" s="699"/>
    </row>
    <row r="63" spans="1:10" ht="15.75" customHeight="1" x14ac:dyDescent="0.2">
      <c r="B63" s="720" t="s">
        <v>757</v>
      </c>
      <c r="C63" s="720"/>
      <c r="D63" s="720"/>
      <c r="E63" s="720"/>
      <c r="F63" s="720"/>
      <c r="G63" s="720"/>
      <c r="H63" s="720"/>
    </row>
    <row r="64" spans="1:10" ht="15.75" customHeight="1" x14ac:dyDescent="0.2">
      <c r="B64" s="720"/>
      <c r="C64" s="720"/>
      <c r="D64" s="720"/>
      <c r="E64" s="720"/>
      <c r="F64" s="720"/>
      <c r="G64" s="720"/>
      <c r="H64" s="720"/>
    </row>
    <row r="65" spans="1:10" ht="15.75" customHeight="1" x14ac:dyDescent="0.2">
      <c r="B65" s="720"/>
      <c r="C65" s="720"/>
      <c r="D65" s="720"/>
      <c r="E65" s="720"/>
      <c r="F65" s="720"/>
      <c r="G65" s="720"/>
      <c r="H65" s="720"/>
    </row>
    <row r="66" spans="1:10" ht="15.75" customHeight="1" x14ac:dyDescent="0.2">
      <c r="B66" s="720"/>
      <c r="C66" s="720"/>
      <c r="D66" s="720"/>
      <c r="E66" s="720"/>
      <c r="F66" s="720"/>
      <c r="G66" s="720"/>
      <c r="H66" s="720"/>
    </row>
    <row r="67" spans="1:10" ht="15.75" customHeight="1" x14ac:dyDescent="0.2">
      <c r="B67" s="720"/>
      <c r="C67" s="720"/>
      <c r="D67" s="720"/>
      <c r="E67" s="720"/>
      <c r="F67" s="720"/>
      <c r="G67" s="720"/>
      <c r="H67" s="720"/>
    </row>
    <row r="68" spans="1:10" ht="15.75" customHeight="1" x14ac:dyDescent="0.2">
      <c r="B68" s="720"/>
      <c r="C68" s="720"/>
      <c r="D68" s="720"/>
      <c r="E68" s="720"/>
      <c r="F68" s="720"/>
      <c r="G68" s="720"/>
      <c r="H68" s="720"/>
    </row>
    <row r="69" spans="1:10" ht="15.75" customHeight="1" x14ac:dyDescent="0.2">
      <c r="B69" s="720"/>
      <c r="C69" s="720"/>
      <c r="D69" s="720"/>
      <c r="E69" s="720"/>
      <c r="F69" s="720"/>
      <c r="G69" s="720"/>
      <c r="H69" s="720"/>
    </row>
    <row r="70" spans="1:10" ht="15.75" customHeight="1" x14ac:dyDescent="0.2">
      <c r="B70" s="720"/>
      <c r="C70" s="720"/>
      <c r="D70" s="720"/>
      <c r="E70" s="720"/>
      <c r="F70" s="720"/>
      <c r="G70" s="720"/>
      <c r="H70" s="720"/>
    </row>
    <row r="71" spans="1:10" ht="15.75" customHeight="1" x14ac:dyDescent="0.2">
      <c r="B71" s="720"/>
      <c r="C71" s="720"/>
      <c r="D71" s="720"/>
      <c r="E71" s="720"/>
      <c r="F71" s="720"/>
      <c r="G71" s="720"/>
      <c r="H71" s="720"/>
    </row>
    <row r="72" spans="1:10" ht="15.75" customHeight="1" x14ac:dyDescent="0.2">
      <c r="B72" s="444"/>
      <c r="C72" s="444"/>
      <c r="D72" s="444"/>
      <c r="E72" s="444"/>
      <c r="F72" s="444"/>
      <c r="G72" s="444"/>
      <c r="H72" s="444"/>
    </row>
    <row r="73" spans="1:10" ht="17.25" customHeight="1" thickBot="1" x14ac:dyDescent="0.3">
      <c r="B73" s="46" t="s">
        <v>103</v>
      </c>
      <c r="C73" s="47"/>
      <c r="D73" s="48"/>
      <c r="E73" s="49"/>
      <c r="F73" s="49"/>
      <c r="G73" s="695">
        <f>SUM(G74)</f>
        <v>15</v>
      </c>
      <c r="H73" s="695"/>
      <c r="I73" s="230">
        <v>30</v>
      </c>
      <c r="J73" s="230">
        <v>30</v>
      </c>
    </row>
    <row r="74" spans="1:10" ht="15.75" thickTop="1" x14ac:dyDescent="0.25">
      <c r="A74" s="38">
        <v>5169</v>
      </c>
      <c r="B74" s="43" t="s">
        <v>16</v>
      </c>
      <c r="C74" s="168"/>
      <c r="D74" s="168"/>
      <c r="E74" s="168"/>
      <c r="F74" s="168"/>
      <c r="G74" s="698">
        <v>15</v>
      </c>
      <c r="H74" s="699"/>
    </row>
    <row r="75" spans="1:10" ht="15" customHeight="1" x14ac:dyDescent="0.2">
      <c r="B75" s="720" t="s">
        <v>293</v>
      </c>
      <c r="C75" s="720"/>
      <c r="D75" s="720"/>
      <c r="E75" s="720"/>
      <c r="F75" s="720"/>
      <c r="G75" s="720"/>
      <c r="H75" s="720"/>
    </row>
    <row r="76" spans="1:10" ht="14.25" customHeight="1" x14ac:dyDescent="0.25">
      <c r="B76" s="43"/>
      <c r="C76" s="63"/>
      <c r="D76" s="63"/>
      <c r="E76" s="63"/>
      <c r="F76" s="63"/>
      <c r="G76" s="63"/>
      <c r="H76" s="63"/>
    </row>
    <row r="77" spans="1:10" ht="17.25" customHeight="1" thickBot="1" x14ac:dyDescent="0.3">
      <c r="B77" s="46" t="s">
        <v>104</v>
      </c>
      <c r="C77" s="47"/>
      <c r="D77" s="48"/>
      <c r="E77" s="49"/>
      <c r="F77" s="49"/>
      <c r="G77" s="695">
        <f>SUM(G78)</f>
        <v>425</v>
      </c>
      <c r="H77" s="695"/>
      <c r="I77" s="230">
        <v>550</v>
      </c>
      <c r="J77" s="230">
        <v>195</v>
      </c>
    </row>
    <row r="78" spans="1:10" ht="15.75" thickTop="1" x14ac:dyDescent="0.25">
      <c r="A78" s="38">
        <v>5169</v>
      </c>
      <c r="B78" s="43" t="s">
        <v>16</v>
      </c>
      <c r="C78" s="63"/>
      <c r="D78" s="63"/>
      <c r="E78" s="63"/>
      <c r="F78" s="63"/>
      <c r="G78" s="698">
        <v>425</v>
      </c>
      <c r="H78" s="699"/>
    </row>
    <row r="79" spans="1:10" ht="15" x14ac:dyDescent="0.25">
      <c r="B79" s="243" t="s">
        <v>384</v>
      </c>
      <c r="C79" s="242"/>
      <c r="D79" s="242"/>
      <c r="E79" s="242"/>
      <c r="F79" s="242"/>
      <c r="G79" s="705"/>
      <c r="H79" s="708"/>
    </row>
    <row r="80" spans="1:10" x14ac:dyDescent="0.2">
      <c r="B80" s="720" t="s">
        <v>758</v>
      </c>
      <c r="C80" s="730"/>
      <c r="D80" s="730"/>
      <c r="E80" s="730"/>
      <c r="F80" s="730"/>
      <c r="G80" s="730"/>
      <c r="H80" s="730"/>
    </row>
    <row r="81" spans="2:8" x14ac:dyDescent="0.2">
      <c r="B81" s="730"/>
      <c r="C81" s="730"/>
      <c r="D81" s="730"/>
      <c r="E81" s="730"/>
      <c r="F81" s="730"/>
      <c r="G81" s="730"/>
      <c r="H81" s="730"/>
    </row>
    <row r="82" spans="2:8" x14ac:dyDescent="0.2">
      <c r="B82" s="730"/>
      <c r="C82" s="730"/>
      <c r="D82" s="730"/>
      <c r="E82" s="730"/>
      <c r="F82" s="730"/>
      <c r="G82" s="730"/>
      <c r="H82" s="730"/>
    </row>
    <row r="83" spans="2:8" x14ac:dyDescent="0.2">
      <c r="B83" s="730"/>
      <c r="C83" s="730"/>
      <c r="D83" s="730"/>
      <c r="E83" s="730"/>
      <c r="F83" s="730"/>
      <c r="G83" s="730"/>
      <c r="H83" s="730"/>
    </row>
    <row r="84" spans="2:8" ht="30.75" customHeight="1" x14ac:dyDescent="0.2">
      <c r="B84" s="730"/>
      <c r="C84" s="730"/>
      <c r="D84" s="730"/>
      <c r="E84" s="730"/>
      <c r="F84" s="730"/>
      <c r="G84" s="730"/>
      <c r="H84" s="730"/>
    </row>
    <row r="85" spans="2:8" ht="5.45" customHeight="1" x14ac:dyDescent="0.2">
      <c r="B85" s="58"/>
      <c r="C85" s="58"/>
      <c r="D85" s="58"/>
      <c r="E85" s="58"/>
      <c r="F85" s="58"/>
      <c r="G85" s="58"/>
      <c r="H85" s="58"/>
    </row>
    <row r="86" spans="2:8" ht="14.25" customHeight="1" x14ac:dyDescent="0.2">
      <c r="B86" s="720" t="s">
        <v>759</v>
      </c>
      <c r="C86" s="720"/>
      <c r="D86" s="720"/>
      <c r="E86" s="720"/>
      <c r="F86" s="720"/>
      <c r="G86" s="720"/>
      <c r="H86" s="720"/>
    </row>
    <row r="87" spans="2:8" ht="14.25" customHeight="1" x14ac:dyDescent="0.2">
      <c r="B87" s="720"/>
      <c r="C87" s="720"/>
      <c r="D87" s="720"/>
      <c r="E87" s="720"/>
      <c r="F87" s="720"/>
      <c r="G87" s="720"/>
      <c r="H87" s="720"/>
    </row>
    <row r="88" spans="2:8" ht="14.25" customHeight="1" x14ac:dyDescent="0.2">
      <c r="B88" s="720"/>
      <c r="C88" s="720"/>
      <c r="D88" s="720"/>
      <c r="E88" s="720"/>
      <c r="F88" s="720"/>
      <c r="G88" s="720"/>
      <c r="H88" s="720"/>
    </row>
    <row r="89" spans="2:8" ht="14.25" customHeight="1" x14ac:dyDescent="0.2">
      <c r="B89" s="720"/>
      <c r="C89" s="720"/>
      <c r="D89" s="720"/>
      <c r="E89" s="720"/>
      <c r="F89" s="720"/>
      <c r="G89" s="720"/>
      <c r="H89" s="720"/>
    </row>
    <row r="90" spans="2:8" ht="14.25" customHeight="1" x14ac:dyDescent="0.2">
      <c r="B90" s="720"/>
      <c r="C90" s="720"/>
      <c r="D90" s="720"/>
      <c r="E90" s="720"/>
      <c r="F90" s="720"/>
      <c r="G90" s="720"/>
      <c r="H90" s="720"/>
    </row>
    <row r="91" spans="2:8" ht="14.25" customHeight="1" x14ac:dyDescent="0.2">
      <c r="B91" s="720"/>
      <c r="C91" s="720"/>
      <c r="D91" s="720"/>
      <c r="E91" s="720"/>
      <c r="F91" s="720"/>
      <c r="G91" s="720"/>
      <c r="H91" s="720"/>
    </row>
    <row r="92" spans="2:8" ht="14.25" customHeight="1" x14ac:dyDescent="0.2">
      <c r="B92" s="720"/>
      <c r="C92" s="720"/>
      <c r="D92" s="720"/>
      <c r="E92" s="720"/>
      <c r="F92" s="720"/>
      <c r="G92" s="720"/>
      <c r="H92" s="720"/>
    </row>
    <row r="93" spans="2:8" ht="14.25" customHeight="1" x14ac:dyDescent="0.2">
      <c r="B93" s="720"/>
      <c r="C93" s="720"/>
      <c r="D93" s="720"/>
      <c r="E93" s="720"/>
      <c r="F93" s="720"/>
      <c r="G93" s="720"/>
      <c r="H93" s="720"/>
    </row>
    <row r="94" spans="2:8" ht="14.25" customHeight="1" x14ac:dyDescent="0.2">
      <c r="B94" s="720"/>
      <c r="C94" s="720"/>
      <c r="D94" s="720"/>
      <c r="E94" s="720"/>
      <c r="F94" s="720"/>
      <c r="G94" s="720"/>
      <c r="H94" s="720"/>
    </row>
    <row r="95" spans="2:8" ht="14.25" customHeight="1" x14ac:dyDescent="0.2">
      <c r="B95" s="720"/>
      <c r="C95" s="720"/>
      <c r="D95" s="720"/>
      <c r="E95" s="720"/>
      <c r="F95" s="720"/>
      <c r="G95" s="720"/>
      <c r="H95" s="720"/>
    </row>
    <row r="96" spans="2:8" ht="18" customHeight="1" x14ac:dyDescent="0.2">
      <c r="B96" s="720"/>
      <c r="C96" s="720"/>
      <c r="D96" s="720"/>
      <c r="E96" s="720"/>
      <c r="F96" s="720"/>
      <c r="G96" s="720"/>
      <c r="H96" s="720"/>
    </row>
    <row r="97" spans="1:12" ht="15" x14ac:dyDescent="0.25">
      <c r="B97" s="43"/>
      <c r="C97" s="242"/>
      <c r="D97" s="242"/>
      <c r="E97" s="242"/>
      <c r="F97" s="242"/>
      <c r="G97" s="242"/>
      <c r="H97" s="242"/>
    </row>
    <row r="98" spans="1:12" ht="17.25" customHeight="1" thickBot="1" x14ac:dyDescent="0.3">
      <c r="B98" s="46" t="s">
        <v>105</v>
      </c>
      <c r="C98" s="47"/>
      <c r="D98" s="48"/>
      <c r="E98" s="49"/>
      <c r="F98" s="49"/>
      <c r="G98" s="695">
        <f>SUM(G103,G99)</f>
        <v>120</v>
      </c>
      <c r="H98" s="695"/>
      <c r="I98" s="230">
        <f>SUM(I99:I103)</f>
        <v>125</v>
      </c>
      <c r="J98" s="230">
        <f>SUM(J99:J103)</f>
        <v>125</v>
      </c>
    </row>
    <row r="99" spans="1:12" ht="15.75" thickTop="1" x14ac:dyDescent="0.25">
      <c r="A99" s="38">
        <v>5166</v>
      </c>
      <c r="B99" s="43" t="s">
        <v>14</v>
      </c>
      <c r="C99" s="63"/>
      <c r="D99" s="63"/>
      <c r="E99" s="63"/>
      <c r="F99" s="63"/>
      <c r="G99" s="698">
        <v>20</v>
      </c>
      <c r="H99" s="699"/>
      <c r="I99" s="37">
        <v>25</v>
      </c>
      <c r="J99" s="37">
        <v>25</v>
      </c>
    </row>
    <row r="100" spans="1:12" x14ac:dyDescent="0.2">
      <c r="B100" s="720" t="s">
        <v>166</v>
      </c>
      <c r="C100" s="730"/>
      <c r="D100" s="730"/>
      <c r="E100" s="730"/>
      <c r="F100" s="730"/>
      <c r="G100" s="730"/>
      <c r="H100" s="730"/>
    </row>
    <row r="101" spans="1:12" x14ac:dyDescent="0.2">
      <c r="B101" s="730"/>
      <c r="C101" s="730"/>
      <c r="D101" s="730"/>
      <c r="E101" s="730"/>
      <c r="F101" s="730"/>
      <c r="G101" s="730"/>
      <c r="H101" s="730"/>
    </row>
    <row r="102" spans="1:12" ht="10.5" customHeight="1" x14ac:dyDescent="0.2">
      <c r="B102" s="58"/>
      <c r="C102" s="58"/>
      <c r="D102" s="58"/>
      <c r="E102" s="58"/>
      <c r="F102" s="58"/>
      <c r="G102" s="58"/>
      <c r="H102" s="58"/>
    </row>
    <row r="103" spans="1:12" ht="15" x14ac:dyDescent="0.25">
      <c r="A103" s="38">
        <v>5179</v>
      </c>
      <c r="B103" s="43" t="s">
        <v>188</v>
      </c>
      <c r="C103" s="63"/>
      <c r="D103" s="63"/>
      <c r="E103" s="63"/>
      <c r="F103" s="63"/>
      <c r="G103" s="698">
        <v>100</v>
      </c>
      <c r="H103" s="699"/>
      <c r="I103" s="37">
        <v>100</v>
      </c>
      <c r="J103" s="37">
        <v>100</v>
      </c>
    </row>
    <row r="104" spans="1:12" ht="14.25" customHeight="1" x14ac:dyDescent="0.2">
      <c r="B104" s="720" t="s">
        <v>267</v>
      </c>
      <c r="C104" s="720"/>
      <c r="D104" s="720"/>
      <c r="E104" s="720"/>
      <c r="F104" s="720"/>
      <c r="G104" s="720"/>
      <c r="H104" s="720"/>
    </row>
    <row r="105" spans="1:12" ht="14.25" customHeight="1" x14ac:dyDescent="0.2">
      <c r="B105" s="720"/>
      <c r="C105" s="720"/>
      <c r="D105" s="720"/>
      <c r="E105" s="720"/>
      <c r="F105" s="720"/>
      <c r="G105" s="720"/>
      <c r="H105" s="720"/>
    </row>
    <row r="106" spans="1:12" ht="17.25" customHeight="1" x14ac:dyDescent="0.2">
      <c r="B106" s="720"/>
      <c r="C106" s="720"/>
      <c r="D106" s="720"/>
      <c r="E106" s="720"/>
      <c r="F106" s="720"/>
      <c r="G106" s="720"/>
      <c r="H106" s="720"/>
    </row>
    <row r="107" spans="1:12" ht="17.25" customHeight="1" x14ac:dyDescent="0.2">
      <c r="B107" s="471"/>
      <c r="C107" s="471"/>
      <c r="D107" s="471"/>
      <c r="E107" s="471"/>
      <c r="F107" s="471"/>
      <c r="G107" s="471"/>
      <c r="H107" s="471"/>
    </row>
    <row r="108" spans="1:12" ht="17.25" customHeight="1" thickBot="1" x14ac:dyDescent="0.3">
      <c r="B108" s="46" t="s">
        <v>780</v>
      </c>
      <c r="C108" s="481"/>
      <c r="D108" s="481"/>
      <c r="E108" s="481"/>
      <c r="F108" s="482"/>
      <c r="G108" s="695">
        <f>SUM(G109)</f>
        <v>300</v>
      </c>
      <c r="H108" s="695"/>
      <c r="I108" s="479"/>
      <c r="J108" s="479"/>
      <c r="K108" s="479"/>
      <c r="L108" s="480"/>
    </row>
    <row r="109" spans="1:12" ht="15.75" thickTop="1" x14ac:dyDescent="0.25">
      <c r="A109" s="38">
        <v>5169</v>
      </c>
      <c r="B109" s="473" t="s">
        <v>16</v>
      </c>
      <c r="C109" s="483"/>
      <c r="D109" s="483"/>
      <c r="E109" s="483"/>
      <c r="F109" s="483"/>
      <c r="G109" s="779">
        <v>300</v>
      </c>
      <c r="H109" s="780"/>
    </row>
    <row r="110" spans="1:12" ht="17.25" customHeight="1" x14ac:dyDescent="0.2">
      <c r="B110" s="736" t="s">
        <v>779</v>
      </c>
      <c r="C110" s="736"/>
      <c r="D110" s="736"/>
      <c r="E110" s="736"/>
      <c r="F110" s="736"/>
      <c r="G110" s="736"/>
      <c r="H110" s="736"/>
    </row>
    <row r="111" spans="1:12" ht="15" customHeight="1" x14ac:dyDescent="0.2">
      <c r="B111" s="736"/>
      <c r="C111" s="736"/>
      <c r="D111" s="736"/>
      <c r="E111" s="736"/>
      <c r="F111" s="736"/>
      <c r="G111" s="736"/>
      <c r="H111" s="736"/>
    </row>
    <row r="112" spans="1:12" ht="15" customHeight="1" x14ac:dyDescent="0.2">
      <c r="B112" s="736"/>
      <c r="C112" s="736"/>
      <c r="D112" s="736"/>
      <c r="E112" s="736"/>
      <c r="F112" s="736"/>
      <c r="G112" s="736"/>
      <c r="H112" s="736"/>
    </row>
    <row r="113" spans="1:11" ht="15" x14ac:dyDescent="0.2">
      <c r="B113" s="472"/>
      <c r="C113" s="472"/>
      <c r="D113" s="472"/>
      <c r="E113" s="472"/>
      <c r="F113" s="472"/>
      <c r="G113" s="472"/>
      <c r="H113" s="472"/>
    </row>
    <row r="114" spans="1:11" ht="15" x14ac:dyDescent="0.2">
      <c r="B114" s="472"/>
      <c r="C114" s="472"/>
      <c r="D114" s="472"/>
      <c r="E114" s="472"/>
      <c r="F114" s="472"/>
      <c r="G114" s="472"/>
      <c r="H114" s="472"/>
    </row>
    <row r="115" spans="1:11" ht="17.25" customHeight="1" thickBot="1" x14ac:dyDescent="0.3">
      <c r="B115" s="46" t="s">
        <v>106</v>
      </c>
      <c r="C115" s="47"/>
      <c r="D115" s="48"/>
      <c r="E115" s="49"/>
      <c r="F115" s="49"/>
      <c r="G115" s="695">
        <f>SUM(G120,G116)</f>
        <v>2750</v>
      </c>
      <c r="H115" s="695"/>
      <c r="I115" s="230">
        <f>SUM(I116:I120)</f>
        <v>2200</v>
      </c>
      <c r="J115" s="230">
        <f>SUM(J116:J120)</f>
        <v>2399</v>
      </c>
    </row>
    <row r="116" spans="1:11" ht="15.75" thickTop="1" x14ac:dyDescent="0.25">
      <c r="A116" s="38">
        <v>5166</v>
      </c>
      <c r="B116" s="43" t="s">
        <v>14</v>
      </c>
      <c r="C116" s="63"/>
      <c r="D116" s="63"/>
      <c r="E116" s="63"/>
      <c r="F116" s="63"/>
      <c r="G116" s="698">
        <v>150</v>
      </c>
      <c r="H116" s="699"/>
      <c r="I116" s="37">
        <v>150</v>
      </c>
      <c r="J116" s="37">
        <v>150</v>
      </c>
    </row>
    <row r="117" spans="1:11" ht="14.25" customHeight="1" x14ac:dyDescent="0.2">
      <c r="B117" s="672" t="s">
        <v>434</v>
      </c>
      <c r="C117" s="672"/>
      <c r="D117" s="672"/>
      <c r="E117" s="672"/>
      <c r="F117" s="672"/>
      <c r="G117" s="672"/>
      <c r="H117" s="672"/>
      <c r="J117" s="37">
        <v>6</v>
      </c>
      <c r="K117" s="38">
        <v>5139</v>
      </c>
    </row>
    <row r="118" spans="1:11" ht="14.25" customHeight="1" x14ac:dyDescent="0.2">
      <c r="B118" s="672"/>
      <c r="C118" s="672"/>
      <c r="D118" s="672"/>
      <c r="E118" s="672"/>
      <c r="F118" s="672"/>
      <c r="G118" s="672"/>
      <c r="H118" s="672"/>
    </row>
    <row r="119" spans="1:11" ht="15" x14ac:dyDescent="0.25">
      <c r="B119" s="63"/>
      <c r="C119" s="63"/>
      <c r="D119" s="63"/>
      <c r="E119" s="63"/>
      <c r="F119" s="63"/>
      <c r="G119" s="63"/>
      <c r="H119" s="63"/>
    </row>
    <row r="120" spans="1:11" ht="15" x14ac:dyDescent="0.25">
      <c r="A120" s="38">
        <v>5169</v>
      </c>
      <c r="B120" s="43" t="s">
        <v>16</v>
      </c>
      <c r="G120" s="698">
        <v>2600</v>
      </c>
      <c r="H120" s="699"/>
      <c r="I120" s="37">
        <v>2050</v>
      </c>
      <c r="J120" s="37">
        <v>2243</v>
      </c>
    </row>
    <row r="121" spans="1:11" ht="15" x14ac:dyDescent="0.25">
      <c r="B121" s="62" t="s">
        <v>262</v>
      </c>
      <c r="G121" s="751"/>
      <c r="H121" s="752"/>
    </row>
    <row r="122" spans="1:11" ht="14.25" customHeight="1" x14ac:dyDescent="0.2">
      <c r="B122" s="672" t="s">
        <v>760</v>
      </c>
      <c r="C122" s="672"/>
      <c r="D122" s="672"/>
      <c r="E122" s="672"/>
      <c r="F122" s="672"/>
      <c r="G122" s="672"/>
      <c r="H122" s="672"/>
    </row>
    <row r="123" spans="1:11" ht="14.25" customHeight="1" x14ac:dyDescent="0.2">
      <c r="B123" s="672"/>
      <c r="C123" s="672"/>
      <c r="D123" s="672"/>
      <c r="E123" s="672"/>
      <c r="F123" s="672"/>
      <c r="G123" s="672"/>
      <c r="H123" s="672"/>
    </row>
    <row r="124" spans="1:11" ht="59.25" customHeight="1" x14ac:dyDescent="0.2">
      <c r="B124" s="672"/>
      <c r="C124" s="672"/>
      <c r="D124" s="672"/>
      <c r="E124" s="672"/>
      <c r="F124" s="672"/>
      <c r="G124" s="672"/>
      <c r="H124" s="672"/>
    </row>
    <row r="125" spans="1:11" ht="15" x14ac:dyDescent="0.25">
      <c r="B125" s="191"/>
      <c r="C125" s="191"/>
      <c r="D125" s="191"/>
      <c r="E125" s="191"/>
      <c r="F125" s="191"/>
      <c r="G125" s="191"/>
      <c r="H125" s="191"/>
    </row>
    <row r="126" spans="1:11" ht="17.25" customHeight="1" thickBot="1" x14ac:dyDescent="0.3">
      <c r="B126" s="46" t="s">
        <v>107</v>
      </c>
      <c r="C126" s="47"/>
      <c r="D126" s="48"/>
      <c r="E126" s="49"/>
      <c r="F126" s="49"/>
      <c r="G126" s="695">
        <f>SUM(G127)</f>
        <v>260</v>
      </c>
      <c r="H126" s="695"/>
      <c r="I126" s="230">
        <v>300</v>
      </c>
      <c r="J126" s="230">
        <v>300</v>
      </c>
    </row>
    <row r="127" spans="1:11" ht="15.75" thickTop="1" x14ac:dyDescent="0.25">
      <c r="A127" s="38">
        <v>5169</v>
      </c>
      <c r="B127" s="43" t="s">
        <v>16</v>
      </c>
      <c r="G127" s="698">
        <v>260</v>
      </c>
      <c r="H127" s="699"/>
    </row>
    <row r="128" spans="1:11" ht="15" x14ac:dyDescent="0.25">
      <c r="B128" s="759" t="s">
        <v>197</v>
      </c>
      <c r="C128" s="759"/>
      <c r="D128" s="759"/>
      <c r="E128" s="759"/>
      <c r="F128" s="759"/>
      <c r="G128" s="751"/>
      <c r="H128" s="752"/>
    </row>
    <row r="129" spans="2:8" ht="15" x14ac:dyDescent="0.25">
      <c r="B129" s="759"/>
      <c r="C129" s="759"/>
      <c r="D129" s="759"/>
      <c r="E129" s="759"/>
      <c r="F129" s="759"/>
      <c r="G129" s="55"/>
      <c r="H129" s="56"/>
    </row>
    <row r="130" spans="2:8" ht="15" customHeight="1" x14ac:dyDescent="0.2">
      <c r="B130" s="720" t="s">
        <v>369</v>
      </c>
      <c r="C130" s="720"/>
      <c r="D130" s="720"/>
      <c r="E130" s="720"/>
      <c r="F130" s="720"/>
      <c r="G130" s="720"/>
      <c r="H130" s="720"/>
    </row>
    <row r="131" spans="2:8" ht="15" customHeight="1" x14ac:dyDescent="0.2">
      <c r="B131" s="720"/>
      <c r="C131" s="720"/>
      <c r="D131" s="720"/>
      <c r="E131" s="720"/>
      <c r="F131" s="720"/>
      <c r="G131" s="720"/>
      <c r="H131" s="720"/>
    </row>
    <row r="132" spans="2:8" ht="15" customHeight="1" x14ac:dyDescent="0.2">
      <c r="B132" s="720"/>
      <c r="C132" s="720"/>
      <c r="D132" s="720"/>
      <c r="E132" s="720"/>
      <c r="F132" s="720"/>
      <c r="G132" s="720"/>
      <c r="H132" s="720"/>
    </row>
    <row r="133" spans="2:8" ht="15" customHeight="1" x14ac:dyDescent="0.2">
      <c r="B133" s="213"/>
      <c r="C133" s="213"/>
      <c r="D133" s="213"/>
      <c r="E133" s="213"/>
      <c r="F133" s="213"/>
      <c r="G133" s="213"/>
      <c r="H133" s="213"/>
    </row>
    <row r="134" spans="2:8" ht="17.25" customHeight="1" x14ac:dyDescent="0.2">
      <c r="B134" s="720" t="s">
        <v>468</v>
      </c>
      <c r="C134" s="720"/>
      <c r="D134" s="720"/>
      <c r="E134" s="720"/>
      <c r="F134" s="720"/>
      <c r="G134" s="720"/>
      <c r="H134" s="720"/>
    </row>
    <row r="135" spans="2:8" ht="13.5" customHeight="1" x14ac:dyDescent="0.2">
      <c r="B135" s="720"/>
      <c r="C135" s="720"/>
      <c r="D135" s="720"/>
      <c r="E135" s="720"/>
      <c r="F135" s="720"/>
      <c r="G135" s="720"/>
      <c r="H135" s="720"/>
    </row>
    <row r="136" spans="2:8" ht="13.5" customHeight="1" x14ac:dyDescent="0.2">
      <c r="B136" s="269"/>
      <c r="C136" s="269"/>
      <c r="D136" s="269"/>
      <c r="E136" s="269"/>
      <c r="F136" s="269"/>
      <c r="G136" s="269"/>
      <c r="H136" s="269"/>
    </row>
    <row r="137" spans="2:8" ht="14.25" customHeight="1" x14ac:dyDescent="0.2">
      <c r="B137" s="726" t="s">
        <v>761</v>
      </c>
      <c r="C137" s="726"/>
      <c r="D137" s="726"/>
      <c r="E137" s="726"/>
      <c r="F137" s="726"/>
      <c r="G137" s="726"/>
      <c r="H137" s="726"/>
    </row>
    <row r="138" spans="2:8" ht="15" customHeight="1" x14ac:dyDescent="0.2">
      <c r="B138" s="726"/>
      <c r="C138" s="726"/>
      <c r="D138" s="726"/>
      <c r="E138" s="726"/>
      <c r="F138" s="726"/>
      <c r="G138" s="726"/>
      <c r="H138" s="726"/>
    </row>
    <row r="139" spans="2:8" ht="15" customHeight="1" x14ac:dyDescent="0.2">
      <c r="B139" s="726"/>
      <c r="C139" s="726"/>
      <c r="D139" s="726"/>
      <c r="E139" s="726"/>
      <c r="F139" s="726"/>
      <c r="G139" s="726"/>
      <c r="H139" s="726"/>
    </row>
    <row r="140" spans="2:8" ht="62.25" customHeight="1" x14ac:dyDescent="0.2">
      <c r="B140" s="726"/>
      <c r="C140" s="726"/>
      <c r="D140" s="726"/>
      <c r="E140" s="726"/>
      <c r="F140" s="726"/>
      <c r="G140" s="726"/>
      <c r="H140" s="726"/>
    </row>
    <row r="141" spans="2:8" ht="16.5" customHeight="1" x14ac:dyDescent="0.2">
      <c r="B141" s="562"/>
      <c r="C141" s="562"/>
      <c r="D141" s="562"/>
      <c r="E141" s="562"/>
      <c r="F141" s="562"/>
      <c r="G141" s="562"/>
      <c r="H141" s="562"/>
    </row>
    <row r="142" spans="2:8" ht="9.75" customHeight="1" x14ac:dyDescent="0.2">
      <c r="B142" s="247"/>
      <c r="C142" s="247"/>
      <c r="D142" s="247"/>
      <c r="E142" s="247"/>
      <c r="F142" s="247"/>
      <c r="G142" s="247"/>
      <c r="H142" s="247"/>
    </row>
    <row r="143" spans="2:8" ht="14.25" customHeight="1" x14ac:dyDescent="0.2">
      <c r="B143" s="720" t="s">
        <v>762</v>
      </c>
      <c r="C143" s="720"/>
      <c r="D143" s="720"/>
      <c r="E143" s="720"/>
      <c r="F143" s="720"/>
      <c r="G143" s="720"/>
      <c r="H143" s="720"/>
    </row>
    <row r="144" spans="2:8" ht="13.5" customHeight="1" x14ac:dyDescent="0.2">
      <c r="B144" s="720"/>
      <c r="C144" s="720"/>
      <c r="D144" s="720"/>
      <c r="E144" s="720"/>
      <c r="F144" s="720"/>
      <c r="G144" s="720"/>
      <c r="H144" s="720"/>
    </row>
    <row r="145" spans="2:8" x14ac:dyDescent="0.2">
      <c r="B145" s="720"/>
      <c r="C145" s="720"/>
      <c r="D145" s="720"/>
      <c r="E145" s="720"/>
      <c r="F145" s="720"/>
      <c r="G145" s="720"/>
      <c r="H145" s="720"/>
    </row>
    <row r="146" spans="2:8" x14ac:dyDescent="0.2">
      <c r="B146" s="720"/>
      <c r="C146" s="720"/>
      <c r="D146" s="720"/>
      <c r="E146" s="720"/>
      <c r="F146" s="720"/>
      <c r="G146" s="720"/>
      <c r="H146" s="720"/>
    </row>
    <row r="147" spans="2:8" x14ac:dyDescent="0.2">
      <c r="B147" s="720"/>
      <c r="C147" s="720"/>
      <c r="D147" s="720"/>
      <c r="E147" s="720"/>
      <c r="F147" s="720"/>
      <c r="G147" s="720"/>
      <c r="H147" s="720"/>
    </row>
    <row r="148" spans="2:8" x14ac:dyDescent="0.2">
      <c r="B148" s="720"/>
      <c r="C148" s="720"/>
      <c r="D148" s="720"/>
      <c r="E148" s="720"/>
      <c r="F148" s="720"/>
      <c r="G148" s="720"/>
      <c r="H148" s="720"/>
    </row>
    <row r="149" spans="2:8" x14ac:dyDescent="0.2">
      <c r="B149" s="720"/>
      <c r="C149" s="720"/>
      <c r="D149" s="720"/>
      <c r="E149" s="720"/>
      <c r="F149" s="720"/>
      <c r="G149" s="720"/>
      <c r="H149" s="720"/>
    </row>
    <row r="150" spans="2:8" ht="16.5" customHeight="1" x14ac:dyDescent="0.2">
      <c r="B150" s="720"/>
      <c r="C150" s="720"/>
      <c r="D150" s="720"/>
      <c r="E150" s="720"/>
      <c r="F150" s="720"/>
      <c r="G150" s="720"/>
      <c r="H150" s="720"/>
    </row>
    <row r="151" spans="2:8" ht="15" customHeight="1" x14ac:dyDescent="0.2">
      <c r="B151" s="247"/>
      <c r="C151" s="247"/>
      <c r="D151" s="247"/>
      <c r="E151" s="247"/>
      <c r="F151" s="247"/>
      <c r="G151" s="247"/>
      <c r="H151" s="247"/>
    </row>
    <row r="152" spans="2:8" x14ac:dyDescent="0.2">
      <c r="B152" s="771" t="s">
        <v>198</v>
      </c>
      <c r="C152" s="771"/>
      <c r="D152" s="771"/>
      <c r="E152" s="771"/>
      <c r="F152" s="771"/>
      <c r="G152" s="771"/>
      <c r="H152" s="771"/>
    </row>
    <row r="153" spans="2:8" x14ac:dyDescent="0.2">
      <c r="B153" s="720" t="s">
        <v>212</v>
      </c>
      <c r="C153" s="720"/>
      <c r="D153" s="720"/>
      <c r="E153" s="720"/>
      <c r="F153" s="720"/>
      <c r="G153" s="720"/>
      <c r="H153" s="720"/>
    </row>
    <row r="154" spans="2:8" ht="18.75" customHeight="1" x14ac:dyDescent="0.2">
      <c r="B154" s="720"/>
      <c r="C154" s="720"/>
      <c r="D154" s="720"/>
      <c r="E154" s="720"/>
      <c r="F154" s="720"/>
      <c r="G154" s="720"/>
      <c r="H154" s="720"/>
    </row>
    <row r="156" spans="2:8" x14ac:dyDescent="0.2">
      <c r="D156" s="342" t="s">
        <v>502</v>
      </c>
      <c r="E156" s="343">
        <f>SUM(E19)</f>
        <v>3437</v>
      </c>
      <c r="F156" s="343">
        <f>SUM(F19)</f>
        <v>3281</v>
      </c>
      <c r="G156" s="343">
        <f>SUM(G19)</f>
        <v>6195</v>
      </c>
    </row>
    <row r="157" spans="2:8" x14ac:dyDescent="0.2">
      <c r="D157" s="342" t="s">
        <v>503</v>
      </c>
      <c r="E157" s="343">
        <v>0</v>
      </c>
      <c r="F157" s="343">
        <v>0</v>
      </c>
      <c r="G157" s="343">
        <v>0</v>
      </c>
    </row>
    <row r="158" spans="2:8" ht="15" x14ac:dyDescent="0.25">
      <c r="D158" s="344" t="s">
        <v>498</v>
      </c>
      <c r="E158" s="345">
        <f>SUM(E156:E157)</f>
        <v>3437</v>
      </c>
      <c r="F158" s="345">
        <f t="shared" ref="F158:G158" si="1">SUM(F156:F157)</f>
        <v>3281</v>
      </c>
      <c r="G158" s="345">
        <f t="shared" si="1"/>
        <v>6195</v>
      </c>
    </row>
  </sheetData>
  <mergeCells count="55">
    <mergeCell ref="G55:H55"/>
    <mergeCell ref="B57:H59"/>
    <mergeCell ref="B56:F56"/>
    <mergeCell ref="G56:H56"/>
    <mergeCell ref="G73:H73"/>
    <mergeCell ref="G61:H61"/>
    <mergeCell ref="G62:H62"/>
    <mergeCell ref="B63:H71"/>
    <mergeCell ref="G1:H1"/>
    <mergeCell ref="B25:H26"/>
    <mergeCell ref="G28:H28"/>
    <mergeCell ref="G29:H29"/>
    <mergeCell ref="B19:D19"/>
    <mergeCell ref="G23:H23"/>
    <mergeCell ref="B24:D24"/>
    <mergeCell ref="G24:H24"/>
    <mergeCell ref="G120:H120"/>
    <mergeCell ref="G77:H77"/>
    <mergeCell ref="G115:H115"/>
    <mergeCell ref="G116:H116"/>
    <mergeCell ref="G98:H98"/>
    <mergeCell ref="G103:H103"/>
    <mergeCell ref="G79:H79"/>
    <mergeCell ref="B80:H84"/>
    <mergeCell ref="B86:H96"/>
    <mergeCell ref="G78:H78"/>
    <mergeCell ref="G108:H108"/>
    <mergeCell ref="B110:H112"/>
    <mergeCell ref="G109:H109"/>
    <mergeCell ref="B122:H124"/>
    <mergeCell ref="B30:H36"/>
    <mergeCell ref="G121:H121"/>
    <mergeCell ref="B100:H101"/>
    <mergeCell ref="B104:H106"/>
    <mergeCell ref="G74:H74"/>
    <mergeCell ref="B75:H75"/>
    <mergeCell ref="G38:H38"/>
    <mergeCell ref="G49:H49"/>
    <mergeCell ref="G50:H50"/>
    <mergeCell ref="B51:H52"/>
    <mergeCell ref="B39:H40"/>
    <mergeCell ref="B41:H47"/>
    <mergeCell ref="G54:H54"/>
    <mergeCell ref="B117:H118"/>
    <mergeCell ref="G99:H99"/>
    <mergeCell ref="B134:H135"/>
    <mergeCell ref="B152:H152"/>
    <mergeCell ref="G126:H126"/>
    <mergeCell ref="B153:H154"/>
    <mergeCell ref="B130:H132"/>
    <mergeCell ref="B143:H150"/>
    <mergeCell ref="B137:H140"/>
    <mergeCell ref="G127:H127"/>
    <mergeCell ref="G128:H128"/>
    <mergeCell ref="B128:F129"/>
  </mergeCells>
  <pageMargins left="0.70866141732283472" right="0.70866141732283472" top="0.78740157480314965" bottom="0.78740157480314965" header="0.31496062992125984" footer="0.31496062992125984"/>
  <pageSetup paperSize="9" scale="65" firstPageNumber="52" orientation="portrait" useFirstPageNumber="1" r:id="rId1"/>
  <headerFooter>
    <oddFooter>&amp;L&amp;"-,Kurzíva"Zastupitelstvo  Olomouckého kraje 13-12-2021
13. - Rozpočet Olomouckého kraje 2022 - návrh rozpočtu
Příloha č. 3a): Výdaje odborů &amp;R&amp;"-,Kurzíva"Strana &amp;P (Celkem 176)</oddFooter>
  </headerFooter>
  <rowBreaks count="2" manualBreakCount="2">
    <brk id="71" min="1" max="7" man="1"/>
    <brk id="140" min="1" max="7" man="1"/>
  </rowBreaks>
  <colBreaks count="1" manualBreakCount="1">
    <brk id="12" max="10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156"/>
  <sheetViews>
    <sheetView showGridLines="0" view="pageBreakPreview" topLeftCell="A98" zoomScaleNormal="100" zoomScaleSheetLayoutView="100" workbookViewId="0">
      <selection activeCell="A31" sqref="A31:B31"/>
    </sheetView>
  </sheetViews>
  <sheetFormatPr defaultColWidth="9.140625" defaultRowHeight="14.25" x14ac:dyDescent="0.2"/>
  <cols>
    <col min="1" max="1" width="6" style="38" customWidth="1"/>
    <col min="2" max="2" width="9.42578125" style="44" customWidth="1"/>
    <col min="3" max="3" width="9.140625" style="44"/>
    <col min="4" max="4" width="58.7109375" style="38" customWidth="1"/>
    <col min="5" max="7" width="14.140625" style="36" customWidth="1"/>
    <col min="8" max="8" width="9.140625" style="38" customWidth="1"/>
    <col min="9" max="10" width="8.42578125" style="37" customWidth="1"/>
    <col min="11" max="12" width="9.140625" style="38"/>
    <col min="13" max="13" width="13.28515625" style="38" customWidth="1"/>
    <col min="14" max="16384" width="9.140625" style="38"/>
  </cols>
  <sheetData>
    <row r="1" spans="2:39" ht="23.25" x14ac:dyDescent="0.35">
      <c r="B1" s="117" t="s">
        <v>236</v>
      </c>
      <c r="G1" s="706" t="s">
        <v>108</v>
      </c>
      <c r="H1" s="706"/>
    </row>
    <row r="3" spans="2:39" x14ac:dyDescent="0.2">
      <c r="B3" s="54" t="s">
        <v>1</v>
      </c>
      <c r="C3" s="54" t="s">
        <v>109</v>
      </c>
    </row>
    <row r="4" spans="2:39" x14ac:dyDescent="0.2">
      <c r="C4" s="54" t="s">
        <v>56</v>
      </c>
    </row>
    <row r="6" spans="2:39" s="41" customFormat="1" ht="13.5" thickBot="1" x14ac:dyDescent="0.25">
      <c r="B6" s="119"/>
      <c r="C6" s="119"/>
      <c r="E6" s="37"/>
      <c r="F6" s="37"/>
      <c r="G6" s="37"/>
      <c r="H6" s="198" t="s">
        <v>6</v>
      </c>
      <c r="I6" s="37"/>
      <c r="J6" s="37"/>
    </row>
    <row r="7" spans="2:39" s="41" customFormat="1" ht="39.75" thickTop="1" thickBot="1" x14ac:dyDescent="0.25">
      <c r="B7" s="70" t="s">
        <v>2</v>
      </c>
      <c r="C7" s="71" t="s">
        <v>3</v>
      </c>
      <c r="D7" s="72" t="s">
        <v>4</v>
      </c>
      <c r="E7" s="73" t="s">
        <v>500</v>
      </c>
      <c r="F7" s="73" t="s">
        <v>504</v>
      </c>
      <c r="G7" s="73" t="s">
        <v>501</v>
      </c>
      <c r="H7" s="27" t="s">
        <v>5</v>
      </c>
      <c r="I7" s="69"/>
      <c r="J7" s="69"/>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row>
    <row r="8" spans="2:39" s="79" customFormat="1" thickTop="1" thickBot="1" x14ac:dyDescent="0.25">
      <c r="B8" s="74">
        <v>1</v>
      </c>
      <c r="C8" s="75">
        <v>2</v>
      </c>
      <c r="D8" s="75">
        <v>3</v>
      </c>
      <c r="E8" s="76">
        <v>4</v>
      </c>
      <c r="F8" s="76">
        <v>5</v>
      </c>
      <c r="G8" s="76">
        <v>6</v>
      </c>
      <c r="H8" s="77" t="s">
        <v>337</v>
      </c>
      <c r="I8" s="239"/>
      <c r="J8" s="239"/>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row>
    <row r="9" spans="2:39" ht="13.5" customHeight="1" thickTop="1" x14ac:dyDescent="0.2">
      <c r="B9" s="95">
        <v>3269</v>
      </c>
      <c r="C9" s="96">
        <v>50</v>
      </c>
      <c r="D9" s="87" t="s">
        <v>271</v>
      </c>
      <c r="E9" s="25">
        <f>SUM(I23)</f>
        <v>125</v>
      </c>
      <c r="F9" s="25">
        <f>SUM(J23)</f>
        <v>125</v>
      </c>
      <c r="G9" s="25">
        <f>SUM(G23)</f>
        <v>125</v>
      </c>
      <c r="H9" s="35">
        <f t="shared" ref="H9:H16" si="0">G9/E9*100</f>
        <v>100</v>
      </c>
    </row>
    <row r="10" spans="2:39" x14ac:dyDescent="0.2">
      <c r="B10" s="95">
        <v>3269</v>
      </c>
      <c r="C10" s="96">
        <v>51</v>
      </c>
      <c r="D10" s="158" t="s">
        <v>7</v>
      </c>
      <c r="E10" s="25">
        <f>SUM(I30)</f>
        <v>831</v>
      </c>
      <c r="F10" s="25">
        <f>SUM(J30)</f>
        <v>831</v>
      </c>
      <c r="G10" s="25">
        <f>SUM(G30)</f>
        <v>753</v>
      </c>
      <c r="H10" s="35">
        <f t="shared" si="0"/>
        <v>90.613718411552341</v>
      </c>
    </row>
    <row r="11" spans="2:39" s="207" customFormat="1" x14ac:dyDescent="0.2">
      <c r="B11" s="194">
        <v>3269</v>
      </c>
      <c r="C11" s="195">
        <v>54</v>
      </c>
      <c r="D11" s="100" t="s">
        <v>9</v>
      </c>
      <c r="E11" s="130">
        <f>SUM(I85)</f>
        <v>25</v>
      </c>
      <c r="F11" s="130">
        <f>SUM(J85)</f>
        <v>25</v>
      </c>
      <c r="G11" s="130">
        <f>SUM(G85)</f>
        <v>25</v>
      </c>
      <c r="H11" s="99">
        <f t="shared" si="0"/>
        <v>100</v>
      </c>
      <c r="I11" s="240"/>
      <c r="J11" s="240"/>
    </row>
    <row r="12" spans="2:39" s="207" customFormat="1" x14ac:dyDescent="0.2">
      <c r="B12" s="194">
        <v>3299</v>
      </c>
      <c r="C12" s="195">
        <v>50</v>
      </c>
      <c r="D12" s="87" t="s">
        <v>271</v>
      </c>
      <c r="E12" s="130"/>
      <c r="F12" s="130">
        <v>125</v>
      </c>
      <c r="G12" s="130"/>
      <c r="H12" s="99"/>
      <c r="I12" s="240"/>
      <c r="J12" s="240"/>
    </row>
    <row r="13" spans="2:39" s="207" customFormat="1" x14ac:dyDescent="0.2">
      <c r="B13" s="194">
        <v>3299</v>
      </c>
      <c r="C13" s="195">
        <v>51</v>
      </c>
      <c r="D13" s="158" t="s">
        <v>7</v>
      </c>
      <c r="E13" s="130"/>
      <c r="F13" s="130">
        <v>50</v>
      </c>
      <c r="G13" s="130"/>
      <c r="H13" s="99"/>
      <c r="I13" s="240"/>
      <c r="J13" s="240"/>
    </row>
    <row r="14" spans="2:39" s="207" customFormat="1" ht="28.5" x14ac:dyDescent="0.25">
      <c r="B14" s="194">
        <v>3299</v>
      </c>
      <c r="C14" s="195">
        <v>53</v>
      </c>
      <c r="D14" s="203" t="s">
        <v>272</v>
      </c>
      <c r="E14" s="130">
        <f>SUM(I91)</f>
        <v>9345</v>
      </c>
      <c r="F14" s="130">
        <f>SUM(J91)</f>
        <v>9495</v>
      </c>
      <c r="G14" s="130">
        <f>SUM(G91)</f>
        <v>9245</v>
      </c>
      <c r="H14" s="99">
        <f t="shared" si="0"/>
        <v>98.929909042268591</v>
      </c>
      <c r="I14" s="240"/>
      <c r="J14" s="240"/>
    </row>
    <row r="15" spans="2:39" s="207" customFormat="1" ht="30.75" customHeight="1" x14ac:dyDescent="0.25">
      <c r="B15" s="194">
        <v>3541</v>
      </c>
      <c r="C15" s="195">
        <v>53</v>
      </c>
      <c r="D15" s="203" t="s">
        <v>272</v>
      </c>
      <c r="E15" s="130">
        <f>SUM(I123)</f>
        <v>200</v>
      </c>
      <c r="F15" s="130">
        <f>SUM(J123)</f>
        <v>200</v>
      </c>
      <c r="G15" s="130">
        <f>SUM(G123)</f>
        <v>200</v>
      </c>
      <c r="H15" s="99">
        <f t="shared" si="0"/>
        <v>100</v>
      </c>
      <c r="I15" s="240"/>
      <c r="J15" s="240"/>
    </row>
    <row r="16" spans="2:39" x14ac:dyDescent="0.2">
      <c r="B16" s="95">
        <v>3792</v>
      </c>
      <c r="C16" s="96">
        <v>51</v>
      </c>
      <c r="D16" s="158" t="s">
        <v>7</v>
      </c>
      <c r="E16" s="25">
        <f>SUM(I131)</f>
        <v>105</v>
      </c>
      <c r="F16" s="25">
        <f>SUM(J131)</f>
        <v>105</v>
      </c>
      <c r="G16" s="25">
        <f>SUM(G131)</f>
        <v>105</v>
      </c>
      <c r="H16" s="35">
        <f t="shared" si="0"/>
        <v>100</v>
      </c>
    </row>
    <row r="17" spans="1:10" s="207" customFormat="1" ht="28.5" x14ac:dyDescent="0.25">
      <c r="B17" s="194">
        <v>3792</v>
      </c>
      <c r="C17" s="195">
        <v>53</v>
      </c>
      <c r="D17" s="203" t="s">
        <v>272</v>
      </c>
      <c r="E17" s="130">
        <f>SUM(I148)</f>
        <v>150</v>
      </c>
      <c r="F17" s="130">
        <f>SUM(J148)</f>
        <v>150</v>
      </c>
      <c r="G17" s="130">
        <f>SUM(G148)</f>
        <v>150</v>
      </c>
      <c r="H17" s="99">
        <f>G17/E17*100</f>
        <v>100</v>
      </c>
      <c r="I17" s="240"/>
      <c r="J17" s="240"/>
    </row>
    <row r="18" spans="1:10" s="207" customFormat="1" ht="15" thickBot="1" x14ac:dyDescent="0.25">
      <c r="B18" s="445">
        <v>6409</v>
      </c>
      <c r="C18" s="446">
        <v>59</v>
      </c>
      <c r="D18" s="121" t="s">
        <v>40</v>
      </c>
      <c r="E18" s="447"/>
      <c r="F18" s="447">
        <v>2</v>
      </c>
      <c r="G18" s="447"/>
      <c r="H18" s="321"/>
      <c r="I18" s="240"/>
      <c r="J18" s="240"/>
    </row>
    <row r="19" spans="1:10" s="105" customFormat="1" ht="16.5" thickTop="1" thickBot="1" x14ac:dyDescent="0.3">
      <c r="B19" s="683" t="s">
        <v>8</v>
      </c>
      <c r="C19" s="684"/>
      <c r="D19" s="685"/>
      <c r="E19" s="103">
        <f>SUM(E9:E17)</f>
        <v>10781</v>
      </c>
      <c r="F19" s="103">
        <f>SUM(F9:F18)</f>
        <v>11108</v>
      </c>
      <c r="G19" s="103">
        <f>SUM(G9:G18)</f>
        <v>10603</v>
      </c>
      <c r="H19" s="42">
        <f>G19/E19*100</f>
        <v>98.348947221964565</v>
      </c>
      <c r="I19" s="228"/>
      <c r="J19" s="228"/>
    </row>
    <row r="20" spans="1:10" ht="5.0999999999999996" customHeight="1" thickTop="1" x14ac:dyDescent="0.2">
      <c r="B20" s="38"/>
      <c r="C20" s="38"/>
      <c r="E20" s="38"/>
      <c r="F20" s="38"/>
      <c r="G20" s="38"/>
    </row>
    <row r="21" spans="1:10" x14ac:dyDescent="0.2">
      <c r="B21" s="39"/>
      <c r="C21" s="39"/>
      <c r="D21" s="39"/>
      <c r="E21" s="39"/>
      <c r="F21" s="39"/>
      <c r="G21" s="39"/>
      <c r="H21" s="39"/>
    </row>
    <row r="22" spans="1:10" ht="15" x14ac:dyDescent="0.25">
      <c r="B22" s="45" t="s">
        <v>10</v>
      </c>
    </row>
    <row r="23" spans="1:10" ht="17.25" customHeight="1" thickBot="1" x14ac:dyDescent="0.3">
      <c r="B23" s="46" t="s">
        <v>374</v>
      </c>
      <c r="C23" s="47"/>
      <c r="D23" s="48"/>
      <c r="E23" s="48"/>
      <c r="F23" s="49"/>
      <c r="G23" s="695">
        <f>SUM(G24)</f>
        <v>125</v>
      </c>
      <c r="H23" s="695"/>
      <c r="I23" s="230">
        <v>125</v>
      </c>
      <c r="J23" s="230">
        <v>125</v>
      </c>
    </row>
    <row r="24" spans="1:10" ht="15.75" thickTop="1" x14ac:dyDescent="0.25">
      <c r="A24" s="38">
        <v>5021</v>
      </c>
      <c r="B24" s="43" t="s">
        <v>23</v>
      </c>
      <c r="E24" s="38"/>
      <c r="G24" s="698">
        <v>125</v>
      </c>
      <c r="H24" s="699"/>
      <c r="I24" s="241"/>
      <c r="J24" s="241"/>
    </row>
    <row r="25" spans="1:10" ht="15" x14ac:dyDescent="0.25">
      <c r="B25" s="709" t="s">
        <v>245</v>
      </c>
      <c r="C25" s="709"/>
      <c r="D25" s="709"/>
      <c r="E25" s="709"/>
      <c r="F25" s="709"/>
      <c r="G25" s="231"/>
      <c r="H25" s="232"/>
    </row>
    <row r="26" spans="1:10" hidden="1" x14ac:dyDescent="0.2">
      <c r="B26" s="697" t="s">
        <v>309</v>
      </c>
      <c r="C26" s="700"/>
      <c r="D26" s="700"/>
      <c r="E26" s="700"/>
      <c r="F26" s="700"/>
      <c r="G26" s="700"/>
      <c r="H26" s="700"/>
    </row>
    <row r="27" spans="1:10" x14ac:dyDescent="0.2">
      <c r="B27" s="700"/>
      <c r="C27" s="700"/>
      <c r="D27" s="700"/>
      <c r="E27" s="700"/>
      <c r="F27" s="700"/>
      <c r="G27" s="700"/>
      <c r="H27" s="700"/>
    </row>
    <row r="28" spans="1:10" ht="28.5" customHeight="1" x14ac:dyDescent="0.2">
      <c r="B28" s="701"/>
      <c r="C28" s="701"/>
      <c r="D28" s="701"/>
      <c r="E28" s="701"/>
      <c r="F28" s="701"/>
      <c r="G28" s="701"/>
      <c r="H28" s="701"/>
    </row>
    <row r="29" spans="1:10" ht="13.5" customHeight="1" x14ac:dyDescent="0.25">
      <c r="B29" s="268"/>
      <c r="C29" s="268"/>
      <c r="D29" s="268"/>
      <c r="E29" s="268"/>
      <c r="F29" s="268"/>
      <c r="G29" s="268"/>
      <c r="H29" s="268"/>
    </row>
    <row r="30" spans="1:10" ht="17.25" customHeight="1" thickBot="1" x14ac:dyDescent="0.3">
      <c r="B30" s="46" t="s">
        <v>110</v>
      </c>
      <c r="C30" s="47"/>
      <c r="D30" s="48"/>
      <c r="E30" s="49"/>
      <c r="F30" s="49"/>
      <c r="G30" s="695">
        <f>SUM(G31,G40,G43,G49,G57,G72)</f>
        <v>753</v>
      </c>
      <c r="H30" s="695"/>
      <c r="I30" s="230">
        <f>SUM(I31:I72)</f>
        <v>831</v>
      </c>
      <c r="J30" s="230">
        <f>SUM(J31:J72)</f>
        <v>831</v>
      </c>
    </row>
    <row r="31" spans="1:10" ht="15.75" thickTop="1" x14ac:dyDescent="0.25">
      <c r="A31" s="38">
        <v>5139</v>
      </c>
      <c r="B31" s="43" t="s">
        <v>185</v>
      </c>
      <c r="G31" s="698">
        <f>SUM(G32,G37)</f>
        <v>119</v>
      </c>
      <c r="H31" s="698"/>
      <c r="I31" s="37">
        <v>137</v>
      </c>
      <c r="J31" s="37">
        <v>79</v>
      </c>
    </row>
    <row r="32" spans="1:10" ht="15" customHeight="1" x14ac:dyDescent="0.25">
      <c r="B32" s="709" t="s">
        <v>237</v>
      </c>
      <c r="C32" s="709"/>
      <c r="D32" s="709"/>
      <c r="E32" s="709"/>
      <c r="F32" s="709"/>
      <c r="G32" s="710">
        <f>112-18</f>
        <v>94</v>
      </c>
      <c r="H32" s="711"/>
    </row>
    <row r="33" spans="1:10" ht="14.25" customHeight="1" x14ac:dyDescent="0.2">
      <c r="B33" s="720" t="s">
        <v>424</v>
      </c>
      <c r="C33" s="720"/>
      <c r="D33" s="720"/>
      <c r="E33" s="720"/>
      <c r="F33" s="720"/>
      <c r="G33" s="720"/>
      <c r="H33" s="720"/>
    </row>
    <row r="34" spans="1:10" ht="14.25" customHeight="1" x14ac:dyDescent="0.2">
      <c r="B34" s="720"/>
      <c r="C34" s="720"/>
      <c r="D34" s="720"/>
      <c r="E34" s="720"/>
      <c r="F34" s="720"/>
      <c r="G34" s="720"/>
      <c r="H34" s="720"/>
    </row>
    <row r="35" spans="1:10" ht="15" customHeight="1" x14ac:dyDescent="0.2">
      <c r="B35" s="720"/>
      <c r="C35" s="720"/>
      <c r="D35" s="720"/>
      <c r="E35" s="720"/>
      <c r="F35" s="720"/>
      <c r="G35" s="720"/>
      <c r="H35" s="720"/>
    </row>
    <row r="36" spans="1:10" ht="14.25" customHeight="1" x14ac:dyDescent="0.2">
      <c r="B36" s="176"/>
      <c r="C36" s="176"/>
      <c r="D36" s="176"/>
      <c r="E36" s="176"/>
      <c r="F36" s="176"/>
      <c r="G36" s="176"/>
      <c r="H36" s="176"/>
    </row>
    <row r="37" spans="1:10" ht="15" customHeight="1" x14ac:dyDescent="0.25">
      <c r="B37" s="709" t="s">
        <v>238</v>
      </c>
      <c r="C37" s="709"/>
      <c r="D37" s="709"/>
      <c r="E37" s="709"/>
      <c r="F37" s="709"/>
      <c r="G37" s="710">
        <v>25</v>
      </c>
      <c r="H37" s="711"/>
    </row>
    <row r="38" spans="1:10" ht="15" customHeight="1" x14ac:dyDescent="0.2">
      <c r="B38" s="720" t="s">
        <v>203</v>
      </c>
      <c r="C38" s="720"/>
      <c r="D38" s="720"/>
      <c r="E38" s="720"/>
      <c r="F38" s="720"/>
      <c r="G38" s="720"/>
      <c r="H38" s="720"/>
    </row>
    <row r="39" spans="1:10" ht="12.95" customHeight="1" x14ac:dyDescent="0.2">
      <c r="B39" s="58"/>
      <c r="C39" s="58"/>
      <c r="D39" s="58"/>
      <c r="E39" s="58"/>
      <c r="F39" s="58"/>
      <c r="G39" s="58"/>
      <c r="H39" s="58"/>
    </row>
    <row r="40" spans="1:10" ht="15" x14ac:dyDescent="0.25">
      <c r="A40" s="38">
        <v>5142</v>
      </c>
      <c r="B40" s="702" t="s">
        <v>162</v>
      </c>
      <c r="C40" s="703"/>
      <c r="D40" s="703"/>
      <c r="E40" s="435"/>
      <c r="F40" s="436"/>
      <c r="G40" s="698">
        <v>10</v>
      </c>
      <c r="H40" s="699"/>
      <c r="I40" s="37">
        <v>0</v>
      </c>
      <c r="J40" s="37">
        <v>9</v>
      </c>
    </row>
    <row r="41" spans="1:10" ht="15" x14ac:dyDescent="0.25">
      <c r="B41" s="697" t="s">
        <v>751</v>
      </c>
      <c r="C41" s="701"/>
      <c r="D41" s="701"/>
      <c r="E41" s="701"/>
      <c r="F41" s="701"/>
      <c r="G41" s="701"/>
      <c r="H41" s="701"/>
    </row>
    <row r="42" spans="1:10" ht="12.95" customHeight="1" x14ac:dyDescent="0.2">
      <c r="B42" s="437"/>
      <c r="C42" s="437"/>
      <c r="D42" s="437"/>
      <c r="E42" s="437"/>
      <c r="F42" s="437"/>
      <c r="G42" s="437"/>
      <c r="H42" s="437"/>
    </row>
    <row r="43" spans="1:10" ht="15" x14ac:dyDescent="0.25">
      <c r="A43" s="38">
        <v>5162</v>
      </c>
      <c r="B43" s="21" t="s">
        <v>328</v>
      </c>
      <c r="G43" s="698">
        <v>5</v>
      </c>
      <c r="H43" s="699"/>
      <c r="I43" s="37">
        <v>5</v>
      </c>
      <c r="J43" s="37">
        <v>5</v>
      </c>
    </row>
    <row r="44" spans="1:10" x14ac:dyDescent="0.2">
      <c r="B44" s="786" t="s">
        <v>752</v>
      </c>
      <c r="C44" s="787"/>
      <c r="D44" s="787"/>
      <c r="E44" s="787"/>
      <c r="F44" s="787"/>
      <c r="G44" s="787"/>
      <c r="H44" s="787"/>
    </row>
    <row r="45" spans="1:10" x14ac:dyDescent="0.2">
      <c r="B45" s="786"/>
      <c r="C45" s="787"/>
      <c r="D45" s="787"/>
      <c r="E45" s="787"/>
      <c r="F45" s="787"/>
      <c r="G45" s="787"/>
      <c r="H45" s="787"/>
    </row>
    <row r="46" spans="1:10" x14ac:dyDescent="0.2">
      <c r="B46" s="787"/>
      <c r="C46" s="787"/>
      <c r="D46" s="787"/>
      <c r="E46" s="787"/>
      <c r="F46" s="787"/>
      <c r="G46" s="787"/>
      <c r="H46" s="787"/>
    </row>
    <row r="47" spans="1:10" x14ac:dyDescent="0.2">
      <c r="B47" s="787"/>
      <c r="C47" s="787"/>
      <c r="D47" s="787"/>
      <c r="E47" s="787"/>
      <c r="F47" s="787"/>
      <c r="G47" s="787"/>
      <c r="H47" s="787"/>
    </row>
    <row r="48" spans="1:10" ht="13.5" customHeight="1" x14ac:dyDescent="0.2"/>
    <row r="49" spans="1:11" ht="15" x14ac:dyDescent="0.25">
      <c r="A49" s="38">
        <v>5164</v>
      </c>
      <c r="B49" s="43" t="s">
        <v>42</v>
      </c>
      <c r="G49" s="698">
        <f>SUM(G50,G54)</f>
        <v>68</v>
      </c>
      <c r="H49" s="699"/>
      <c r="I49" s="37">
        <v>88</v>
      </c>
      <c r="J49" s="37">
        <v>88</v>
      </c>
    </row>
    <row r="50" spans="1:11" ht="15" customHeight="1" x14ac:dyDescent="0.25">
      <c r="B50" s="709" t="s">
        <v>310</v>
      </c>
      <c r="C50" s="709"/>
      <c r="D50" s="709"/>
      <c r="E50" s="709"/>
      <c r="F50" s="709"/>
      <c r="G50" s="710">
        <v>48</v>
      </c>
      <c r="H50" s="711"/>
    </row>
    <row r="51" spans="1:11" x14ac:dyDescent="0.2">
      <c r="B51" s="720" t="s">
        <v>311</v>
      </c>
      <c r="C51" s="730"/>
      <c r="D51" s="730"/>
      <c r="E51" s="730"/>
      <c r="F51" s="730"/>
      <c r="G51" s="730"/>
      <c r="H51" s="730"/>
    </row>
    <row r="52" spans="1:11" x14ac:dyDescent="0.2">
      <c r="B52" s="730"/>
      <c r="C52" s="730"/>
      <c r="D52" s="730"/>
      <c r="E52" s="730"/>
      <c r="F52" s="730"/>
      <c r="G52" s="730"/>
      <c r="H52" s="730"/>
    </row>
    <row r="53" spans="1:11" ht="12.95" customHeight="1" x14ac:dyDescent="0.2">
      <c r="B53" s="58"/>
      <c r="C53" s="58"/>
      <c r="D53" s="58"/>
      <c r="E53" s="58"/>
      <c r="F53" s="58"/>
      <c r="G53" s="58"/>
      <c r="H53" s="58"/>
    </row>
    <row r="54" spans="1:11" ht="15" customHeight="1" x14ac:dyDescent="0.25">
      <c r="B54" s="709" t="s">
        <v>238</v>
      </c>
      <c r="C54" s="709"/>
      <c r="D54" s="709"/>
      <c r="E54" s="709"/>
      <c r="F54" s="709"/>
      <c r="G54" s="710">
        <v>20</v>
      </c>
      <c r="H54" s="711"/>
      <c r="I54" s="37">
        <v>0</v>
      </c>
      <c r="J54" s="37">
        <v>58</v>
      </c>
      <c r="K54" s="38">
        <v>5168</v>
      </c>
    </row>
    <row r="55" spans="1:11" ht="15" customHeight="1" x14ac:dyDescent="0.2">
      <c r="B55" s="717" t="s">
        <v>312</v>
      </c>
      <c r="C55" s="717"/>
      <c r="D55" s="717"/>
      <c r="E55" s="717"/>
      <c r="F55" s="717"/>
      <c r="G55" s="717"/>
      <c r="H55" s="717"/>
    </row>
    <row r="56" spans="1:11" ht="12.95" customHeight="1" x14ac:dyDescent="0.2">
      <c r="B56" s="236"/>
      <c r="C56" s="236"/>
      <c r="D56" s="236"/>
      <c r="E56" s="236"/>
      <c r="F56" s="236"/>
      <c r="G56" s="236"/>
      <c r="H56" s="236"/>
    </row>
    <row r="57" spans="1:11" ht="15" x14ac:dyDescent="0.25">
      <c r="A57" s="38">
        <v>5169</v>
      </c>
      <c r="B57" s="43" t="s">
        <v>16</v>
      </c>
      <c r="G57" s="698">
        <f>SUM(G58,G62,G66)</f>
        <v>419</v>
      </c>
      <c r="H57" s="699"/>
      <c r="I57" s="37">
        <v>449</v>
      </c>
      <c r="J57" s="37">
        <v>440</v>
      </c>
    </row>
    <row r="58" spans="1:11" ht="15" x14ac:dyDescent="0.25">
      <c r="B58" s="62" t="s">
        <v>168</v>
      </c>
      <c r="G58" s="751">
        <f>364-20</f>
        <v>344</v>
      </c>
      <c r="H58" s="752"/>
    </row>
    <row r="59" spans="1:11" ht="15" customHeight="1" x14ac:dyDescent="0.2">
      <c r="B59" s="720" t="s">
        <v>370</v>
      </c>
      <c r="C59" s="720"/>
      <c r="D59" s="720"/>
      <c r="E59" s="720"/>
      <c r="F59" s="720"/>
      <c r="G59" s="720"/>
      <c r="H59" s="720"/>
    </row>
    <row r="60" spans="1:11" s="40" customFormat="1" ht="56.25" customHeight="1" x14ac:dyDescent="0.2">
      <c r="B60" s="720"/>
      <c r="C60" s="720"/>
      <c r="D60" s="720"/>
      <c r="E60" s="720"/>
      <c r="F60" s="720"/>
      <c r="G60" s="720"/>
      <c r="H60" s="720"/>
      <c r="I60" s="440"/>
      <c r="J60" s="440"/>
    </row>
    <row r="61" spans="1:11" s="40" customFormat="1" ht="15" customHeight="1" x14ac:dyDescent="0.2">
      <c r="I61" s="440"/>
      <c r="J61" s="440"/>
    </row>
    <row r="62" spans="1:11" ht="15" x14ac:dyDescent="0.25">
      <c r="B62" s="62" t="s">
        <v>239</v>
      </c>
      <c r="G62" s="751">
        <v>30</v>
      </c>
      <c r="H62" s="752"/>
    </row>
    <row r="63" spans="1:11" ht="15" customHeight="1" x14ac:dyDescent="0.2">
      <c r="B63" s="720" t="s">
        <v>240</v>
      </c>
      <c r="C63" s="720"/>
      <c r="D63" s="720"/>
      <c r="E63" s="720"/>
      <c r="F63" s="720"/>
      <c r="G63" s="720"/>
      <c r="H63" s="720"/>
    </row>
    <row r="64" spans="1:11" ht="15" customHeight="1" x14ac:dyDescent="0.2">
      <c r="B64" s="720"/>
      <c r="C64" s="720"/>
      <c r="D64" s="720"/>
      <c r="E64" s="720"/>
      <c r="F64" s="720"/>
      <c r="G64" s="720"/>
      <c r="H64" s="720"/>
    </row>
    <row r="65" spans="1:10" ht="15" customHeight="1" x14ac:dyDescent="0.2"/>
    <row r="66" spans="1:10" ht="15" x14ac:dyDescent="0.25">
      <c r="B66" s="62" t="s">
        <v>241</v>
      </c>
      <c r="G66" s="751">
        <f>65-20</f>
        <v>45</v>
      </c>
      <c r="H66" s="752"/>
    </row>
    <row r="67" spans="1:10" ht="14.25" customHeight="1" x14ac:dyDescent="0.2">
      <c r="B67" s="697" t="s">
        <v>242</v>
      </c>
      <c r="C67" s="697"/>
      <c r="D67" s="697"/>
      <c r="E67" s="697"/>
      <c r="F67" s="697"/>
      <c r="G67" s="697"/>
      <c r="H67" s="697"/>
    </row>
    <row r="68" spans="1:10" ht="15" customHeight="1" x14ac:dyDescent="0.25">
      <c r="B68" s="181"/>
      <c r="C68" s="181"/>
      <c r="D68" s="181"/>
      <c r="E68" s="181"/>
      <c r="F68" s="181"/>
      <c r="G68" s="181"/>
      <c r="H68" s="181"/>
    </row>
    <row r="69" spans="1:10" ht="15" customHeight="1" x14ac:dyDescent="0.25">
      <c r="B69" s="439"/>
      <c r="C69" s="439"/>
      <c r="D69" s="439"/>
      <c r="E69" s="439"/>
      <c r="F69" s="439"/>
      <c r="G69" s="439"/>
      <c r="H69" s="439"/>
    </row>
    <row r="70" spans="1:10" ht="15" customHeight="1" x14ac:dyDescent="0.25">
      <c r="B70" s="439"/>
      <c r="C70" s="439"/>
      <c r="D70" s="439"/>
      <c r="E70" s="439"/>
      <c r="F70" s="439"/>
      <c r="G70" s="439"/>
      <c r="H70" s="439"/>
    </row>
    <row r="71" spans="1:10" ht="15" customHeight="1" x14ac:dyDescent="0.25">
      <c r="B71" s="439"/>
      <c r="C71" s="439"/>
      <c r="D71" s="439"/>
      <c r="E71" s="439"/>
      <c r="F71" s="439"/>
      <c r="G71" s="439"/>
      <c r="H71" s="439"/>
    </row>
    <row r="72" spans="1:10" ht="15" x14ac:dyDescent="0.25">
      <c r="A72" s="38">
        <v>5175</v>
      </c>
      <c r="B72" s="43" t="s">
        <v>33</v>
      </c>
      <c r="G72" s="698">
        <f>SUM(G73,G78,G82)</f>
        <v>132</v>
      </c>
      <c r="H72" s="699"/>
      <c r="I72" s="37">
        <v>152</v>
      </c>
      <c r="J72" s="37">
        <v>152</v>
      </c>
    </row>
    <row r="73" spans="1:10" ht="15" x14ac:dyDescent="0.25">
      <c r="B73" s="62" t="s">
        <v>243</v>
      </c>
      <c r="G73" s="751">
        <v>17</v>
      </c>
      <c r="H73" s="752"/>
    </row>
    <row r="74" spans="1:10" ht="14.25" customHeight="1" x14ac:dyDescent="0.25">
      <c r="B74" s="697" t="s">
        <v>325</v>
      </c>
      <c r="C74" s="784"/>
      <c r="D74" s="784"/>
      <c r="E74" s="784"/>
      <c r="F74" s="784"/>
      <c r="G74" s="784"/>
      <c r="H74" s="784"/>
    </row>
    <row r="75" spans="1:10" ht="15" hidden="1" customHeight="1" x14ac:dyDescent="0.2">
      <c r="B75" s="51"/>
      <c r="C75" s="51"/>
      <c r="D75" s="51"/>
      <c r="E75" s="51"/>
      <c r="F75" s="51"/>
      <c r="G75" s="51"/>
      <c r="H75" s="51"/>
    </row>
    <row r="76" spans="1:10" ht="15" customHeight="1" x14ac:dyDescent="0.2">
      <c r="B76" s="315"/>
      <c r="C76" s="315"/>
      <c r="D76" s="315"/>
      <c r="E76" s="315"/>
      <c r="F76" s="315"/>
      <c r="G76" s="315"/>
      <c r="H76" s="315"/>
    </row>
    <row r="77" spans="1:10" ht="15" hidden="1" customHeight="1" x14ac:dyDescent="0.2">
      <c r="B77" s="315"/>
      <c r="C77" s="315"/>
      <c r="D77" s="315"/>
      <c r="E77" s="315"/>
      <c r="F77" s="315"/>
      <c r="G77" s="315"/>
      <c r="H77" s="315"/>
    </row>
    <row r="78" spans="1:10" ht="15" x14ac:dyDescent="0.25">
      <c r="B78" s="62" t="s">
        <v>148</v>
      </c>
      <c r="G78" s="751">
        <v>50</v>
      </c>
      <c r="H78" s="752"/>
    </row>
    <row r="79" spans="1:10" ht="15" customHeight="1" x14ac:dyDescent="0.2">
      <c r="B79" s="697" t="s">
        <v>313</v>
      </c>
      <c r="C79" s="697"/>
      <c r="D79" s="697"/>
      <c r="E79" s="697"/>
      <c r="F79" s="697"/>
      <c r="G79" s="697"/>
      <c r="H79" s="697"/>
    </row>
    <row r="80" spans="1:10" ht="15" customHeight="1" x14ac:dyDescent="0.2">
      <c r="B80" s="697"/>
      <c r="C80" s="697"/>
      <c r="D80" s="697"/>
      <c r="E80" s="697"/>
      <c r="F80" s="697"/>
      <c r="G80" s="697"/>
      <c r="H80" s="697"/>
    </row>
    <row r="81" spans="1:11" ht="15" customHeight="1" x14ac:dyDescent="0.2">
      <c r="B81" s="51"/>
      <c r="C81" s="51"/>
      <c r="D81" s="51"/>
      <c r="E81" s="51"/>
      <c r="F81" s="51"/>
      <c r="G81" s="51"/>
      <c r="H81" s="51"/>
    </row>
    <row r="82" spans="1:11" ht="15" x14ac:dyDescent="0.25">
      <c r="B82" s="185" t="s">
        <v>244</v>
      </c>
      <c r="G82" s="751">
        <v>65</v>
      </c>
      <c r="H82" s="752"/>
    </row>
    <row r="83" spans="1:11" ht="15" x14ac:dyDescent="0.25">
      <c r="B83" s="184" t="s">
        <v>330</v>
      </c>
      <c r="G83" s="179"/>
      <c r="H83" s="180"/>
    </row>
    <row r="84" spans="1:11" ht="15" customHeight="1" x14ac:dyDescent="0.2">
      <c r="B84" s="182"/>
      <c r="C84" s="182"/>
      <c r="D84" s="182"/>
      <c r="E84" s="182"/>
      <c r="F84" s="182"/>
      <c r="G84" s="182"/>
      <c r="H84" s="182"/>
    </row>
    <row r="85" spans="1:11" ht="15.75" thickBot="1" x14ac:dyDescent="0.3">
      <c r="B85" s="46" t="s">
        <v>111</v>
      </c>
      <c r="C85" s="47"/>
      <c r="D85" s="48"/>
      <c r="E85" s="49"/>
      <c r="F85" s="49"/>
      <c r="G85" s="695">
        <f>SUM(G86)</f>
        <v>25</v>
      </c>
      <c r="H85" s="695"/>
      <c r="I85" s="230">
        <v>25</v>
      </c>
      <c r="J85" s="230">
        <v>25</v>
      </c>
    </row>
    <row r="86" spans="1:11" ht="15.75" thickTop="1" x14ac:dyDescent="0.25">
      <c r="A86" s="38">
        <v>5499</v>
      </c>
      <c r="B86" s="43" t="s">
        <v>41</v>
      </c>
      <c r="G86" s="698">
        <v>25</v>
      </c>
      <c r="H86" s="699"/>
    </row>
    <row r="87" spans="1:11" ht="15" x14ac:dyDescent="0.25">
      <c r="B87" s="185" t="s">
        <v>331</v>
      </c>
      <c r="G87" s="179"/>
      <c r="H87" s="180"/>
    </row>
    <row r="88" spans="1:11" x14ac:dyDescent="0.2">
      <c r="B88" s="720" t="s">
        <v>149</v>
      </c>
      <c r="C88" s="730"/>
      <c r="D88" s="730"/>
      <c r="E88" s="730"/>
      <c r="F88" s="730"/>
      <c r="G88" s="730"/>
      <c r="H88" s="730"/>
    </row>
    <row r="89" spans="1:11" ht="31.5" customHeight="1" x14ac:dyDescent="0.2">
      <c r="B89" s="730"/>
      <c r="C89" s="730"/>
      <c r="D89" s="730"/>
      <c r="E89" s="730"/>
      <c r="F89" s="730"/>
      <c r="G89" s="730"/>
      <c r="H89" s="730"/>
    </row>
    <row r="90" spans="1:11" ht="9.75" customHeight="1" x14ac:dyDescent="0.2"/>
    <row r="91" spans="1:11" ht="32.25" customHeight="1" thickBot="1" x14ac:dyDescent="0.3">
      <c r="B91" s="677" t="s">
        <v>283</v>
      </c>
      <c r="C91" s="678"/>
      <c r="D91" s="678"/>
      <c r="E91" s="678"/>
      <c r="F91" s="678"/>
      <c r="G91" s="695">
        <f>SUM(G92)</f>
        <v>9245</v>
      </c>
      <c r="H91" s="695"/>
      <c r="I91" s="230">
        <f>SUM(I92)</f>
        <v>9345</v>
      </c>
      <c r="J91" s="230">
        <f>SUM(J92)</f>
        <v>9495</v>
      </c>
      <c r="K91" s="230">
        <f t="shared" ref="K91" si="1">SUM(K92)</f>
        <v>0</v>
      </c>
    </row>
    <row r="92" spans="1:11" ht="14.25" customHeight="1" thickTop="1" x14ac:dyDescent="0.25">
      <c r="A92" s="38">
        <v>5331</v>
      </c>
      <c r="B92" s="43" t="s">
        <v>158</v>
      </c>
      <c r="G92" s="698">
        <f>SUM(G93,G97,G106,G110,G117)</f>
        <v>9245</v>
      </c>
      <c r="H92" s="699"/>
      <c r="I92" s="37">
        <v>9345</v>
      </c>
      <c r="J92" s="37">
        <v>9495</v>
      </c>
    </row>
    <row r="93" spans="1:11" ht="15" x14ac:dyDescent="0.25">
      <c r="B93" s="782" t="s">
        <v>395</v>
      </c>
      <c r="C93" s="783"/>
      <c r="D93" s="783"/>
      <c r="E93" s="783"/>
      <c r="F93" s="783"/>
      <c r="G93" s="751">
        <v>100</v>
      </c>
      <c r="H93" s="752"/>
    </row>
    <row r="94" spans="1:11" ht="15" hidden="1" customHeight="1" x14ac:dyDescent="0.2">
      <c r="B94" s="707" t="s">
        <v>314</v>
      </c>
      <c r="C94" s="707"/>
      <c r="D94" s="707"/>
      <c r="E94" s="707"/>
      <c r="F94" s="707"/>
      <c r="G94" s="707"/>
      <c r="H94" s="707"/>
    </row>
    <row r="95" spans="1:11" ht="28.5" customHeight="1" x14ac:dyDescent="0.2">
      <c r="B95" s="707"/>
      <c r="C95" s="707"/>
      <c r="D95" s="707"/>
      <c r="E95" s="707"/>
      <c r="F95" s="707"/>
      <c r="G95" s="707"/>
      <c r="H95" s="707"/>
    </row>
    <row r="96" spans="1:11" ht="15" customHeight="1" x14ac:dyDescent="0.2">
      <c r="B96" s="235"/>
      <c r="C96" s="235"/>
      <c r="D96" s="235"/>
      <c r="E96" s="235"/>
      <c r="F96" s="235"/>
      <c r="G96" s="235"/>
      <c r="H96" s="235"/>
    </row>
    <row r="97" spans="2:8" ht="15" x14ac:dyDescent="0.25">
      <c r="B97" s="758" t="s">
        <v>315</v>
      </c>
      <c r="C97" s="785"/>
      <c r="D97" s="785"/>
      <c r="E97" s="785"/>
      <c r="F97" s="785"/>
      <c r="G97" s="751">
        <v>320</v>
      </c>
      <c r="H97" s="752"/>
    </row>
    <row r="98" spans="2:8" ht="15.75" customHeight="1" x14ac:dyDescent="0.2">
      <c r="B98" s="697" t="s">
        <v>425</v>
      </c>
      <c r="C98" s="697"/>
      <c r="D98" s="697"/>
      <c r="E98" s="697"/>
      <c r="F98" s="697"/>
      <c r="G98" s="697"/>
      <c r="H98" s="697"/>
    </row>
    <row r="99" spans="2:8" ht="15" customHeight="1" x14ac:dyDescent="0.2">
      <c r="B99" s="697"/>
      <c r="C99" s="697"/>
      <c r="D99" s="697"/>
      <c r="E99" s="697"/>
      <c r="F99" s="697"/>
      <c r="G99" s="697"/>
      <c r="H99" s="697"/>
    </row>
    <row r="100" spans="2:8" ht="15" customHeight="1" x14ac:dyDescent="0.2">
      <c r="B100" s="697"/>
      <c r="C100" s="697"/>
      <c r="D100" s="697"/>
      <c r="E100" s="697"/>
      <c r="F100" s="697"/>
      <c r="G100" s="697"/>
      <c r="H100" s="697"/>
    </row>
    <row r="101" spans="2:8" ht="15" customHeight="1" x14ac:dyDescent="0.2">
      <c r="B101" s="697"/>
      <c r="C101" s="697"/>
      <c r="D101" s="697"/>
      <c r="E101" s="697"/>
      <c r="F101" s="697"/>
      <c r="G101" s="697"/>
      <c r="H101" s="697"/>
    </row>
    <row r="102" spans="2:8" ht="15" customHeight="1" x14ac:dyDescent="0.2">
      <c r="B102" s="697"/>
      <c r="C102" s="697"/>
      <c r="D102" s="697"/>
      <c r="E102" s="697"/>
      <c r="F102" s="697"/>
      <c r="G102" s="697"/>
      <c r="H102" s="697"/>
    </row>
    <row r="103" spans="2:8" ht="12" customHeight="1" x14ac:dyDescent="0.2">
      <c r="B103" s="697"/>
      <c r="C103" s="697"/>
      <c r="D103" s="697"/>
      <c r="E103" s="697"/>
      <c r="F103" s="697"/>
      <c r="G103" s="697"/>
      <c r="H103" s="697"/>
    </row>
    <row r="104" spans="2:8" ht="12" customHeight="1" x14ac:dyDescent="0.2">
      <c r="B104" s="697"/>
      <c r="C104" s="697"/>
      <c r="D104" s="697"/>
      <c r="E104" s="697"/>
      <c r="F104" s="697"/>
      <c r="G104" s="697"/>
      <c r="H104" s="697"/>
    </row>
    <row r="105" spans="2:8" ht="15" x14ac:dyDescent="0.25">
      <c r="B105" s="237"/>
      <c r="C105" s="238"/>
      <c r="D105" s="238"/>
      <c r="E105" s="238"/>
      <c r="F105" s="238"/>
      <c r="G105" s="233"/>
      <c r="H105" s="234"/>
    </row>
    <row r="106" spans="2:8" ht="15" x14ac:dyDescent="0.25">
      <c r="B106" s="758" t="s">
        <v>241</v>
      </c>
      <c r="C106" s="785"/>
      <c r="D106" s="785"/>
      <c r="E106" s="785"/>
      <c r="F106" s="785"/>
      <c r="G106" s="751">
        <v>225</v>
      </c>
      <c r="H106" s="752"/>
    </row>
    <row r="107" spans="2:8" ht="18" customHeight="1" x14ac:dyDescent="0.2">
      <c r="B107" s="697" t="s">
        <v>316</v>
      </c>
      <c r="C107" s="707"/>
      <c r="D107" s="707"/>
      <c r="E107" s="707"/>
      <c r="F107" s="707"/>
      <c r="G107" s="707"/>
      <c r="H107" s="707"/>
    </row>
    <row r="108" spans="2:8" ht="13.5" customHeight="1" x14ac:dyDescent="0.2">
      <c r="B108" s="707"/>
      <c r="C108" s="707"/>
      <c r="D108" s="707"/>
      <c r="E108" s="707"/>
      <c r="F108" s="707"/>
      <c r="G108" s="707"/>
      <c r="H108" s="707"/>
    </row>
    <row r="109" spans="2:8" ht="15" x14ac:dyDescent="0.25">
      <c r="B109" s="237"/>
      <c r="C109" s="238"/>
      <c r="D109" s="238"/>
      <c r="E109" s="238"/>
      <c r="F109" s="238"/>
      <c r="G109" s="233"/>
      <c r="H109" s="234"/>
    </row>
    <row r="110" spans="2:8" ht="14.25" customHeight="1" x14ac:dyDescent="0.25">
      <c r="B110" s="755" t="s">
        <v>371</v>
      </c>
      <c r="C110" s="781"/>
      <c r="D110" s="781"/>
      <c r="E110" s="781"/>
      <c r="F110" s="781"/>
      <c r="G110" s="751">
        <v>500</v>
      </c>
      <c r="H110" s="752"/>
    </row>
    <row r="111" spans="2:8" ht="14.25" customHeight="1" x14ac:dyDescent="0.2">
      <c r="B111" s="720" t="s">
        <v>753</v>
      </c>
      <c r="C111" s="720"/>
      <c r="D111" s="720"/>
      <c r="E111" s="720"/>
      <c r="F111" s="720"/>
      <c r="G111" s="720"/>
      <c r="H111" s="720"/>
    </row>
    <row r="112" spans="2:8" x14ac:dyDescent="0.2">
      <c r="B112" s="720"/>
      <c r="C112" s="720"/>
      <c r="D112" s="720"/>
      <c r="E112" s="720"/>
      <c r="F112" s="720"/>
      <c r="G112" s="720"/>
      <c r="H112" s="720"/>
    </row>
    <row r="113" spans="1:10" x14ac:dyDescent="0.2">
      <c r="B113" s="720"/>
      <c r="C113" s="720"/>
      <c r="D113" s="720"/>
      <c r="E113" s="720"/>
      <c r="F113" s="720"/>
      <c r="G113" s="720"/>
      <c r="H113" s="720"/>
    </row>
    <row r="114" spans="1:10" x14ac:dyDescent="0.2">
      <c r="B114" s="720"/>
      <c r="C114" s="720"/>
      <c r="D114" s="720"/>
      <c r="E114" s="720"/>
      <c r="F114" s="720"/>
      <c r="G114" s="720"/>
      <c r="H114" s="720"/>
    </row>
    <row r="115" spans="1:10" ht="16.5" customHeight="1" x14ac:dyDescent="0.2">
      <c r="B115" s="720"/>
      <c r="C115" s="720"/>
      <c r="D115" s="720"/>
      <c r="E115" s="720"/>
      <c r="F115" s="720"/>
      <c r="G115" s="720"/>
      <c r="H115" s="720"/>
    </row>
    <row r="116" spans="1:10" ht="18" customHeight="1" x14ac:dyDescent="0.2">
      <c r="B116" s="38"/>
      <c r="C116" s="38"/>
      <c r="E116" s="38"/>
      <c r="F116" s="38"/>
      <c r="G116" s="38"/>
    </row>
    <row r="117" spans="1:10" ht="15" x14ac:dyDescent="0.25">
      <c r="B117" s="758" t="s">
        <v>317</v>
      </c>
      <c r="C117" s="785"/>
      <c r="D117" s="785"/>
      <c r="E117" s="785"/>
      <c r="F117" s="785"/>
      <c r="G117" s="751">
        <f>8350-250</f>
        <v>8100</v>
      </c>
      <c r="H117" s="752"/>
    </row>
    <row r="118" spans="1:10" ht="15.75" customHeight="1" x14ac:dyDescent="0.2">
      <c r="B118" s="697" t="s">
        <v>426</v>
      </c>
      <c r="C118" s="697"/>
      <c r="D118" s="697"/>
      <c r="E118" s="697"/>
      <c r="F118" s="697"/>
      <c r="G118" s="697"/>
      <c r="H118" s="697"/>
    </row>
    <row r="119" spans="1:10" ht="15.75" customHeight="1" x14ac:dyDescent="0.2">
      <c r="B119" s="697"/>
      <c r="C119" s="697"/>
      <c r="D119" s="697"/>
      <c r="E119" s="697"/>
      <c r="F119" s="697"/>
      <c r="G119" s="697"/>
      <c r="H119" s="697"/>
    </row>
    <row r="120" spans="1:10" ht="18" customHeight="1" x14ac:dyDescent="0.2">
      <c r="B120" s="697"/>
      <c r="C120" s="697"/>
      <c r="D120" s="697"/>
      <c r="E120" s="697"/>
      <c r="F120" s="697"/>
      <c r="G120" s="697"/>
      <c r="H120" s="697"/>
    </row>
    <row r="121" spans="1:10" ht="21.75" customHeight="1" x14ac:dyDescent="0.2">
      <c r="B121" s="697"/>
      <c r="C121" s="697"/>
      <c r="D121" s="697"/>
      <c r="E121" s="697"/>
      <c r="F121" s="697"/>
      <c r="G121" s="697"/>
      <c r="H121" s="697"/>
    </row>
    <row r="122" spans="1:10" x14ac:dyDescent="0.2">
      <c r="B122" s="182"/>
      <c r="C122" s="182"/>
      <c r="D122" s="182"/>
      <c r="E122" s="182"/>
      <c r="F122" s="182"/>
      <c r="G122" s="182"/>
      <c r="H122" s="182"/>
    </row>
    <row r="123" spans="1:10" ht="30.75" customHeight="1" thickBot="1" x14ac:dyDescent="0.3">
      <c r="B123" s="677" t="s">
        <v>284</v>
      </c>
      <c r="C123" s="678"/>
      <c r="D123" s="678"/>
      <c r="E123" s="678"/>
      <c r="F123" s="678"/>
      <c r="G123" s="695">
        <f>SUM(G124)</f>
        <v>200</v>
      </c>
      <c r="H123" s="695"/>
      <c r="I123" s="230">
        <v>200</v>
      </c>
      <c r="J123" s="230">
        <v>200</v>
      </c>
    </row>
    <row r="124" spans="1:10" ht="14.25" customHeight="1" thickTop="1" x14ac:dyDescent="0.25">
      <c r="A124" s="38">
        <v>5331</v>
      </c>
      <c r="B124" s="43" t="s">
        <v>158</v>
      </c>
      <c r="G124" s="698">
        <v>200</v>
      </c>
      <c r="H124" s="699"/>
    </row>
    <row r="125" spans="1:10" s="322" customFormat="1" ht="32.25" customHeight="1" x14ac:dyDescent="0.25">
      <c r="B125" s="755" t="s">
        <v>246</v>
      </c>
      <c r="C125" s="755"/>
      <c r="D125" s="755"/>
      <c r="E125" s="755"/>
      <c r="F125" s="755"/>
      <c r="G125" s="755"/>
      <c r="H125" s="755"/>
      <c r="I125" s="323"/>
      <c r="J125" s="323"/>
    </row>
    <row r="126" spans="1:10" ht="14.25" customHeight="1" x14ac:dyDescent="0.2">
      <c r="B126" s="720" t="s">
        <v>427</v>
      </c>
      <c r="C126" s="720"/>
      <c r="D126" s="720"/>
      <c r="E126" s="720"/>
      <c r="F126" s="720"/>
      <c r="G126" s="720"/>
      <c r="H126" s="720"/>
    </row>
    <row r="127" spans="1:10" x14ac:dyDescent="0.2">
      <c r="B127" s="720"/>
      <c r="C127" s="720"/>
      <c r="D127" s="720"/>
      <c r="E127" s="720"/>
      <c r="F127" s="720"/>
      <c r="G127" s="720"/>
      <c r="H127" s="720"/>
    </row>
    <row r="128" spans="1:10" x14ac:dyDescent="0.2">
      <c r="B128" s="720"/>
      <c r="C128" s="720"/>
      <c r="D128" s="720"/>
      <c r="E128" s="720"/>
      <c r="F128" s="720"/>
      <c r="G128" s="720"/>
      <c r="H128" s="720"/>
    </row>
    <row r="129" spans="1:10" ht="15.75" customHeight="1" x14ac:dyDescent="0.2">
      <c r="B129" s="720"/>
      <c r="C129" s="720"/>
      <c r="D129" s="720"/>
      <c r="E129" s="720"/>
      <c r="F129" s="720"/>
      <c r="G129" s="720"/>
      <c r="H129" s="720"/>
    </row>
    <row r="130" spans="1:10" x14ac:dyDescent="0.2">
      <c r="B130" s="182"/>
      <c r="C130" s="182"/>
      <c r="D130" s="182"/>
      <c r="E130" s="182"/>
      <c r="F130" s="182"/>
      <c r="G130" s="182"/>
      <c r="H130" s="182"/>
    </row>
    <row r="131" spans="1:10" ht="17.25" customHeight="1" thickBot="1" x14ac:dyDescent="0.3">
      <c r="B131" s="46" t="s">
        <v>150</v>
      </c>
      <c r="C131" s="47"/>
      <c r="D131" s="48"/>
      <c r="E131" s="49"/>
      <c r="F131" s="49"/>
      <c r="G131" s="695">
        <f>SUM(G132,G137,G143)</f>
        <v>105</v>
      </c>
      <c r="H131" s="695"/>
      <c r="I131" s="230">
        <f>SUM(I132:I143)</f>
        <v>105</v>
      </c>
      <c r="J131" s="230">
        <f>SUM(J132:J143)</f>
        <v>105</v>
      </c>
    </row>
    <row r="132" spans="1:10" ht="15.75" thickTop="1" x14ac:dyDescent="0.25">
      <c r="A132" s="38">
        <v>5164</v>
      </c>
      <c r="B132" s="43" t="s">
        <v>42</v>
      </c>
      <c r="G132" s="698">
        <v>20</v>
      </c>
      <c r="H132" s="699"/>
      <c r="I132" s="37">
        <v>20</v>
      </c>
      <c r="J132" s="37">
        <v>20</v>
      </c>
    </row>
    <row r="133" spans="1:10" ht="15" x14ac:dyDescent="0.25">
      <c r="B133" s="62" t="s">
        <v>151</v>
      </c>
      <c r="G133" s="55"/>
      <c r="H133" s="56"/>
    </row>
    <row r="134" spans="1:10" x14ac:dyDescent="0.2">
      <c r="B134" s="720" t="s">
        <v>372</v>
      </c>
      <c r="C134" s="720"/>
      <c r="D134" s="720"/>
      <c r="E134" s="720"/>
      <c r="F134" s="720"/>
      <c r="G134" s="720"/>
      <c r="H134" s="720"/>
    </row>
    <row r="135" spans="1:10" x14ac:dyDescent="0.2">
      <c r="B135" s="720"/>
      <c r="C135" s="720"/>
      <c r="D135" s="720"/>
      <c r="E135" s="720"/>
      <c r="F135" s="720"/>
      <c r="G135" s="720"/>
      <c r="H135" s="720"/>
    </row>
    <row r="136" spans="1:10" ht="12.95" customHeight="1" x14ac:dyDescent="0.2">
      <c r="B136" s="38"/>
      <c r="C136" s="38"/>
      <c r="E136" s="38"/>
      <c r="F136" s="38"/>
      <c r="G136" s="38"/>
    </row>
    <row r="137" spans="1:10" ht="15" x14ac:dyDescent="0.25">
      <c r="A137" s="38">
        <v>5169</v>
      </c>
      <c r="B137" s="43" t="s">
        <v>16</v>
      </c>
      <c r="G137" s="698">
        <v>40</v>
      </c>
      <c r="H137" s="699"/>
      <c r="I137" s="37">
        <v>40</v>
      </c>
      <c r="J137" s="37">
        <v>40</v>
      </c>
    </row>
    <row r="138" spans="1:10" ht="15" x14ac:dyDescent="0.25">
      <c r="B138" s="62" t="s">
        <v>152</v>
      </c>
      <c r="G138" s="751"/>
      <c r="H138" s="752"/>
    </row>
    <row r="139" spans="1:10" ht="14.25" customHeight="1" x14ac:dyDescent="0.2">
      <c r="B139" s="720" t="s">
        <v>428</v>
      </c>
      <c r="C139" s="720"/>
      <c r="D139" s="720"/>
      <c r="E139" s="720"/>
      <c r="F139" s="720"/>
      <c r="G139" s="720"/>
      <c r="H139" s="720"/>
    </row>
    <row r="140" spans="1:10" ht="14.25" customHeight="1" x14ac:dyDescent="0.2">
      <c r="B140" s="720"/>
      <c r="C140" s="720"/>
      <c r="D140" s="720"/>
      <c r="E140" s="720"/>
      <c r="F140" s="720"/>
      <c r="G140" s="720"/>
      <c r="H140" s="720"/>
    </row>
    <row r="141" spans="1:10" x14ac:dyDescent="0.2">
      <c r="B141" s="720"/>
      <c r="C141" s="720"/>
      <c r="D141" s="720"/>
      <c r="E141" s="720"/>
      <c r="F141" s="720"/>
      <c r="G141" s="720"/>
      <c r="H141" s="720"/>
    </row>
    <row r="142" spans="1:10" ht="12.95" customHeight="1" x14ac:dyDescent="0.2"/>
    <row r="143" spans="1:10" ht="15" x14ac:dyDescent="0.25">
      <c r="A143" s="38">
        <v>5175</v>
      </c>
      <c r="B143" s="43" t="s">
        <v>33</v>
      </c>
      <c r="G143" s="698">
        <v>45</v>
      </c>
      <c r="H143" s="699"/>
      <c r="I143" s="37">
        <v>45</v>
      </c>
      <c r="J143" s="37">
        <v>45</v>
      </c>
    </row>
    <row r="144" spans="1:10" ht="15" x14ac:dyDescent="0.25">
      <c r="B144" s="62" t="s">
        <v>151</v>
      </c>
      <c r="G144" s="751"/>
      <c r="H144" s="752"/>
    </row>
    <row r="145" spans="1:10" x14ac:dyDescent="0.2">
      <c r="B145" s="697" t="s">
        <v>373</v>
      </c>
      <c r="C145" s="700"/>
      <c r="D145" s="700"/>
      <c r="E145" s="700"/>
      <c r="F145" s="700"/>
      <c r="G145" s="700"/>
      <c r="H145" s="700"/>
    </row>
    <row r="146" spans="1:10" x14ac:dyDescent="0.2">
      <c r="B146" s="700"/>
      <c r="C146" s="700"/>
      <c r="D146" s="700"/>
      <c r="E146" s="700"/>
      <c r="F146" s="700"/>
      <c r="G146" s="700"/>
      <c r="H146" s="700"/>
    </row>
    <row r="147" spans="1:10" ht="12.95" customHeight="1" x14ac:dyDescent="0.2"/>
    <row r="148" spans="1:10" ht="30.75" customHeight="1" thickBot="1" x14ac:dyDescent="0.3">
      <c r="B148" s="677" t="s">
        <v>285</v>
      </c>
      <c r="C148" s="678"/>
      <c r="D148" s="678"/>
      <c r="E148" s="678"/>
      <c r="F148" s="678"/>
      <c r="G148" s="695">
        <f>SUM(G149)</f>
        <v>150</v>
      </c>
      <c r="H148" s="695"/>
      <c r="I148" s="230">
        <v>150</v>
      </c>
      <c r="J148" s="230">
        <v>150</v>
      </c>
    </row>
    <row r="149" spans="1:10" ht="14.25" customHeight="1" thickTop="1" x14ac:dyDescent="0.25">
      <c r="A149" s="38">
        <v>5331</v>
      </c>
      <c r="B149" s="43" t="s">
        <v>158</v>
      </c>
      <c r="G149" s="698">
        <v>150</v>
      </c>
      <c r="H149" s="699"/>
    </row>
    <row r="150" spans="1:10" ht="14.25" customHeight="1" x14ac:dyDescent="0.25">
      <c r="B150" s="758" t="s">
        <v>332</v>
      </c>
      <c r="C150" s="758"/>
      <c r="D150" s="758"/>
      <c r="E150" s="758"/>
      <c r="F150" s="758"/>
      <c r="G150" s="179"/>
      <c r="H150" s="180"/>
    </row>
    <row r="151" spans="1:10" ht="25.5" customHeight="1" x14ac:dyDescent="0.2">
      <c r="B151" s="697" t="s">
        <v>318</v>
      </c>
      <c r="C151" s="697"/>
      <c r="D151" s="697"/>
      <c r="E151" s="697"/>
      <c r="F151" s="697"/>
      <c r="G151" s="697"/>
      <c r="H151" s="697"/>
    </row>
    <row r="152" spans="1:10" ht="15" customHeight="1" x14ac:dyDescent="0.2">
      <c r="B152" s="713"/>
      <c r="C152" s="713"/>
      <c r="D152" s="713"/>
      <c r="E152" s="713"/>
      <c r="F152" s="713"/>
      <c r="G152" s="713"/>
      <c r="H152" s="713"/>
    </row>
    <row r="153" spans="1:10" x14ac:dyDescent="0.2">
      <c r="B153" s="713"/>
      <c r="C153" s="713"/>
      <c r="D153" s="713"/>
      <c r="E153" s="713"/>
      <c r="F153" s="713"/>
      <c r="G153" s="713"/>
      <c r="H153" s="713"/>
    </row>
    <row r="154" spans="1:10" x14ac:dyDescent="0.2">
      <c r="D154" s="342" t="s">
        <v>502</v>
      </c>
      <c r="E154" s="343">
        <f>SUM(E19)</f>
        <v>10781</v>
      </c>
      <c r="F154" s="343">
        <f t="shared" ref="F154:G154" si="2">SUM(F19)</f>
        <v>11108</v>
      </c>
      <c r="G154" s="343">
        <f t="shared" si="2"/>
        <v>10603</v>
      </c>
    </row>
    <row r="155" spans="1:10" x14ac:dyDescent="0.2">
      <c r="D155" s="342" t="s">
        <v>503</v>
      </c>
      <c r="E155" s="343">
        <v>0</v>
      </c>
      <c r="F155" s="343">
        <v>0</v>
      </c>
      <c r="G155" s="343">
        <v>0</v>
      </c>
    </row>
    <row r="156" spans="1:10" ht="15" x14ac:dyDescent="0.25">
      <c r="D156" s="344" t="s">
        <v>498</v>
      </c>
      <c r="E156" s="345">
        <f>SUM(E154:E155)</f>
        <v>10781</v>
      </c>
      <c r="F156" s="345">
        <f t="shared" ref="F156:G156" si="3">SUM(F154:F155)</f>
        <v>11108</v>
      </c>
      <c r="G156" s="345">
        <f t="shared" si="3"/>
        <v>10603</v>
      </c>
    </row>
  </sheetData>
  <mergeCells count="80">
    <mergeCell ref="B55:H55"/>
    <mergeCell ref="B38:H38"/>
    <mergeCell ref="G43:H43"/>
    <mergeCell ref="B44:H47"/>
    <mergeCell ref="G49:H49"/>
    <mergeCell ref="B51:H52"/>
    <mergeCell ref="B50:F50"/>
    <mergeCell ref="G50:H50"/>
    <mergeCell ref="B40:D40"/>
    <mergeCell ref="G40:H40"/>
    <mergeCell ref="B41:H41"/>
    <mergeCell ref="B126:H129"/>
    <mergeCell ref="B123:F123"/>
    <mergeCell ref="G123:H123"/>
    <mergeCell ref="G124:H124"/>
    <mergeCell ref="G82:H82"/>
    <mergeCell ref="B88:H89"/>
    <mergeCell ref="B97:F97"/>
    <mergeCell ref="G97:H97"/>
    <mergeCell ref="B106:F106"/>
    <mergeCell ref="G106:H106"/>
    <mergeCell ref="B107:H108"/>
    <mergeCell ref="B111:H115"/>
    <mergeCell ref="B117:F117"/>
    <mergeCell ref="G117:H117"/>
    <mergeCell ref="B118:H121"/>
    <mergeCell ref="G78:H78"/>
    <mergeCell ref="B79:H80"/>
    <mergeCell ref="G72:H72"/>
    <mergeCell ref="B125:H125"/>
    <mergeCell ref="B110:F110"/>
    <mergeCell ref="G110:H110"/>
    <mergeCell ref="G92:H92"/>
    <mergeCell ref="G85:H85"/>
    <mergeCell ref="G93:H93"/>
    <mergeCell ref="B93:F93"/>
    <mergeCell ref="B94:H95"/>
    <mergeCell ref="G86:H86"/>
    <mergeCell ref="B91:F91"/>
    <mergeCell ref="G91:H91"/>
    <mergeCell ref="B74:H74"/>
    <mergeCell ref="B98:H104"/>
    <mergeCell ref="G1:H1"/>
    <mergeCell ref="B19:D19"/>
    <mergeCell ref="G30:H30"/>
    <mergeCell ref="G31:H31"/>
    <mergeCell ref="B32:F32"/>
    <mergeCell ref="G32:H32"/>
    <mergeCell ref="G23:H23"/>
    <mergeCell ref="B152:H153"/>
    <mergeCell ref="G131:H131"/>
    <mergeCell ref="G132:H132"/>
    <mergeCell ref="B134:H135"/>
    <mergeCell ref="B145:H146"/>
    <mergeCell ref="G144:H144"/>
    <mergeCell ref="G137:H137"/>
    <mergeCell ref="G138:H138"/>
    <mergeCell ref="B139:H141"/>
    <mergeCell ref="G143:H143"/>
    <mergeCell ref="B150:F150"/>
    <mergeCell ref="B151:H151"/>
    <mergeCell ref="G149:H149"/>
    <mergeCell ref="B148:F148"/>
    <mergeCell ref="G148:H148"/>
    <mergeCell ref="B67:H67"/>
    <mergeCell ref="G73:H73"/>
    <mergeCell ref="G24:H24"/>
    <mergeCell ref="B26:H28"/>
    <mergeCell ref="B25:F25"/>
    <mergeCell ref="B33:H35"/>
    <mergeCell ref="B37:F37"/>
    <mergeCell ref="G37:H37"/>
    <mergeCell ref="G58:H58"/>
    <mergeCell ref="G57:H57"/>
    <mergeCell ref="G62:H62"/>
    <mergeCell ref="G66:H66"/>
    <mergeCell ref="B59:H60"/>
    <mergeCell ref="B63:H64"/>
    <mergeCell ref="B54:F54"/>
    <mergeCell ref="G54:H54"/>
  </mergeCells>
  <pageMargins left="0.70866141732283472" right="0.70866141732283472" top="0.78740157480314965" bottom="0.78740157480314965" header="0.31496062992125984" footer="0.31496062992125984"/>
  <pageSetup paperSize="9" scale="67" firstPageNumber="55" orientation="portrait" useFirstPageNumber="1" r:id="rId1"/>
  <headerFooter>
    <oddFooter>&amp;L&amp;"-,Kurzíva"Zastupitelstvo  Olomouckého kraje 13-12-2021
13. - Rozpočet Olomouckého kraje 2022 - návrh rozpočtu
Příloha č. 3a): Výdaje odborů &amp;R&amp;"-,Kurzíva"Strana &amp;P (Celkem 176)</oddFooter>
  </headerFooter>
  <colBreaks count="1" manualBreakCount="1">
    <brk id="12" max="10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K191"/>
  <sheetViews>
    <sheetView showGridLines="0" view="pageBreakPreview" topLeftCell="A122" zoomScaleNormal="100" zoomScaleSheetLayoutView="100" workbookViewId="0">
      <selection activeCell="C72" sqref="C72"/>
    </sheetView>
  </sheetViews>
  <sheetFormatPr defaultColWidth="9.140625" defaultRowHeight="14.25" x14ac:dyDescent="0.2"/>
  <cols>
    <col min="1" max="1" width="5.42578125" style="38" customWidth="1"/>
    <col min="2" max="2" width="8.5703125" style="44" customWidth="1"/>
    <col min="3" max="3" width="9.140625" style="44"/>
    <col min="4" max="4" width="58.7109375" style="38" customWidth="1"/>
    <col min="5" max="7" width="14.140625" style="36" customWidth="1"/>
    <col min="8" max="8" width="9.140625" style="38" customWidth="1"/>
    <col min="9" max="10" width="9" style="37" customWidth="1"/>
    <col min="11" max="12" width="9.140625" style="38"/>
    <col min="13" max="13" width="13.28515625" style="38" customWidth="1"/>
    <col min="14" max="16384" width="9.140625" style="38"/>
  </cols>
  <sheetData>
    <row r="1" spans="2:10" ht="23.25" x14ac:dyDescent="0.35">
      <c r="B1" s="117" t="s">
        <v>68</v>
      </c>
      <c r="G1" s="706" t="s">
        <v>112</v>
      </c>
      <c r="H1" s="706"/>
    </row>
    <row r="3" spans="2:10" x14ac:dyDescent="0.2">
      <c r="B3" s="54" t="s">
        <v>1</v>
      </c>
      <c r="C3" s="54" t="s">
        <v>113</v>
      </c>
    </row>
    <row r="4" spans="2:10" x14ac:dyDescent="0.2">
      <c r="C4" s="54" t="s">
        <v>56</v>
      </c>
    </row>
    <row r="5" spans="2:10" ht="12" customHeight="1" x14ac:dyDescent="0.2"/>
    <row r="6" spans="2:10" s="41" customFormat="1" ht="13.5" thickBot="1" x14ac:dyDescent="0.25">
      <c r="B6" s="119"/>
      <c r="C6" s="119"/>
      <c r="E6" s="37"/>
      <c r="F6" s="37"/>
      <c r="G6" s="37"/>
      <c r="H6" s="198" t="s">
        <v>6</v>
      </c>
      <c r="I6" s="37"/>
      <c r="J6" s="37"/>
    </row>
    <row r="7" spans="2:10" s="41" customFormat="1" ht="39.75" thickTop="1" thickBot="1" x14ac:dyDescent="0.25">
      <c r="B7" s="70" t="s">
        <v>2</v>
      </c>
      <c r="C7" s="71" t="s">
        <v>3</v>
      </c>
      <c r="D7" s="72" t="s">
        <v>4</v>
      </c>
      <c r="E7" s="73" t="s">
        <v>500</v>
      </c>
      <c r="F7" s="73" t="s">
        <v>504</v>
      </c>
      <c r="G7" s="73" t="s">
        <v>501</v>
      </c>
      <c r="H7" s="27" t="s">
        <v>5</v>
      </c>
      <c r="I7" s="37"/>
      <c r="J7" s="37"/>
    </row>
    <row r="8" spans="2:10" s="79" customFormat="1" thickTop="1" thickBot="1" x14ac:dyDescent="0.25">
      <c r="B8" s="74">
        <v>1</v>
      </c>
      <c r="C8" s="75">
        <v>2</v>
      </c>
      <c r="D8" s="75">
        <v>3</v>
      </c>
      <c r="E8" s="76">
        <v>4</v>
      </c>
      <c r="F8" s="76">
        <v>5</v>
      </c>
      <c r="G8" s="76">
        <v>6</v>
      </c>
      <c r="H8" s="77" t="s">
        <v>337</v>
      </c>
      <c r="I8" s="384"/>
      <c r="J8" s="384"/>
    </row>
    <row r="9" spans="2:10" ht="15" thickTop="1" x14ac:dyDescent="0.2">
      <c r="B9" s="95">
        <v>4339</v>
      </c>
      <c r="C9" s="96">
        <v>51</v>
      </c>
      <c r="D9" s="100" t="s">
        <v>7</v>
      </c>
      <c r="E9" s="25">
        <f>SUM(I17)</f>
        <v>820</v>
      </c>
      <c r="F9" s="25">
        <f>SUM(J17)</f>
        <v>820</v>
      </c>
      <c r="G9" s="25">
        <f>SUM(G17)</f>
        <v>2071</v>
      </c>
      <c r="H9" s="35">
        <f>G9/E9*100</f>
        <v>252.56097560975607</v>
      </c>
    </row>
    <row r="10" spans="2:10" x14ac:dyDescent="0.2">
      <c r="B10" s="95">
        <v>4349</v>
      </c>
      <c r="C10" s="96">
        <v>51</v>
      </c>
      <c r="D10" s="100" t="s">
        <v>7</v>
      </c>
      <c r="E10" s="25">
        <f>SUM(I74)</f>
        <v>185</v>
      </c>
      <c r="F10" s="25">
        <f>SUM(J74)</f>
        <v>185</v>
      </c>
      <c r="G10" s="25">
        <f>SUM(G74)</f>
        <v>185</v>
      </c>
      <c r="H10" s="35">
        <f>G10/E10*100</f>
        <v>100</v>
      </c>
    </row>
    <row r="11" spans="2:10" x14ac:dyDescent="0.2">
      <c r="B11" s="95">
        <v>4399</v>
      </c>
      <c r="C11" s="96">
        <v>51</v>
      </c>
      <c r="D11" s="100" t="s">
        <v>7</v>
      </c>
      <c r="E11" s="25">
        <f>SUM(I107)</f>
        <v>680</v>
      </c>
      <c r="F11" s="25">
        <f>SUM(J107)</f>
        <v>680</v>
      </c>
      <c r="G11" s="25">
        <f>SUM(G107)</f>
        <v>572</v>
      </c>
      <c r="H11" s="35">
        <f>G11/E11*100</f>
        <v>84.117647058823536</v>
      </c>
    </row>
    <row r="12" spans="2:10" ht="15" thickBot="1" x14ac:dyDescent="0.25">
      <c r="B12" s="95">
        <v>6172</v>
      </c>
      <c r="C12" s="96">
        <v>51</v>
      </c>
      <c r="D12" s="100" t="s">
        <v>7</v>
      </c>
      <c r="E12" s="25">
        <f>SUM(I167)</f>
        <v>22</v>
      </c>
      <c r="F12" s="25">
        <f>SUM(J167)</f>
        <v>20</v>
      </c>
      <c r="G12" s="25">
        <f>SUM(G167)</f>
        <v>22</v>
      </c>
      <c r="H12" s="35">
        <f>G12/E12*100</f>
        <v>100</v>
      </c>
    </row>
    <row r="13" spans="2:10" s="105" customFormat="1" ht="16.5" thickTop="1" thickBot="1" x14ac:dyDescent="0.3">
      <c r="B13" s="683" t="s">
        <v>8</v>
      </c>
      <c r="C13" s="684"/>
      <c r="D13" s="685"/>
      <c r="E13" s="103">
        <f>SUM(E9:E12)</f>
        <v>1707</v>
      </c>
      <c r="F13" s="103">
        <f>SUM(F9:F12)</f>
        <v>1705</v>
      </c>
      <c r="G13" s="103">
        <f>SUM(G9:G12)</f>
        <v>2850</v>
      </c>
      <c r="H13" s="42">
        <f>G13/E13*100</f>
        <v>166.95957820738136</v>
      </c>
      <c r="I13" s="228"/>
      <c r="J13" s="228"/>
    </row>
    <row r="14" spans="2:10" ht="5.0999999999999996" customHeight="1" thickTop="1" x14ac:dyDescent="0.2">
      <c r="B14" s="38"/>
      <c r="C14" s="38"/>
      <c r="E14" s="38"/>
      <c r="F14" s="38"/>
      <c r="G14" s="38"/>
    </row>
    <row r="15" spans="2:10" ht="12" customHeight="1" x14ac:dyDescent="0.2">
      <c r="B15" s="39"/>
      <c r="C15" s="39"/>
      <c r="D15" s="39"/>
      <c r="E15" s="39"/>
      <c r="F15" s="39"/>
      <c r="G15" s="39"/>
      <c r="H15" s="39"/>
    </row>
    <row r="16" spans="2:10" ht="15" x14ac:dyDescent="0.25">
      <c r="B16" s="45" t="s">
        <v>10</v>
      </c>
    </row>
    <row r="17" spans="1:10" ht="17.25" customHeight="1" thickBot="1" x14ac:dyDescent="0.3">
      <c r="B17" s="46" t="s">
        <v>114</v>
      </c>
      <c r="C17" s="47"/>
      <c r="D17" s="48"/>
      <c r="E17" s="49"/>
      <c r="F17" s="49"/>
      <c r="G17" s="695">
        <f>SUM(G18)</f>
        <v>2071</v>
      </c>
      <c r="H17" s="695"/>
      <c r="I17" s="230">
        <v>820</v>
      </c>
      <c r="J17" s="230">
        <v>820</v>
      </c>
    </row>
    <row r="18" spans="1:10" ht="15.75" thickTop="1" x14ac:dyDescent="0.25">
      <c r="A18" s="38">
        <v>5169</v>
      </c>
      <c r="B18" s="43" t="s">
        <v>16</v>
      </c>
      <c r="G18" s="779">
        <f>SUM(G19,G30,G38,G45,G56,G64,G69)</f>
        <v>2071</v>
      </c>
      <c r="H18" s="779"/>
    </row>
    <row r="19" spans="1:10" ht="15" customHeight="1" x14ac:dyDescent="0.2">
      <c r="B19" s="62" t="s">
        <v>178</v>
      </c>
      <c r="G19" s="751">
        <v>1126</v>
      </c>
      <c r="H19" s="751"/>
    </row>
    <row r="20" spans="1:10" ht="14.25" customHeight="1" x14ac:dyDescent="0.2">
      <c r="B20" s="671" t="s">
        <v>720</v>
      </c>
      <c r="C20" s="671"/>
      <c r="D20" s="671"/>
      <c r="E20" s="671"/>
      <c r="F20" s="671"/>
      <c r="G20" s="671"/>
      <c r="H20" s="671"/>
    </row>
    <row r="21" spans="1:10" ht="14.25" customHeight="1" x14ac:dyDescent="0.2">
      <c r="B21" s="671"/>
      <c r="C21" s="671"/>
      <c r="D21" s="671"/>
      <c r="E21" s="671"/>
      <c r="F21" s="671"/>
      <c r="G21" s="671"/>
      <c r="H21" s="671"/>
    </row>
    <row r="22" spans="1:10" ht="14.25" customHeight="1" x14ac:dyDescent="0.2">
      <c r="B22" s="671"/>
      <c r="C22" s="671"/>
      <c r="D22" s="671"/>
      <c r="E22" s="671"/>
      <c r="F22" s="671"/>
      <c r="G22" s="671"/>
      <c r="H22" s="671"/>
    </row>
    <row r="23" spans="1:10" ht="14.25" customHeight="1" x14ac:dyDescent="0.2">
      <c r="B23" s="671"/>
      <c r="C23" s="671"/>
      <c r="D23" s="671"/>
      <c r="E23" s="671"/>
      <c r="F23" s="671"/>
      <c r="G23" s="671"/>
      <c r="H23" s="671"/>
    </row>
    <row r="24" spans="1:10" ht="14.25" customHeight="1" x14ac:dyDescent="0.2">
      <c r="B24" s="671"/>
      <c r="C24" s="671"/>
      <c r="D24" s="671"/>
      <c r="E24" s="671"/>
      <c r="F24" s="671"/>
      <c r="G24" s="671"/>
      <c r="H24" s="671"/>
    </row>
    <row r="25" spans="1:10" ht="14.25" customHeight="1" x14ac:dyDescent="0.2">
      <c r="B25" s="671"/>
      <c r="C25" s="671"/>
      <c r="D25" s="671"/>
      <c r="E25" s="671"/>
      <c r="F25" s="671"/>
      <c r="G25" s="671"/>
      <c r="H25" s="671"/>
    </row>
    <row r="26" spans="1:10" ht="14.25" customHeight="1" x14ac:dyDescent="0.2">
      <c r="B26" s="671"/>
      <c r="C26" s="671"/>
      <c r="D26" s="671"/>
      <c r="E26" s="671"/>
      <c r="F26" s="671"/>
      <c r="G26" s="671"/>
      <c r="H26" s="671"/>
    </row>
    <row r="27" spans="1:10" ht="15" customHeight="1" x14ac:dyDescent="0.2">
      <c r="B27" s="671"/>
      <c r="C27" s="671"/>
      <c r="D27" s="671"/>
      <c r="E27" s="671"/>
      <c r="F27" s="671"/>
      <c r="G27" s="671"/>
      <c r="H27" s="671"/>
    </row>
    <row r="28" spans="1:10" ht="17.25" customHeight="1" x14ac:dyDescent="0.2">
      <c r="B28" s="671"/>
      <c r="C28" s="671"/>
      <c r="D28" s="671"/>
      <c r="E28" s="671"/>
      <c r="F28" s="671"/>
      <c r="G28" s="671"/>
      <c r="H28" s="671"/>
    </row>
    <row r="29" spans="1:10" ht="15" hidden="1" customHeight="1" x14ac:dyDescent="0.25">
      <c r="B29" s="43"/>
      <c r="G29" s="55"/>
      <c r="H29" s="56"/>
    </row>
    <row r="30" spans="1:10" ht="15" customHeight="1" x14ac:dyDescent="0.2">
      <c r="B30" s="62" t="s">
        <v>179</v>
      </c>
      <c r="G30" s="751">
        <v>10</v>
      </c>
      <c r="H30" s="751"/>
    </row>
    <row r="31" spans="1:10" ht="15" customHeight="1" x14ac:dyDescent="0.2">
      <c r="B31" s="671" t="s">
        <v>721</v>
      </c>
      <c r="C31" s="671"/>
      <c r="D31" s="671"/>
      <c r="E31" s="671"/>
      <c r="F31" s="671"/>
      <c r="G31" s="671"/>
      <c r="H31" s="671"/>
    </row>
    <row r="32" spans="1:10" ht="15" customHeight="1" x14ac:dyDescent="0.2">
      <c r="B32" s="671"/>
      <c r="C32" s="671"/>
      <c r="D32" s="671"/>
      <c r="E32" s="671"/>
      <c r="F32" s="671"/>
      <c r="G32" s="671"/>
      <c r="H32" s="671"/>
    </row>
    <row r="33" spans="2:8" ht="12.75" customHeight="1" x14ac:dyDescent="0.2">
      <c r="B33" s="671"/>
      <c r="C33" s="671"/>
      <c r="D33" s="671"/>
      <c r="E33" s="671"/>
      <c r="F33" s="671"/>
      <c r="G33" s="671"/>
      <c r="H33" s="671"/>
    </row>
    <row r="34" spans="2:8" ht="15" customHeight="1" x14ac:dyDescent="0.2">
      <c r="B34" s="671"/>
      <c r="C34" s="671"/>
      <c r="D34" s="671"/>
      <c r="E34" s="671"/>
      <c r="F34" s="671"/>
      <c r="G34" s="671"/>
      <c r="H34" s="671"/>
    </row>
    <row r="35" spans="2:8" ht="15" customHeight="1" x14ac:dyDescent="0.2">
      <c r="B35" s="671"/>
      <c r="C35" s="671"/>
      <c r="D35" s="671"/>
      <c r="E35" s="671"/>
      <c r="F35" s="671"/>
      <c r="G35" s="671"/>
      <c r="H35" s="671"/>
    </row>
    <row r="36" spans="2:8" ht="27.75" customHeight="1" x14ac:dyDescent="0.2">
      <c r="B36" s="671"/>
      <c r="C36" s="671"/>
      <c r="D36" s="671"/>
      <c r="E36" s="671"/>
      <c r="F36" s="671"/>
      <c r="G36" s="671"/>
      <c r="H36" s="671"/>
    </row>
    <row r="37" spans="2:8" ht="15.75" customHeight="1" x14ac:dyDescent="0.25">
      <c r="B37" s="63"/>
      <c r="C37" s="63"/>
      <c r="D37" s="63"/>
      <c r="E37" s="63"/>
      <c r="F37" s="63"/>
      <c r="G37" s="63"/>
      <c r="H37" s="63"/>
    </row>
    <row r="38" spans="2:8" ht="15" customHeight="1" x14ac:dyDescent="0.2">
      <c r="B38" s="62" t="s">
        <v>180</v>
      </c>
      <c r="G38" s="751">
        <v>70</v>
      </c>
      <c r="H38" s="751"/>
    </row>
    <row r="39" spans="2:8" ht="15" customHeight="1" x14ac:dyDescent="0.2">
      <c r="B39" s="720" t="s">
        <v>722</v>
      </c>
      <c r="C39" s="720"/>
      <c r="D39" s="720"/>
      <c r="E39" s="720"/>
      <c r="F39" s="720"/>
      <c r="G39" s="720"/>
      <c r="H39" s="720"/>
    </row>
    <row r="40" spans="2:8" ht="15" customHeight="1" x14ac:dyDescent="0.2">
      <c r="B40" s="720"/>
      <c r="C40" s="720"/>
      <c r="D40" s="720"/>
      <c r="E40" s="720"/>
      <c r="F40" s="720"/>
      <c r="G40" s="720"/>
      <c r="H40" s="720"/>
    </row>
    <row r="41" spans="2:8" ht="15" customHeight="1" x14ac:dyDescent="0.2">
      <c r="B41" s="720"/>
      <c r="C41" s="720"/>
      <c r="D41" s="720"/>
      <c r="E41" s="720"/>
      <c r="F41" s="720"/>
      <c r="G41" s="720"/>
      <c r="H41" s="720"/>
    </row>
    <row r="42" spans="2:8" ht="15" customHeight="1" x14ac:dyDescent="0.2">
      <c r="B42" s="720"/>
      <c r="C42" s="720"/>
      <c r="D42" s="720"/>
      <c r="E42" s="720"/>
      <c r="F42" s="720"/>
      <c r="G42" s="720"/>
      <c r="H42" s="720"/>
    </row>
    <row r="43" spans="2:8" ht="27" customHeight="1" x14ac:dyDescent="0.2">
      <c r="B43" s="720"/>
      <c r="C43" s="720"/>
      <c r="D43" s="720"/>
      <c r="E43" s="720"/>
      <c r="F43" s="720"/>
      <c r="G43" s="720"/>
      <c r="H43" s="720"/>
    </row>
    <row r="44" spans="2:8" ht="15" customHeight="1" x14ac:dyDescent="0.2">
      <c r="B44" s="429"/>
      <c r="C44" s="429"/>
      <c r="D44" s="429"/>
      <c r="E44" s="429"/>
      <c r="F44" s="429"/>
      <c r="G44" s="429"/>
      <c r="H44" s="429"/>
    </row>
    <row r="45" spans="2:8" ht="15" customHeight="1" x14ac:dyDescent="0.2">
      <c r="B45" s="548" t="s">
        <v>723</v>
      </c>
      <c r="C45" s="22"/>
      <c r="D45" s="23"/>
      <c r="E45" s="24"/>
      <c r="F45" s="24"/>
      <c r="G45" s="710">
        <v>180</v>
      </c>
      <c r="H45" s="710"/>
    </row>
    <row r="46" spans="2:8" ht="15" customHeight="1" x14ac:dyDescent="0.2">
      <c r="B46" s="671" t="s">
        <v>724</v>
      </c>
      <c r="C46" s="671"/>
      <c r="D46" s="671"/>
      <c r="E46" s="671"/>
      <c r="F46" s="671"/>
      <c r="G46" s="671"/>
      <c r="H46" s="671"/>
    </row>
    <row r="47" spans="2:8" ht="15" customHeight="1" x14ac:dyDescent="0.2">
      <c r="B47" s="671"/>
      <c r="C47" s="671"/>
      <c r="D47" s="671"/>
      <c r="E47" s="671"/>
      <c r="F47" s="671"/>
      <c r="G47" s="671"/>
      <c r="H47" s="671"/>
    </row>
    <row r="48" spans="2:8" ht="15" customHeight="1" x14ac:dyDescent="0.2">
      <c r="B48" s="671"/>
      <c r="C48" s="671"/>
      <c r="D48" s="671"/>
      <c r="E48" s="671"/>
      <c r="F48" s="671"/>
      <c r="G48" s="671"/>
      <c r="H48" s="671"/>
    </row>
    <row r="49" spans="2:8" ht="15" customHeight="1" x14ac:dyDescent="0.2">
      <c r="B49" s="671"/>
      <c r="C49" s="671"/>
      <c r="D49" s="671"/>
      <c r="E49" s="671"/>
      <c r="F49" s="671"/>
      <c r="G49" s="671"/>
      <c r="H49" s="671"/>
    </row>
    <row r="50" spans="2:8" ht="15" customHeight="1" x14ac:dyDescent="0.2">
      <c r="B50" s="671"/>
      <c r="C50" s="671"/>
      <c r="D50" s="671"/>
      <c r="E50" s="671"/>
      <c r="F50" s="671"/>
      <c r="G50" s="671"/>
      <c r="H50" s="671"/>
    </row>
    <row r="51" spans="2:8" ht="15" customHeight="1" x14ac:dyDescent="0.2">
      <c r="B51" s="671"/>
      <c r="C51" s="671"/>
      <c r="D51" s="671"/>
      <c r="E51" s="671"/>
      <c r="F51" s="671"/>
      <c r="G51" s="671"/>
      <c r="H51" s="671"/>
    </row>
    <row r="52" spans="2:8" ht="15" customHeight="1" x14ac:dyDescent="0.2">
      <c r="B52" s="671"/>
      <c r="C52" s="671"/>
      <c r="D52" s="671"/>
      <c r="E52" s="671"/>
      <c r="F52" s="671"/>
      <c r="G52" s="671"/>
      <c r="H52" s="671"/>
    </row>
    <row r="53" spans="2:8" ht="15" customHeight="1" x14ac:dyDescent="0.2">
      <c r="B53" s="671"/>
      <c r="C53" s="671"/>
      <c r="D53" s="671"/>
      <c r="E53" s="671"/>
      <c r="F53" s="671"/>
      <c r="G53" s="671"/>
      <c r="H53" s="671"/>
    </row>
    <row r="54" spans="2:8" ht="36" customHeight="1" x14ac:dyDescent="0.2">
      <c r="B54" s="671"/>
      <c r="C54" s="671"/>
      <c r="D54" s="671"/>
      <c r="E54" s="671"/>
      <c r="F54" s="671"/>
      <c r="G54" s="671"/>
      <c r="H54" s="671"/>
    </row>
    <row r="55" spans="2:8" ht="15" customHeight="1" x14ac:dyDescent="0.2">
      <c r="B55" s="547"/>
      <c r="C55" s="547"/>
      <c r="D55" s="547"/>
      <c r="E55" s="547"/>
      <c r="F55" s="547"/>
      <c r="G55" s="547"/>
      <c r="H55" s="547"/>
    </row>
    <row r="56" spans="2:8" ht="15" customHeight="1" x14ac:dyDescent="0.2">
      <c r="B56" s="548" t="s">
        <v>725</v>
      </c>
      <c r="C56" s="22"/>
      <c r="D56" s="23"/>
      <c r="E56" s="24"/>
      <c r="F56" s="24"/>
      <c r="G56" s="710">
        <v>185</v>
      </c>
      <c r="H56" s="710"/>
    </row>
    <row r="57" spans="2:8" ht="15" customHeight="1" x14ac:dyDescent="0.2">
      <c r="B57" s="720" t="s">
        <v>726</v>
      </c>
      <c r="C57" s="720"/>
      <c r="D57" s="720"/>
      <c r="E57" s="720"/>
      <c r="F57" s="720"/>
      <c r="G57" s="720"/>
      <c r="H57" s="720"/>
    </row>
    <row r="58" spans="2:8" ht="15" customHeight="1" x14ac:dyDescent="0.2">
      <c r="B58" s="720"/>
      <c r="C58" s="720"/>
      <c r="D58" s="720"/>
      <c r="E58" s="720"/>
      <c r="F58" s="720"/>
      <c r="G58" s="720"/>
      <c r="H58" s="720"/>
    </row>
    <row r="59" spans="2:8" ht="15" customHeight="1" x14ac:dyDescent="0.2">
      <c r="B59" s="720"/>
      <c r="C59" s="720"/>
      <c r="D59" s="720"/>
      <c r="E59" s="720"/>
      <c r="F59" s="720"/>
      <c r="G59" s="720"/>
      <c r="H59" s="720"/>
    </row>
    <row r="60" spans="2:8" ht="15" customHeight="1" x14ac:dyDescent="0.2">
      <c r="B60" s="720"/>
      <c r="C60" s="720"/>
      <c r="D60" s="720"/>
      <c r="E60" s="720"/>
      <c r="F60" s="720"/>
      <c r="G60" s="720"/>
      <c r="H60" s="720"/>
    </row>
    <row r="61" spans="2:8" ht="15" customHeight="1" x14ac:dyDescent="0.2">
      <c r="B61" s="720"/>
      <c r="C61" s="720"/>
      <c r="D61" s="720"/>
      <c r="E61" s="720"/>
      <c r="F61" s="720"/>
      <c r="G61" s="720"/>
      <c r="H61" s="720"/>
    </row>
    <row r="62" spans="2:8" ht="25.5" customHeight="1" x14ac:dyDescent="0.2">
      <c r="B62" s="720"/>
      <c r="C62" s="720"/>
      <c r="D62" s="720"/>
      <c r="E62" s="720"/>
      <c r="F62" s="720"/>
      <c r="G62" s="720"/>
      <c r="H62" s="720"/>
    </row>
    <row r="63" spans="2:8" ht="15" customHeight="1" x14ac:dyDescent="0.2">
      <c r="B63" s="429"/>
      <c r="C63" s="429"/>
      <c r="D63" s="429"/>
      <c r="E63" s="429"/>
      <c r="F63" s="429"/>
      <c r="G63" s="429"/>
      <c r="H63" s="429"/>
    </row>
    <row r="64" spans="2:8" ht="15" customHeight="1" x14ac:dyDescent="0.2">
      <c r="B64" s="430" t="s">
        <v>727</v>
      </c>
      <c r="G64" s="751">
        <v>50</v>
      </c>
      <c r="H64" s="751"/>
    </row>
    <row r="65" spans="1:11" ht="15" customHeight="1" x14ac:dyDescent="0.2">
      <c r="B65" s="720" t="s">
        <v>728</v>
      </c>
      <c r="C65" s="720"/>
      <c r="D65" s="720"/>
      <c r="E65" s="720"/>
      <c r="F65" s="720"/>
      <c r="G65" s="720"/>
      <c r="H65" s="720"/>
    </row>
    <row r="66" spans="1:11" ht="15" customHeight="1" x14ac:dyDescent="0.2">
      <c r="B66" s="720"/>
      <c r="C66" s="720"/>
      <c r="D66" s="720"/>
      <c r="E66" s="720"/>
      <c r="F66" s="720"/>
      <c r="G66" s="720"/>
      <c r="H66" s="720"/>
    </row>
    <row r="67" spans="1:11" ht="15" customHeight="1" x14ac:dyDescent="0.2">
      <c r="B67" s="720"/>
      <c r="C67" s="720"/>
      <c r="D67" s="720"/>
      <c r="E67" s="720"/>
      <c r="F67" s="720"/>
      <c r="G67" s="720"/>
      <c r="H67" s="720"/>
    </row>
    <row r="68" spans="1:11" ht="42.75" customHeight="1" x14ac:dyDescent="0.2">
      <c r="B68" s="720"/>
      <c r="C68" s="720"/>
      <c r="D68" s="720"/>
      <c r="E68" s="720"/>
      <c r="F68" s="720"/>
      <c r="G68" s="720"/>
      <c r="H68" s="720"/>
    </row>
    <row r="69" spans="1:11" ht="15" customHeight="1" x14ac:dyDescent="0.2">
      <c r="B69" s="467" t="s">
        <v>776</v>
      </c>
      <c r="G69" s="751">
        <v>450</v>
      </c>
      <c r="H69" s="751"/>
    </row>
    <row r="70" spans="1:11" ht="15" customHeight="1" x14ac:dyDescent="0.2">
      <c r="B70" s="720" t="s">
        <v>777</v>
      </c>
      <c r="C70" s="720"/>
      <c r="D70" s="720"/>
      <c r="E70" s="720"/>
      <c r="F70" s="720"/>
      <c r="G70" s="720"/>
      <c r="H70" s="720"/>
    </row>
    <row r="71" spans="1:11" ht="15" customHeight="1" x14ac:dyDescent="0.2">
      <c r="B71" s="720"/>
      <c r="C71" s="720"/>
      <c r="D71" s="720"/>
      <c r="E71" s="720"/>
      <c r="F71" s="720"/>
      <c r="G71" s="720"/>
      <c r="H71" s="720"/>
    </row>
    <row r="72" spans="1:11" ht="15" customHeight="1" x14ac:dyDescent="0.2">
      <c r="B72" s="466"/>
      <c r="C72" s="466"/>
      <c r="D72" s="466"/>
      <c r="E72" s="466"/>
      <c r="F72" s="466"/>
      <c r="G72" s="466"/>
      <c r="H72" s="466"/>
    </row>
    <row r="73" spans="1:11" ht="15" customHeight="1" x14ac:dyDescent="0.2">
      <c r="B73" s="429"/>
      <c r="C73" s="429"/>
      <c r="D73" s="429"/>
      <c r="E73" s="429"/>
      <c r="F73" s="429"/>
      <c r="G73" s="429"/>
      <c r="H73" s="429"/>
    </row>
    <row r="74" spans="1:11" ht="15.75" customHeight="1" thickBot="1" x14ac:dyDescent="0.3">
      <c r="B74" s="46" t="s">
        <v>115</v>
      </c>
      <c r="C74" s="47"/>
      <c r="D74" s="48"/>
      <c r="E74" s="49"/>
      <c r="F74" s="49"/>
      <c r="G74" s="695">
        <f>SUM(G75)</f>
        <v>185</v>
      </c>
      <c r="H74" s="695"/>
      <c r="I74" s="230">
        <f>SUM(I75:I78)</f>
        <v>185</v>
      </c>
      <c r="J74" s="230">
        <f>SUM(J75:J78)</f>
        <v>185</v>
      </c>
    </row>
    <row r="75" spans="1:11" ht="15.75" customHeight="1" thickTop="1" x14ac:dyDescent="0.25">
      <c r="A75" s="38">
        <v>5169</v>
      </c>
      <c r="B75" s="43" t="s">
        <v>16</v>
      </c>
      <c r="G75" s="779">
        <f>SUM(G76,G83,G91,G98)</f>
        <v>185</v>
      </c>
      <c r="H75" s="779"/>
      <c r="I75" s="37">
        <v>185</v>
      </c>
      <c r="J75" s="37">
        <v>141</v>
      </c>
    </row>
    <row r="76" spans="1:11" ht="15" customHeight="1" x14ac:dyDescent="0.2">
      <c r="B76" s="62" t="s">
        <v>210</v>
      </c>
      <c r="G76" s="751">
        <v>100</v>
      </c>
      <c r="H76" s="751"/>
      <c r="I76" s="37">
        <v>0</v>
      </c>
      <c r="J76" s="37">
        <v>14</v>
      </c>
      <c r="K76" s="38">
        <v>5137</v>
      </c>
    </row>
    <row r="77" spans="1:11" ht="14.25" customHeight="1" x14ac:dyDescent="0.2">
      <c r="B77" s="720" t="s">
        <v>729</v>
      </c>
      <c r="C77" s="720"/>
      <c r="D77" s="720"/>
      <c r="E77" s="720"/>
      <c r="F77" s="720"/>
      <c r="G77" s="720"/>
      <c r="H77" s="720"/>
      <c r="I77" s="37">
        <v>0</v>
      </c>
      <c r="J77" s="37">
        <v>29</v>
      </c>
      <c r="K77" s="38">
        <v>5139</v>
      </c>
    </row>
    <row r="78" spans="1:11" x14ac:dyDescent="0.2">
      <c r="B78" s="720"/>
      <c r="C78" s="720"/>
      <c r="D78" s="720"/>
      <c r="E78" s="720"/>
      <c r="F78" s="720"/>
      <c r="G78" s="720"/>
      <c r="H78" s="720"/>
      <c r="I78" s="37">
        <v>0</v>
      </c>
      <c r="J78" s="37">
        <v>1</v>
      </c>
      <c r="K78" s="38">
        <v>5164</v>
      </c>
    </row>
    <row r="79" spans="1:11" x14ac:dyDescent="0.2">
      <c r="B79" s="720"/>
      <c r="C79" s="720"/>
      <c r="D79" s="720"/>
      <c r="E79" s="720"/>
      <c r="F79" s="720"/>
      <c r="G79" s="720"/>
      <c r="H79" s="720"/>
    </row>
    <row r="80" spans="1:11" ht="27.75" customHeight="1" x14ac:dyDescent="0.2">
      <c r="B80" s="720"/>
      <c r="C80" s="720"/>
      <c r="D80" s="720"/>
      <c r="E80" s="720"/>
      <c r="F80" s="720"/>
      <c r="G80" s="720"/>
      <c r="H80" s="720"/>
    </row>
    <row r="81" spans="2:8" ht="15.75" customHeight="1" x14ac:dyDescent="0.2">
      <c r="B81" s="200"/>
      <c r="C81" s="200"/>
      <c r="D81" s="200"/>
      <c r="E81" s="200"/>
      <c r="F81" s="200"/>
      <c r="G81" s="200"/>
      <c r="H81" s="200"/>
    </row>
    <row r="82" spans="2:8" ht="15" hidden="1" customHeight="1" x14ac:dyDescent="0.25">
      <c r="B82" s="759" t="s">
        <v>136</v>
      </c>
      <c r="C82" s="759"/>
      <c r="D82" s="759"/>
      <c r="E82" s="759"/>
      <c r="F82" s="759"/>
      <c r="G82" s="55"/>
      <c r="H82" s="56"/>
    </row>
    <row r="83" spans="2:8" ht="28.5" customHeight="1" x14ac:dyDescent="0.2">
      <c r="B83" s="759"/>
      <c r="C83" s="759"/>
      <c r="D83" s="759"/>
      <c r="E83" s="759"/>
      <c r="F83" s="759"/>
      <c r="G83" s="751">
        <v>25</v>
      </c>
      <c r="H83" s="751"/>
    </row>
    <row r="84" spans="2:8" ht="14.25" customHeight="1" x14ac:dyDescent="0.2">
      <c r="B84" s="720" t="s">
        <v>730</v>
      </c>
      <c r="C84" s="720"/>
      <c r="D84" s="720"/>
      <c r="E84" s="720"/>
      <c r="F84" s="720"/>
      <c r="G84" s="720"/>
      <c r="H84" s="720"/>
    </row>
    <row r="85" spans="2:8" ht="14.25" customHeight="1" x14ac:dyDescent="0.2">
      <c r="B85" s="720"/>
      <c r="C85" s="720"/>
      <c r="D85" s="720"/>
      <c r="E85" s="720"/>
      <c r="F85" s="720"/>
      <c r="G85" s="720"/>
      <c r="H85" s="720"/>
    </row>
    <row r="86" spans="2:8" ht="15.75" customHeight="1" x14ac:dyDescent="0.2">
      <c r="B86" s="720"/>
      <c r="C86" s="720"/>
      <c r="D86" s="720"/>
      <c r="E86" s="720"/>
      <c r="F86" s="720"/>
      <c r="G86" s="720"/>
      <c r="H86" s="720"/>
    </row>
    <row r="87" spans="2:8" ht="15.75" customHeight="1" x14ac:dyDescent="0.2">
      <c r="B87" s="720"/>
      <c r="C87" s="720"/>
      <c r="D87" s="720"/>
      <c r="E87" s="720"/>
      <c r="F87" s="720"/>
      <c r="G87" s="720"/>
      <c r="H87" s="720"/>
    </row>
    <row r="88" spans="2:8" ht="15.75" customHeight="1" x14ac:dyDescent="0.2">
      <c r="B88" s="720"/>
      <c r="C88" s="720"/>
      <c r="D88" s="720"/>
      <c r="E88" s="720"/>
      <c r="F88" s="720"/>
      <c r="G88" s="720"/>
      <c r="H88" s="720"/>
    </row>
    <row r="89" spans="2:8" ht="12" customHeight="1" x14ac:dyDescent="0.2">
      <c r="B89" s="720"/>
      <c r="C89" s="720"/>
      <c r="D89" s="720"/>
      <c r="E89" s="720"/>
      <c r="F89" s="720"/>
      <c r="G89" s="720"/>
      <c r="H89" s="720"/>
    </row>
    <row r="90" spans="2:8" ht="15.75" customHeight="1" x14ac:dyDescent="0.25">
      <c r="B90" s="43"/>
      <c r="G90" s="55"/>
      <c r="H90" s="56"/>
    </row>
    <row r="91" spans="2:8" ht="15.75" customHeight="1" x14ac:dyDescent="0.2">
      <c r="B91" s="62" t="s">
        <v>423</v>
      </c>
      <c r="G91" s="751">
        <v>30</v>
      </c>
      <c r="H91" s="751"/>
    </row>
    <row r="92" spans="2:8" ht="15.75" customHeight="1" x14ac:dyDescent="0.2">
      <c r="B92" s="720" t="s">
        <v>731</v>
      </c>
      <c r="C92" s="720"/>
      <c r="D92" s="720"/>
      <c r="E92" s="720"/>
      <c r="F92" s="720"/>
      <c r="G92" s="720"/>
      <c r="H92" s="720"/>
    </row>
    <row r="93" spans="2:8" ht="15.75" customHeight="1" x14ac:dyDescent="0.2">
      <c r="B93" s="720"/>
      <c r="C93" s="720"/>
      <c r="D93" s="720"/>
      <c r="E93" s="720"/>
      <c r="F93" s="720"/>
      <c r="G93" s="720"/>
      <c r="H93" s="720"/>
    </row>
    <row r="94" spans="2:8" ht="15.75" customHeight="1" x14ac:dyDescent="0.2">
      <c r="B94" s="720"/>
      <c r="C94" s="720"/>
      <c r="D94" s="720"/>
      <c r="E94" s="720"/>
      <c r="F94" s="720"/>
      <c r="G94" s="720"/>
      <c r="H94" s="720"/>
    </row>
    <row r="95" spans="2:8" ht="15.75" customHeight="1" x14ac:dyDescent="0.2">
      <c r="B95" s="720"/>
      <c r="C95" s="720"/>
      <c r="D95" s="720"/>
      <c r="E95" s="720"/>
      <c r="F95" s="720"/>
      <c r="G95" s="720"/>
      <c r="H95" s="720"/>
    </row>
    <row r="96" spans="2:8" ht="8.25" customHeight="1" x14ac:dyDescent="0.2">
      <c r="B96" s="720"/>
      <c r="C96" s="720"/>
      <c r="D96" s="720"/>
      <c r="E96" s="720"/>
      <c r="F96" s="720"/>
      <c r="G96" s="720"/>
      <c r="H96" s="720"/>
    </row>
    <row r="97" spans="1:11" ht="15.75" customHeight="1" x14ac:dyDescent="0.2">
      <c r="B97" s="224"/>
      <c r="C97" s="224"/>
      <c r="D97" s="224"/>
      <c r="E97" s="224"/>
      <c r="F97" s="224"/>
      <c r="G97" s="224"/>
      <c r="H97" s="224"/>
    </row>
    <row r="98" spans="1:11" ht="15.75" customHeight="1" x14ac:dyDescent="0.2">
      <c r="B98" s="788" t="s">
        <v>353</v>
      </c>
      <c r="C98" s="788"/>
      <c r="D98" s="788"/>
      <c r="E98" s="788"/>
      <c r="F98" s="788"/>
      <c r="G98" s="751">
        <v>30</v>
      </c>
      <c r="H98" s="751"/>
    </row>
    <row r="99" spans="1:11" ht="15.75" customHeight="1" x14ac:dyDescent="0.2">
      <c r="B99" s="720" t="s">
        <v>732</v>
      </c>
      <c r="C99" s="720"/>
      <c r="D99" s="720"/>
      <c r="E99" s="720"/>
      <c r="F99" s="720"/>
      <c r="G99" s="720"/>
      <c r="H99" s="720"/>
    </row>
    <row r="100" spans="1:11" ht="15" customHeight="1" x14ac:dyDescent="0.2">
      <c r="B100" s="720"/>
      <c r="C100" s="720"/>
      <c r="D100" s="720"/>
      <c r="E100" s="720"/>
      <c r="F100" s="720"/>
      <c r="G100" s="720"/>
      <c r="H100" s="720"/>
    </row>
    <row r="101" spans="1:11" ht="15" customHeight="1" x14ac:dyDescent="0.2">
      <c r="B101" s="720"/>
      <c r="C101" s="720"/>
      <c r="D101" s="720"/>
      <c r="E101" s="720"/>
      <c r="F101" s="720"/>
      <c r="G101" s="720"/>
      <c r="H101" s="720"/>
    </row>
    <row r="102" spans="1:11" ht="15" customHeight="1" x14ac:dyDescent="0.2">
      <c r="B102" s="720"/>
      <c r="C102" s="720"/>
      <c r="D102" s="720"/>
      <c r="E102" s="720"/>
      <c r="F102" s="720"/>
      <c r="G102" s="720"/>
      <c r="H102" s="720"/>
    </row>
    <row r="103" spans="1:11" ht="15" customHeight="1" x14ac:dyDescent="0.2">
      <c r="B103" s="720"/>
      <c r="C103" s="720"/>
      <c r="D103" s="720"/>
      <c r="E103" s="720"/>
      <c r="F103" s="720"/>
      <c r="G103" s="720"/>
      <c r="H103" s="720"/>
    </row>
    <row r="104" spans="1:11" ht="15" customHeight="1" x14ac:dyDescent="0.2">
      <c r="B104" s="720"/>
      <c r="C104" s="720"/>
      <c r="D104" s="720"/>
      <c r="E104" s="720"/>
      <c r="F104" s="720"/>
      <c r="G104" s="720"/>
      <c r="H104" s="720"/>
    </row>
    <row r="105" spans="1:11" ht="22.5" customHeight="1" x14ac:dyDescent="0.2">
      <c r="B105" s="720"/>
      <c r="C105" s="720"/>
      <c r="D105" s="720"/>
      <c r="E105" s="720"/>
      <c r="F105" s="720"/>
      <c r="G105" s="720"/>
      <c r="H105" s="720"/>
    </row>
    <row r="106" spans="1:11" ht="16.5" customHeight="1" x14ac:dyDescent="0.25">
      <c r="B106" s="43"/>
      <c r="G106" s="55"/>
      <c r="H106" s="56"/>
    </row>
    <row r="107" spans="1:11" ht="17.25" customHeight="1" thickBot="1" x14ac:dyDescent="0.3">
      <c r="B107" s="46" t="s">
        <v>116</v>
      </c>
      <c r="C107" s="47"/>
      <c r="D107" s="48"/>
      <c r="E107" s="49"/>
      <c r="F107" s="49"/>
      <c r="G107" s="695">
        <f>SUM(G108,G113,G125,G162)</f>
        <v>572</v>
      </c>
      <c r="H107" s="695"/>
      <c r="I107" s="230">
        <f>SUM(I108:I162)</f>
        <v>680</v>
      </c>
      <c r="J107" s="230">
        <f>SUM(J108:J162)</f>
        <v>680</v>
      </c>
    </row>
    <row r="108" spans="1:11" ht="15.75" thickTop="1" x14ac:dyDescent="0.25">
      <c r="A108" s="38">
        <v>5166</v>
      </c>
      <c r="B108" s="43" t="s">
        <v>14</v>
      </c>
      <c r="G108" s="779">
        <v>50</v>
      </c>
      <c r="H108" s="779"/>
      <c r="I108" s="37">
        <v>50</v>
      </c>
      <c r="J108" s="37">
        <v>86</v>
      </c>
    </row>
    <row r="109" spans="1:11" ht="15" customHeight="1" x14ac:dyDescent="0.25">
      <c r="B109" s="62" t="s">
        <v>182</v>
      </c>
      <c r="G109" s="55"/>
      <c r="H109" s="56"/>
      <c r="I109" s="37">
        <v>0</v>
      </c>
      <c r="J109" s="37">
        <v>2</v>
      </c>
      <c r="K109" s="38">
        <v>5164</v>
      </c>
    </row>
    <row r="110" spans="1:11" ht="15" customHeight="1" x14ac:dyDescent="0.2">
      <c r="B110" s="720" t="s">
        <v>181</v>
      </c>
      <c r="C110" s="720"/>
      <c r="D110" s="720"/>
      <c r="E110" s="720"/>
      <c r="F110" s="720"/>
      <c r="G110" s="720"/>
      <c r="H110" s="720"/>
    </row>
    <row r="111" spans="1:11" ht="15" customHeight="1" x14ac:dyDescent="0.2">
      <c r="B111" s="720"/>
      <c r="C111" s="720"/>
      <c r="D111" s="720"/>
      <c r="E111" s="720"/>
      <c r="F111" s="720"/>
      <c r="G111" s="720"/>
      <c r="H111" s="720"/>
    </row>
    <row r="112" spans="1:11" ht="15.75" customHeight="1" x14ac:dyDescent="0.25">
      <c r="B112" s="43"/>
      <c r="G112" s="55"/>
      <c r="H112" s="56"/>
    </row>
    <row r="113" spans="1:10" s="23" customFormat="1" ht="17.25" customHeight="1" x14ac:dyDescent="0.25">
      <c r="A113" s="23">
        <v>5168</v>
      </c>
      <c r="B113" s="21" t="s">
        <v>132</v>
      </c>
      <c r="C113" s="114"/>
      <c r="D113" s="112"/>
      <c r="E113" s="111"/>
      <c r="F113" s="111"/>
      <c r="G113" s="698">
        <f>SUM(G114)</f>
        <v>300</v>
      </c>
      <c r="H113" s="698"/>
      <c r="I113" s="69">
        <v>300</v>
      </c>
      <c r="J113" s="69">
        <v>300</v>
      </c>
    </row>
    <row r="114" spans="1:10" s="23" customFormat="1" ht="15" customHeight="1" x14ac:dyDescent="0.2">
      <c r="B114" s="759" t="s">
        <v>469</v>
      </c>
      <c r="C114" s="759"/>
      <c r="D114" s="759"/>
      <c r="E114" s="759"/>
      <c r="F114" s="759"/>
      <c r="G114" s="751">
        <v>300</v>
      </c>
      <c r="H114" s="751"/>
      <c r="I114" s="69"/>
      <c r="J114" s="69"/>
    </row>
    <row r="115" spans="1:10" s="23" customFormat="1" ht="30.75" customHeight="1" x14ac:dyDescent="0.2">
      <c r="B115" s="732" t="s">
        <v>733</v>
      </c>
      <c r="C115" s="732"/>
      <c r="D115" s="732"/>
      <c r="E115" s="732"/>
      <c r="F115" s="732"/>
      <c r="G115" s="732"/>
      <c r="H115" s="732"/>
      <c r="I115" s="69"/>
      <c r="J115" s="69"/>
    </row>
    <row r="116" spans="1:10" s="23" customFormat="1" ht="17.25" customHeight="1" x14ac:dyDescent="0.2">
      <c r="B116" s="732"/>
      <c r="C116" s="732"/>
      <c r="D116" s="732"/>
      <c r="E116" s="732"/>
      <c r="F116" s="732"/>
      <c r="G116" s="732"/>
      <c r="H116" s="732"/>
      <c r="I116" s="69"/>
      <c r="J116" s="69"/>
    </row>
    <row r="117" spans="1:10" s="23" customFormat="1" ht="17.25" customHeight="1" x14ac:dyDescent="0.2">
      <c r="B117" s="732"/>
      <c r="C117" s="732"/>
      <c r="D117" s="732"/>
      <c r="E117" s="732"/>
      <c r="F117" s="732"/>
      <c r="G117" s="732"/>
      <c r="H117" s="732"/>
      <c r="I117" s="69"/>
      <c r="J117" s="69"/>
    </row>
    <row r="118" spans="1:10" s="23" customFormat="1" ht="17.25" customHeight="1" x14ac:dyDescent="0.2">
      <c r="B118" s="732"/>
      <c r="C118" s="732"/>
      <c r="D118" s="732"/>
      <c r="E118" s="732"/>
      <c r="F118" s="732"/>
      <c r="G118" s="732"/>
      <c r="H118" s="732"/>
      <c r="I118" s="69"/>
      <c r="J118" s="69"/>
    </row>
    <row r="119" spans="1:10" s="23" customFormat="1" ht="17.25" customHeight="1" x14ac:dyDescent="0.2">
      <c r="B119" s="732"/>
      <c r="C119" s="732"/>
      <c r="D119" s="732"/>
      <c r="E119" s="732"/>
      <c r="F119" s="732"/>
      <c r="G119" s="732"/>
      <c r="H119" s="732"/>
      <c r="I119" s="69"/>
      <c r="J119" s="69"/>
    </row>
    <row r="120" spans="1:10" s="23" customFormat="1" ht="17.25" customHeight="1" x14ac:dyDescent="0.2">
      <c r="B120" s="732"/>
      <c r="C120" s="732"/>
      <c r="D120" s="732"/>
      <c r="E120" s="732"/>
      <c r="F120" s="732"/>
      <c r="G120" s="732"/>
      <c r="H120" s="732"/>
      <c r="I120" s="69"/>
      <c r="J120" s="69"/>
    </row>
    <row r="121" spans="1:10" s="23" customFormat="1" ht="17.25" customHeight="1" x14ac:dyDescent="0.2">
      <c r="B121" s="732"/>
      <c r="C121" s="732"/>
      <c r="D121" s="732"/>
      <c r="E121" s="732"/>
      <c r="F121" s="732"/>
      <c r="G121" s="732"/>
      <c r="H121" s="732"/>
      <c r="I121" s="69"/>
      <c r="J121" s="69"/>
    </row>
    <row r="122" spans="1:10" s="23" customFormat="1" ht="17.25" customHeight="1" x14ac:dyDescent="0.2">
      <c r="B122" s="732"/>
      <c r="C122" s="732"/>
      <c r="D122" s="732"/>
      <c r="E122" s="732"/>
      <c r="F122" s="732"/>
      <c r="G122" s="732"/>
      <c r="H122" s="732"/>
      <c r="I122" s="69"/>
      <c r="J122" s="69"/>
    </row>
    <row r="123" spans="1:10" s="23" customFormat="1" ht="33.75" customHeight="1" x14ac:dyDescent="0.2">
      <c r="B123" s="732"/>
      <c r="C123" s="732"/>
      <c r="D123" s="732"/>
      <c r="E123" s="732"/>
      <c r="F123" s="732"/>
      <c r="G123" s="732"/>
      <c r="H123" s="732"/>
      <c r="I123" s="69"/>
      <c r="J123" s="69"/>
    </row>
    <row r="124" spans="1:10" s="23" customFormat="1" ht="15.75" customHeight="1" x14ac:dyDescent="0.25">
      <c r="B124" s="113"/>
      <c r="C124" s="114"/>
      <c r="D124" s="112"/>
      <c r="E124" s="111"/>
      <c r="F124" s="111"/>
      <c r="G124" s="115"/>
      <c r="H124" s="115"/>
      <c r="I124" s="69"/>
      <c r="J124" s="69"/>
    </row>
    <row r="125" spans="1:10" ht="15" x14ac:dyDescent="0.25">
      <c r="A125" s="38">
        <v>5169</v>
      </c>
      <c r="B125" s="43" t="s">
        <v>16</v>
      </c>
      <c r="G125" s="698">
        <f>SUM(G126,G136,G144,G151)</f>
        <v>172</v>
      </c>
      <c r="H125" s="698"/>
      <c r="I125" s="37">
        <v>280</v>
      </c>
      <c r="J125" s="37">
        <v>227</v>
      </c>
    </row>
    <row r="126" spans="1:10" s="23" customFormat="1" ht="15" customHeight="1" x14ac:dyDescent="0.2">
      <c r="B126" s="106" t="s">
        <v>134</v>
      </c>
      <c r="C126" s="114"/>
      <c r="D126" s="112"/>
      <c r="E126" s="111"/>
      <c r="F126" s="111"/>
      <c r="G126" s="751">
        <f>60-40</f>
        <v>20</v>
      </c>
      <c r="H126" s="751"/>
      <c r="I126" s="69"/>
      <c r="J126" s="69"/>
    </row>
    <row r="127" spans="1:10" ht="14.25" customHeight="1" x14ac:dyDescent="0.2">
      <c r="B127" s="720" t="s">
        <v>734</v>
      </c>
      <c r="C127" s="720"/>
      <c r="D127" s="720"/>
      <c r="E127" s="720"/>
      <c r="F127" s="720"/>
      <c r="G127" s="720"/>
      <c r="H127" s="720"/>
    </row>
    <row r="128" spans="1:10" ht="14.25" customHeight="1" x14ac:dyDescent="0.2">
      <c r="B128" s="720"/>
      <c r="C128" s="720"/>
      <c r="D128" s="720"/>
      <c r="E128" s="720"/>
      <c r="F128" s="720"/>
      <c r="G128" s="720"/>
      <c r="H128" s="720"/>
    </row>
    <row r="129" spans="2:10" ht="14.25" customHeight="1" x14ac:dyDescent="0.2">
      <c r="B129" s="720"/>
      <c r="C129" s="720"/>
      <c r="D129" s="720"/>
      <c r="E129" s="720"/>
      <c r="F129" s="720"/>
      <c r="G129" s="720"/>
      <c r="H129" s="720"/>
    </row>
    <row r="130" spans="2:10" ht="14.25" customHeight="1" x14ac:dyDescent="0.2">
      <c r="B130" s="720"/>
      <c r="C130" s="720"/>
      <c r="D130" s="720"/>
      <c r="E130" s="720"/>
      <c r="F130" s="720"/>
      <c r="G130" s="720"/>
      <c r="H130" s="720"/>
    </row>
    <row r="131" spans="2:10" ht="14.25" customHeight="1" x14ac:dyDescent="0.2">
      <c r="B131" s="720"/>
      <c r="C131" s="720"/>
      <c r="D131" s="720"/>
      <c r="E131" s="720"/>
      <c r="F131" s="720"/>
      <c r="G131" s="720"/>
      <c r="H131" s="720"/>
    </row>
    <row r="132" spans="2:10" ht="14.25" customHeight="1" x14ac:dyDescent="0.2">
      <c r="B132" s="720"/>
      <c r="C132" s="720"/>
      <c r="D132" s="720"/>
      <c r="E132" s="720"/>
      <c r="F132" s="720"/>
      <c r="G132" s="720"/>
      <c r="H132" s="720"/>
    </row>
    <row r="133" spans="2:10" ht="14.25" customHeight="1" x14ac:dyDescent="0.2">
      <c r="B133" s="720"/>
      <c r="C133" s="720"/>
      <c r="D133" s="720"/>
      <c r="E133" s="720"/>
      <c r="F133" s="720"/>
      <c r="G133" s="720"/>
      <c r="H133" s="720"/>
    </row>
    <row r="134" spans="2:10" ht="14.25" customHeight="1" x14ac:dyDescent="0.2">
      <c r="B134" s="720"/>
      <c r="C134" s="720"/>
      <c r="D134" s="720"/>
      <c r="E134" s="720"/>
      <c r="F134" s="720"/>
      <c r="G134" s="720"/>
      <c r="H134" s="720"/>
    </row>
    <row r="135" spans="2:10" ht="15.75" customHeight="1" x14ac:dyDescent="0.2">
      <c r="B135" s="57"/>
      <c r="C135" s="57"/>
      <c r="D135" s="57"/>
      <c r="E135" s="57"/>
      <c r="F135" s="57"/>
      <c r="G135" s="57"/>
      <c r="H135" s="57"/>
    </row>
    <row r="136" spans="2:10" s="23" customFormat="1" ht="29.25" customHeight="1" x14ac:dyDescent="0.2">
      <c r="B136" s="777" t="s">
        <v>183</v>
      </c>
      <c r="C136" s="777"/>
      <c r="D136" s="777"/>
      <c r="E136" s="777"/>
      <c r="F136" s="777"/>
      <c r="G136" s="751">
        <v>10</v>
      </c>
      <c r="H136" s="751"/>
      <c r="I136" s="69"/>
      <c r="J136" s="69"/>
    </row>
    <row r="137" spans="2:10" ht="14.25" customHeight="1" x14ac:dyDescent="0.2">
      <c r="B137" s="720" t="s">
        <v>735</v>
      </c>
      <c r="C137" s="720"/>
      <c r="D137" s="720"/>
      <c r="E137" s="720"/>
      <c r="F137" s="720"/>
      <c r="G137" s="720"/>
      <c r="H137" s="720"/>
    </row>
    <row r="138" spans="2:10" ht="14.25" customHeight="1" x14ac:dyDescent="0.2">
      <c r="B138" s="720"/>
      <c r="C138" s="720"/>
      <c r="D138" s="720"/>
      <c r="E138" s="720"/>
      <c r="F138" s="720"/>
      <c r="G138" s="720"/>
      <c r="H138" s="720"/>
    </row>
    <row r="139" spans="2:10" ht="14.25" customHeight="1" x14ac:dyDescent="0.2">
      <c r="B139" s="720"/>
      <c r="C139" s="720"/>
      <c r="D139" s="720"/>
      <c r="E139" s="720"/>
      <c r="F139" s="720"/>
      <c r="G139" s="720"/>
      <c r="H139" s="720"/>
    </row>
    <row r="140" spans="2:10" ht="14.25" customHeight="1" x14ac:dyDescent="0.2">
      <c r="B140" s="720"/>
      <c r="C140" s="720"/>
      <c r="D140" s="720"/>
      <c r="E140" s="720"/>
      <c r="F140" s="720"/>
      <c r="G140" s="720"/>
      <c r="H140" s="720"/>
    </row>
    <row r="141" spans="2:10" ht="14.25" customHeight="1" x14ac:dyDescent="0.2">
      <c r="B141" s="720"/>
      <c r="C141" s="720"/>
      <c r="D141" s="720"/>
      <c r="E141" s="720"/>
      <c r="F141" s="720"/>
      <c r="G141" s="720"/>
      <c r="H141" s="720"/>
    </row>
    <row r="142" spans="2:10" ht="30.75" customHeight="1" x14ac:dyDescent="0.2">
      <c r="B142" s="720"/>
      <c r="C142" s="720"/>
      <c r="D142" s="720"/>
      <c r="E142" s="720"/>
      <c r="F142" s="720"/>
      <c r="G142" s="720"/>
      <c r="H142" s="720"/>
    </row>
    <row r="143" spans="2:10" ht="15" customHeight="1" x14ac:dyDescent="0.2">
      <c r="B143" s="57"/>
      <c r="C143" s="57"/>
      <c r="D143" s="57"/>
      <c r="E143" s="57"/>
      <c r="F143" s="57"/>
      <c r="G143" s="57"/>
      <c r="H143" s="57"/>
    </row>
    <row r="144" spans="2:10" s="23" customFormat="1" ht="15" customHeight="1" x14ac:dyDescent="0.2">
      <c r="B144" s="106" t="s">
        <v>135</v>
      </c>
      <c r="C144" s="114"/>
      <c r="D144" s="112"/>
      <c r="E144" s="111"/>
      <c r="F144" s="111"/>
      <c r="G144" s="751">
        <v>50</v>
      </c>
      <c r="H144" s="751"/>
      <c r="I144" s="69"/>
      <c r="J144" s="69"/>
    </row>
    <row r="145" spans="2:10" ht="14.25" customHeight="1" x14ac:dyDescent="0.2">
      <c r="B145" s="720" t="s">
        <v>736</v>
      </c>
      <c r="C145" s="720"/>
      <c r="D145" s="720"/>
      <c r="E145" s="720"/>
      <c r="F145" s="720"/>
      <c r="G145" s="720"/>
      <c r="H145" s="720"/>
    </row>
    <row r="146" spans="2:10" ht="14.25" customHeight="1" x14ac:dyDescent="0.2">
      <c r="B146" s="720"/>
      <c r="C146" s="720"/>
      <c r="D146" s="720"/>
      <c r="E146" s="720"/>
      <c r="F146" s="720"/>
      <c r="G146" s="720"/>
      <c r="H146" s="720"/>
    </row>
    <row r="147" spans="2:10" ht="14.25" customHeight="1" x14ac:dyDescent="0.2">
      <c r="B147" s="720"/>
      <c r="C147" s="720"/>
      <c r="D147" s="720"/>
      <c r="E147" s="720"/>
      <c r="F147" s="720"/>
      <c r="G147" s="720"/>
      <c r="H147" s="720"/>
    </row>
    <row r="148" spans="2:10" ht="14.25" customHeight="1" x14ac:dyDescent="0.2">
      <c r="B148" s="720"/>
      <c r="C148" s="720"/>
      <c r="D148" s="720"/>
      <c r="E148" s="720"/>
      <c r="F148" s="720"/>
      <c r="G148" s="720"/>
      <c r="H148" s="720"/>
    </row>
    <row r="149" spans="2:10" ht="16.5" customHeight="1" x14ac:dyDescent="0.2">
      <c r="B149" s="720"/>
      <c r="C149" s="720"/>
      <c r="D149" s="720"/>
      <c r="E149" s="720"/>
      <c r="F149" s="720"/>
      <c r="G149" s="720"/>
      <c r="H149" s="720"/>
    </row>
    <row r="150" spans="2:10" ht="15.75" customHeight="1" x14ac:dyDescent="0.2">
      <c r="B150" s="57"/>
      <c r="C150" s="57"/>
      <c r="D150" s="57"/>
      <c r="E150" s="57"/>
      <c r="F150" s="57"/>
      <c r="G150" s="57"/>
      <c r="H150" s="57"/>
    </row>
    <row r="151" spans="2:10" s="23" customFormat="1" ht="15" customHeight="1" x14ac:dyDescent="0.2">
      <c r="B151" s="106" t="s">
        <v>167</v>
      </c>
      <c r="C151" s="114"/>
      <c r="D151" s="112"/>
      <c r="E151" s="111"/>
      <c r="F151" s="111"/>
      <c r="G151" s="751">
        <v>92</v>
      </c>
      <c r="H151" s="751"/>
      <c r="I151" s="69"/>
      <c r="J151" s="69"/>
    </row>
    <row r="152" spans="2:10" ht="14.25" customHeight="1" x14ac:dyDescent="0.2">
      <c r="B152" s="720" t="s">
        <v>737</v>
      </c>
      <c r="C152" s="720"/>
      <c r="D152" s="720"/>
      <c r="E152" s="720"/>
      <c r="F152" s="720"/>
      <c r="G152" s="720"/>
      <c r="H152" s="720"/>
    </row>
    <row r="153" spans="2:10" ht="14.25" customHeight="1" x14ac:dyDescent="0.2">
      <c r="B153" s="720"/>
      <c r="C153" s="720"/>
      <c r="D153" s="720"/>
      <c r="E153" s="720"/>
      <c r="F153" s="720"/>
      <c r="G153" s="720"/>
      <c r="H153" s="720"/>
    </row>
    <row r="154" spans="2:10" ht="14.25" customHeight="1" x14ac:dyDescent="0.2">
      <c r="B154" s="720"/>
      <c r="C154" s="720"/>
      <c r="D154" s="720"/>
      <c r="E154" s="720"/>
      <c r="F154" s="720"/>
      <c r="G154" s="720"/>
      <c r="H154" s="720"/>
    </row>
    <row r="155" spans="2:10" ht="14.25" customHeight="1" x14ac:dyDescent="0.2">
      <c r="B155" s="720"/>
      <c r="C155" s="720"/>
      <c r="D155" s="720"/>
      <c r="E155" s="720"/>
      <c r="F155" s="720"/>
      <c r="G155" s="720"/>
      <c r="H155" s="720"/>
    </row>
    <row r="156" spans="2:10" ht="14.25" customHeight="1" x14ac:dyDescent="0.2">
      <c r="B156" s="720"/>
      <c r="C156" s="720"/>
      <c r="D156" s="720"/>
      <c r="E156" s="720"/>
      <c r="F156" s="720"/>
      <c r="G156" s="720"/>
      <c r="H156" s="720"/>
    </row>
    <row r="157" spans="2:10" ht="14.25" customHeight="1" x14ac:dyDescent="0.2">
      <c r="B157" s="720"/>
      <c r="C157" s="720"/>
      <c r="D157" s="720"/>
      <c r="E157" s="720"/>
      <c r="F157" s="720"/>
      <c r="G157" s="720"/>
      <c r="H157" s="720"/>
    </row>
    <row r="158" spans="2:10" ht="14.25" customHeight="1" x14ac:dyDescent="0.2">
      <c r="B158" s="720"/>
      <c r="C158" s="720"/>
      <c r="D158" s="720"/>
      <c r="E158" s="720"/>
      <c r="F158" s="720"/>
      <c r="G158" s="720"/>
      <c r="H158" s="720"/>
    </row>
    <row r="159" spans="2:10" ht="14.25" customHeight="1" x14ac:dyDescent="0.2">
      <c r="B159" s="720"/>
      <c r="C159" s="720"/>
      <c r="D159" s="720"/>
      <c r="E159" s="720"/>
      <c r="F159" s="720"/>
      <c r="G159" s="720"/>
      <c r="H159" s="720"/>
    </row>
    <row r="160" spans="2:10" ht="141.75" customHeight="1" x14ac:dyDescent="0.2">
      <c r="B160" s="720"/>
      <c r="C160" s="720"/>
      <c r="D160" s="720"/>
      <c r="E160" s="720"/>
      <c r="F160" s="720"/>
      <c r="G160" s="720"/>
      <c r="H160" s="720"/>
    </row>
    <row r="161" spans="1:10" ht="15" customHeight="1" x14ac:dyDescent="0.2">
      <c r="B161" s="57"/>
      <c r="C161" s="57"/>
      <c r="D161" s="57"/>
      <c r="E161" s="57"/>
      <c r="F161" s="57"/>
      <c r="G161" s="57"/>
      <c r="H161" s="57"/>
    </row>
    <row r="162" spans="1:10" ht="15" customHeight="1" x14ac:dyDescent="0.25">
      <c r="A162" s="38">
        <v>5175</v>
      </c>
      <c r="B162" s="43" t="s">
        <v>33</v>
      </c>
      <c r="G162" s="698">
        <v>50</v>
      </c>
      <c r="H162" s="698"/>
      <c r="I162" s="37">
        <v>50</v>
      </c>
      <c r="J162" s="37">
        <v>65</v>
      </c>
    </row>
    <row r="163" spans="1:10" ht="15" customHeight="1" x14ac:dyDescent="0.25">
      <c r="B163" s="165" t="s">
        <v>354</v>
      </c>
      <c r="G163" s="166"/>
      <c r="H163" s="167"/>
    </row>
    <row r="164" spans="1:10" ht="14.25" customHeight="1" x14ac:dyDescent="0.2">
      <c r="B164" s="720" t="s">
        <v>482</v>
      </c>
      <c r="C164" s="720"/>
      <c r="D164" s="720"/>
      <c r="E164" s="720"/>
      <c r="F164" s="720"/>
      <c r="G164" s="720"/>
      <c r="H164" s="720"/>
    </row>
    <row r="165" spans="1:10" ht="31.5" customHeight="1" x14ac:dyDescent="0.2">
      <c r="B165" s="720"/>
      <c r="C165" s="720"/>
      <c r="D165" s="720"/>
      <c r="E165" s="720"/>
      <c r="F165" s="720"/>
      <c r="G165" s="720"/>
      <c r="H165" s="720"/>
    </row>
    <row r="166" spans="1:10" ht="15.75" customHeight="1" x14ac:dyDescent="0.25">
      <c r="B166" s="43"/>
      <c r="G166" s="55"/>
      <c r="H166" s="56"/>
    </row>
    <row r="167" spans="1:10" ht="17.25" customHeight="1" thickBot="1" x14ac:dyDescent="0.3">
      <c r="B167" s="46" t="s">
        <v>44</v>
      </c>
      <c r="C167" s="47"/>
      <c r="D167" s="48"/>
      <c r="E167" s="49"/>
      <c r="F167" s="49"/>
      <c r="G167" s="695">
        <f>SUM(G168,G173,G180)</f>
        <v>22</v>
      </c>
      <c r="H167" s="695"/>
      <c r="I167" s="230">
        <f>SUM(I168:I180)</f>
        <v>22</v>
      </c>
      <c r="J167" s="230">
        <f>SUM(J168:J180)</f>
        <v>20</v>
      </c>
    </row>
    <row r="168" spans="1:10" ht="15.75" thickTop="1" x14ac:dyDescent="0.25">
      <c r="A168" s="38">
        <v>5161</v>
      </c>
      <c r="B168" s="43" t="s">
        <v>89</v>
      </c>
      <c r="G168" s="779">
        <v>3</v>
      </c>
      <c r="H168" s="779"/>
      <c r="I168" s="37">
        <v>3</v>
      </c>
      <c r="J168" s="37">
        <v>3</v>
      </c>
    </row>
    <row r="169" spans="1:10" ht="14.25" customHeight="1" x14ac:dyDescent="0.2">
      <c r="B169" s="720" t="s">
        <v>306</v>
      </c>
      <c r="C169" s="720"/>
      <c r="D169" s="720"/>
      <c r="E169" s="720"/>
      <c r="F169" s="720"/>
      <c r="G169" s="720"/>
      <c r="H169" s="720"/>
    </row>
    <row r="170" spans="1:10" ht="14.25" customHeight="1" x14ac:dyDescent="0.2">
      <c r="B170" s="720"/>
      <c r="C170" s="720"/>
      <c r="D170" s="720"/>
      <c r="E170" s="720"/>
      <c r="F170" s="720"/>
      <c r="G170" s="720"/>
      <c r="H170" s="720"/>
    </row>
    <row r="171" spans="1:10" ht="17.25" customHeight="1" x14ac:dyDescent="0.2">
      <c r="B171" s="720"/>
      <c r="C171" s="720"/>
      <c r="D171" s="720"/>
      <c r="E171" s="720"/>
      <c r="F171" s="720"/>
      <c r="G171" s="720"/>
      <c r="H171" s="720"/>
    </row>
    <row r="172" spans="1:10" ht="15.75" customHeight="1" x14ac:dyDescent="0.2">
      <c r="B172" s="58"/>
      <c r="C172" s="58"/>
      <c r="D172" s="58"/>
      <c r="E172" s="58"/>
      <c r="F172" s="58"/>
      <c r="G172" s="58"/>
      <c r="H172" s="58"/>
    </row>
    <row r="173" spans="1:10" ht="15" customHeight="1" x14ac:dyDescent="0.25">
      <c r="A173" s="38">
        <v>5169</v>
      </c>
      <c r="B173" s="43" t="s">
        <v>16</v>
      </c>
      <c r="G173" s="698">
        <f>10-5</f>
        <v>5</v>
      </c>
      <c r="H173" s="698"/>
      <c r="I173" s="37">
        <v>5</v>
      </c>
      <c r="J173" s="37">
        <v>5</v>
      </c>
    </row>
    <row r="174" spans="1:10" ht="14.25" customHeight="1" x14ac:dyDescent="0.2">
      <c r="B174" s="720" t="s">
        <v>307</v>
      </c>
      <c r="C174" s="720"/>
      <c r="D174" s="720"/>
      <c r="E174" s="720"/>
      <c r="F174" s="720"/>
      <c r="G174" s="720"/>
      <c r="H174" s="720"/>
    </row>
    <row r="175" spans="1:10" ht="14.25" customHeight="1" x14ac:dyDescent="0.2">
      <c r="B175" s="720"/>
      <c r="C175" s="720"/>
      <c r="D175" s="720"/>
      <c r="E175" s="720"/>
      <c r="F175" s="720"/>
      <c r="G175" s="720"/>
      <c r="H175" s="720"/>
    </row>
    <row r="176" spans="1:10" ht="14.25" customHeight="1" x14ac:dyDescent="0.2">
      <c r="B176" s="720"/>
      <c r="C176" s="720"/>
      <c r="D176" s="720"/>
      <c r="E176" s="720"/>
      <c r="F176" s="720"/>
      <c r="G176" s="720"/>
      <c r="H176" s="720"/>
    </row>
    <row r="177" spans="1:10" ht="14.25" customHeight="1" x14ac:dyDescent="0.2">
      <c r="B177" s="720"/>
      <c r="C177" s="720"/>
      <c r="D177" s="720"/>
      <c r="E177" s="720"/>
      <c r="F177" s="720"/>
      <c r="G177" s="720"/>
      <c r="H177" s="720"/>
    </row>
    <row r="178" spans="1:10" ht="14.25" customHeight="1" x14ac:dyDescent="0.2">
      <c r="B178" s="720"/>
      <c r="C178" s="720"/>
      <c r="D178" s="720"/>
      <c r="E178" s="720"/>
      <c r="F178" s="720"/>
      <c r="G178" s="720"/>
      <c r="H178" s="720"/>
    </row>
    <row r="179" spans="1:10" ht="15" customHeight="1" x14ac:dyDescent="0.2">
      <c r="B179" s="58"/>
      <c r="C179" s="58"/>
      <c r="D179" s="58"/>
      <c r="E179" s="58"/>
      <c r="F179" s="58"/>
      <c r="G179" s="58"/>
      <c r="H179" s="58"/>
    </row>
    <row r="180" spans="1:10" ht="15" customHeight="1" x14ac:dyDescent="0.25">
      <c r="A180" s="38">
        <v>5192</v>
      </c>
      <c r="B180" s="43" t="s">
        <v>177</v>
      </c>
      <c r="G180" s="698">
        <f>34-20</f>
        <v>14</v>
      </c>
      <c r="H180" s="698"/>
      <c r="I180" s="37">
        <v>14</v>
      </c>
      <c r="J180" s="37">
        <v>12</v>
      </c>
    </row>
    <row r="181" spans="1:10" ht="14.25" customHeight="1" x14ac:dyDescent="0.2">
      <c r="B181" s="720" t="s">
        <v>308</v>
      </c>
      <c r="C181" s="720"/>
      <c r="D181" s="720"/>
      <c r="E181" s="720"/>
      <c r="F181" s="720"/>
      <c r="G181" s="720"/>
      <c r="H181" s="720"/>
    </row>
    <row r="182" spans="1:10" ht="14.25" customHeight="1" x14ac:dyDescent="0.2">
      <c r="B182" s="720"/>
      <c r="C182" s="720"/>
      <c r="D182" s="720"/>
      <c r="E182" s="720"/>
      <c r="F182" s="720"/>
      <c r="G182" s="720"/>
      <c r="H182" s="720"/>
    </row>
    <row r="183" spans="1:10" ht="18.75" customHeight="1" x14ac:dyDescent="0.2">
      <c r="B183" s="720"/>
      <c r="C183" s="720"/>
      <c r="D183" s="720"/>
      <c r="E183" s="720"/>
      <c r="F183" s="720"/>
      <c r="G183" s="720"/>
      <c r="H183" s="720"/>
    </row>
    <row r="184" spans="1:10" ht="15" customHeight="1" x14ac:dyDescent="0.2">
      <c r="B184" s="720"/>
      <c r="C184" s="720"/>
      <c r="D184" s="720"/>
      <c r="E184" s="720"/>
      <c r="F184" s="720"/>
      <c r="G184" s="720"/>
      <c r="H184" s="720"/>
    </row>
    <row r="185" spans="1:10" ht="15" customHeight="1" x14ac:dyDescent="0.2">
      <c r="B185" s="486"/>
      <c r="C185" s="486"/>
      <c r="D185" s="486"/>
      <c r="E185" s="486"/>
      <c r="F185" s="486"/>
      <c r="G185" s="486"/>
      <c r="H185" s="486"/>
    </row>
    <row r="186" spans="1:10" ht="15" customHeight="1" x14ac:dyDescent="0.2">
      <c r="B186" s="486"/>
      <c r="C186" s="486"/>
      <c r="D186" s="486"/>
      <c r="E186" s="486"/>
      <c r="F186" s="486"/>
      <c r="G186" s="486"/>
      <c r="H186" s="486"/>
    </row>
    <row r="187" spans="1:10" s="477" customFormat="1" x14ac:dyDescent="0.2">
      <c r="B187" s="476"/>
      <c r="C187" s="476"/>
      <c r="E187" s="478"/>
      <c r="F187" s="478"/>
      <c r="G187" s="478"/>
      <c r="I187" s="493"/>
      <c r="J187" s="493"/>
    </row>
    <row r="189" spans="1:10" x14ac:dyDescent="0.2">
      <c r="D189" s="342" t="s">
        <v>502</v>
      </c>
      <c r="E189" s="343">
        <f>SUM(E13)</f>
        <v>1707</v>
      </c>
      <c r="F189" s="343">
        <f>SUM(F13)</f>
        <v>1705</v>
      </c>
      <c r="G189" s="343">
        <f>SUM(G13)</f>
        <v>2850</v>
      </c>
    </row>
    <row r="190" spans="1:10" x14ac:dyDescent="0.2">
      <c r="D190" s="342" t="s">
        <v>503</v>
      </c>
      <c r="E190" s="343">
        <v>0</v>
      </c>
      <c r="F190" s="343">
        <v>0</v>
      </c>
      <c r="G190" s="343">
        <v>0</v>
      </c>
    </row>
    <row r="191" spans="1:10" ht="15" x14ac:dyDescent="0.25">
      <c r="D191" s="344" t="s">
        <v>498</v>
      </c>
      <c r="E191" s="345">
        <f>SUM(E189:E190)</f>
        <v>1707</v>
      </c>
      <c r="F191" s="345">
        <f t="shared" ref="F191:G191" si="0">SUM(F189:F190)</f>
        <v>1705</v>
      </c>
      <c r="G191" s="345">
        <f t="shared" si="0"/>
        <v>2850</v>
      </c>
    </row>
  </sheetData>
  <mergeCells count="56">
    <mergeCell ref="G69:H69"/>
    <mergeCell ref="B70:H71"/>
    <mergeCell ref="B65:H68"/>
    <mergeCell ref="G45:H45"/>
    <mergeCell ref="B46:H54"/>
    <mergeCell ref="G56:H56"/>
    <mergeCell ref="B57:H62"/>
    <mergeCell ref="G64:H64"/>
    <mergeCell ref="B169:H171"/>
    <mergeCell ref="B181:H184"/>
    <mergeCell ref="G162:H162"/>
    <mergeCell ref="G125:H125"/>
    <mergeCell ref="B127:H134"/>
    <mergeCell ref="B137:H142"/>
    <mergeCell ref="G144:H144"/>
    <mergeCell ref="B152:H160"/>
    <mergeCell ref="G151:H151"/>
    <mergeCell ref="G180:H180"/>
    <mergeCell ref="B164:H165"/>
    <mergeCell ref="G167:H167"/>
    <mergeCell ref="G168:H168"/>
    <mergeCell ref="G173:H173"/>
    <mergeCell ref="B174:H178"/>
    <mergeCell ref="B145:H149"/>
    <mergeCell ref="G74:H74"/>
    <mergeCell ref="G107:H107"/>
    <mergeCell ref="B99:H105"/>
    <mergeCell ref="B77:H80"/>
    <mergeCell ref="G76:H76"/>
    <mergeCell ref="B98:F98"/>
    <mergeCell ref="G98:H98"/>
    <mergeCell ref="B82:F83"/>
    <mergeCell ref="G83:H83"/>
    <mergeCell ref="G91:H91"/>
    <mergeCell ref="B84:H89"/>
    <mergeCell ref="B92:H96"/>
    <mergeCell ref="G75:H75"/>
    <mergeCell ref="G1:H1"/>
    <mergeCell ref="B13:D13"/>
    <mergeCell ref="G17:H17"/>
    <mergeCell ref="G18:H18"/>
    <mergeCell ref="B39:H43"/>
    <mergeCell ref="G19:H19"/>
    <mergeCell ref="G30:H30"/>
    <mergeCell ref="B31:H36"/>
    <mergeCell ref="G38:H38"/>
    <mergeCell ref="B20:H28"/>
    <mergeCell ref="G108:H108"/>
    <mergeCell ref="G126:H126"/>
    <mergeCell ref="G136:H136"/>
    <mergeCell ref="B136:F136"/>
    <mergeCell ref="G113:H113"/>
    <mergeCell ref="B110:H111"/>
    <mergeCell ref="B114:F114"/>
    <mergeCell ref="G114:H114"/>
    <mergeCell ref="B115:H123"/>
  </mergeCells>
  <pageMargins left="0.70866141732283472" right="0.70866141732283472" top="0.78740157480314965" bottom="0.78740157480314965" header="0.31496062992125984" footer="0.31496062992125984"/>
  <pageSetup paperSize="9" scale="68" firstPageNumber="58" orientation="portrait" useFirstPageNumber="1" r:id="rId1"/>
  <headerFooter>
    <oddFooter>&amp;L&amp;"-,Kurzíva"Zastupitelstvo  Olomouckého kraje 13-12-2021
13. - Rozpočet Olomouckého kraje 2022 - návrh rozpočtu
Příloha č. 3a): Výdaje odborů &amp;R&amp;"-,Kurzíva"Strana &amp;P (Celkem 176)</oddFooter>
  </headerFooter>
  <rowBreaks count="1" manualBreakCount="1">
    <brk id="135" min="1" max="7" man="1"/>
  </rowBreaks>
  <colBreaks count="1" manualBreakCount="1">
    <brk id="12" max="10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M45"/>
  <sheetViews>
    <sheetView showGridLines="0" view="pageBreakPreview" zoomScaleNormal="100" zoomScaleSheetLayoutView="100" workbookViewId="0">
      <selection activeCell="A31" sqref="A30:H32"/>
    </sheetView>
  </sheetViews>
  <sheetFormatPr defaultColWidth="9.140625" defaultRowHeight="14.25" x14ac:dyDescent="0.2"/>
  <cols>
    <col min="1" max="1" width="7" style="44" customWidth="1"/>
    <col min="2" max="2" width="8.5703125" style="44" customWidth="1"/>
    <col min="3" max="3" width="9.140625" style="44"/>
    <col min="4" max="4" width="58.7109375" style="38" customWidth="1"/>
    <col min="5" max="7" width="14.140625" style="36" customWidth="1"/>
    <col min="8" max="8" width="9.140625" style="38" customWidth="1"/>
    <col min="9" max="10" width="9" style="37" customWidth="1"/>
    <col min="11" max="11" width="14.42578125" style="38" bestFit="1" customWidth="1"/>
    <col min="12" max="12" width="9.140625" style="38"/>
    <col min="13" max="13" width="13.28515625" style="38" customWidth="1"/>
    <col min="14" max="16384" width="9.140625" style="38"/>
  </cols>
  <sheetData>
    <row r="1" spans="1:10" ht="23.25" x14ac:dyDescent="0.35">
      <c r="B1" s="117" t="s">
        <v>69</v>
      </c>
      <c r="G1" s="706" t="s">
        <v>117</v>
      </c>
      <c r="H1" s="706"/>
    </row>
    <row r="3" spans="1:10" x14ac:dyDescent="0.2">
      <c r="B3" s="54" t="s">
        <v>1</v>
      </c>
      <c r="C3" s="54" t="s">
        <v>118</v>
      </c>
    </row>
    <row r="4" spans="1:10" x14ac:dyDescent="0.2">
      <c r="C4" s="54" t="s">
        <v>56</v>
      </c>
    </row>
    <row r="6" spans="1:10" s="41" customFormat="1" ht="13.5" thickBot="1" x14ac:dyDescent="0.25">
      <c r="A6" s="119"/>
      <c r="B6" s="119"/>
      <c r="C6" s="119"/>
      <c r="E6" s="37"/>
      <c r="F6" s="37"/>
      <c r="G6" s="37"/>
      <c r="H6" s="198" t="s">
        <v>6</v>
      </c>
      <c r="I6" s="37"/>
      <c r="J6" s="37"/>
    </row>
    <row r="7" spans="1:10" s="41" customFormat="1" ht="39.75" thickTop="1" thickBot="1" x14ac:dyDescent="0.25">
      <c r="A7" s="119"/>
      <c r="B7" s="70" t="s">
        <v>2</v>
      </c>
      <c r="C7" s="71" t="s">
        <v>3</v>
      </c>
      <c r="D7" s="72" t="s">
        <v>4</v>
      </c>
      <c r="E7" s="73" t="s">
        <v>500</v>
      </c>
      <c r="F7" s="73" t="s">
        <v>504</v>
      </c>
      <c r="G7" s="73" t="s">
        <v>501</v>
      </c>
      <c r="H7" s="27" t="s">
        <v>5</v>
      </c>
      <c r="I7" s="37"/>
      <c r="J7" s="37"/>
    </row>
    <row r="8" spans="1:10" s="79" customFormat="1" thickTop="1" thickBot="1" x14ac:dyDescent="0.25">
      <c r="B8" s="74">
        <v>1</v>
      </c>
      <c r="C8" s="75">
        <v>2</v>
      </c>
      <c r="D8" s="75">
        <v>3</v>
      </c>
      <c r="E8" s="76">
        <v>4</v>
      </c>
      <c r="F8" s="76">
        <v>5</v>
      </c>
      <c r="G8" s="76">
        <v>6</v>
      </c>
      <c r="H8" s="77" t="s">
        <v>337</v>
      </c>
      <c r="I8" s="384"/>
      <c r="J8" s="384"/>
    </row>
    <row r="9" spans="1:10" ht="15" thickTop="1" x14ac:dyDescent="0.2">
      <c r="B9" s="156">
        <v>2212</v>
      </c>
      <c r="C9" s="157">
        <v>51</v>
      </c>
      <c r="D9" s="161" t="s">
        <v>7</v>
      </c>
      <c r="E9" s="159">
        <v>1550</v>
      </c>
      <c r="F9" s="159">
        <v>1470</v>
      </c>
      <c r="G9" s="159">
        <f>SUM(G17)</f>
        <v>99</v>
      </c>
      <c r="H9" s="120">
        <f>G9/E9*100</f>
        <v>6.3870967741935489</v>
      </c>
    </row>
    <row r="10" spans="1:10" x14ac:dyDescent="0.2">
      <c r="B10" s="95">
        <v>2223</v>
      </c>
      <c r="C10" s="96">
        <v>51</v>
      </c>
      <c r="D10" s="100" t="s">
        <v>7</v>
      </c>
      <c r="E10" s="25">
        <f>SUM(I24)</f>
        <v>470</v>
      </c>
      <c r="F10" s="25">
        <f>SUM(J24)</f>
        <v>555</v>
      </c>
      <c r="G10" s="25">
        <f>SUM(G24)</f>
        <v>1740</v>
      </c>
      <c r="H10" s="35">
        <f>G10/E10*100</f>
        <v>370.21276595744678</v>
      </c>
    </row>
    <row r="11" spans="1:10" ht="15" thickBot="1" x14ac:dyDescent="0.25">
      <c r="B11" s="95">
        <v>6172</v>
      </c>
      <c r="C11" s="96">
        <v>51</v>
      </c>
      <c r="D11" s="100" t="s">
        <v>7</v>
      </c>
      <c r="E11" s="25">
        <f>SUM(I34)</f>
        <v>20</v>
      </c>
      <c r="F11" s="25">
        <f>SUM(J34)</f>
        <v>20</v>
      </c>
      <c r="G11" s="25">
        <f>SUM(G34)</f>
        <v>20</v>
      </c>
      <c r="H11" s="35">
        <f>G11/E11*100</f>
        <v>100</v>
      </c>
    </row>
    <row r="12" spans="1:10" s="105" customFormat="1" ht="16.5" thickTop="1" thickBot="1" x14ac:dyDescent="0.3">
      <c r="A12" s="118"/>
      <c r="B12" s="683" t="s">
        <v>8</v>
      </c>
      <c r="C12" s="684"/>
      <c r="D12" s="685"/>
      <c r="E12" s="103">
        <f>SUM(E9:E11)</f>
        <v>2040</v>
      </c>
      <c r="F12" s="103">
        <f t="shared" ref="F12:G12" si="0">SUM(F9:F11)</f>
        <v>2045</v>
      </c>
      <c r="G12" s="103">
        <f t="shared" si="0"/>
        <v>1859</v>
      </c>
      <c r="H12" s="42">
        <f>G12/E12*100</f>
        <v>91.127450980392155</v>
      </c>
      <c r="I12" s="228"/>
      <c r="J12" s="228"/>
    </row>
    <row r="13" spans="1:10" ht="15" thickTop="1" x14ac:dyDescent="0.2"/>
    <row r="15" spans="1:10" ht="15" x14ac:dyDescent="0.25">
      <c r="B15" s="45" t="s">
        <v>10</v>
      </c>
    </row>
    <row r="16" spans="1:10" ht="17.25" customHeight="1" thickBot="1" x14ac:dyDescent="0.3">
      <c r="B16" s="46" t="s">
        <v>119</v>
      </c>
      <c r="C16" s="47"/>
      <c r="D16" s="48"/>
      <c r="E16" s="49"/>
      <c r="F16" s="49"/>
      <c r="G16" s="695">
        <f>SUM(G17)</f>
        <v>99</v>
      </c>
      <c r="H16" s="695"/>
      <c r="I16" s="230">
        <f>SUM(I17:I21)</f>
        <v>0</v>
      </c>
      <c r="J16" s="230">
        <f>SUM(J17:J21)</f>
        <v>0</v>
      </c>
    </row>
    <row r="17" spans="1:11" ht="15.75" thickTop="1" x14ac:dyDescent="0.25">
      <c r="A17" s="38">
        <v>5169</v>
      </c>
      <c r="B17" s="485" t="s">
        <v>16</v>
      </c>
      <c r="G17" s="698">
        <v>99</v>
      </c>
      <c r="H17" s="699"/>
      <c r="K17" s="41"/>
    </row>
    <row r="18" spans="1:11" ht="15" customHeight="1" x14ac:dyDescent="0.2">
      <c r="B18" s="697" t="s">
        <v>781</v>
      </c>
      <c r="C18" s="697"/>
      <c r="D18" s="697"/>
      <c r="E18" s="697"/>
      <c r="F18" s="697"/>
      <c r="G18" s="697"/>
      <c r="H18" s="697"/>
    </row>
    <row r="19" spans="1:11" ht="15" customHeight="1" x14ac:dyDescent="0.2">
      <c r="B19" s="697"/>
      <c r="C19" s="697"/>
      <c r="D19" s="697"/>
      <c r="E19" s="697"/>
      <c r="F19" s="697"/>
      <c r="G19" s="697"/>
      <c r="H19" s="697"/>
    </row>
    <row r="20" spans="1:11" ht="15" customHeight="1" x14ac:dyDescent="0.2">
      <c r="B20" s="697"/>
      <c r="C20" s="697"/>
      <c r="D20" s="697"/>
      <c r="E20" s="697"/>
      <c r="F20" s="697"/>
      <c r="G20" s="697"/>
      <c r="H20" s="697"/>
    </row>
    <row r="21" spans="1:11" ht="15" customHeight="1" x14ac:dyDescent="0.2">
      <c r="B21" s="697"/>
      <c r="C21" s="697"/>
      <c r="D21" s="697"/>
      <c r="E21" s="697"/>
      <c r="F21" s="697"/>
      <c r="G21" s="697"/>
      <c r="H21" s="697"/>
    </row>
    <row r="22" spans="1:11" ht="10.5" customHeight="1" x14ac:dyDescent="0.2">
      <c r="B22" s="697"/>
      <c r="C22" s="697"/>
      <c r="D22" s="697"/>
      <c r="E22" s="697"/>
      <c r="F22" s="697"/>
      <c r="G22" s="697"/>
      <c r="H22" s="697"/>
    </row>
    <row r="23" spans="1:11" ht="15" x14ac:dyDescent="0.25">
      <c r="B23" s="484"/>
      <c r="C23" s="484"/>
      <c r="D23" s="484"/>
      <c r="E23" s="484"/>
      <c r="F23" s="484"/>
      <c r="G23" s="484"/>
      <c r="H23" s="484"/>
    </row>
    <row r="24" spans="1:11" ht="17.25" customHeight="1" thickBot="1" x14ac:dyDescent="0.3">
      <c r="B24" s="46" t="s">
        <v>120</v>
      </c>
      <c r="C24" s="47"/>
      <c r="D24" s="48"/>
      <c r="E24" s="49"/>
      <c r="F24" s="49"/>
      <c r="G24" s="695">
        <f>SUM(G25,G29)</f>
        <v>1740</v>
      </c>
      <c r="H24" s="695"/>
      <c r="I24" s="230">
        <f>SUM(I25:I29)</f>
        <v>470</v>
      </c>
      <c r="J24" s="230">
        <f>SUM(J25:J29)</f>
        <v>555</v>
      </c>
    </row>
    <row r="25" spans="1:11" ht="15.75" thickTop="1" x14ac:dyDescent="0.25">
      <c r="A25" s="44">
        <v>5166</v>
      </c>
      <c r="B25" s="43" t="s">
        <v>14</v>
      </c>
      <c r="G25" s="698">
        <v>1350</v>
      </c>
      <c r="H25" s="699"/>
      <c r="I25" s="37">
        <v>80</v>
      </c>
      <c r="J25" s="37">
        <v>0</v>
      </c>
    </row>
    <row r="26" spans="1:11" ht="14.25" customHeight="1" x14ac:dyDescent="0.2">
      <c r="B26" s="720" t="s">
        <v>749</v>
      </c>
      <c r="C26" s="720"/>
      <c r="D26" s="720"/>
      <c r="E26" s="720"/>
      <c r="F26" s="720"/>
      <c r="G26" s="720"/>
      <c r="H26" s="720"/>
      <c r="I26" s="37">
        <v>0</v>
      </c>
      <c r="J26" s="37">
        <v>110</v>
      </c>
      <c r="K26" s="38">
        <v>5171</v>
      </c>
    </row>
    <row r="27" spans="1:11" ht="29.25" customHeight="1" x14ac:dyDescent="0.2">
      <c r="B27" s="720"/>
      <c r="C27" s="720"/>
      <c r="D27" s="720"/>
      <c r="E27" s="720"/>
      <c r="F27" s="720"/>
      <c r="G27" s="720"/>
      <c r="H27" s="720"/>
    </row>
    <row r="28" spans="1:11" ht="15" x14ac:dyDescent="0.2">
      <c r="B28" s="58"/>
      <c r="C28" s="58"/>
      <c r="D28" s="58"/>
      <c r="E28" s="58"/>
      <c r="F28" s="58"/>
      <c r="G28" s="58"/>
      <c r="H28" s="58"/>
    </row>
    <row r="29" spans="1:11" ht="15" x14ac:dyDescent="0.25">
      <c r="A29" s="44">
        <v>5192</v>
      </c>
      <c r="B29" s="43" t="s">
        <v>177</v>
      </c>
      <c r="G29" s="698">
        <v>390</v>
      </c>
      <c r="H29" s="699"/>
      <c r="I29" s="37">
        <v>390</v>
      </c>
      <c r="J29" s="37">
        <v>445</v>
      </c>
    </row>
    <row r="30" spans="1:11" ht="14.25" customHeight="1" x14ac:dyDescent="0.2">
      <c r="B30" s="720" t="s">
        <v>750</v>
      </c>
      <c r="C30" s="720"/>
      <c r="D30" s="720"/>
      <c r="E30" s="720"/>
      <c r="F30" s="720"/>
      <c r="G30" s="720"/>
      <c r="H30" s="720"/>
    </row>
    <row r="31" spans="1:11" ht="14.25" customHeight="1" x14ac:dyDescent="0.2">
      <c r="B31" s="720"/>
      <c r="C31" s="720"/>
      <c r="D31" s="720"/>
      <c r="E31" s="720"/>
      <c r="F31" s="720"/>
      <c r="G31" s="720"/>
      <c r="H31" s="720"/>
    </row>
    <row r="32" spans="1:11" ht="15" customHeight="1" x14ac:dyDescent="0.2">
      <c r="B32" s="720"/>
      <c r="C32" s="720"/>
      <c r="D32" s="720"/>
      <c r="E32" s="720"/>
      <c r="F32" s="720"/>
      <c r="G32" s="720"/>
      <c r="H32" s="720"/>
    </row>
    <row r="33" spans="1:13" ht="15" x14ac:dyDescent="0.25">
      <c r="B33" s="61"/>
      <c r="C33" s="61"/>
      <c r="D33" s="61"/>
      <c r="E33" s="61"/>
      <c r="F33" s="61"/>
      <c r="G33" s="61"/>
      <c r="H33" s="61"/>
    </row>
    <row r="34" spans="1:13" ht="15.75" thickBot="1" x14ac:dyDescent="0.3">
      <c r="B34" s="46" t="s">
        <v>44</v>
      </c>
      <c r="C34" s="47"/>
      <c r="D34" s="48"/>
      <c r="E34" s="49"/>
      <c r="F34" s="49"/>
      <c r="G34" s="695">
        <f>SUM(G35)</f>
        <v>20</v>
      </c>
      <c r="H34" s="695"/>
      <c r="I34" s="230">
        <v>20</v>
      </c>
      <c r="J34" s="230">
        <v>20</v>
      </c>
    </row>
    <row r="35" spans="1:13" ht="15.75" thickTop="1" x14ac:dyDescent="0.25">
      <c r="A35" s="44">
        <v>5164</v>
      </c>
      <c r="B35" s="43" t="s">
        <v>42</v>
      </c>
      <c r="G35" s="698">
        <v>20</v>
      </c>
      <c r="H35" s="699"/>
    </row>
    <row r="36" spans="1:13" x14ac:dyDescent="0.2">
      <c r="B36" s="789" t="s">
        <v>422</v>
      </c>
      <c r="C36" s="789"/>
      <c r="D36" s="789"/>
      <c r="E36" s="789"/>
      <c r="F36" s="789"/>
      <c r="G36" s="789"/>
      <c r="H36" s="789"/>
    </row>
    <row r="37" spans="1:13" x14ac:dyDescent="0.2">
      <c r="B37" s="789"/>
      <c r="C37" s="789"/>
      <c r="D37" s="789"/>
      <c r="E37" s="789"/>
      <c r="F37" s="789"/>
      <c r="G37" s="789"/>
      <c r="H37" s="789"/>
    </row>
    <row r="40" spans="1:13" s="153" customFormat="1" ht="15" x14ac:dyDescent="0.25">
      <c r="A40" s="261"/>
      <c r="I40" s="441"/>
      <c r="J40" s="441"/>
      <c r="M40" s="152"/>
    </row>
    <row r="41" spans="1:13" s="153" customFormat="1" ht="15" x14ac:dyDescent="0.25">
      <c r="A41" s="261"/>
      <c r="I41" s="441"/>
      <c r="J41" s="441"/>
      <c r="M41" s="152"/>
    </row>
    <row r="43" spans="1:13" x14ac:dyDescent="0.2">
      <c r="D43" s="342" t="s">
        <v>502</v>
      </c>
      <c r="E43" s="343">
        <f>SUM(E12)</f>
        <v>2040</v>
      </c>
      <c r="F43" s="343">
        <f t="shared" ref="F43:G43" si="1">SUM(F12)</f>
        <v>2045</v>
      </c>
      <c r="G43" s="343">
        <f t="shared" si="1"/>
        <v>1859</v>
      </c>
    </row>
    <row r="44" spans="1:13" x14ac:dyDescent="0.2">
      <c r="D44" s="342" t="s">
        <v>503</v>
      </c>
      <c r="E44" s="343">
        <v>0</v>
      </c>
      <c r="F44" s="343">
        <v>0</v>
      </c>
      <c r="G44" s="343">
        <v>0</v>
      </c>
    </row>
    <row r="45" spans="1:13" ht="15" x14ac:dyDescent="0.25">
      <c r="D45" s="344" t="s">
        <v>498</v>
      </c>
      <c r="E45" s="345">
        <f>SUM(E43:E44)</f>
        <v>2040</v>
      </c>
      <c r="F45" s="345">
        <f t="shared" ref="F45:G45" si="2">SUM(F43:F44)</f>
        <v>2045</v>
      </c>
      <c r="G45" s="345">
        <f t="shared" si="2"/>
        <v>1859</v>
      </c>
    </row>
  </sheetData>
  <mergeCells count="13">
    <mergeCell ref="G1:H1"/>
    <mergeCell ref="B12:D12"/>
    <mergeCell ref="G24:H24"/>
    <mergeCell ref="G35:H35"/>
    <mergeCell ref="B36:H37"/>
    <mergeCell ref="G25:H25"/>
    <mergeCell ref="G29:H29"/>
    <mergeCell ref="B26:H27"/>
    <mergeCell ref="G34:H34"/>
    <mergeCell ref="B30:H32"/>
    <mergeCell ref="G16:H16"/>
    <mergeCell ref="G17:H17"/>
    <mergeCell ref="B18:H22"/>
  </mergeCells>
  <pageMargins left="0.70866141732283472" right="0.70866141732283472" top="0.78740157480314965" bottom="0.78740157480314965" header="0.31496062992125984" footer="0.31496062992125984"/>
  <pageSetup paperSize="9" scale="68" firstPageNumber="61" orientation="portrait" useFirstPageNumber="1" r:id="rId1"/>
  <headerFooter>
    <oddFooter>&amp;L&amp;"-,Kurzíva"Zastupitelstvo  Olomouckého kraje 13-12-2021
13. - Rozpočet Olomouckého kraje 2022 - návrh rozpočtu
Příloha č. 3a): Výdaje odborů &amp;R&amp;"-,Kurzíva"Strana &amp;P (Celkem 176)</oddFooter>
  </headerFooter>
  <colBreaks count="1" manualBreakCount="1">
    <brk id="12" max="10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85"/>
  <sheetViews>
    <sheetView showGridLines="0" view="pageBreakPreview" topLeftCell="A46" zoomScaleNormal="100" zoomScaleSheetLayoutView="100" workbookViewId="0">
      <selection activeCell="A31" sqref="A31:H31"/>
    </sheetView>
  </sheetViews>
  <sheetFormatPr defaultColWidth="9.140625" defaultRowHeight="14.25" x14ac:dyDescent="0.2"/>
  <cols>
    <col min="1" max="1" width="6.140625" style="38" customWidth="1"/>
    <col min="2" max="2" width="8.5703125" style="44" customWidth="1"/>
    <col min="3" max="3" width="9.140625" style="44"/>
    <col min="4" max="4" width="58.7109375" style="38" customWidth="1"/>
    <col min="5" max="7" width="14.140625" style="36" customWidth="1"/>
    <col min="8" max="8" width="9.140625" style="38" customWidth="1"/>
    <col min="9" max="10" width="8.85546875" style="37" customWidth="1"/>
    <col min="11" max="12" width="9.140625" style="38"/>
    <col min="13" max="13" width="13.28515625" style="38" customWidth="1"/>
    <col min="14" max="16384" width="9.140625" style="38"/>
  </cols>
  <sheetData>
    <row r="1" spans="2:10" ht="23.25" x14ac:dyDescent="0.35">
      <c r="B1" s="117" t="s">
        <v>247</v>
      </c>
      <c r="G1" s="706" t="s">
        <v>248</v>
      </c>
      <c r="H1" s="706"/>
    </row>
    <row r="3" spans="2:10" x14ac:dyDescent="0.2">
      <c r="B3" s="175" t="s">
        <v>1</v>
      </c>
      <c r="C3" s="327" t="s">
        <v>828</v>
      </c>
    </row>
    <row r="4" spans="2:10" x14ac:dyDescent="0.2">
      <c r="C4" s="175" t="s">
        <v>56</v>
      </c>
    </row>
    <row r="6" spans="2:10" s="41" customFormat="1" ht="13.5" thickBot="1" x14ac:dyDescent="0.25">
      <c r="B6" s="119"/>
      <c r="C6" s="119"/>
      <c r="E6" s="37"/>
      <c r="F6" s="37"/>
      <c r="G6" s="37"/>
      <c r="H6" s="198" t="s">
        <v>6</v>
      </c>
      <c r="I6" s="37"/>
      <c r="J6" s="37"/>
    </row>
    <row r="7" spans="2:10" s="41" customFormat="1" ht="39.75" thickTop="1" thickBot="1" x14ac:dyDescent="0.25">
      <c r="B7" s="70" t="s">
        <v>2</v>
      </c>
      <c r="C7" s="71" t="s">
        <v>3</v>
      </c>
      <c r="D7" s="72" t="s">
        <v>4</v>
      </c>
      <c r="E7" s="73" t="s">
        <v>500</v>
      </c>
      <c r="F7" s="73" t="s">
        <v>504</v>
      </c>
      <c r="G7" s="73" t="s">
        <v>501</v>
      </c>
      <c r="H7" s="27" t="s">
        <v>5</v>
      </c>
      <c r="I7" s="37"/>
      <c r="J7" s="37"/>
    </row>
    <row r="8" spans="2:10" s="79" customFormat="1" thickTop="1" thickBot="1" x14ac:dyDescent="0.25">
      <c r="B8" s="74">
        <v>1</v>
      </c>
      <c r="C8" s="75">
        <v>2</v>
      </c>
      <c r="D8" s="75">
        <v>3</v>
      </c>
      <c r="E8" s="76">
        <v>4</v>
      </c>
      <c r="F8" s="76">
        <v>5</v>
      </c>
      <c r="G8" s="76">
        <v>6</v>
      </c>
      <c r="H8" s="77" t="s">
        <v>337</v>
      </c>
      <c r="I8" s="384"/>
      <c r="J8" s="384"/>
    </row>
    <row r="9" spans="2:10" s="207" customFormat="1" ht="29.25" thickTop="1" x14ac:dyDescent="0.25">
      <c r="B9" s="316">
        <v>3314</v>
      </c>
      <c r="C9" s="317">
        <v>53</v>
      </c>
      <c r="D9" s="318" t="s">
        <v>272</v>
      </c>
      <c r="E9" s="319">
        <f>SUM(I19)</f>
        <v>12822</v>
      </c>
      <c r="F9" s="319">
        <f>SUM(J19)</f>
        <v>12822</v>
      </c>
      <c r="G9" s="319">
        <f>SUM(G19)</f>
        <v>12822</v>
      </c>
      <c r="H9" s="320">
        <f>G9/E9*100</f>
        <v>100</v>
      </c>
      <c r="I9" s="240"/>
      <c r="J9" s="240"/>
    </row>
    <row r="10" spans="2:10" x14ac:dyDescent="0.2">
      <c r="B10" s="95">
        <v>3319</v>
      </c>
      <c r="C10" s="96">
        <v>51</v>
      </c>
      <c r="D10" s="100" t="s">
        <v>7</v>
      </c>
      <c r="E10" s="25">
        <f>SUM(I23)</f>
        <v>763</v>
      </c>
      <c r="F10" s="25">
        <f>SUM(J23)</f>
        <v>802</v>
      </c>
      <c r="G10" s="25">
        <f>SUM(G23)</f>
        <v>753</v>
      </c>
      <c r="H10" s="99">
        <f t="shared" ref="H10:H13" si="0">G10/E10*100</f>
        <v>98.689384010484929</v>
      </c>
    </row>
    <row r="11" spans="2:10" x14ac:dyDescent="0.2">
      <c r="B11" s="95">
        <v>3319</v>
      </c>
      <c r="C11" s="96">
        <v>54</v>
      </c>
      <c r="D11" s="100"/>
      <c r="E11" s="25"/>
      <c r="F11" s="25"/>
      <c r="G11" s="25">
        <f>SUM(G55)</f>
        <v>10</v>
      </c>
      <c r="H11" s="99"/>
    </row>
    <row r="12" spans="2:10" x14ac:dyDescent="0.2">
      <c r="B12" s="95">
        <v>3329</v>
      </c>
      <c r="C12" s="96">
        <v>51</v>
      </c>
      <c r="D12" s="100"/>
      <c r="E12" s="25"/>
      <c r="F12" s="25">
        <v>60</v>
      </c>
      <c r="G12" s="25"/>
      <c r="H12" s="99"/>
    </row>
    <row r="13" spans="2:10" x14ac:dyDescent="0.2">
      <c r="B13" s="95">
        <v>3419</v>
      </c>
      <c r="C13" s="96">
        <v>51</v>
      </c>
      <c r="D13" s="100" t="s">
        <v>7</v>
      </c>
      <c r="E13" s="25">
        <f>SUM(I59)</f>
        <v>8685</v>
      </c>
      <c r="F13" s="25">
        <f>SUM(J59)</f>
        <v>14815</v>
      </c>
      <c r="G13" s="25">
        <f>SUM(G59)</f>
        <v>21985</v>
      </c>
      <c r="H13" s="99">
        <f t="shared" si="0"/>
        <v>253.13759355210132</v>
      </c>
    </row>
    <row r="14" spans="2:10" x14ac:dyDescent="0.2">
      <c r="B14" s="95">
        <v>3419</v>
      </c>
      <c r="C14" s="96">
        <v>54</v>
      </c>
      <c r="D14" s="100" t="s">
        <v>9</v>
      </c>
      <c r="E14" s="25"/>
      <c r="F14" s="25"/>
      <c r="G14" s="25"/>
      <c r="H14" s="99"/>
    </row>
    <row r="15" spans="2:10" ht="15" thickBot="1" x14ac:dyDescent="0.25">
      <c r="B15" s="101">
        <v>3419</v>
      </c>
      <c r="C15" s="102">
        <v>61</v>
      </c>
      <c r="D15" s="438"/>
      <c r="E15" s="26"/>
      <c r="F15" s="26">
        <v>115</v>
      </c>
      <c r="G15" s="26"/>
      <c r="H15" s="321"/>
    </row>
    <row r="16" spans="2:10" s="105" customFormat="1" ht="16.5" thickTop="1" thickBot="1" x14ac:dyDescent="0.3">
      <c r="B16" s="683" t="s">
        <v>8</v>
      </c>
      <c r="C16" s="684"/>
      <c r="D16" s="685"/>
      <c r="E16" s="103">
        <f>SUM(E9:E15)</f>
        <v>22270</v>
      </c>
      <c r="F16" s="103">
        <f>SUM(F9:F15)</f>
        <v>28614</v>
      </c>
      <c r="G16" s="103">
        <f>SUM(G9:G15)</f>
        <v>35570</v>
      </c>
      <c r="H16" s="42">
        <f>G16/E16*100</f>
        <v>159.72159856308937</v>
      </c>
      <c r="I16" s="228"/>
      <c r="J16" s="228"/>
    </row>
    <row r="17" spans="1:10" ht="15" thickTop="1" x14ac:dyDescent="0.2">
      <c r="B17" s="38"/>
      <c r="C17" s="38"/>
      <c r="E17" s="38"/>
      <c r="F17" s="38"/>
      <c r="G17" s="38"/>
    </row>
    <row r="18" spans="1:10" ht="15" x14ac:dyDescent="0.25">
      <c r="B18" s="45" t="s">
        <v>10</v>
      </c>
    </row>
    <row r="19" spans="1:10" ht="30.75" customHeight="1" thickBot="1" x14ac:dyDescent="0.3">
      <c r="B19" s="677" t="s">
        <v>286</v>
      </c>
      <c r="C19" s="678"/>
      <c r="D19" s="678"/>
      <c r="E19" s="678"/>
      <c r="F19" s="678"/>
      <c r="G19" s="695">
        <f>SUM(G20)</f>
        <v>12822</v>
      </c>
      <c r="H19" s="695"/>
      <c r="I19" s="230">
        <v>12822</v>
      </c>
      <c r="J19" s="230">
        <v>12822</v>
      </c>
    </row>
    <row r="20" spans="1:10" ht="14.25" customHeight="1" thickTop="1" x14ac:dyDescent="0.25">
      <c r="A20" s="38">
        <v>5331</v>
      </c>
      <c r="B20" s="43" t="s">
        <v>158</v>
      </c>
      <c r="G20" s="698">
        <v>12822</v>
      </c>
      <c r="H20" s="699"/>
    </row>
    <row r="21" spans="1:10" ht="15" customHeight="1" x14ac:dyDescent="0.25">
      <c r="B21" s="675" t="s">
        <v>493</v>
      </c>
      <c r="C21" s="675"/>
      <c r="D21" s="675"/>
      <c r="E21" s="675"/>
      <c r="F21" s="675"/>
      <c r="G21" s="710"/>
      <c r="H21" s="711"/>
    </row>
    <row r="23" spans="1:10" ht="17.25" customHeight="1" thickBot="1" x14ac:dyDescent="0.3">
      <c r="B23" s="46" t="s">
        <v>121</v>
      </c>
      <c r="C23" s="47"/>
      <c r="D23" s="48"/>
      <c r="E23" s="49"/>
      <c r="F23" s="49"/>
      <c r="G23" s="695">
        <f>SUM(G24,G27,G30,G33,G43,G52)</f>
        <v>753</v>
      </c>
      <c r="H23" s="695"/>
      <c r="I23" s="230">
        <f>SUM(I24:I52)</f>
        <v>763</v>
      </c>
      <c r="J23" s="230">
        <f>SUM(J24:J52)</f>
        <v>802</v>
      </c>
    </row>
    <row r="24" spans="1:10" ht="15.75" thickTop="1" x14ac:dyDescent="0.25">
      <c r="A24" s="38">
        <v>5139</v>
      </c>
      <c r="B24" s="43" t="s">
        <v>185</v>
      </c>
      <c r="G24" s="698">
        <v>5</v>
      </c>
      <c r="H24" s="699"/>
      <c r="I24" s="37">
        <v>5</v>
      </c>
      <c r="J24" s="37">
        <v>4</v>
      </c>
    </row>
    <row r="25" spans="1:10" x14ac:dyDescent="0.2">
      <c r="B25" s="704" t="s">
        <v>483</v>
      </c>
      <c r="C25" s="704"/>
      <c r="D25" s="704"/>
      <c r="E25" s="704"/>
      <c r="F25" s="704"/>
      <c r="G25" s="704"/>
      <c r="H25" s="704"/>
    </row>
    <row r="26" spans="1:10" ht="9.9499999999999993" customHeight="1" x14ac:dyDescent="0.2">
      <c r="B26" s="184"/>
      <c r="C26" s="184"/>
      <c r="D26" s="184"/>
      <c r="E26" s="184"/>
      <c r="F26" s="184"/>
      <c r="G26" s="184"/>
      <c r="H26" s="184"/>
    </row>
    <row r="27" spans="1:10" ht="15" x14ac:dyDescent="0.25">
      <c r="A27" s="38">
        <v>5164</v>
      </c>
      <c r="B27" s="43" t="s">
        <v>42</v>
      </c>
      <c r="G27" s="698">
        <v>17</v>
      </c>
      <c r="H27" s="699"/>
      <c r="I27" s="37">
        <v>17</v>
      </c>
      <c r="J27" s="37">
        <v>17</v>
      </c>
    </row>
    <row r="28" spans="1:10" ht="30.75" customHeight="1" x14ac:dyDescent="0.2">
      <c r="B28" s="720" t="s">
        <v>204</v>
      </c>
      <c r="C28" s="720"/>
      <c r="D28" s="720"/>
      <c r="E28" s="720"/>
      <c r="F28" s="720"/>
      <c r="G28" s="720"/>
      <c r="H28" s="720"/>
    </row>
    <row r="29" spans="1:10" ht="9.9499999999999993" customHeight="1" x14ac:dyDescent="0.2"/>
    <row r="30" spans="1:10" ht="15" x14ac:dyDescent="0.25">
      <c r="A30" s="38">
        <v>5166</v>
      </c>
      <c r="B30" s="43" t="s">
        <v>14</v>
      </c>
      <c r="C30" s="183"/>
      <c r="D30" s="183"/>
      <c r="E30" s="183"/>
      <c r="F30" s="183"/>
      <c r="G30" s="698">
        <v>23</v>
      </c>
      <c r="H30" s="699"/>
      <c r="I30" s="37">
        <v>23</v>
      </c>
      <c r="J30" s="37">
        <v>23</v>
      </c>
    </row>
    <row r="31" spans="1:10" x14ac:dyDescent="0.2">
      <c r="B31" s="714" t="s">
        <v>249</v>
      </c>
      <c r="C31" s="714"/>
      <c r="D31" s="714"/>
      <c r="E31" s="714"/>
      <c r="F31" s="714"/>
      <c r="G31" s="714"/>
      <c r="H31" s="714"/>
    </row>
    <row r="32" spans="1:10" ht="9.9499999999999993" customHeight="1" x14ac:dyDescent="0.2">
      <c r="B32" s="327"/>
      <c r="C32" s="327"/>
      <c r="D32" s="327"/>
      <c r="E32" s="327"/>
      <c r="F32" s="327"/>
      <c r="G32" s="327"/>
      <c r="H32" s="327"/>
    </row>
    <row r="33" spans="1:10" ht="15" x14ac:dyDescent="0.25">
      <c r="A33" s="38">
        <v>5169</v>
      </c>
      <c r="B33" s="21" t="s">
        <v>16</v>
      </c>
      <c r="C33" s="170"/>
      <c r="D33" s="170"/>
      <c r="E33" s="170"/>
      <c r="F33" s="170"/>
      <c r="G33" s="673">
        <f>SUM(G34,G36,G39,G41)</f>
        <v>590</v>
      </c>
      <c r="H33" s="696"/>
      <c r="I33" s="37">
        <v>600</v>
      </c>
      <c r="J33" s="37">
        <v>640</v>
      </c>
    </row>
    <row r="34" spans="1:10" ht="14.25" customHeight="1" x14ac:dyDescent="0.25">
      <c r="B34" s="790" t="s">
        <v>738</v>
      </c>
      <c r="C34" s="790"/>
      <c r="D34" s="790"/>
      <c r="E34" s="790"/>
      <c r="F34" s="790"/>
      <c r="G34" s="710">
        <v>200</v>
      </c>
      <c r="H34" s="711"/>
    </row>
    <row r="35" spans="1:10" x14ac:dyDescent="0.2">
      <c r="B35" s="330"/>
      <c r="C35" s="331"/>
      <c r="D35" s="331"/>
      <c r="E35" s="331"/>
      <c r="F35" s="331"/>
      <c r="G35" s="331"/>
      <c r="H35" s="331"/>
    </row>
    <row r="36" spans="1:10" ht="14.25" customHeight="1" x14ac:dyDescent="0.25">
      <c r="B36" s="790" t="s">
        <v>420</v>
      </c>
      <c r="C36" s="790"/>
      <c r="D36" s="790"/>
      <c r="E36" s="790"/>
      <c r="F36" s="790"/>
      <c r="G36" s="710">
        <v>275</v>
      </c>
      <c r="H36" s="711"/>
    </row>
    <row r="37" spans="1:10" ht="15.75" customHeight="1" x14ac:dyDescent="0.2">
      <c r="B37" s="671" t="s">
        <v>484</v>
      </c>
      <c r="C37" s="671"/>
      <c r="D37" s="671"/>
      <c r="E37" s="671"/>
      <c r="F37" s="671"/>
      <c r="G37" s="671"/>
      <c r="H37" s="671"/>
    </row>
    <row r="38" spans="1:10" ht="15.75" customHeight="1" x14ac:dyDescent="0.2">
      <c r="B38" s="432"/>
      <c r="C38" s="432"/>
      <c r="D38" s="432"/>
      <c r="E38" s="432"/>
      <c r="F38" s="432"/>
      <c r="G38" s="432"/>
      <c r="H38" s="432"/>
    </row>
    <row r="39" spans="1:10" ht="14.25" customHeight="1" x14ac:dyDescent="0.25">
      <c r="B39" s="790" t="s">
        <v>739</v>
      </c>
      <c r="C39" s="790"/>
      <c r="D39" s="790"/>
      <c r="E39" s="790"/>
      <c r="F39" s="790"/>
      <c r="G39" s="710">
        <v>15</v>
      </c>
      <c r="H39" s="711"/>
    </row>
    <row r="40" spans="1:10" ht="15.75" customHeight="1" x14ac:dyDescent="0.2">
      <c r="B40" s="432"/>
      <c r="C40" s="432"/>
      <c r="D40" s="432"/>
      <c r="E40" s="432"/>
      <c r="F40" s="432"/>
      <c r="G40" s="432"/>
      <c r="H40" s="432"/>
    </row>
    <row r="41" spans="1:10" ht="14.25" customHeight="1" x14ac:dyDescent="0.25">
      <c r="B41" s="790" t="s">
        <v>740</v>
      </c>
      <c r="C41" s="790"/>
      <c r="D41" s="790"/>
      <c r="E41" s="790"/>
      <c r="F41" s="790"/>
      <c r="G41" s="710">
        <v>100</v>
      </c>
      <c r="H41" s="711"/>
    </row>
    <row r="42" spans="1:10" ht="15.75" customHeight="1" x14ac:dyDescent="0.2">
      <c r="B42" s="22"/>
      <c r="C42" s="22"/>
      <c r="D42" s="23"/>
      <c r="E42" s="24"/>
      <c r="F42" s="24"/>
      <c r="G42" s="24"/>
      <c r="H42" s="23"/>
    </row>
    <row r="43" spans="1:10" ht="15" x14ac:dyDescent="0.25">
      <c r="A43" s="38">
        <v>5175</v>
      </c>
      <c r="B43" s="21" t="s">
        <v>33</v>
      </c>
      <c r="C43" s="22"/>
      <c r="D43" s="23"/>
      <c r="E43" s="24"/>
      <c r="F43" s="24"/>
      <c r="G43" s="673">
        <f>SUM(G44,G46,G50)</f>
        <v>64</v>
      </c>
      <c r="H43" s="696"/>
      <c r="I43" s="37">
        <v>64</v>
      </c>
      <c r="J43" s="37">
        <v>64</v>
      </c>
    </row>
    <row r="44" spans="1:10" ht="15" customHeight="1" x14ac:dyDescent="0.25">
      <c r="B44" s="709" t="s">
        <v>485</v>
      </c>
      <c r="C44" s="709"/>
      <c r="D44" s="709"/>
      <c r="E44" s="709"/>
      <c r="F44" s="709"/>
      <c r="G44" s="710">
        <v>9</v>
      </c>
      <c r="H44" s="711"/>
    </row>
    <row r="45" spans="1:10" ht="9.9499999999999993" customHeight="1" x14ac:dyDescent="0.2"/>
    <row r="46" spans="1:10" ht="15" customHeight="1" x14ac:dyDescent="0.25">
      <c r="B46" s="709" t="s">
        <v>251</v>
      </c>
      <c r="C46" s="709"/>
      <c r="D46" s="709"/>
      <c r="E46" s="709"/>
      <c r="F46" s="709"/>
      <c r="G46" s="710">
        <v>30</v>
      </c>
      <c r="H46" s="711"/>
    </row>
    <row r="47" spans="1:10" x14ac:dyDescent="0.2">
      <c r="B47" s="720" t="s">
        <v>250</v>
      </c>
      <c r="C47" s="720"/>
      <c r="D47" s="720"/>
      <c r="E47" s="720"/>
      <c r="F47" s="720"/>
      <c r="G47" s="720"/>
      <c r="H47" s="720"/>
    </row>
    <row r="48" spans="1:10" x14ac:dyDescent="0.2">
      <c r="B48" s="720"/>
      <c r="C48" s="720"/>
      <c r="D48" s="720"/>
      <c r="E48" s="720"/>
      <c r="F48" s="720"/>
      <c r="G48" s="720"/>
      <c r="H48" s="720"/>
    </row>
    <row r="49" spans="1:39" x14ac:dyDescent="0.2">
      <c r="B49" s="253"/>
      <c r="C49" s="253"/>
      <c r="D49" s="253"/>
      <c r="E49" s="253"/>
      <c r="F49" s="253"/>
      <c r="G49" s="253"/>
      <c r="H49" s="253"/>
    </row>
    <row r="50" spans="1:39" ht="15" customHeight="1" x14ac:dyDescent="0.25">
      <c r="B50" s="709" t="s">
        <v>741</v>
      </c>
      <c r="C50" s="709"/>
      <c r="D50" s="709"/>
      <c r="E50" s="709"/>
      <c r="F50" s="709"/>
      <c r="G50" s="710">
        <v>25</v>
      </c>
      <c r="H50" s="711"/>
    </row>
    <row r="51" spans="1:39" ht="9.9499999999999993" customHeight="1" x14ac:dyDescent="0.2"/>
    <row r="52" spans="1:39" ht="15.75" customHeight="1" x14ac:dyDescent="0.25">
      <c r="A52" s="38">
        <v>5192</v>
      </c>
      <c r="B52" s="43" t="s">
        <v>187</v>
      </c>
      <c r="C52" s="183"/>
      <c r="D52" s="183"/>
      <c r="E52" s="183"/>
      <c r="F52" s="183"/>
      <c r="G52" s="698">
        <v>54</v>
      </c>
      <c r="H52" s="699"/>
      <c r="I52" s="37">
        <v>54</v>
      </c>
      <c r="J52" s="37">
        <v>54</v>
      </c>
    </row>
    <row r="53" spans="1:39" ht="15.75" customHeight="1" x14ac:dyDescent="0.2">
      <c r="B53" s="704" t="s">
        <v>268</v>
      </c>
      <c r="C53" s="704"/>
      <c r="D53" s="704"/>
      <c r="E53" s="704"/>
      <c r="F53" s="704"/>
      <c r="G53" s="704"/>
      <c r="H53" s="704"/>
    </row>
    <row r="54" spans="1:39" ht="15.75" customHeight="1" x14ac:dyDescent="0.2">
      <c r="B54" s="413"/>
    </row>
    <row r="55" spans="1:39" ht="15.75" thickBot="1" x14ac:dyDescent="0.3">
      <c r="B55" s="46" t="s">
        <v>742</v>
      </c>
      <c r="C55" s="47"/>
      <c r="D55" s="48"/>
      <c r="E55" s="48"/>
      <c r="F55" s="49"/>
      <c r="G55" s="695">
        <f>SUM(G56)</f>
        <v>10</v>
      </c>
      <c r="H55" s="695"/>
      <c r="I55" s="230"/>
      <c r="J55" s="230"/>
    </row>
    <row r="56" spans="1:39" ht="15.75" thickTop="1" x14ac:dyDescent="0.25">
      <c r="A56" s="38">
        <v>5492</v>
      </c>
      <c r="B56" s="116" t="s">
        <v>133</v>
      </c>
      <c r="C56" s="170"/>
      <c r="D56" s="170"/>
      <c r="E56" s="170"/>
      <c r="F56" s="170"/>
      <c r="G56" s="673">
        <v>10</v>
      </c>
      <c r="H56" s="674"/>
      <c r="I56" s="69"/>
      <c r="J56" s="69"/>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row>
    <row r="57" spans="1:39" ht="15.75" customHeight="1" x14ac:dyDescent="0.2">
      <c r="B57" s="433" t="s">
        <v>743</v>
      </c>
    </row>
    <row r="58" spans="1:39" ht="15.75" customHeight="1" x14ac:dyDescent="0.2">
      <c r="B58" s="413"/>
    </row>
    <row r="59" spans="1:39" ht="17.25" customHeight="1" thickBot="1" x14ac:dyDescent="0.3">
      <c r="B59" s="46" t="s">
        <v>252</v>
      </c>
      <c r="C59" s="47"/>
      <c r="D59" s="48"/>
      <c r="E59" s="49"/>
      <c r="F59" s="49"/>
      <c r="G59" s="695">
        <f>SUM(G60,G75,G78)</f>
        <v>21985</v>
      </c>
      <c r="H59" s="695"/>
      <c r="I59" s="230">
        <f>SUM(I60:I78)</f>
        <v>8685</v>
      </c>
      <c r="J59" s="230">
        <f>SUM(J60:J78)</f>
        <v>14815</v>
      </c>
    </row>
    <row r="60" spans="1:39" ht="15.75" thickTop="1" x14ac:dyDescent="0.25">
      <c r="A60" s="38">
        <v>5169</v>
      </c>
      <c r="B60" s="43" t="s">
        <v>16</v>
      </c>
      <c r="G60" s="698">
        <f>SUM(G61,G71)</f>
        <v>18185</v>
      </c>
      <c r="H60" s="699"/>
      <c r="I60" s="37">
        <v>5885</v>
      </c>
      <c r="J60" s="37">
        <v>11867</v>
      </c>
    </row>
    <row r="61" spans="1:39" ht="15" x14ac:dyDescent="0.25">
      <c r="B61" s="177" t="s">
        <v>744</v>
      </c>
      <c r="G61" s="710">
        <f>1450</f>
        <v>1450</v>
      </c>
      <c r="H61" s="711"/>
      <c r="I61" s="37">
        <v>0</v>
      </c>
      <c r="J61" s="37">
        <v>4</v>
      </c>
      <c r="K61" s="38">
        <v>5139</v>
      </c>
    </row>
    <row r="62" spans="1:39" ht="14.25" customHeight="1" x14ac:dyDescent="0.2">
      <c r="B62" s="671" t="s">
        <v>745</v>
      </c>
      <c r="C62" s="671"/>
      <c r="D62" s="671"/>
      <c r="E62" s="671"/>
      <c r="F62" s="671"/>
      <c r="G62" s="671"/>
      <c r="H62" s="671"/>
      <c r="I62" s="37">
        <v>0</v>
      </c>
      <c r="J62" s="37">
        <v>16</v>
      </c>
      <c r="K62" s="38">
        <v>5164</v>
      </c>
    </row>
    <row r="63" spans="1:39" x14ac:dyDescent="0.2">
      <c r="B63" s="671"/>
      <c r="C63" s="671"/>
      <c r="D63" s="671"/>
      <c r="E63" s="671"/>
      <c r="F63" s="671"/>
      <c r="G63" s="671"/>
      <c r="H63" s="671"/>
      <c r="J63" s="37">
        <v>2</v>
      </c>
      <c r="K63" s="38">
        <v>5168</v>
      </c>
    </row>
    <row r="64" spans="1:39" x14ac:dyDescent="0.2">
      <c r="B64" s="671"/>
      <c r="C64" s="671"/>
      <c r="D64" s="671"/>
      <c r="E64" s="671"/>
      <c r="F64" s="671"/>
      <c r="G64" s="671"/>
      <c r="H64" s="671"/>
      <c r="J64" s="37">
        <v>122</v>
      </c>
      <c r="K64" s="38">
        <v>5175</v>
      </c>
    </row>
    <row r="65" spans="1:11" ht="15" customHeight="1" x14ac:dyDescent="0.2">
      <c r="B65" s="671"/>
      <c r="C65" s="671"/>
      <c r="D65" s="671"/>
      <c r="E65" s="671"/>
      <c r="F65" s="671"/>
      <c r="G65" s="671"/>
      <c r="H65" s="671"/>
    </row>
    <row r="66" spans="1:11" ht="15" customHeight="1" x14ac:dyDescent="0.2">
      <c r="B66" s="38"/>
      <c r="C66" s="38"/>
      <c r="E66" s="38"/>
      <c r="F66" s="38"/>
      <c r="G66" s="38"/>
    </row>
    <row r="67" spans="1:11" ht="15" customHeight="1" x14ac:dyDescent="0.2">
      <c r="B67" s="38"/>
      <c r="C67" s="38"/>
      <c r="E67" s="38"/>
      <c r="F67" s="38"/>
      <c r="G67" s="38"/>
    </row>
    <row r="68" spans="1:11" ht="15" customHeight="1" x14ac:dyDescent="0.2">
      <c r="B68" s="38"/>
      <c r="C68" s="38"/>
      <c r="E68" s="38"/>
      <c r="F68" s="38"/>
      <c r="G68" s="38"/>
    </row>
    <row r="69" spans="1:11" ht="15" customHeight="1" x14ac:dyDescent="0.2">
      <c r="B69" s="38"/>
      <c r="C69" s="38"/>
      <c r="E69" s="38"/>
      <c r="F69" s="38"/>
      <c r="G69" s="38"/>
    </row>
    <row r="70" spans="1:11" ht="15" customHeight="1" x14ac:dyDescent="0.2">
      <c r="B70" s="38"/>
      <c r="C70" s="38"/>
      <c r="E70" s="38"/>
      <c r="F70" s="38"/>
      <c r="G70" s="38"/>
    </row>
    <row r="71" spans="1:11" ht="15" x14ac:dyDescent="0.25">
      <c r="B71" s="434" t="s">
        <v>746</v>
      </c>
      <c r="G71" s="710">
        <f>17635-900</f>
        <v>16735</v>
      </c>
      <c r="H71" s="711"/>
      <c r="I71" s="37">
        <v>0</v>
      </c>
      <c r="J71" s="37">
        <v>4</v>
      </c>
      <c r="K71" s="38">
        <v>5139</v>
      </c>
    </row>
    <row r="72" spans="1:11" ht="15" customHeight="1" x14ac:dyDescent="0.2">
      <c r="B72" s="697" t="s">
        <v>747</v>
      </c>
      <c r="C72" s="697"/>
      <c r="D72" s="697"/>
      <c r="E72" s="697"/>
      <c r="F72" s="697"/>
      <c r="G72" s="697"/>
      <c r="H72" s="697"/>
    </row>
    <row r="73" spans="1:11" ht="44.25" customHeight="1" x14ac:dyDescent="0.2">
      <c r="B73" s="697"/>
      <c r="C73" s="697"/>
      <c r="D73" s="697"/>
      <c r="E73" s="697"/>
      <c r="F73" s="697"/>
      <c r="G73" s="697"/>
      <c r="H73" s="697"/>
    </row>
    <row r="74" spans="1:11" ht="15" customHeight="1" x14ac:dyDescent="0.2">
      <c r="B74" s="38"/>
      <c r="C74" s="38"/>
      <c r="E74" s="38"/>
      <c r="F74" s="38"/>
      <c r="G74" s="38"/>
    </row>
    <row r="75" spans="1:11" ht="14.25" customHeight="1" x14ac:dyDescent="0.25">
      <c r="A75" s="38">
        <v>5179</v>
      </c>
      <c r="B75" s="725" t="s">
        <v>188</v>
      </c>
      <c r="C75" s="725"/>
      <c r="D75" s="725"/>
      <c r="E75" s="227"/>
      <c r="F75" s="227"/>
      <c r="G75" s="673">
        <v>2500</v>
      </c>
      <c r="H75" s="696"/>
      <c r="I75" s="37">
        <v>1300</v>
      </c>
      <c r="J75" s="37">
        <v>1300</v>
      </c>
    </row>
    <row r="76" spans="1:11" ht="15.75" customHeight="1" x14ac:dyDescent="0.2">
      <c r="B76" s="38" t="s">
        <v>352</v>
      </c>
      <c r="C76" s="38"/>
      <c r="E76" s="38"/>
      <c r="F76" s="38"/>
      <c r="G76" s="38"/>
    </row>
    <row r="77" spans="1:11" ht="15.75" customHeight="1" x14ac:dyDescent="0.2">
      <c r="B77" s="38"/>
      <c r="C77" s="38"/>
      <c r="E77" s="38"/>
      <c r="F77" s="38"/>
      <c r="G77" s="38"/>
    </row>
    <row r="78" spans="1:11" ht="15" x14ac:dyDescent="0.25">
      <c r="A78" s="38">
        <v>5194</v>
      </c>
      <c r="B78" s="43" t="s">
        <v>36</v>
      </c>
      <c r="G78" s="673">
        <f>1500-200</f>
        <v>1300</v>
      </c>
      <c r="H78" s="696"/>
      <c r="I78" s="37">
        <v>1500</v>
      </c>
      <c r="J78" s="37">
        <v>1500</v>
      </c>
    </row>
    <row r="79" spans="1:11" ht="15" x14ac:dyDescent="0.25">
      <c r="B79" s="226" t="s">
        <v>421</v>
      </c>
      <c r="G79" s="751"/>
      <c r="H79" s="752"/>
    </row>
    <row r="80" spans="1:11" ht="15.75" customHeight="1" x14ac:dyDescent="0.2">
      <c r="B80" s="720" t="s">
        <v>748</v>
      </c>
      <c r="C80" s="720"/>
      <c r="D80" s="720"/>
      <c r="E80" s="720"/>
      <c r="F80" s="720"/>
      <c r="G80" s="720"/>
      <c r="H80" s="720"/>
    </row>
    <row r="81" spans="2:8" ht="13.5" customHeight="1" x14ac:dyDescent="0.2">
      <c r="B81" s="720"/>
      <c r="C81" s="720"/>
      <c r="D81" s="720"/>
      <c r="E81" s="720"/>
      <c r="F81" s="720"/>
      <c r="G81" s="720"/>
      <c r="H81" s="720"/>
    </row>
    <row r="83" spans="2:8" x14ac:dyDescent="0.2">
      <c r="D83" s="342" t="s">
        <v>502</v>
      </c>
      <c r="E83" s="343">
        <f>SUM(E9:E14)</f>
        <v>22270</v>
      </c>
      <c r="F83" s="343">
        <f t="shared" ref="F83:G83" si="1">SUM(F9:F14)</f>
        <v>28499</v>
      </c>
      <c r="G83" s="343">
        <f t="shared" si="1"/>
        <v>35570</v>
      </c>
    </row>
    <row r="84" spans="2:8" ht="13.5" customHeight="1" x14ac:dyDescent="0.2">
      <c r="D84" s="342" t="s">
        <v>503</v>
      </c>
      <c r="E84" s="343">
        <f>SUM(E15)</f>
        <v>0</v>
      </c>
      <c r="F84" s="343">
        <f t="shared" ref="F84:G84" si="2">SUM(F15)</f>
        <v>115</v>
      </c>
      <c r="G84" s="343">
        <f t="shared" si="2"/>
        <v>0</v>
      </c>
    </row>
    <row r="85" spans="2:8" ht="15" x14ac:dyDescent="0.25">
      <c r="D85" s="344" t="s">
        <v>498</v>
      </c>
      <c r="E85" s="345">
        <f>SUM(E83:E84)</f>
        <v>22270</v>
      </c>
      <c r="F85" s="345">
        <f t="shared" ref="F85:G85" si="3">SUM(F83:F84)</f>
        <v>28614</v>
      </c>
      <c r="G85" s="345">
        <f t="shared" si="3"/>
        <v>35570</v>
      </c>
    </row>
  </sheetData>
  <mergeCells count="47">
    <mergeCell ref="B80:H81"/>
    <mergeCell ref="G78:H78"/>
    <mergeCell ref="G79:H79"/>
    <mergeCell ref="B75:D75"/>
    <mergeCell ref="G75:H75"/>
    <mergeCell ref="B34:F34"/>
    <mergeCell ref="G34:H34"/>
    <mergeCell ref="B36:F36"/>
    <mergeCell ref="B37:H37"/>
    <mergeCell ref="G36:H36"/>
    <mergeCell ref="G27:H27"/>
    <mergeCell ref="G59:H59"/>
    <mergeCell ref="G60:H60"/>
    <mergeCell ref="B31:H31"/>
    <mergeCell ref="G30:H30"/>
    <mergeCell ref="G52:H52"/>
    <mergeCell ref="G33:H33"/>
    <mergeCell ref="B44:F44"/>
    <mergeCell ref="B46:F46"/>
    <mergeCell ref="G46:H46"/>
    <mergeCell ref="B28:H28"/>
    <mergeCell ref="G43:H43"/>
    <mergeCell ref="B47:H48"/>
    <mergeCell ref="B53:H53"/>
    <mergeCell ref="G44:H44"/>
    <mergeCell ref="B50:F50"/>
    <mergeCell ref="G23:H23"/>
    <mergeCell ref="G24:H24"/>
    <mergeCell ref="B25:H25"/>
    <mergeCell ref="G1:H1"/>
    <mergeCell ref="B16:D16"/>
    <mergeCell ref="B21:F21"/>
    <mergeCell ref="G21:H21"/>
    <mergeCell ref="B19:F19"/>
    <mergeCell ref="G19:H19"/>
    <mergeCell ref="G20:H20"/>
    <mergeCell ref="G71:H71"/>
    <mergeCell ref="B72:H73"/>
    <mergeCell ref="B39:F39"/>
    <mergeCell ref="G39:H39"/>
    <mergeCell ref="B41:F41"/>
    <mergeCell ref="G41:H41"/>
    <mergeCell ref="G55:H55"/>
    <mergeCell ref="G61:H61"/>
    <mergeCell ref="B62:H65"/>
    <mergeCell ref="G50:H50"/>
    <mergeCell ref="G56:H56"/>
  </mergeCells>
  <pageMargins left="0.70866141732283472" right="0.70866141732283472" top="0.78740157480314965" bottom="0.78740157480314965" header="0.31496062992125984" footer="0.31496062992125984"/>
  <pageSetup paperSize="9" scale="68" firstPageNumber="62" orientation="portrait" useFirstPageNumber="1" r:id="rId1"/>
  <headerFooter>
    <oddFooter>&amp;L&amp;"-,Kurzíva"Zastupitelstvo  Olomouckého kraje 13-12-2021
13. - Rozpočet Olomouckého kraje 2022 - návrh rozpočtu
Příloha č. 3a): Výdaje odborů &amp;R&amp;"-,Kurzíva"Strana &amp;P (Celkem 176)</oddFooter>
  </headerFooter>
  <colBreaks count="1" manualBreakCount="1">
    <brk id="12" max="10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K61"/>
  <sheetViews>
    <sheetView showGridLines="0" view="pageBreakPreview" topLeftCell="A31" zoomScaleNormal="100" zoomScaleSheetLayoutView="100" workbookViewId="0">
      <selection activeCell="A31" sqref="A31:B31"/>
    </sheetView>
  </sheetViews>
  <sheetFormatPr defaultColWidth="9.140625" defaultRowHeight="14.25" x14ac:dyDescent="0.2"/>
  <cols>
    <col min="1" max="1" width="6.28515625" style="38" customWidth="1"/>
    <col min="2" max="2" width="8.5703125" style="44" customWidth="1"/>
    <col min="3" max="3" width="9.140625" style="44"/>
    <col min="4" max="4" width="58.7109375" style="38" customWidth="1"/>
    <col min="5" max="7" width="14.140625" style="36" customWidth="1"/>
    <col min="8" max="8" width="9.140625" style="38" customWidth="1"/>
    <col min="9" max="10" width="9" style="37" customWidth="1"/>
    <col min="11" max="12" width="9.140625" style="38" customWidth="1"/>
    <col min="13" max="13" width="13.28515625" style="38" customWidth="1"/>
    <col min="14" max="16384" width="9.140625" style="38"/>
  </cols>
  <sheetData>
    <row r="1" spans="2:10" ht="23.25" x14ac:dyDescent="0.35">
      <c r="B1" s="117" t="s">
        <v>122</v>
      </c>
      <c r="G1" s="706" t="s">
        <v>123</v>
      </c>
      <c r="H1" s="706"/>
    </row>
    <row r="3" spans="2:10" x14ac:dyDescent="0.2">
      <c r="B3" s="54" t="s">
        <v>1</v>
      </c>
      <c r="C3" s="314" t="s">
        <v>470</v>
      </c>
      <c r="D3" s="23"/>
    </row>
    <row r="4" spans="2:10" x14ac:dyDescent="0.2">
      <c r="C4" s="54" t="s">
        <v>56</v>
      </c>
    </row>
    <row r="6" spans="2:10" s="41" customFormat="1" ht="13.5" thickBot="1" x14ac:dyDescent="0.25">
      <c r="B6" s="119"/>
      <c r="C6" s="119"/>
      <c r="E6" s="37"/>
      <c r="F6" s="37"/>
      <c r="G6" s="37"/>
      <c r="H6" s="198" t="s">
        <v>6</v>
      </c>
      <c r="I6" s="37"/>
      <c r="J6" s="37"/>
    </row>
    <row r="7" spans="2:10" s="41" customFormat="1" ht="39.75" thickTop="1" thickBot="1" x14ac:dyDescent="0.25">
      <c r="B7" s="70" t="s">
        <v>2</v>
      </c>
      <c r="C7" s="71" t="s">
        <v>3</v>
      </c>
      <c r="D7" s="72" t="s">
        <v>4</v>
      </c>
      <c r="E7" s="73" t="s">
        <v>500</v>
      </c>
      <c r="F7" s="73" t="s">
        <v>504</v>
      </c>
      <c r="G7" s="73" t="s">
        <v>501</v>
      </c>
      <c r="H7" s="27" t="s">
        <v>5</v>
      </c>
      <c r="I7" s="37"/>
      <c r="J7" s="37"/>
    </row>
    <row r="8" spans="2:10" s="79" customFormat="1" thickTop="1" thickBot="1" x14ac:dyDescent="0.25">
      <c r="B8" s="74">
        <v>1</v>
      </c>
      <c r="C8" s="75">
        <v>2</v>
      </c>
      <c r="D8" s="75">
        <v>3</v>
      </c>
      <c r="E8" s="76">
        <v>4</v>
      </c>
      <c r="F8" s="76">
        <v>5</v>
      </c>
      <c r="G8" s="76">
        <v>6</v>
      </c>
      <c r="H8" s="77" t="s">
        <v>337</v>
      </c>
      <c r="I8" s="384"/>
      <c r="J8" s="384"/>
    </row>
    <row r="9" spans="2:10" ht="15" thickTop="1" x14ac:dyDescent="0.2">
      <c r="B9" s="95">
        <v>3513</v>
      </c>
      <c r="C9" s="96">
        <v>51</v>
      </c>
      <c r="D9" s="100" t="s">
        <v>7</v>
      </c>
      <c r="E9" s="25">
        <f>SUM(I21)</f>
        <v>44150</v>
      </c>
      <c r="F9" s="25">
        <f>SUM(J21)</f>
        <v>44146</v>
      </c>
      <c r="G9" s="25">
        <f>SUM(G21)</f>
        <v>42950</v>
      </c>
      <c r="H9" s="35">
        <f t="shared" ref="H9:H17" si="0">G9/E9*100</f>
        <v>97.28199320498301</v>
      </c>
    </row>
    <row r="10" spans="2:10" x14ac:dyDescent="0.2">
      <c r="B10" s="95">
        <v>3522</v>
      </c>
      <c r="C10" s="96">
        <v>51</v>
      </c>
      <c r="D10" s="160" t="s">
        <v>7</v>
      </c>
      <c r="E10" s="25">
        <f>SUM(I25)</f>
        <v>6100</v>
      </c>
      <c r="F10" s="25">
        <f>SUM(J25)</f>
        <v>6100</v>
      </c>
      <c r="G10" s="25">
        <f>SUM(G25)</f>
        <v>6100</v>
      </c>
      <c r="H10" s="35">
        <f t="shared" si="0"/>
        <v>100</v>
      </c>
    </row>
    <row r="11" spans="2:10" s="207" customFormat="1" ht="28.5" x14ac:dyDescent="0.25">
      <c r="B11" s="194">
        <v>3544</v>
      </c>
      <c r="C11" s="195">
        <v>53</v>
      </c>
      <c r="D11" s="208" t="s">
        <v>272</v>
      </c>
      <c r="E11" s="130">
        <f>SUM(I30)</f>
        <v>300</v>
      </c>
      <c r="F11" s="130">
        <f>SUM(J30)</f>
        <v>300</v>
      </c>
      <c r="G11" s="130">
        <f>SUM(G30)</f>
        <v>300</v>
      </c>
      <c r="H11" s="99">
        <f t="shared" si="0"/>
        <v>100</v>
      </c>
      <c r="I11" s="240"/>
      <c r="J11" s="240"/>
    </row>
    <row r="12" spans="2:10" x14ac:dyDescent="0.2">
      <c r="B12" s="95">
        <v>3599</v>
      </c>
      <c r="C12" s="96">
        <v>51</v>
      </c>
      <c r="D12" s="160" t="s">
        <v>7</v>
      </c>
      <c r="E12" s="25">
        <f>SUM(I34)</f>
        <v>410</v>
      </c>
      <c r="F12" s="25">
        <f>SUM(J34)</f>
        <v>350</v>
      </c>
      <c r="G12" s="25">
        <f>SUM(G34)</f>
        <v>635</v>
      </c>
      <c r="H12" s="35">
        <f t="shared" si="0"/>
        <v>154.8780487804878</v>
      </c>
    </row>
    <row r="13" spans="2:10" x14ac:dyDescent="0.2">
      <c r="B13" s="95">
        <v>3599</v>
      </c>
      <c r="C13" s="96">
        <v>58</v>
      </c>
      <c r="D13" s="277" t="s">
        <v>381</v>
      </c>
      <c r="E13" s="25">
        <f>SUM(I43)</f>
        <v>600</v>
      </c>
      <c r="F13" s="25">
        <f>SUM(J43)</f>
        <v>660</v>
      </c>
      <c r="G13" s="25">
        <f>SUM(G43)</f>
        <v>700</v>
      </c>
      <c r="H13" s="35">
        <f t="shared" si="0"/>
        <v>116.66666666666667</v>
      </c>
    </row>
    <row r="14" spans="2:10" x14ac:dyDescent="0.2">
      <c r="B14" s="95">
        <v>5171</v>
      </c>
      <c r="C14" s="96">
        <v>58</v>
      </c>
      <c r="D14" s="277" t="s">
        <v>381</v>
      </c>
      <c r="E14" s="25"/>
      <c r="F14" s="25"/>
      <c r="G14" s="25">
        <f>SUM(G47)</f>
        <v>200</v>
      </c>
      <c r="H14" s="35"/>
    </row>
    <row r="15" spans="2:10" x14ac:dyDescent="0.2">
      <c r="B15" s="95">
        <v>6172</v>
      </c>
      <c r="C15" s="96">
        <v>51</v>
      </c>
      <c r="D15" s="160" t="s">
        <v>7</v>
      </c>
      <c r="E15" s="25">
        <f>SUM(I51)</f>
        <v>50</v>
      </c>
      <c r="F15" s="25">
        <f>SUM(J51)</f>
        <v>50</v>
      </c>
      <c r="G15" s="25">
        <f>SUM(G51)</f>
        <v>50</v>
      </c>
      <c r="H15" s="35">
        <f t="shared" si="0"/>
        <v>100</v>
      </c>
    </row>
    <row r="16" spans="2:10" ht="29.25" thickBot="1" x14ac:dyDescent="0.25">
      <c r="B16" s="101">
        <v>6172</v>
      </c>
      <c r="C16" s="102">
        <v>53</v>
      </c>
      <c r="D16" s="208" t="s">
        <v>272</v>
      </c>
      <c r="E16" s="26"/>
      <c r="F16" s="26">
        <f>SUM(J54)</f>
        <v>93</v>
      </c>
      <c r="G16" s="26"/>
      <c r="H16" s="278"/>
    </row>
    <row r="17" spans="1:10" s="105" customFormat="1" ht="16.5" thickTop="1" thickBot="1" x14ac:dyDescent="0.3">
      <c r="B17" s="683" t="s">
        <v>8</v>
      </c>
      <c r="C17" s="684"/>
      <c r="D17" s="685"/>
      <c r="E17" s="103">
        <f>SUM(E9:E16)</f>
        <v>51610</v>
      </c>
      <c r="F17" s="103">
        <f t="shared" ref="F17:G17" si="1">SUM(F9:F16)</f>
        <v>51699</v>
      </c>
      <c r="G17" s="103">
        <f t="shared" si="1"/>
        <v>50935</v>
      </c>
      <c r="H17" s="42">
        <f t="shared" si="0"/>
        <v>98.692113931408642</v>
      </c>
      <c r="I17" s="228"/>
      <c r="J17" s="228"/>
    </row>
    <row r="18" spans="1:10" ht="15" thickTop="1" x14ac:dyDescent="0.2">
      <c r="B18" s="38"/>
      <c r="C18" s="38"/>
      <c r="E18" s="38"/>
      <c r="F18" s="38"/>
      <c r="G18" s="38"/>
    </row>
    <row r="19" spans="1:10" x14ac:dyDescent="0.2">
      <c r="B19" s="39"/>
      <c r="C19" s="39"/>
      <c r="D19" s="39"/>
      <c r="E19" s="39"/>
      <c r="F19" s="39"/>
      <c r="G19" s="39"/>
      <c r="H19" s="39"/>
    </row>
    <row r="20" spans="1:10" ht="15" x14ac:dyDescent="0.25">
      <c r="B20" s="45" t="s">
        <v>10</v>
      </c>
    </row>
    <row r="21" spans="1:10" ht="17.25" customHeight="1" thickBot="1" x14ac:dyDescent="0.3">
      <c r="B21" s="46" t="s">
        <v>125</v>
      </c>
      <c r="C21" s="47"/>
      <c r="D21" s="48"/>
      <c r="E21" s="49"/>
      <c r="F21" s="49"/>
      <c r="G21" s="695">
        <f>SUM(G22)</f>
        <v>42950</v>
      </c>
      <c r="H21" s="695"/>
      <c r="I21" s="230">
        <v>44150</v>
      </c>
      <c r="J21" s="230">
        <v>44146</v>
      </c>
    </row>
    <row r="22" spans="1:10" ht="15.75" thickTop="1" x14ac:dyDescent="0.25">
      <c r="A22" s="38">
        <v>5169</v>
      </c>
      <c r="B22" s="43" t="s">
        <v>16</v>
      </c>
      <c r="G22" s="698">
        <f>43950-1000</f>
        <v>42950</v>
      </c>
      <c r="H22" s="699"/>
    </row>
    <row r="23" spans="1:10" ht="46.5" customHeight="1" x14ac:dyDescent="0.2">
      <c r="B23" s="793" t="s">
        <v>329</v>
      </c>
      <c r="C23" s="793"/>
      <c r="D23" s="793"/>
      <c r="E23" s="793"/>
      <c r="F23" s="793"/>
      <c r="G23" s="793"/>
      <c r="H23" s="793"/>
    </row>
    <row r="24" spans="1:10" ht="15" x14ac:dyDescent="0.25">
      <c r="B24" s="54"/>
      <c r="G24" s="55"/>
      <c r="H24" s="56"/>
    </row>
    <row r="25" spans="1:10" ht="17.25" customHeight="1" thickBot="1" x14ac:dyDescent="0.3">
      <c r="B25" s="46" t="s">
        <v>126</v>
      </c>
      <c r="C25" s="47"/>
      <c r="D25" s="48"/>
      <c r="E25" s="49"/>
      <c r="F25" s="49"/>
      <c r="G25" s="695">
        <f>SUM(G26)</f>
        <v>6100</v>
      </c>
      <c r="H25" s="695"/>
      <c r="I25" s="230">
        <v>6100</v>
      </c>
      <c r="J25" s="230">
        <v>6100</v>
      </c>
    </row>
    <row r="26" spans="1:10" ht="15.75" thickTop="1" x14ac:dyDescent="0.25">
      <c r="A26" s="38">
        <v>5169</v>
      </c>
      <c r="B26" s="43" t="s">
        <v>16</v>
      </c>
      <c r="G26" s="698">
        <v>6100</v>
      </c>
      <c r="H26" s="699"/>
    </row>
    <row r="27" spans="1:10" ht="15" x14ac:dyDescent="0.25">
      <c r="B27" s="32" t="s">
        <v>124</v>
      </c>
      <c r="G27" s="55"/>
      <c r="H27" s="56"/>
    </row>
    <row r="28" spans="1:10" ht="15" x14ac:dyDescent="0.25">
      <c r="B28" s="54" t="s">
        <v>209</v>
      </c>
      <c r="G28" s="55"/>
      <c r="H28" s="56"/>
    </row>
    <row r="29" spans="1:10" ht="15" x14ac:dyDescent="0.25">
      <c r="B29" s="211"/>
      <c r="G29" s="209"/>
      <c r="H29" s="210"/>
    </row>
    <row r="30" spans="1:10" ht="31.5" customHeight="1" thickBot="1" x14ac:dyDescent="0.3">
      <c r="B30" s="677" t="s">
        <v>287</v>
      </c>
      <c r="C30" s="678"/>
      <c r="D30" s="678"/>
      <c r="E30" s="678"/>
      <c r="F30" s="678"/>
      <c r="G30" s="695">
        <f>SUM(G31)</f>
        <v>300</v>
      </c>
      <c r="H30" s="695"/>
      <c r="I30" s="230">
        <v>300</v>
      </c>
      <c r="J30" s="230">
        <v>300</v>
      </c>
    </row>
    <row r="31" spans="1:10" ht="15.75" thickTop="1" x14ac:dyDescent="0.25">
      <c r="A31" s="38">
        <v>5311</v>
      </c>
      <c r="B31" s="155" t="s">
        <v>176</v>
      </c>
      <c r="G31" s="698">
        <v>300</v>
      </c>
      <c r="H31" s="699"/>
    </row>
    <row r="32" spans="1:10" ht="15" x14ac:dyDescent="0.25">
      <c r="B32" s="54" t="s">
        <v>319</v>
      </c>
      <c r="G32" s="55"/>
      <c r="H32" s="56"/>
    </row>
    <row r="33" spans="1:10" ht="15" x14ac:dyDescent="0.25">
      <c r="B33" s="43"/>
      <c r="G33" s="55"/>
      <c r="H33" s="56"/>
    </row>
    <row r="34" spans="1:10" ht="17.25" customHeight="1" thickBot="1" x14ac:dyDescent="0.3">
      <c r="B34" s="46" t="s">
        <v>127</v>
      </c>
      <c r="C34" s="47"/>
      <c r="D34" s="48"/>
      <c r="E34" s="49"/>
      <c r="F34" s="49"/>
      <c r="G34" s="695">
        <f>SUM(G35,G39)</f>
        <v>635</v>
      </c>
      <c r="H34" s="695"/>
      <c r="I34" s="230">
        <v>410</v>
      </c>
      <c r="J34" s="230">
        <v>350</v>
      </c>
    </row>
    <row r="35" spans="1:10" ht="15.75" thickTop="1" x14ac:dyDescent="0.25">
      <c r="A35" s="38">
        <v>5169</v>
      </c>
      <c r="B35" s="43" t="s">
        <v>16</v>
      </c>
      <c r="G35" s="698">
        <f>1200-575</f>
        <v>625</v>
      </c>
      <c r="H35" s="699"/>
    </row>
    <row r="36" spans="1:10" ht="30.75" customHeight="1" x14ac:dyDescent="0.2">
      <c r="B36" s="720" t="s">
        <v>288</v>
      </c>
      <c r="C36" s="720"/>
      <c r="D36" s="720"/>
      <c r="E36" s="720"/>
      <c r="F36" s="720"/>
      <c r="G36" s="720"/>
      <c r="H36" s="720"/>
    </row>
    <row r="37" spans="1:10" ht="45" hidden="1" customHeight="1" x14ac:dyDescent="0.2">
      <c r="B37" s="720"/>
      <c r="C37" s="720"/>
      <c r="D37" s="720"/>
      <c r="E37" s="720"/>
      <c r="F37" s="720"/>
      <c r="G37" s="791"/>
      <c r="H37" s="792"/>
    </row>
    <row r="38" spans="1:10" ht="15.75" customHeight="1" x14ac:dyDescent="0.25">
      <c r="B38" s="54"/>
      <c r="G38" s="55"/>
      <c r="H38" s="56"/>
    </row>
    <row r="39" spans="1:10" ht="15" x14ac:dyDescent="0.25">
      <c r="A39" s="38">
        <v>5175</v>
      </c>
      <c r="B39" s="43" t="s">
        <v>33</v>
      </c>
      <c r="G39" s="698">
        <v>10</v>
      </c>
      <c r="H39" s="699"/>
    </row>
    <row r="40" spans="1:10" ht="15" x14ac:dyDescent="0.25">
      <c r="B40" s="54" t="s">
        <v>205</v>
      </c>
      <c r="G40" s="55"/>
      <c r="H40" s="56"/>
    </row>
    <row r="41" spans="1:10" ht="10.5" customHeight="1" x14ac:dyDescent="0.25">
      <c r="B41" s="211"/>
      <c r="G41" s="209"/>
      <c r="H41" s="210"/>
    </row>
    <row r="42" spans="1:10" ht="10.5" customHeight="1" x14ac:dyDescent="0.25">
      <c r="B42" s="275"/>
      <c r="G42" s="273"/>
      <c r="H42" s="274"/>
    </row>
    <row r="43" spans="1:10" ht="15.75" thickBot="1" x14ac:dyDescent="0.3">
      <c r="B43" s="46" t="s">
        <v>382</v>
      </c>
      <c r="C43" s="47"/>
      <c r="D43" s="48"/>
      <c r="E43" s="49"/>
      <c r="F43" s="49"/>
      <c r="G43" s="695">
        <f>SUM(G44)</f>
        <v>700</v>
      </c>
      <c r="H43" s="695"/>
      <c r="I43" s="230">
        <v>600</v>
      </c>
      <c r="J43" s="230">
        <v>660</v>
      </c>
    </row>
    <row r="44" spans="1:10" ht="15.75" thickTop="1" x14ac:dyDescent="0.25">
      <c r="A44" s="38">
        <v>5811</v>
      </c>
      <c r="B44" s="276" t="s">
        <v>381</v>
      </c>
      <c r="G44" s="698">
        <v>700</v>
      </c>
      <c r="H44" s="699">
        <v>550</v>
      </c>
    </row>
    <row r="45" spans="1:10" ht="14.25" customHeight="1" x14ac:dyDescent="0.2">
      <c r="B45" s="697" t="s">
        <v>289</v>
      </c>
      <c r="C45" s="697"/>
      <c r="D45" s="697"/>
      <c r="E45" s="697"/>
      <c r="F45" s="697"/>
      <c r="G45" s="697"/>
      <c r="H45" s="697"/>
    </row>
    <row r="46" spans="1:10" ht="14.25" customHeight="1" x14ac:dyDescent="0.2">
      <c r="B46" s="422"/>
      <c r="C46" s="422"/>
      <c r="D46" s="422"/>
      <c r="E46" s="422"/>
      <c r="F46" s="422"/>
      <c r="G46" s="422"/>
      <c r="H46" s="422"/>
    </row>
    <row r="47" spans="1:10" ht="15.75" thickBot="1" x14ac:dyDescent="0.3">
      <c r="B47" s="46" t="s">
        <v>718</v>
      </c>
      <c r="C47" s="47"/>
      <c r="D47" s="48"/>
      <c r="E47" s="49"/>
      <c r="F47" s="49"/>
      <c r="G47" s="695">
        <f>SUM(G48)</f>
        <v>200</v>
      </c>
      <c r="H47" s="695"/>
      <c r="I47" s="230">
        <v>0</v>
      </c>
      <c r="J47" s="230">
        <v>0</v>
      </c>
    </row>
    <row r="48" spans="1:10" ht="15.75" thickTop="1" x14ac:dyDescent="0.25">
      <c r="A48" s="38">
        <v>5811</v>
      </c>
      <c r="B48" s="426" t="s">
        <v>381</v>
      </c>
      <c r="G48" s="698">
        <v>200</v>
      </c>
      <c r="H48" s="699">
        <v>550</v>
      </c>
    </row>
    <row r="49" spans="1:11" ht="14.25" customHeight="1" x14ac:dyDescent="0.2">
      <c r="B49" s="697" t="s">
        <v>719</v>
      </c>
      <c r="C49" s="697"/>
      <c r="D49" s="697"/>
      <c r="E49" s="697"/>
      <c r="F49" s="697"/>
      <c r="G49" s="697"/>
      <c r="H49" s="697"/>
    </row>
    <row r="50" spans="1:11" ht="15" x14ac:dyDescent="0.25">
      <c r="B50" s="425"/>
      <c r="G50" s="423"/>
      <c r="H50" s="424"/>
    </row>
    <row r="51" spans="1:11" ht="17.25" customHeight="1" thickBot="1" x14ac:dyDescent="0.3">
      <c r="B51" s="46" t="s">
        <v>44</v>
      </c>
      <c r="C51" s="47"/>
      <c r="D51" s="48"/>
      <c r="E51" s="49"/>
      <c r="F51" s="49"/>
      <c r="G51" s="695">
        <f>SUM(G52)</f>
        <v>50</v>
      </c>
      <c r="H51" s="695"/>
      <c r="I51" s="230">
        <v>50</v>
      </c>
      <c r="J51" s="230">
        <v>50</v>
      </c>
    </row>
    <row r="52" spans="1:11" ht="15.75" thickTop="1" x14ac:dyDescent="0.25">
      <c r="A52" s="38">
        <v>5169</v>
      </c>
      <c r="B52" s="43" t="s">
        <v>16</v>
      </c>
      <c r="G52" s="698">
        <v>50</v>
      </c>
      <c r="H52" s="699"/>
    </row>
    <row r="53" spans="1:11" ht="15" x14ac:dyDescent="0.25">
      <c r="B53" s="54" t="s">
        <v>128</v>
      </c>
      <c r="G53" s="55"/>
      <c r="H53" s="56"/>
    </row>
    <row r="54" spans="1:11" ht="15.75" thickBot="1" x14ac:dyDescent="0.3">
      <c r="B54" s="43"/>
      <c r="G54" s="55"/>
      <c r="H54" s="56"/>
      <c r="I54" s="230">
        <v>0</v>
      </c>
      <c r="J54" s="230">
        <v>93</v>
      </c>
      <c r="K54" s="38">
        <v>53</v>
      </c>
    </row>
    <row r="55" spans="1:11" ht="15.75" thickTop="1" x14ac:dyDescent="0.25">
      <c r="B55" s="43"/>
      <c r="G55" s="55"/>
      <c r="H55" s="56"/>
    </row>
    <row r="59" spans="1:11" ht="12.75" customHeight="1" x14ac:dyDescent="0.2">
      <c r="D59" s="342" t="s">
        <v>502</v>
      </c>
      <c r="E59" s="343">
        <f>SUM(E17)</f>
        <v>51610</v>
      </c>
      <c r="F59" s="343">
        <f t="shared" ref="F59:G59" si="2">SUM(F17)</f>
        <v>51699</v>
      </c>
      <c r="G59" s="343">
        <f t="shared" si="2"/>
        <v>50935</v>
      </c>
    </row>
    <row r="60" spans="1:11" x14ac:dyDescent="0.2">
      <c r="D60" s="342" t="s">
        <v>503</v>
      </c>
      <c r="E60" s="343">
        <v>0</v>
      </c>
      <c r="F60" s="343">
        <v>0</v>
      </c>
      <c r="G60" s="343">
        <v>0</v>
      </c>
    </row>
    <row r="61" spans="1:11" ht="15" x14ac:dyDescent="0.25">
      <c r="D61" s="344" t="s">
        <v>498</v>
      </c>
      <c r="E61" s="345">
        <f>SUM(E59:E60)</f>
        <v>51610</v>
      </c>
      <c r="F61" s="345">
        <f t="shared" ref="F61:G61" si="3">SUM(F59:F60)</f>
        <v>51699</v>
      </c>
      <c r="G61" s="345">
        <f t="shared" si="3"/>
        <v>50935</v>
      </c>
    </row>
  </sheetData>
  <mergeCells count="24">
    <mergeCell ref="G26:H26"/>
    <mergeCell ref="B23:H23"/>
    <mergeCell ref="G25:H25"/>
    <mergeCell ref="G1:H1"/>
    <mergeCell ref="B17:D17"/>
    <mergeCell ref="G21:H21"/>
    <mergeCell ref="G22:H22"/>
    <mergeCell ref="B30:F30"/>
    <mergeCell ref="G30:H30"/>
    <mergeCell ref="G31:H31"/>
    <mergeCell ref="G37:H37"/>
    <mergeCell ref="G39:H39"/>
    <mergeCell ref="B37:F37"/>
    <mergeCell ref="B36:H36"/>
    <mergeCell ref="B49:H49"/>
    <mergeCell ref="G52:H52"/>
    <mergeCell ref="G34:H34"/>
    <mergeCell ref="G35:H35"/>
    <mergeCell ref="G51:H51"/>
    <mergeCell ref="G44:H44"/>
    <mergeCell ref="B45:H45"/>
    <mergeCell ref="G43:H43"/>
    <mergeCell ref="G47:H47"/>
    <mergeCell ref="G48:H48"/>
  </mergeCells>
  <pageMargins left="0.70866141732283472" right="0.70866141732283472" top="0.78740157480314965" bottom="0.78740157480314965" header="0.31496062992125984" footer="0.31496062992125984"/>
  <pageSetup paperSize="9" scale="68" firstPageNumber="64" orientation="portrait" useFirstPageNumber="1" r:id="rId1"/>
  <headerFooter>
    <oddFooter>&amp;L&amp;"-,Kurzíva"Zastupitelstvo  Olomouckého kraje 13-12-2021
13. - Rozpočet Olomouckého kraje 2022 - návrh rozpočtu
Příloha č. 3a): Výdaje odborů &amp;R&amp;"-,Kurzíva"Strana &amp;P (Celkem 176)</oddFooter>
  </headerFooter>
  <colBreaks count="1" manualBreakCount="1">
    <brk id="12" max="10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38"/>
  <sheetViews>
    <sheetView showGridLines="0" view="pageBreakPreview" topLeftCell="A4" zoomScaleNormal="100" zoomScaleSheetLayoutView="100" workbookViewId="0">
      <selection activeCell="A31" sqref="A31:B31"/>
    </sheetView>
  </sheetViews>
  <sheetFormatPr defaultColWidth="9.140625" defaultRowHeight="14.25" x14ac:dyDescent="0.2"/>
  <cols>
    <col min="1" max="1" width="5.7109375" style="38" customWidth="1"/>
    <col min="2" max="2" width="8.5703125" style="44" customWidth="1"/>
    <col min="3" max="3" width="9.7109375" style="44" customWidth="1"/>
    <col min="4" max="4" width="58.7109375" style="38" customWidth="1"/>
    <col min="5" max="7" width="14.140625" style="36" customWidth="1"/>
    <col min="8" max="8" width="9.140625" style="38" customWidth="1"/>
    <col min="9" max="10" width="10" style="37" customWidth="1"/>
    <col min="11" max="12" width="9.140625" style="38"/>
    <col min="13" max="13" width="13.28515625" style="38" customWidth="1"/>
    <col min="14" max="16384" width="9.140625" style="38"/>
  </cols>
  <sheetData>
    <row r="1" spans="1:10" ht="23.25" x14ac:dyDescent="0.35">
      <c r="B1" s="117" t="s">
        <v>235</v>
      </c>
      <c r="G1" s="706" t="s">
        <v>60</v>
      </c>
      <c r="H1" s="706"/>
    </row>
    <row r="3" spans="1:10" x14ac:dyDescent="0.2">
      <c r="B3" s="54" t="s">
        <v>1</v>
      </c>
      <c r="C3" s="54" t="s">
        <v>61</v>
      </c>
    </row>
    <row r="4" spans="1:10" x14ac:dyDescent="0.2">
      <c r="C4" s="54" t="s">
        <v>56</v>
      </c>
    </row>
    <row r="6" spans="1:10" s="41" customFormat="1" ht="13.5" thickBot="1" x14ac:dyDescent="0.25">
      <c r="B6" s="119"/>
      <c r="C6" s="119"/>
      <c r="E6" s="37"/>
      <c r="F6" s="37"/>
      <c r="G6" s="37"/>
      <c r="H6" s="198" t="s">
        <v>6</v>
      </c>
      <c r="I6" s="37"/>
      <c r="J6" s="37"/>
    </row>
    <row r="7" spans="1:10" s="41" customFormat="1" ht="39.75" thickTop="1" thickBot="1" x14ac:dyDescent="0.25">
      <c r="B7" s="70" t="s">
        <v>2</v>
      </c>
      <c r="C7" s="71" t="s">
        <v>3</v>
      </c>
      <c r="D7" s="72" t="s">
        <v>4</v>
      </c>
      <c r="E7" s="73" t="s">
        <v>500</v>
      </c>
      <c r="F7" s="73" t="s">
        <v>504</v>
      </c>
      <c r="G7" s="73" t="s">
        <v>501</v>
      </c>
      <c r="H7" s="27" t="s">
        <v>5</v>
      </c>
      <c r="I7" s="37"/>
      <c r="J7" s="37"/>
    </row>
    <row r="8" spans="1:10" s="79" customFormat="1" thickTop="1" thickBot="1" x14ac:dyDescent="0.25">
      <c r="B8" s="74">
        <v>1</v>
      </c>
      <c r="C8" s="75">
        <v>2</v>
      </c>
      <c r="D8" s="75">
        <v>3</v>
      </c>
      <c r="E8" s="76">
        <v>4</v>
      </c>
      <c r="F8" s="76">
        <v>5</v>
      </c>
      <c r="G8" s="76">
        <v>6</v>
      </c>
      <c r="H8" s="77" t="s">
        <v>337</v>
      </c>
      <c r="I8" s="384"/>
      <c r="J8" s="384"/>
    </row>
    <row r="9" spans="1:10" ht="15" thickTop="1" x14ac:dyDescent="0.2">
      <c r="B9" s="156">
        <v>2212</v>
      </c>
      <c r="C9" s="157">
        <v>51</v>
      </c>
      <c r="D9" s="161" t="s">
        <v>7</v>
      </c>
      <c r="E9" s="159">
        <f>SUM(I15)</f>
        <v>380</v>
      </c>
      <c r="F9" s="159">
        <f>SUM(J15)</f>
        <v>380</v>
      </c>
      <c r="G9" s="159">
        <f>SUM(G15)</f>
        <v>415</v>
      </c>
      <c r="H9" s="35">
        <f>G9/E9*100</f>
        <v>109.21052631578947</v>
      </c>
    </row>
    <row r="10" spans="1:10" ht="15" thickBot="1" x14ac:dyDescent="0.25">
      <c r="B10" s="95">
        <v>6172</v>
      </c>
      <c r="C10" s="96">
        <v>51</v>
      </c>
      <c r="D10" s="100" t="s">
        <v>7</v>
      </c>
      <c r="E10" s="25">
        <f>SUM(I19)</f>
        <v>781</v>
      </c>
      <c r="F10" s="25">
        <f>SUM(J19)</f>
        <v>1270</v>
      </c>
      <c r="G10" s="25">
        <f>SUM(G19)</f>
        <v>926</v>
      </c>
      <c r="H10" s="35">
        <f>G10/E10*100</f>
        <v>118.56594110115238</v>
      </c>
    </row>
    <row r="11" spans="1:10" s="105" customFormat="1" ht="16.5" thickTop="1" thickBot="1" x14ac:dyDescent="0.3">
      <c r="B11" s="794" t="s">
        <v>8</v>
      </c>
      <c r="C11" s="795"/>
      <c r="D11" s="795"/>
      <c r="E11" s="103">
        <f>SUM(E9:E10)</f>
        <v>1161</v>
      </c>
      <c r="F11" s="103">
        <f>SUM(F9:F10)</f>
        <v>1650</v>
      </c>
      <c r="G11" s="103">
        <f>SUM(G9:G10)</f>
        <v>1341</v>
      </c>
      <c r="H11" s="42">
        <f>G11/E11*100</f>
        <v>115.50387596899225</v>
      </c>
      <c r="I11" s="228"/>
      <c r="J11" s="228"/>
    </row>
    <row r="12" spans="1:10" ht="15" thickTop="1" x14ac:dyDescent="0.2">
      <c r="B12" s="796"/>
      <c r="C12" s="796"/>
      <c r="D12" s="796"/>
      <c r="E12" s="796"/>
      <c r="F12" s="796"/>
      <c r="G12" s="796"/>
      <c r="H12" s="796"/>
    </row>
    <row r="13" spans="1:10" x14ac:dyDescent="0.2">
      <c r="B13" s="39"/>
      <c r="C13" s="39"/>
      <c r="D13" s="39"/>
      <c r="E13" s="39"/>
      <c r="F13" s="39"/>
      <c r="G13" s="39"/>
      <c r="H13" s="39"/>
    </row>
    <row r="14" spans="1:10" ht="15" x14ac:dyDescent="0.25">
      <c r="B14" s="45" t="s">
        <v>10</v>
      </c>
    </row>
    <row r="15" spans="1:10" ht="17.25" customHeight="1" thickBot="1" x14ac:dyDescent="0.3">
      <c r="B15" s="46" t="s">
        <v>119</v>
      </c>
      <c r="C15" s="47"/>
      <c r="D15" s="48"/>
      <c r="E15" s="49"/>
      <c r="F15" s="49"/>
      <c r="G15" s="695">
        <f>SUM(G16)</f>
        <v>415</v>
      </c>
      <c r="H15" s="695"/>
      <c r="I15" s="230">
        <v>380</v>
      </c>
      <c r="J15" s="230">
        <v>380</v>
      </c>
    </row>
    <row r="16" spans="1:10" ht="15.75" thickTop="1" x14ac:dyDescent="0.25">
      <c r="A16" s="38">
        <v>5169</v>
      </c>
      <c r="B16" s="290" t="s">
        <v>16</v>
      </c>
      <c r="G16" s="698">
        <v>415</v>
      </c>
      <c r="H16" s="699"/>
    </row>
    <row r="17" spans="1:10" ht="14.25" customHeight="1" x14ac:dyDescent="0.2">
      <c r="B17" s="697" t="s">
        <v>494</v>
      </c>
      <c r="C17" s="697"/>
      <c r="D17" s="697"/>
      <c r="E17" s="697"/>
      <c r="F17" s="697"/>
      <c r="G17" s="697"/>
      <c r="H17" s="697"/>
    </row>
    <row r="18" spans="1:10" ht="15" customHeight="1" x14ac:dyDescent="0.2">
      <c r="B18" s="288"/>
      <c r="C18" s="288"/>
      <c r="D18" s="288"/>
      <c r="E18" s="288"/>
      <c r="F18" s="288"/>
      <c r="G18" s="288"/>
      <c r="H18" s="288"/>
    </row>
    <row r="19" spans="1:10" ht="17.25" customHeight="1" thickBot="1" x14ac:dyDescent="0.3">
      <c r="B19" s="46" t="s">
        <v>44</v>
      </c>
      <c r="C19" s="47"/>
      <c r="D19" s="48"/>
      <c r="E19" s="49"/>
      <c r="F19" s="49"/>
      <c r="G19" s="695">
        <f>SUM(G20,G23,G26)</f>
        <v>926</v>
      </c>
      <c r="H19" s="695"/>
      <c r="I19" s="230">
        <f>SUM(I20:I26)</f>
        <v>781</v>
      </c>
      <c r="J19" s="230">
        <f>SUM(J20:J26)</f>
        <v>1270</v>
      </c>
    </row>
    <row r="20" spans="1:10" ht="15.75" thickTop="1" x14ac:dyDescent="0.25">
      <c r="A20" s="38">
        <v>5164</v>
      </c>
      <c r="B20" s="43" t="s">
        <v>42</v>
      </c>
      <c r="G20" s="698">
        <v>647</v>
      </c>
      <c r="H20" s="699"/>
      <c r="I20" s="37">
        <v>550</v>
      </c>
      <c r="J20" s="37">
        <v>797</v>
      </c>
    </row>
    <row r="21" spans="1:10" ht="15" x14ac:dyDescent="0.25">
      <c r="B21" s="54" t="s">
        <v>418</v>
      </c>
      <c r="G21" s="55"/>
      <c r="H21" s="56"/>
    </row>
    <row r="22" spans="1:10" ht="15" x14ac:dyDescent="0.25">
      <c r="B22" s="54"/>
      <c r="G22" s="55"/>
      <c r="H22" s="56"/>
    </row>
    <row r="23" spans="1:10" ht="15" x14ac:dyDescent="0.25">
      <c r="A23" s="38">
        <v>5166</v>
      </c>
      <c r="B23" s="43" t="s">
        <v>14</v>
      </c>
      <c r="G23" s="698">
        <v>20</v>
      </c>
      <c r="H23" s="699"/>
      <c r="I23" s="37">
        <v>31</v>
      </c>
      <c r="J23" s="37">
        <v>32</v>
      </c>
    </row>
    <row r="24" spans="1:10" ht="15" customHeight="1" x14ac:dyDescent="0.2">
      <c r="B24" s="672" t="s">
        <v>419</v>
      </c>
      <c r="C24" s="672"/>
      <c r="D24" s="672"/>
      <c r="E24" s="672"/>
      <c r="F24" s="672"/>
      <c r="G24" s="672"/>
      <c r="H24" s="672"/>
    </row>
    <row r="25" spans="1:10" ht="15" x14ac:dyDescent="0.25">
      <c r="B25" s="43"/>
      <c r="G25" s="55"/>
      <c r="H25" s="56"/>
    </row>
    <row r="26" spans="1:10" ht="15" x14ac:dyDescent="0.25">
      <c r="A26" s="38">
        <v>5169</v>
      </c>
      <c r="B26" s="43" t="s">
        <v>16</v>
      </c>
      <c r="G26" s="698">
        <v>259</v>
      </c>
      <c r="H26" s="699"/>
      <c r="I26" s="37">
        <v>200</v>
      </c>
      <c r="J26" s="37">
        <v>441</v>
      </c>
    </row>
    <row r="27" spans="1:10" ht="15" hidden="1" customHeight="1" x14ac:dyDescent="0.2">
      <c r="B27" s="697" t="s">
        <v>305</v>
      </c>
      <c r="C27" s="697"/>
      <c r="D27" s="697"/>
      <c r="E27" s="697"/>
      <c r="F27" s="697"/>
      <c r="G27" s="697"/>
      <c r="H27" s="697"/>
    </row>
    <row r="28" spans="1:10" ht="28.5" customHeight="1" x14ac:dyDescent="0.2">
      <c r="B28" s="697"/>
      <c r="C28" s="697"/>
      <c r="D28" s="697"/>
      <c r="E28" s="697"/>
      <c r="F28" s="697"/>
      <c r="G28" s="697"/>
      <c r="H28" s="697"/>
    </row>
    <row r="29" spans="1:10" ht="15" x14ac:dyDescent="0.25">
      <c r="B29" s="63"/>
      <c r="C29" s="63"/>
      <c r="D29" s="63"/>
      <c r="E29" s="63"/>
      <c r="F29" s="63"/>
      <c r="G29" s="63"/>
      <c r="H29" s="63"/>
    </row>
    <row r="36" spans="4:7" x14ac:dyDescent="0.2">
      <c r="D36" s="342" t="s">
        <v>502</v>
      </c>
      <c r="E36" s="343">
        <f>SUM(E11)</f>
        <v>1161</v>
      </c>
      <c r="F36" s="343">
        <f t="shared" ref="F36:G36" si="0">SUM(F11)</f>
        <v>1650</v>
      </c>
      <c r="G36" s="343">
        <f t="shared" si="0"/>
        <v>1341</v>
      </c>
    </row>
    <row r="37" spans="4:7" x14ac:dyDescent="0.2">
      <c r="D37" s="342" t="s">
        <v>503</v>
      </c>
      <c r="E37" s="343">
        <v>0</v>
      </c>
      <c r="F37" s="343">
        <v>0</v>
      </c>
      <c r="G37" s="343">
        <v>0</v>
      </c>
    </row>
    <row r="38" spans="4:7" ht="15" x14ac:dyDescent="0.25">
      <c r="D38" s="344" t="s">
        <v>498</v>
      </c>
      <c r="E38" s="345">
        <f>SUM(E36:E37)</f>
        <v>1161</v>
      </c>
      <c r="F38" s="345">
        <f t="shared" ref="F38:G38" si="1">SUM(F36:F37)</f>
        <v>1650</v>
      </c>
      <c r="G38" s="345">
        <f t="shared" si="1"/>
        <v>1341</v>
      </c>
    </row>
  </sheetData>
  <mergeCells count="12">
    <mergeCell ref="G1:H1"/>
    <mergeCell ref="B27:H28"/>
    <mergeCell ref="B11:D11"/>
    <mergeCell ref="G26:H26"/>
    <mergeCell ref="G19:H19"/>
    <mergeCell ref="G20:H20"/>
    <mergeCell ref="G23:H23"/>
    <mergeCell ref="B12:H12"/>
    <mergeCell ref="B24:H24"/>
    <mergeCell ref="G15:H15"/>
    <mergeCell ref="G16:H16"/>
    <mergeCell ref="B17:H17"/>
  </mergeCells>
  <pageMargins left="0.70866141732283472" right="0.70866141732283472" top="0.78740157480314965" bottom="0.78740157480314965" header="0.31496062992125984" footer="0.31496062992125984"/>
  <pageSetup paperSize="9" scale="67" firstPageNumber="65" orientation="portrait" useFirstPageNumber="1" r:id="rId1"/>
  <headerFooter>
    <oddFooter>&amp;L&amp;"-,Kurzíva"Zastupitelstvo  Olomouckého kraje 13-12-2021
13. - Rozpočet Olomouckého kraje 2022 - návrh rozpočtu
Příloha č. 3a): Výdaje odborů &amp;R&amp;"-,Kurzíva"Strana &amp;P (Celkem 176)</oddFooter>
  </headerFooter>
  <colBreaks count="1" manualBreakCount="1">
    <brk id="12" max="10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316"/>
  <sheetViews>
    <sheetView showGridLines="0" view="pageBreakPreview" topLeftCell="A288" zoomScaleNormal="100" zoomScaleSheetLayoutView="100" workbookViewId="0">
      <selection activeCell="B272" sqref="B272"/>
    </sheetView>
  </sheetViews>
  <sheetFormatPr defaultColWidth="9.140625" defaultRowHeight="14.25" x14ac:dyDescent="0.2"/>
  <cols>
    <col min="1" max="1" width="6.140625" style="38" customWidth="1"/>
    <col min="2" max="2" width="8.5703125" style="44" customWidth="1"/>
    <col min="3" max="3" width="9.140625" style="44"/>
    <col min="4" max="4" width="57.85546875" style="38" customWidth="1"/>
    <col min="5" max="7" width="14.140625" style="36" customWidth="1"/>
    <col min="8" max="8" width="8.28515625" style="38" customWidth="1"/>
    <col min="9" max="10" width="9.85546875" style="37" customWidth="1"/>
    <col min="11" max="11" width="9.140625" style="41"/>
    <col min="12" max="12" width="9.140625" style="38"/>
    <col min="13" max="13" width="13.28515625" style="38" customWidth="1"/>
    <col min="14" max="16384" width="9.140625" style="38"/>
  </cols>
  <sheetData>
    <row r="1" spans="2:11" ht="23.25" x14ac:dyDescent="0.35">
      <c r="B1" s="117" t="s">
        <v>258</v>
      </c>
      <c r="G1" s="706" t="s">
        <v>76</v>
      </c>
      <c r="H1" s="706"/>
    </row>
    <row r="3" spans="2:11" x14ac:dyDescent="0.2">
      <c r="B3" s="54" t="s">
        <v>1</v>
      </c>
      <c r="C3" s="190" t="s">
        <v>22</v>
      </c>
      <c r="D3" s="23"/>
    </row>
    <row r="4" spans="2:11" x14ac:dyDescent="0.2">
      <c r="C4" s="54" t="s">
        <v>56</v>
      </c>
    </row>
    <row r="5" spans="2:11" s="41" customFormat="1" ht="13.5" thickBot="1" x14ac:dyDescent="0.25">
      <c r="B5" s="119"/>
      <c r="C5" s="119"/>
      <c r="E5" s="37"/>
      <c r="F5" s="37"/>
      <c r="G5" s="37"/>
      <c r="H5" s="198" t="s">
        <v>6</v>
      </c>
      <c r="I5" s="37"/>
      <c r="J5" s="37"/>
    </row>
    <row r="6" spans="2:11" s="41" customFormat="1" ht="39" customHeight="1" thickTop="1" thickBot="1" x14ac:dyDescent="0.25">
      <c r="B6" s="70" t="s">
        <v>2</v>
      </c>
      <c r="C6" s="71" t="s">
        <v>3</v>
      </c>
      <c r="D6" s="72" t="s">
        <v>4</v>
      </c>
      <c r="E6" s="73" t="s">
        <v>500</v>
      </c>
      <c r="F6" s="73" t="s">
        <v>504</v>
      </c>
      <c r="G6" s="73" t="s">
        <v>501</v>
      </c>
      <c r="H6" s="27" t="s">
        <v>5</v>
      </c>
      <c r="I6" s="37"/>
      <c r="J6" s="37"/>
    </row>
    <row r="7" spans="2:11" s="79" customFormat="1" thickTop="1" thickBot="1" x14ac:dyDescent="0.25">
      <c r="B7" s="74">
        <v>1</v>
      </c>
      <c r="C7" s="75">
        <v>2</v>
      </c>
      <c r="D7" s="75">
        <v>3</v>
      </c>
      <c r="E7" s="76">
        <v>4</v>
      </c>
      <c r="F7" s="76">
        <v>5</v>
      </c>
      <c r="G7" s="76">
        <v>6</v>
      </c>
      <c r="H7" s="77" t="s">
        <v>337</v>
      </c>
      <c r="I7" s="384"/>
      <c r="J7" s="384"/>
      <c r="K7" s="119"/>
    </row>
    <row r="8" spans="2:11" s="79" customFormat="1" ht="14.25" customHeight="1" thickTop="1" x14ac:dyDescent="0.2">
      <c r="B8" s="90">
        <v>2143</v>
      </c>
      <c r="C8" s="91">
        <v>51</v>
      </c>
      <c r="D8" s="94" t="s">
        <v>7</v>
      </c>
      <c r="E8" s="33">
        <f>SUM(I31)</f>
        <v>18734</v>
      </c>
      <c r="F8" s="33">
        <f>SUM(J31)</f>
        <v>19578</v>
      </c>
      <c r="G8" s="33">
        <f>SUM(G31)</f>
        <v>21295</v>
      </c>
      <c r="H8" s="89">
        <f>G8/E8*100</f>
        <v>113.67033201665421</v>
      </c>
      <c r="I8" s="384"/>
      <c r="J8" s="384"/>
      <c r="K8" s="119"/>
    </row>
    <row r="9" spans="2:11" s="79" customFormat="1" ht="14.25" customHeight="1" x14ac:dyDescent="0.2">
      <c r="B9" s="90">
        <v>2143</v>
      </c>
      <c r="C9" s="91">
        <v>52</v>
      </c>
      <c r="D9" s="100" t="s">
        <v>143</v>
      </c>
      <c r="E9" s="33">
        <v>0</v>
      </c>
      <c r="F9" s="33">
        <v>1750</v>
      </c>
      <c r="G9" s="33">
        <f>SUM(G92)</f>
        <v>2000</v>
      </c>
      <c r="H9" s="89"/>
      <c r="I9" s="384"/>
      <c r="J9" s="384"/>
      <c r="K9" s="119"/>
    </row>
    <row r="10" spans="2:11" ht="14.25" customHeight="1" x14ac:dyDescent="0.2">
      <c r="B10" s="90">
        <v>3341</v>
      </c>
      <c r="C10" s="96">
        <v>51</v>
      </c>
      <c r="D10" s="94" t="s">
        <v>7</v>
      </c>
      <c r="E10" s="25">
        <f>SUM(I95)</f>
        <v>3000</v>
      </c>
      <c r="F10" s="25">
        <f>SUM(J95)</f>
        <v>854</v>
      </c>
      <c r="G10" s="25">
        <f>SUM(G95)</f>
        <v>2800</v>
      </c>
      <c r="H10" s="89">
        <f>G10/E10*100</f>
        <v>93.333333333333329</v>
      </c>
    </row>
    <row r="11" spans="2:11" ht="14.25" customHeight="1" x14ac:dyDescent="0.2">
      <c r="B11" s="90">
        <v>3349</v>
      </c>
      <c r="C11" s="91">
        <v>51</v>
      </c>
      <c r="D11" s="94" t="s">
        <v>7</v>
      </c>
      <c r="E11" s="33">
        <f>SUM(I100)</f>
        <v>5150</v>
      </c>
      <c r="F11" s="33">
        <f>SUM(J100)</f>
        <v>5120</v>
      </c>
      <c r="G11" s="33">
        <f>G100</f>
        <v>4135</v>
      </c>
      <c r="H11" s="89">
        <f>G11/E11*100</f>
        <v>80.291262135922324</v>
      </c>
    </row>
    <row r="12" spans="2:11" ht="14.25" customHeight="1" x14ac:dyDescent="0.2">
      <c r="B12" s="90">
        <v>5213</v>
      </c>
      <c r="C12" s="96">
        <v>59</v>
      </c>
      <c r="D12" s="87" t="s">
        <v>40</v>
      </c>
      <c r="E12" s="25">
        <f>SUM(I116)</f>
        <v>6000</v>
      </c>
      <c r="F12" s="25">
        <f>SUM(J116)</f>
        <v>3150</v>
      </c>
      <c r="G12" s="25">
        <f>SUM(G116)</f>
        <v>6000</v>
      </c>
      <c r="H12" s="89">
        <f>G12/E12*100</f>
        <v>100</v>
      </c>
    </row>
    <row r="13" spans="2:11" ht="14.25" customHeight="1" x14ac:dyDescent="0.2">
      <c r="B13" s="90">
        <v>5272</v>
      </c>
      <c r="C13" s="96">
        <v>51</v>
      </c>
      <c r="D13" s="94" t="s">
        <v>7</v>
      </c>
      <c r="E13" s="25">
        <f>SUM(I121)</f>
        <v>30</v>
      </c>
      <c r="F13" s="25">
        <f>SUM(J121)</f>
        <v>30</v>
      </c>
      <c r="G13" s="25">
        <f>SUM(G121)</f>
        <v>30</v>
      </c>
      <c r="H13" s="89">
        <f t="shared" ref="H13:H18" si="0">G13/E13*100</f>
        <v>100</v>
      </c>
    </row>
    <row r="14" spans="2:11" ht="14.25" customHeight="1" x14ac:dyDescent="0.2">
      <c r="B14" s="90">
        <v>5273</v>
      </c>
      <c r="C14" s="96">
        <v>50</v>
      </c>
      <c r="D14" s="94" t="s">
        <v>271</v>
      </c>
      <c r="E14" s="25">
        <f>SUM(I126)</f>
        <v>10</v>
      </c>
      <c r="F14" s="25">
        <f>SUM(J126)</f>
        <v>10</v>
      </c>
      <c r="G14" s="25">
        <f>SUM(G126)</f>
        <v>10</v>
      </c>
      <c r="H14" s="89">
        <f t="shared" si="0"/>
        <v>100</v>
      </c>
    </row>
    <row r="15" spans="2:11" ht="14.25" customHeight="1" x14ac:dyDescent="0.2">
      <c r="B15" s="90">
        <v>5273</v>
      </c>
      <c r="C15" s="96">
        <v>51</v>
      </c>
      <c r="D15" s="94" t="s">
        <v>7</v>
      </c>
      <c r="E15" s="25">
        <f>SUM(I131)</f>
        <v>20079</v>
      </c>
      <c r="F15" s="25">
        <f>SUM(J131)</f>
        <v>19588</v>
      </c>
      <c r="G15" s="25">
        <f>SUM(G131)</f>
        <v>14379</v>
      </c>
      <c r="H15" s="335">
        <f>G15/E15*100</f>
        <v>71.612132078290742</v>
      </c>
    </row>
    <row r="16" spans="2:11" s="207" customFormat="1" ht="29.25" customHeight="1" x14ac:dyDescent="0.25">
      <c r="B16" s="196">
        <v>5273</v>
      </c>
      <c r="C16" s="195">
        <v>53</v>
      </c>
      <c r="D16" s="208" t="s">
        <v>272</v>
      </c>
      <c r="E16" s="130"/>
      <c r="F16" s="130">
        <v>192</v>
      </c>
      <c r="G16" s="130"/>
      <c r="H16" s="248"/>
      <c r="I16" s="240"/>
      <c r="J16" s="240"/>
      <c r="K16" s="428"/>
    </row>
    <row r="17" spans="1:11" s="207" customFormat="1" ht="29.25" customHeight="1" x14ac:dyDescent="0.25">
      <c r="B17" s="196">
        <v>5299</v>
      </c>
      <c r="C17" s="195">
        <v>53</v>
      </c>
      <c r="D17" s="208" t="s">
        <v>272</v>
      </c>
      <c r="E17" s="130"/>
      <c r="F17" s="130">
        <v>400</v>
      </c>
      <c r="G17" s="130"/>
      <c r="H17" s="248"/>
      <c r="I17" s="240"/>
      <c r="J17" s="240"/>
      <c r="K17" s="428"/>
    </row>
    <row r="18" spans="1:11" ht="27.75" customHeight="1" x14ac:dyDescent="0.2">
      <c r="B18" s="196">
        <v>5511</v>
      </c>
      <c r="C18" s="195">
        <v>53</v>
      </c>
      <c r="D18" s="97" t="s">
        <v>272</v>
      </c>
      <c r="E18" s="130">
        <f>SUM(I192)</f>
        <v>985</v>
      </c>
      <c r="F18" s="130">
        <f>SUM(J192)</f>
        <v>1085</v>
      </c>
      <c r="G18" s="130">
        <f>SUM(G192)</f>
        <v>985</v>
      </c>
      <c r="H18" s="248">
        <f t="shared" si="0"/>
        <v>100</v>
      </c>
    </row>
    <row r="19" spans="1:11" s="408" customFormat="1" ht="16.5" customHeight="1" x14ac:dyDescent="0.2">
      <c r="B19" s="196">
        <v>5511</v>
      </c>
      <c r="C19" s="206">
        <v>61.63</v>
      </c>
      <c r="D19" s="92" t="s">
        <v>461</v>
      </c>
      <c r="E19" s="50"/>
      <c r="F19" s="50">
        <f>12932+1700</f>
        <v>14632</v>
      </c>
      <c r="G19" s="50"/>
      <c r="H19" s="248"/>
      <c r="I19" s="69"/>
      <c r="J19" s="409"/>
      <c r="K19" s="410"/>
    </row>
    <row r="20" spans="1:11" ht="30" customHeight="1" x14ac:dyDescent="0.2">
      <c r="B20" s="196">
        <v>5512</v>
      </c>
      <c r="C20" s="195">
        <v>53</v>
      </c>
      <c r="D20" s="97" t="s">
        <v>272</v>
      </c>
      <c r="E20" s="130"/>
      <c r="F20" s="130">
        <v>80</v>
      </c>
      <c r="G20" s="130"/>
      <c r="H20" s="248"/>
    </row>
    <row r="21" spans="1:11" ht="14.25" customHeight="1" x14ac:dyDescent="0.2">
      <c r="B21" s="90">
        <v>5529</v>
      </c>
      <c r="C21" s="96">
        <v>51</v>
      </c>
      <c r="D21" s="94" t="s">
        <v>7</v>
      </c>
      <c r="E21" s="25">
        <f>SUM(I197)</f>
        <v>40</v>
      </c>
      <c r="F21" s="25">
        <f>SUM(J197)</f>
        <v>40</v>
      </c>
      <c r="G21" s="25">
        <f>SUM(G197)</f>
        <v>40</v>
      </c>
      <c r="H21" s="89">
        <f>G21/E21*100</f>
        <v>100</v>
      </c>
    </row>
    <row r="22" spans="1:11" ht="14.25" customHeight="1" x14ac:dyDescent="0.2">
      <c r="B22" s="90">
        <v>6113</v>
      </c>
      <c r="C22" s="96">
        <v>50</v>
      </c>
      <c r="D22" s="94" t="s">
        <v>271</v>
      </c>
      <c r="E22" s="25">
        <f>SUM(I203)</f>
        <v>20</v>
      </c>
      <c r="F22" s="25">
        <f>SUM(J203)</f>
        <v>0</v>
      </c>
      <c r="G22" s="25">
        <f>SUM(G203)</f>
        <v>20</v>
      </c>
      <c r="H22" s="89">
        <f t="shared" ref="H22:H23" si="1">G22/E22*100</f>
        <v>100</v>
      </c>
    </row>
    <row r="23" spans="1:11" ht="14.25" customHeight="1" x14ac:dyDescent="0.2">
      <c r="B23" s="90">
        <v>6113</v>
      </c>
      <c r="C23" s="91">
        <v>51</v>
      </c>
      <c r="D23" s="94" t="s">
        <v>7</v>
      </c>
      <c r="E23" s="33">
        <f>SUM(I208)</f>
        <v>13050</v>
      </c>
      <c r="F23" s="33">
        <f>SUM(J208)</f>
        <v>12590</v>
      </c>
      <c r="G23" s="33">
        <f>SUM(G208)</f>
        <v>14230</v>
      </c>
      <c r="H23" s="89">
        <f t="shared" si="1"/>
        <v>109.04214559386973</v>
      </c>
      <c r="I23" s="69"/>
    </row>
    <row r="24" spans="1:11" ht="14.25" customHeight="1" x14ac:dyDescent="0.2">
      <c r="B24" s="90">
        <v>6113</v>
      </c>
      <c r="C24" s="91">
        <v>54</v>
      </c>
      <c r="D24" s="100" t="s">
        <v>9</v>
      </c>
      <c r="E24" s="33">
        <f>SUM(I295)</f>
        <v>640</v>
      </c>
      <c r="F24" s="33">
        <f>SUM(J295)</f>
        <v>640</v>
      </c>
      <c r="G24" s="33">
        <f>SUM(G295)</f>
        <v>600</v>
      </c>
      <c r="H24" s="89"/>
      <c r="I24" s="69"/>
    </row>
    <row r="25" spans="1:11" ht="14.25" customHeight="1" x14ac:dyDescent="0.2">
      <c r="B25" s="90">
        <v>6172</v>
      </c>
      <c r="C25" s="91">
        <v>51</v>
      </c>
      <c r="D25" s="94" t="s">
        <v>7</v>
      </c>
      <c r="E25" s="33">
        <f>SUM(I301)</f>
        <v>1068</v>
      </c>
      <c r="F25" s="33">
        <f>SUM(J301)</f>
        <v>1279</v>
      </c>
      <c r="G25" s="33">
        <f>SUM(G301)</f>
        <v>1068</v>
      </c>
      <c r="H25" s="89">
        <f>G25/E25*100</f>
        <v>100</v>
      </c>
    </row>
    <row r="26" spans="1:11" ht="29.25" customHeight="1" x14ac:dyDescent="0.2">
      <c r="B26" s="90">
        <v>6172</v>
      </c>
      <c r="C26" s="91">
        <v>53</v>
      </c>
      <c r="D26" s="97" t="s">
        <v>272</v>
      </c>
      <c r="E26" s="33">
        <v>0</v>
      </c>
      <c r="F26" s="33">
        <v>30</v>
      </c>
      <c r="G26" s="33"/>
      <c r="H26" s="89"/>
    </row>
    <row r="27" spans="1:11" ht="14.25" customHeight="1" thickBot="1" x14ac:dyDescent="0.25">
      <c r="B27" s="90">
        <v>6409</v>
      </c>
      <c r="C27" s="91">
        <v>51</v>
      </c>
      <c r="D27" s="94" t="s">
        <v>7</v>
      </c>
      <c r="E27" s="33">
        <v>3850</v>
      </c>
      <c r="F27" s="33">
        <v>3850</v>
      </c>
      <c r="G27" s="33"/>
      <c r="H27" s="89">
        <f>G27/E27*100</f>
        <v>0</v>
      </c>
    </row>
    <row r="28" spans="1:11" s="105" customFormat="1" ht="22.5" customHeight="1" thickTop="1" thickBot="1" x14ac:dyDescent="0.3">
      <c r="B28" s="683" t="s">
        <v>8</v>
      </c>
      <c r="C28" s="684"/>
      <c r="D28" s="685"/>
      <c r="E28" s="103">
        <f>SUM(E8:E27)</f>
        <v>72656</v>
      </c>
      <c r="F28" s="103">
        <f>SUM(F8:F27)</f>
        <v>84898</v>
      </c>
      <c r="G28" s="103">
        <f>SUM(G8:G27)</f>
        <v>67592</v>
      </c>
      <c r="H28" s="42">
        <f>G28/E28*100</f>
        <v>93.030169566174848</v>
      </c>
      <c r="I28" s="228"/>
      <c r="J28" s="228"/>
      <c r="K28" s="404"/>
    </row>
    <row r="29" spans="1:11" ht="15" thickTop="1" x14ac:dyDescent="0.2">
      <c r="B29" s="38"/>
      <c r="C29" s="38"/>
      <c r="E29" s="38"/>
      <c r="F29" s="38"/>
      <c r="G29" s="38"/>
    </row>
    <row r="30" spans="1:11" ht="15" x14ac:dyDescent="0.25">
      <c r="B30" s="45" t="s">
        <v>10</v>
      </c>
      <c r="C30" s="162"/>
      <c r="D30" s="162"/>
      <c r="E30" s="162"/>
      <c r="F30" s="162"/>
      <c r="G30" s="162"/>
      <c r="H30" s="162"/>
    </row>
    <row r="31" spans="1:11" ht="15.75" thickBot="1" x14ac:dyDescent="0.3">
      <c r="B31" s="46" t="s">
        <v>90</v>
      </c>
      <c r="C31" s="47"/>
      <c r="D31" s="48"/>
      <c r="E31" s="49"/>
      <c r="F31" s="49"/>
      <c r="G31" s="695">
        <f>SUM(G32,G38,G41,G45,G50,G70,G74)</f>
        <v>21295</v>
      </c>
      <c r="H31" s="695"/>
      <c r="I31" s="230">
        <f>SUM(I32:I74)</f>
        <v>18734</v>
      </c>
      <c r="J31" s="230">
        <f>SUM(J32:J74)</f>
        <v>19578</v>
      </c>
    </row>
    <row r="32" spans="1:11" ht="15.75" thickTop="1" x14ac:dyDescent="0.25">
      <c r="A32" s="38">
        <v>5139</v>
      </c>
      <c r="B32" s="43" t="s">
        <v>185</v>
      </c>
      <c r="C32" s="162"/>
      <c r="D32" s="162"/>
      <c r="E32" s="162"/>
      <c r="F32" s="162"/>
      <c r="G32" s="698">
        <v>300</v>
      </c>
      <c r="H32" s="699"/>
      <c r="I32" s="37">
        <v>300</v>
      </c>
      <c r="J32" s="37">
        <v>1634</v>
      </c>
    </row>
    <row r="33" spans="1:11" ht="14.25" customHeight="1" x14ac:dyDescent="0.2">
      <c r="B33" s="720" t="s">
        <v>681</v>
      </c>
      <c r="C33" s="720"/>
      <c r="D33" s="720"/>
      <c r="E33" s="720"/>
      <c r="F33" s="720"/>
      <c r="G33" s="720"/>
      <c r="H33" s="720"/>
    </row>
    <row r="34" spans="1:11" x14ac:dyDescent="0.2">
      <c r="B34" s="720"/>
      <c r="C34" s="720"/>
      <c r="D34" s="720"/>
      <c r="E34" s="720"/>
      <c r="F34" s="720"/>
      <c r="G34" s="720"/>
      <c r="H34" s="720"/>
    </row>
    <row r="35" spans="1:11" x14ac:dyDescent="0.2">
      <c r="B35" s="720"/>
      <c r="C35" s="720"/>
      <c r="D35" s="720"/>
      <c r="E35" s="720"/>
      <c r="F35" s="720"/>
      <c r="G35" s="720"/>
      <c r="H35" s="720"/>
    </row>
    <row r="36" spans="1:11" ht="13.5" customHeight="1" x14ac:dyDescent="0.2">
      <c r="B36" s="720"/>
      <c r="C36" s="720"/>
      <c r="D36" s="720"/>
      <c r="E36" s="720"/>
      <c r="F36" s="720"/>
      <c r="G36" s="720"/>
      <c r="H36" s="720"/>
    </row>
    <row r="37" spans="1:11" ht="13.5" customHeight="1" x14ac:dyDescent="0.2">
      <c r="B37" s="284"/>
      <c r="C37" s="284"/>
      <c r="D37" s="284"/>
      <c r="E37" s="284"/>
      <c r="F37" s="284"/>
      <c r="G37" s="284"/>
      <c r="H37" s="284"/>
    </row>
    <row r="38" spans="1:11" ht="15" x14ac:dyDescent="0.25">
      <c r="A38" s="38">
        <v>5162</v>
      </c>
      <c r="B38" s="21" t="s">
        <v>328</v>
      </c>
      <c r="E38" s="38"/>
      <c r="G38" s="698">
        <v>5</v>
      </c>
      <c r="H38" s="699"/>
      <c r="I38" s="37">
        <v>5</v>
      </c>
      <c r="J38" s="37">
        <v>5</v>
      </c>
    </row>
    <row r="39" spans="1:11" ht="30.75" customHeight="1" x14ac:dyDescent="0.2">
      <c r="B39" s="717" t="s">
        <v>375</v>
      </c>
      <c r="C39" s="717"/>
      <c r="D39" s="717"/>
      <c r="E39" s="717"/>
      <c r="F39" s="717"/>
      <c r="G39" s="717"/>
      <c r="H39" s="717"/>
    </row>
    <row r="40" spans="1:11" ht="10.5" customHeight="1" x14ac:dyDescent="0.2">
      <c r="B40" s="220"/>
      <c r="C40" s="220"/>
      <c r="D40" s="220"/>
      <c r="E40" s="220"/>
      <c r="F40" s="220"/>
      <c r="G40" s="220"/>
      <c r="H40" s="220"/>
      <c r="I40" s="37">
        <v>0</v>
      </c>
      <c r="J40" s="37">
        <v>734</v>
      </c>
      <c r="K40" s="41" t="s">
        <v>682</v>
      </c>
    </row>
    <row r="41" spans="1:11" ht="15" customHeight="1" x14ac:dyDescent="0.25">
      <c r="A41" s="38">
        <v>5166</v>
      </c>
      <c r="B41" s="43" t="s">
        <v>14</v>
      </c>
      <c r="G41" s="698">
        <v>1950</v>
      </c>
      <c r="H41" s="699"/>
      <c r="I41" s="37">
        <v>1600</v>
      </c>
      <c r="J41" s="37">
        <v>2114</v>
      </c>
    </row>
    <row r="42" spans="1:11" ht="15" customHeight="1" x14ac:dyDescent="0.2">
      <c r="B42" s="720" t="s">
        <v>683</v>
      </c>
      <c r="C42" s="720"/>
      <c r="D42" s="720"/>
      <c r="E42" s="720"/>
      <c r="F42" s="720"/>
      <c r="G42" s="720"/>
      <c r="H42" s="720"/>
    </row>
    <row r="43" spans="1:11" ht="84.75" customHeight="1" x14ac:dyDescent="0.2">
      <c r="B43" s="720"/>
      <c r="C43" s="720"/>
      <c r="D43" s="720"/>
      <c r="E43" s="720"/>
      <c r="F43" s="720"/>
      <c r="G43" s="720"/>
      <c r="H43" s="720"/>
    </row>
    <row r="44" spans="1:11" ht="13.5" customHeight="1" x14ac:dyDescent="0.2">
      <c r="B44" s="220"/>
      <c r="C44" s="220"/>
      <c r="D44" s="220"/>
      <c r="E44" s="220"/>
      <c r="F44" s="220"/>
      <c r="G44" s="220"/>
      <c r="H44" s="220"/>
    </row>
    <row r="45" spans="1:11" ht="15" x14ac:dyDescent="0.25">
      <c r="A45" s="38">
        <v>5168</v>
      </c>
      <c r="B45" s="43" t="s">
        <v>83</v>
      </c>
      <c r="C45" s="63"/>
      <c r="D45" s="63"/>
      <c r="E45" s="63"/>
      <c r="F45" s="63"/>
      <c r="G45" s="698">
        <v>552</v>
      </c>
      <c r="H45" s="699"/>
      <c r="I45" s="37">
        <v>552</v>
      </c>
      <c r="J45" s="37">
        <v>3657</v>
      </c>
    </row>
    <row r="46" spans="1:11" ht="14.25" customHeight="1" x14ac:dyDescent="0.2">
      <c r="B46" s="720" t="s">
        <v>684</v>
      </c>
      <c r="C46" s="720"/>
      <c r="D46" s="720"/>
      <c r="E46" s="720"/>
      <c r="F46" s="720"/>
      <c r="G46" s="720"/>
      <c r="H46" s="720"/>
    </row>
    <row r="47" spans="1:11" x14ac:dyDescent="0.2">
      <c r="B47" s="720"/>
      <c r="C47" s="720"/>
      <c r="D47" s="720"/>
      <c r="E47" s="720"/>
      <c r="F47" s="720"/>
      <c r="G47" s="720"/>
      <c r="H47" s="720"/>
    </row>
    <row r="48" spans="1:11" x14ac:dyDescent="0.2">
      <c r="B48" s="720"/>
      <c r="C48" s="720"/>
      <c r="D48" s="720"/>
      <c r="E48" s="720"/>
      <c r="F48" s="720"/>
      <c r="G48" s="720"/>
      <c r="H48" s="720"/>
    </row>
    <row r="49" spans="1:10" ht="14.25" customHeight="1" x14ac:dyDescent="0.2">
      <c r="B49" s="279"/>
      <c r="C49" s="279"/>
      <c r="D49" s="279"/>
      <c r="E49" s="279"/>
      <c r="F49" s="279"/>
      <c r="G49" s="279"/>
      <c r="H49" s="279"/>
    </row>
    <row r="50" spans="1:10" ht="15" x14ac:dyDescent="0.25">
      <c r="A50" s="38">
        <v>5169</v>
      </c>
      <c r="B50" s="21" t="s">
        <v>16</v>
      </c>
      <c r="C50" s="22"/>
      <c r="D50" s="23"/>
      <c r="E50" s="24"/>
      <c r="F50" s="24"/>
      <c r="G50" s="673">
        <f>SUM(G51,G55,G58,G62,G67)</f>
        <v>12786</v>
      </c>
      <c r="H50" s="696"/>
      <c r="I50" s="37">
        <v>11075</v>
      </c>
      <c r="J50" s="37">
        <v>5751</v>
      </c>
    </row>
    <row r="51" spans="1:10" ht="15" x14ac:dyDescent="0.25">
      <c r="B51" s="294" t="s">
        <v>253</v>
      </c>
      <c r="C51" s="22"/>
      <c r="D51" s="23"/>
      <c r="E51" s="24"/>
      <c r="F51" s="24"/>
      <c r="G51" s="710">
        <v>400</v>
      </c>
      <c r="H51" s="711"/>
    </row>
    <row r="52" spans="1:10" ht="14.25" customHeight="1" x14ac:dyDescent="0.2">
      <c r="B52" s="671" t="s">
        <v>685</v>
      </c>
      <c r="C52" s="671"/>
      <c r="D52" s="671"/>
      <c r="E52" s="671"/>
      <c r="F52" s="671"/>
      <c r="G52" s="671"/>
      <c r="H52" s="671"/>
    </row>
    <row r="53" spans="1:10" ht="41.25" customHeight="1" x14ac:dyDescent="0.2">
      <c r="B53" s="671"/>
      <c r="C53" s="671"/>
      <c r="D53" s="671"/>
      <c r="E53" s="671"/>
      <c r="F53" s="671"/>
      <c r="G53" s="671"/>
      <c r="H53" s="671"/>
    </row>
    <row r="54" spans="1:10" ht="12" customHeight="1" x14ac:dyDescent="0.25">
      <c r="B54" s="21"/>
      <c r="C54" s="22"/>
      <c r="D54" s="23"/>
      <c r="E54" s="24"/>
      <c r="F54" s="24"/>
      <c r="G54" s="291"/>
      <c r="H54" s="293"/>
    </row>
    <row r="55" spans="1:10" ht="15" x14ac:dyDescent="0.25">
      <c r="B55" s="294" t="s">
        <v>429</v>
      </c>
      <c r="C55" s="22"/>
      <c r="D55" s="23"/>
      <c r="E55" s="24"/>
      <c r="F55" s="24"/>
      <c r="G55" s="710">
        <v>100</v>
      </c>
      <c r="H55" s="711"/>
    </row>
    <row r="56" spans="1:10" ht="16.5" customHeight="1" x14ac:dyDescent="0.2">
      <c r="B56" s="797" t="s">
        <v>472</v>
      </c>
      <c r="C56" s="797"/>
      <c r="D56" s="797"/>
      <c r="E56" s="797"/>
      <c r="F56" s="797"/>
      <c r="G56" s="797"/>
      <c r="H56" s="797"/>
    </row>
    <row r="57" spans="1:10" ht="12" customHeight="1" x14ac:dyDescent="0.25">
      <c r="B57" s="21"/>
      <c r="C57" s="22"/>
      <c r="D57" s="23"/>
      <c r="E57" s="24"/>
      <c r="F57" s="24"/>
      <c r="G57" s="291"/>
      <c r="H57" s="293"/>
    </row>
    <row r="58" spans="1:10" ht="29.25" customHeight="1" x14ac:dyDescent="0.25">
      <c r="B58" s="709" t="s">
        <v>430</v>
      </c>
      <c r="C58" s="709"/>
      <c r="D58" s="709"/>
      <c r="E58" s="709"/>
      <c r="F58" s="709"/>
      <c r="G58" s="710">
        <v>50</v>
      </c>
      <c r="H58" s="711"/>
    </row>
    <row r="59" spans="1:10" ht="14.25" customHeight="1" x14ac:dyDescent="0.2">
      <c r="B59" s="671" t="s">
        <v>471</v>
      </c>
      <c r="C59" s="671"/>
      <c r="D59" s="671"/>
      <c r="E59" s="671"/>
      <c r="F59" s="671"/>
      <c r="G59" s="671"/>
      <c r="H59" s="671"/>
    </row>
    <row r="60" spans="1:10" ht="15" customHeight="1" x14ac:dyDescent="0.2">
      <c r="B60" s="671"/>
      <c r="C60" s="671"/>
      <c r="D60" s="671"/>
      <c r="E60" s="671"/>
      <c r="F60" s="671"/>
      <c r="G60" s="671"/>
      <c r="H60" s="671"/>
    </row>
    <row r="61" spans="1:10" ht="15" customHeight="1" x14ac:dyDescent="0.2">
      <c r="B61" s="292"/>
      <c r="C61" s="292"/>
      <c r="D61" s="292"/>
      <c r="E61" s="292"/>
      <c r="F61" s="292"/>
      <c r="G61" s="292"/>
      <c r="H61" s="292"/>
    </row>
    <row r="62" spans="1:10" ht="15" customHeight="1" x14ac:dyDescent="0.25">
      <c r="B62" s="799" t="s">
        <v>431</v>
      </c>
      <c r="C62" s="799"/>
      <c r="D62" s="799"/>
      <c r="E62" s="799"/>
      <c r="F62" s="799"/>
      <c r="G62" s="710">
        <v>1300</v>
      </c>
      <c r="H62" s="711"/>
    </row>
    <row r="63" spans="1:10" ht="15" customHeight="1" x14ac:dyDescent="0.2">
      <c r="B63" s="671" t="s">
        <v>686</v>
      </c>
      <c r="C63" s="671"/>
      <c r="D63" s="671"/>
      <c r="E63" s="671"/>
      <c r="F63" s="671"/>
      <c r="G63" s="671"/>
      <c r="H63" s="671"/>
    </row>
    <row r="64" spans="1:10" ht="15" customHeight="1" x14ac:dyDescent="0.2">
      <c r="B64" s="671"/>
      <c r="C64" s="671"/>
      <c r="D64" s="671"/>
      <c r="E64" s="671"/>
      <c r="F64" s="671"/>
      <c r="G64" s="671"/>
      <c r="H64" s="671"/>
    </row>
    <row r="65" spans="1:10" ht="15" customHeight="1" x14ac:dyDescent="0.2">
      <c r="B65" s="671"/>
      <c r="C65" s="671"/>
      <c r="D65" s="671"/>
      <c r="E65" s="671"/>
      <c r="F65" s="671"/>
      <c r="G65" s="671"/>
      <c r="H65" s="671"/>
    </row>
    <row r="66" spans="1:10" ht="15" customHeight="1" x14ac:dyDescent="0.2">
      <c r="B66" s="280"/>
      <c r="C66" s="280"/>
      <c r="D66" s="280"/>
      <c r="E66" s="280"/>
      <c r="F66" s="280"/>
      <c r="G66" s="280"/>
      <c r="H66" s="280"/>
    </row>
    <row r="67" spans="1:10" ht="15" customHeight="1" x14ac:dyDescent="0.2">
      <c r="B67" s="799" t="s">
        <v>432</v>
      </c>
      <c r="C67" s="799"/>
      <c r="D67" s="799"/>
      <c r="E67" s="799"/>
      <c r="F67" s="799"/>
      <c r="G67" s="710">
        <v>10936</v>
      </c>
      <c r="H67" s="710"/>
    </row>
    <row r="68" spans="1:10" ht="28.15" customHeight="1" x14ac:dyDescent="0.2">
      <c r="B68" s="720" t="s">
        <v>687</v>
      </c>
      <c r="C68" s="720"/>
      <c r="D68" s="720"/>
      <c r="E68" s="720"/>
      <c r="F68" s="720"/>
      <c r="G68" s="720"/>
      <c r="H68" s="720"/>
    </row>
    <row r="69" spans="1:10" ht="15" customHeight="1" x14ac:dyDescent="0.2">
      <c r="B69" s="279"/>
      <c r="C69" s="279"/>
      <c r="D69" s="279"/>
      <c r="E69" s="279"/>
      <c r="F69" s="279"/>
      <c r="G69" s="279"/>
      <c r="H69" s="279"/>
    </row>
    <row r="70" spans="1:10" ht="14.25" customHeight="1" x14ac:dyDescent="0.25">
      <c r="A70" s="38">
        <v>5175</v>
      </c>
      <c r="B70" s="725" t="s">
        <v>129</v>
      </c>
      <c r="C70" s="725"/>
      <c r="D70" s="163"/>
      <c r="E70" s="163"/>
      <c r="F70" s="163"/>
      <c r="G70" s="698">
        <v>50</v>
      </c>
      <c r="H70" s="699"/>
      <c r="I70" s="37">
        <v>50</v>
      </c>
      <c r="J70" s="37">
        <v>50</v>
      </c>
    </row>
    <row r="71" spans="1:10" ht="14.25" customHeight="1" x14ac:dyDescent="0.2">
      <c r="B71" s="720" t="s">
        <v>411</v>
      </c>
      <c r="C71" s="720"/>
      <c r="D71" s="720"/>
      <c r="E71" s="720"/>
      <c r="F71" s="720"/>
      <c r="G71" s="720"/>
      <c r="H71" s="720"/>
    </row>
    <row r="72" spans="1:10" x14ac:dyDescent="0.2">
      <c r="B72" s="720"/>
      <c r="C72" s="720"/>
      <c r="D72" s="720"/>
      <c r="E72" s="720"/>
      <c r="F72" s="720"/>
      <c r="G72" s="720"/>
      <c r="H72" s="720"/>
    </row>
    <row r="73" spans="1:10" x14ac:dyDescent="0.2">
      <c r="B73" s="186"/>
      <c r="C73" s="186"/>
      <c r="D73" s="186"/>
      <c r="E73" s="186"/>
      <c r="F73" s="186"/>
      <c r="G73" s="186"/>
      <c r="H73" s="186"/>
    </row>
    <row r="74" spans="1:10" ht="14.25" customHeight="1" x14ac:dyDescent="0.25">
      <c r="A74" s="38">
        <v>5179</v>
      </c>
      <c r="B74" s="725" t="s">
        <v>188</v>
      </c>
      <c r="C74" s="725"/>
      <c r="D74" s="725"/>
      <c r="E74" s="163"/>
      <c r="F74" s="163"/>
      <c r="G74" s="698">
        <f>SUM(G88,G82,G78,G75)</f>
        <v>5652</v>
      </c>
      <c r="H74" s="699"/>
      <c r="I74" s="37">
        <v>5152</v>
      </c>
      <c r="J74" s="37">
        <v>5633</v>
      </c>
    </row>
    <row r="75" spans="1:10" ht="15" x14ac:dyDescent="0.25">
      <c r="B75" s="62" t="s">
        <v>189</v>
      </c>
      <c r="G75" s="751">
        <v>2</v>
      </c>
      <c r="H75" s="752"/>
    </row>
    <row r="76" spans="1:10" ht="27.75" customHeight="1" x14ac:dyDescent="0.2">
      <c r="B76" s="720" t="s">
        <v>412</v>
      </c>
      <c r="C76" s="720"/>
      <c r="D76" s="720"/>
      <c r="E76" s="720"/>
      <c r="F76" s="720"/>
      <c r="G76" s="720"/>
      <c r="H76" s="720"/>
    </row>
    <row r="77" spans="1:10" x14ac:dyDescent="0.2">
      <c r="B77" s="163"/>
      <c r="C77" s="163"/>
      <c r="D77" s="163"/>
      <c r="E77" s="163"/>
      <c r="F77" s="163"/>
      <c r="G77" s="163"/>
      <c r="H77" s="163"/>
    </row>
    <row r="78" spans="1:10" ht="15" x14ac:dyDescent="0.25">
      <c r="B78" s="62" t="s">
        <v>190</v>
      </c>
      <c r="G78" s="751">
        <v>3000</v>
      </c>
      <c r="H78" s="752"/>
    </row>
    <row r="79" spans="1:10" ht="14.25" customHeight="1" x14ac:dyDescent="0.2">
      <c r="B79" s="720" t="s">
        <v>689</v>
      </c>
      <c r="C79" s="720"/>
      <c r="D79" s="720"/>
      <c r="E79" s="720"/>
      <c r="F79" s="720"/>
      <c r="G79" s="720"/>
      <c r="H79" s="720"/>
    </row>
    <row r="80" spans="1:10" ht="42.75" customHeight="1" x14ac:dyDescent="0.2">
      <c r="B80" s="720"/>
      <c r="C80" s="720"/>
      <c r="D80" s="720"/>
      <c r="E80" s="720"/>
      <c r="F80" s="720"/>
      <c r="G80" s="720"/>
      <c r="H80" s="720"/>
    </row>
    <row r="81" spans="1:14" x14ac:dyDescent="0.2">
      <c r="B81" s="51"/>
      <c r="C81" s="51"/>
      <c r="D81" s="51"/>
      <c r="E81" s="51"/>
      <c r="F81" s="51"/>
      <c r="G81" s="51"/>
      <c r="H81" s="51"/>
    </row>
    <row r="82" spans="1:14" ht="15" x14ac:dyDescent="0.25">
      <c r="B82" s="62" t="s">
        <v>191</v>
      </c>
      <c r="G82" s="751">
        <v>150</v>
      </c>
      <c r="H82" s="752"/>
    </row>
    <row r="83" spans="1:14" ht="14.25" customHeight="1" x14ac:dyDescent="0.2">
      <c r="B83" s="720" t="s">
        <v>688</v>
      </c>
      <c r="C83" s="720"/>
      <c r="D83" s="720"/>
      <c r="E83" s="720"/>
      <c r="F83" s="720"/>
      <c r="G83" s="720"/>
      <c r="H83" s="720"/>
    </row>
    <row r="84" spans="1:14" ht="15" customHeight="1" x14ac:dyDescent="0.2">
      <c r="B84" s="720"/>
      <c r="C84" s="720"/>
      <c r="D84" s="720"/>
      <c r="E84" s="720"/>
      <c r="F84" s="720"/>
      <c r="G84" s="720"/>
      <c r="H84" s="720"/>
    </row>
    <row r="85" spans="1:14" x14ac:dyDescent="0.2">
      <c r="B85" s="720"/>
      <c r="C85" s="720"/>
      <c r="D85" s="720"/>
      <c r="E85" s="720"/>
      <c r="F85" s="720"/>
      <c r="G85" s="720"/>
      <c r="H85" s="720"/>
    </row>
    <row r="86" spans="1:14" x14ac:dyDescent="0.2">
      <c r="B86" s="720"/>
      <c r="C86" s="720"/>
      <c r="D86" s="720"/>
      <c r="E86" s="720"/>
      <c r="F86" s="720"/>
      <c r="G86" s="720"/>
      <c r="H86" s="720"/>
    </row>
    <row r="87" spans="1:14" x14ac:dyDescent="0.2">
      <c r="B87" s="51"/>
      <c r="C87" s="51"/>
      <c r="D87" s="51"/>
      <c r="E87" s="51"/>
      <c r="F87" s="51"/>
      <c r="G87" s="51"/>
      <c r="H87" s="51"/>
    </row>
    <row r="88" spans="1:14" ht="15" x14ac:dyDescent="0.25">
      <c r="B88" s="62" t="s">
        <v>192</v>
      </c>
      <c r="G88" s="751">
        <v>2500</v>
      </c>
      <c r="H88" s="752"/>
    </row>
    <row r="89" spans="1:14" ht="14.25" customHeight="1" x14ac:dyDescent="0.2">
      <c r="B89" s="720" t="s">
        <v>690</v>
      </c>
      <c r="C89" s="720"/>
      <c r="D89" s="720"/>
      <c r="E89" s="720"/>
      <c r="F89" s="720"/>
      <c r="G89" s="720"/>
      <c r="H89" s="720"/>
    </row>
    <row r="90" spans="1:14" ht="58.5" customHeight="1" x14ac:dyDescent="0.2">
      <c r="B90" s="720"/>
      <c r="C90" s="720"/>
      <c r="D90" s="720"/>
      <c r="E90" s="720"/>
      <c r="F90" s="720"/>
      <c r="G90" s="720"/>
      <c r="H90" s="720"/>
    </row>
    <row r="91" spans="1:14" x14ac:dyDescent="0.2">
      <c r="B91" s="269"/>
      <c r="C91" s="269"/>
      <c r="D91" s="269"/>
      <c r="E91" s="269"/>
      <c r="F91" s="269"/>
      <c r="G91" s="269"/>
      <c r="H91" s="269"/>
    </row>
    <row r="92" spans="1:14" s="477" customFormat="1" ht="17.25" customHeight="1" thickBot="1" x14ac:dyDescent="0.3">
      <c r="A92" s="41"/>
      <c r="B92" s="46" t="s">
        <v>783</v>
      </c>
      <c r="C92" s="487"/>
      <c r="D92" s="488"/>
      <c r="E92" s="489"/>
      <c r="F92" s="489"/>
      <c r="G92" s="695">
        <f>SUM(G93)</f>
        <v>2000</v>
      </c>
      <c r="H92" s="695"/>
      <c r="I92" s="41"/>
      <c r="J92" s="41"/>
      <c r="K92" s="37"/>
      <c r="L92" s="37"/>
      <c r="M92" s="38"/>
      <c r="N92" s="38"/>
    </row>
    <row r="93" spans="1:14" s="477" customFormat="1" ht="15.75" thickTop="1" x14ac:dyDescent="0.25">
      <c r="A93" s="41">
        <v>5222</v>
      </c>
      <c r="B93" s="21" t="s">
        <v>782</v>
      </c>
      <c r="C93" s="490"/>
      <c r="D93" s="491"/>
      <c r="E93" s="492"/>
      <c r="F93" s="492"/>
      <c r="G93" s="673">
        <v>2000</v>
      </c>
      <c r="H93" s="696"/>
      <c r="I93" s="41"/>
      <c r="J93" s="41"/>
      <c r="K93" s="37"/>
      <c r="L93" s="37"/>
      <c r="M93" s="38"/>
      <c r="N93" s="38"/>
    </row>
    <row r="94" spans="1:14" x14ac:dyDescent="0.2">
      <c r="B94" s="486"/>
      <c r="C94" s="486"/>
      <c r="D94" s="486"/>
      <c r="E94" s="486"/>
      <c r="F94" s="486"/>
      <c r="G94" s="486"/>
      <c r="H94" s="486"/>
    </row>
    <row r="95" spans="1:14" ht="15.75" thickBot="1" x14ac:dyDescent="0.3">
      <c r="B95" s="46" t="s">
        <v>77</v>
      </c>
      <c r="C95" s="47"/>
      <c r="D95" s="48"/>
      <c r="E95" s="49"/>
      <c r="F95" s="49"/>
      <c r="G95" s="695">
        <f>SUM(G96)</f>
        <v>2800</v>
      </c>
      <c r="H95" s="695"/>
      <c r="I95" s="230">
        <v>3000</v>
      </c>
      <c r="J95" s="230">
        <v>854</v>
      </c>
    </row>
    <row r="96" spans="1:14" ht="15.75" thickTop="1" x14ac:dyDescent="0.25">
      <c r="A96" s="38">
        <v>5169</v>
      </c>
      <c r="B96" s="43" t="s">
        <v>16</v>
      </c>
      <c r="G96" s="698">
        <v>2800</v>
      </c>
      <c r="H96" s="699"/>
    </row>
    <row r="97" spans="1:10" ht="15" customHeight="1" x14ac:dyDescent="0.2">
      <c r="B97" s="720" t="s">
        <v>691</v>
      </c>
      <c r="C97" s="720"/>
      <c r="D97" s="720"/>
      <c r="E97" s="720"/>
      <c r="F97" s="720"/>
      <c r="G97" s="720"/>
      <c r="H97" s="720"/>
    </row>
    <row r="98" spans="1:10" ht="30.75" customHeight="1" x14ac:dyDescent="0.2">
      <c r="B98" s="720"/>
      <c r="C98" s="720"/>
      <c r="D98" s="720"/>
      <c r="E98" s="720"/>
      <c r="F98" s="720"/>
      <c r="G98" s="720"/>
      <c r="H98" s="720"/>
    </row>
    <row r="99" spans="1:10" x14ac:dyDescent="0.2">
      <c r="B99" s="227"/>
      <c r="C99" s="227"/>
      <c r="D99" s="227"/>
      <c r="E99" s="227"/>
      <c r="F99" s="227"/>
      <c r="G99" s="227"/>
      <c r="H99" s="227"/>
    </row>
    <row r="100" spans="1:10" ht="15.75" thickBot="1" x14ac:dyDescent="0.3">
      <c r="B100" s="46" t="s">
        <v>78</v>
      </c>
      <c r="C100" s="47"/>
      <c r="D100" s="48"/>
      <c r="E100" s="49"/>
      <c r="F100" s="49"/>
      <c r="G100" s="695">
        <f>SUM(G101,G106,G110)</f>
        <v>4135</v>
      </c>
      <c r="H100" s="695"/>
      <c r="I100" s="230">
        <f>SUM(I101:I110)</f>
        <v>5150</v>
      </c>
      <c r="J100" s="230">
        <f>SUM(J101:J110)</f>
        <v>5120</v>
      </c>
    </row>
    <row r="101" spans="1:10" ht="15.75" thickTop="1" x14ac:dyDescent="0.25">
      <c r="A101" s="38">
        <v>5139</v>
      </c>
      <c r="B101" s="43" t="s">
        <v>186</v>
      </c>
      <c r="G101" s="698">
        <v>2500</v>
      </c>
      <c r="H101" s="699"/>
      <c r="I101" s="37">
        <v>2550</v>
      </c>
      <c r="J101" s="37">
        <v>2523</v>
      </c>
    </row>
    <row r="102" spans="1:10" ht="15" customHeight="1" x14ac:dyDescent="0.2">
      <c r="B102" s="720" t="s">
        <v>692</v>
      </c>
      <c r="C102" s="720"/>
      <c r="D102" s="720"/>
      <c r="E102" s="720"/>
      <c r="F102" s="720"/>
      <c r="G102" s="720"/>
      <c r="H102" s="720"/>
    </row>
    <row r="103" spans="1:10" ht="15" customHeight="1" x14ac:dyDescent="0.2">
      <c r="B103" s="720"/>
      <c r="C103" s="720"/>
      <c r="D103" s="720"/>
      <c r="E103" s="720"/>
      <c r="F103" s="720"/>
      <c r="G103" s="720"/>
      <c r="H103" s="720"/>
    </row>
    <row r="104" spans="1:10" ht="54.75" customHeight="1" x14ac:dyDescent="0.2">
      <c r="B104" s="720"/>
      <c r="C104" s="720"/>
      <c r="D104" s="720"/>
      <c r="E104" s="720"/>
      <c r="F104" s="720"/>
      <c r="G104" s="720"/>
      <c r="H104" s="720"/>
    </row>
    <row r="105" spans="1:10" x14ac:dyDescent="0.2">
      <c r="B105" s="163"/>
      <c r="C105" s="163"/>
      <c r="D105" s="163"/>
      <c r="E105" s="163"/>
      <c r="F105" s="163"/>
      <c r="G105" s="163"/>
      <c r="H105" s="163"/>
    </row>
    <row r="106" spans="1:10" ht="15" x14ac:dyDescent="0.25">
      <c r="A106" s="38">
        <v>5168</v>
      </c>
      <c r="B106" s="400" t="s">
        <v>83</v>
      </c>
      <c r="C106" s="397"/>
      <c r="D106" s="397"/>
      <c r="E106" s="397"/>
      <c r="F106" s="397"/>
      <c r="G106" s="698">
        <v>35</v>
      </c>
      <c r="H106" s="699"/>
      <c r="I106" s="37">
        <v>0</v>
      </c>
      <c r="J106" s="37">
        <v>27</v>
      </c>
    </row>
    <row r="107" spans="1:10" x14ac:dyDescent="0.2">
      <c r="B107" s="726" t="s">
        <v>693</v>
      </c>
      <c r="C107" s="726"/>
      <c r="D107" s="726"/>
      <c r="E107" s="726"/>
      <c r="F107" s="726"/>
      <c r="G107" s="726"/>
      <c r="H107" s="726"/>
    </row>
    <row r="108" spans="1:10" ht="30.75" customHeight="1" x14ac:dyDescent="0.2">
      <c r="B108" s="726"/>
      <c r="C108" s="726"/>
      <c r="D108" s="726"/>
      <c r="E108" s="726"/>
      <c r="F108" s="726"/>
      <c r="G108" s="726"/>
      <c r="H108" s="726"/>
    </row>
    <row r="109" spans="1:10" x14ac:dyDescent="0.2">
      <c r="B109" s="402"/>
      <c r="C109" s="402"/>
      <c r="D109" s="402"/>
      <c r="E109" s="402"/>
      <c r="F109" s="402"/>
      <c r="G109" s="402"/>
      <c r="H109" s="402"/>
    </row>
    <row r="110" spans="1:10" ht="15" x14ac:dyDescent="0.25">
      <c r="A110" s="38">
        <v>5169</v>
      </c>
      <c r="B110" s="43" t="s">
        <v>16</v>
      </c>
      <c r="G110" s="698">
        <v>1600</v>
      </c>
      <c r="H110" s="699"/>
      <c r="I110" s="37">
        <v>2600</v>
      </c>
      <c r="J110" s="37">
        <v>2570</v>
      </c>
    </row>
    <row r="111" spans="1:10" ht="15" customHeight="1" x14ac:dyDescent="0.2">
      <c r="B111" s="720" t="s">
        <v>694</v>
      </c>
      <c r="C111" s="720"/>
      <c r="D111" s="720"/>
      <c r="E111" s="720"/>
      <c r="F111" s="720"/>
      <c r="G111" s="720"/>
      <c r="H111" s="720"/>
    </row>
    <row r="112" spans="1:10" ht="15" customHeight="1" x14ac:dyDescent="0.2">
      <c r="B112" s="720"/>
      <c r="C112" s="720"/>
      <c r="D112" s="720"/>
      <c r="E112" s="720"/>
      <c r="F112" s="720"/>
      <c r="G112" s="720"/>
      <c r="H112" s="720"/>
    </row>
    <row r="113" spans="1:39" ht="27.75" customHeight="1" x14ac:dyDescent="0.2">
      <c r="B113" s="720"/>
      <c r="C113" s="720"/>
      <c r="D113" s="720"/>
      <c r="E113" s="720"/>
      <c r="F113" s="720"/>
      <c r="G113" s="720"/>
      <c r="H113" s="720"/>
    </row>
    <row r="114" spans="1:39" ht="45.75" customHeight="1" x14ac:dyDescent="0.2">
      <c r="B114" s="720"/>
      <c r="C114" s="720"/>
      <c r="D114" s="720"/>
      <c r="E114" s="720"/>
      <c r="F114" s="720"/>
      <c r="G114" s="720"/>
      <c r="H114" s="720"/>
    </row>
    <row r="115" spans="1:39" ht="15" customHeight="1" x14ac:dyDescent="0.2">
      <c r="B115" s="182"/>
      <c r="C115" s="182"/>
      <c r="D115" s="182"/>
      <c r="E115" s="182"/>
      <c r="F115" s="182"/>
      <c r="G115" s="182"/>
      <c r="H115" s="182"/>
    </row>
    <row r="116" spans="1:39" ht="15.75" thickBot="1" x14ac:dyDescent="0.3">
      <c r="B116" s="46" t="s">
        <v>376</v>
      </c>
      <c r="C116" s="47"/>
      <c r="D116" s="48"/>
      <c r="E116" s="49"/>
      <c r="F116" s="49"/>
      <c r="G116" s="695">
        <f>SUM(G117)</f>
        <v>6000</v>
      </c>
      <c r="H116" s="695"/>
      <c r="I116" s="230">
        <v>6000</v>
      </c>
      <c r="J116" s="230">
        <v>3150</v>
      </c>
    </row>
    <row r="117" spans="1:39" ht="15" customHeight="1" thickTop="1" x14ac:dyDescent="0.25">
      <c r="A117" s="38">
        <v>5903</v>
      </c>
      <c r="B117" s="798" t="s">
        <v>377</v>
      </c>
      <c r="C117" s="798"/>
      <c r="D117" s="798"/>
      <c r="E117" s="798"/>
      <c r="F117" s="798"/>
      <c r="G117" s="698">
        <v>6000</v>
      </c>
      <c r="H117" s="699"/>
    </row>
    <row r="118" spans="1:39" ht="15" customHeight="1" x14ac:dyDescent="0.2">
      <c r="B118" s="778" t="s">
        <v>413</v>
      </c>
      <c r="C118" s="778"/>
      <c r="D118" s="778"/>
      <c r="E118" s="778"/>
      <c r="F118" s="778"/>
      <c r="G118" s="778"/>
      <c r="H118" s="778"/>
    </row>
    <row r="119" spans="1:39" ht="15" customHeight="1" x14ac:dyDescent="0.2">
      <c r="B119" s="778"/>
      <c r="C119" s="778"/>
      <c r="D119" s="778"/>
      <c r="E119" s="778"/>
      <c r="F119" s="778"/>
      <c r="G119" s="778"/>
      <c r="H119" s="778"/>
    </row>
    <row r="120" spans="1:39" ht="15" customHeight="1" x14ac:dyDescent="0.2">
      <c r="B120" s="283"/>
      <c r="C120" s="283"/>
      <c r="D120" s="283"/>
      <c r="E120" s="283"/>
      <c r="F120" s="283"/>
      <c r="G120" s="283"/>
      <c r="H120" s="283"/>
    </row>
    <row r="121" spans="1:39" ht="15.75" thickBot="1" x14ac:dyDescent="0.3">
      <c r="B121" s="46" t="s">
        <v>84</v>
      </c>
      <c r="C121" s="47"/>
      <c r="D121" s="48"/>
      <c r="E121" s="48"/>
      <c r="F121" s="49"/>
      <c r="G121" s="695">
        <f>SUM(G122)</f>
        <v>30</v>
      </c>
      <c r="H121" s="695"/>
      <c r="I121" s="230">
        <v>30</v>
      </c>
      <c r="J121" s="230">
        <v>30</v>
      </c>
    </row>
    <row r="122" spans="1:39" ht="15.75" thickTop="1" x14ac:dyDescent="0.25">
      <c r="A122" s="38">
        <v>5168</v>
      </c>
      <c r="B122" s="43" t="s">
        <v>83</v>
      </c>
      <c r="C122" s="183"/>
      <c r="D122" s="183"/>
      <c r="E122" s="183"/>
      <c r="F122" s="183"/>
      <c r="G122" s="698">
        <v>30</v>
      </c>
      <c r="H122" s="699"/>
    </row>
    <row r="123" spans="1:39" ht="14.25" customHeight="1" x14ac:dyDescent="0.2">
      <c r="B123" s="720" t="s">
        <v>695</v>
      </c>
      <c r="C123" s="720"/>
      <c r="D123" s="720"/>
      <c r="E123" s="720"/>
      <c r="F123" s="720"/>
      <c r="G123" s="720"/>
      <c r="H123" s="720"/>
    </row>
    <row r="124" spans="1:39" x14ac:dyDescent="0.2">
      <c r="B124" s="720"/>
      <c r="C124" s="720"/>
      <c r="D124" s="720"/>
      <c r="E124" s="720"/>
      <c r="F124" s="720"/>
      <c r="G124" s="720"/>
      <c r="H124" s="720"/>
    </row>
    <row r="125" spans="1:39" ht="15.75" customHeight="1" x14ac:dyDescent="0.2">
      <c r="B125" s="222"/>
      <c r="C125" s="222"/>
      <c r="D125" s="222"/>
      <c r="E125" s="222"/>
      <c r="F125" s="222"/>
      <c r="G125" s="222"/>
      <c r="H125" s="222"/>
    </row>
    <row r="126" spans="1:39" ht="15.75" customHeight="1" thickBot="1" x14ac:dyDescent="0.3">
      <c r="B126" s="46" t="s">
        <v>303</v>
      </c>
      <c r="C126" s="47"/>
      <c r="D126" s="48"/>
      <c r="E126" s="48"/>
      <c r="F126" s="49"/>
      <c r="G126" s="695">
        <f>SUM(G127)</f>
        <v>10</v>
      </c>
      <c r="H126" s="695"/>
      <c r="I126" s="230">
        <v>10</v>
      </c>
      <c r="J126" s="230">
        <v>10</v>
      </c>
    </row>
    <row r="127" spans="1:39" ht="15.75" thickTop="1" x14ac:dyDescent="0.25">
      <c r="A127" s="38">
        <v>5041</v>
      </c>
      <c r="B127" s="21" t="s">
        <v>88</v>
      </c>
      <c r="C127" s="170"/>
      <c r="D127" s="170"/>
      <c r="E127" s="170"/>
      <c r="F127" s="170"/>
      <c r="G127" s="673">
        <v>10</v>
      </c>
      <c r="H127" s="674"/>
      <c r="I127" s="69"/>
      <c r="J127" s="69"/>
      <c r="K127" s="68"/>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row>
    <row r="128" spans="1:39" ht="15.75" customHeight="1" x14ac:dyDescent="0.2">
      <c r="B128" s="720" t="s">
        <v>696</v>
      </c>
      <c r="C128" s="720"/>
      <c r="D128" s="720"/>
      <c r="E128" s="720"/>
      <c r="F128" s="720"/>
      <c r="G128" s="720"/>
      <c r="H128" s="720"/>
    </row>
    <row r="129" spans="1:11" ht="15.75" customHeight="1" x14ac:dyDescent="0.2">
      <c r="B129" s="720"/>
      <c r="C129" s="720"/>
      <c r="D129" s="720"/>
      <c r="E129" s="720"/>
      <c r="F129" s="720"/>
      <c r="G129" s="720"/>
      <c r="H129" s="720"/>
    </row>
    <row r="130" spans="1:11" ht="15.75" customHeight="1" x14ac:dyDescent="0.2"/>
    <row r="131" spans="1:11" ht="15.75" thickBot="1" x14ac:dyDescent="0.3">
      <c r="B131" s="46" t="s">
        <v>85</v>
      </c>
      <c r="C131" s="47"/>
      <c r="D131" s="48"/>
      <c r="E131" s="48"/>
      <c r="F131" s="49"/>
      <c r="G131" s="695">
        <f>SUM(G132,G135,G140,G146,G151,G159,G163,G169,G172,G176,G183)</f>
        <v>14379</v>
      </c>
      <c r="H131" s="695"/>
      <c r="I131" s="230">
        <f>SUM(I132:I183)</f>
        <v>20079</v>
      </c>
      <c r="J131" s="230">
        <f>SUM(J132:J183)</f>
        <v>19588</v>
      </c>
    </row>
    <row r="132" spans="1:11" ht="15.75" thickTop="1" x14ac:dyDescent="0.25">
      <c r="A132" s="38">
        <v>5133</v>
      </c>
      <c r="B132" s="400" t="s">
        <v>82</v>
      </c>
      <c r="C132" s="397"/>
      <c r="D132" s="397"/>
      <c r="E132" s="397"/>
      <c r="F132" s="397"/>
      <c r="G132" s="698">
        <v>100</v>
      </c>
      <c r="H132" s="699"/>
      <c r="I132" s="37">
        <v>0</v>
      </c>
      <c r="J132" s="37">
        <v>4000</v>
      </c>
    </row>
    <row r="133" spans="1:11" ht="15.75" customHeight="1" x14ac:dyDescent="0.2">
      <c r="B133" s="729" t="s">
        <v>697</v>
      </c>
      <c r="C133" s="729"/>
      <c r="D133" s="729"/>
      <c r="E133" s="729"/>
      <c r="F133" s="729"/>
      <c r="G133" s="729"/>
      <c r="H133" s="729"/>
    </row>
    <row r="134" spans="1:11" s="23" customFormat="1" ht="15" x14ac:dyDescent="0.25">
      <c r="B134" s="113"/>
      <c r="C134" s="114"/>
      <c r="D134" s="112"/>
      <c r="E134" s="112"/>
      <c r="F134" s="111"/>
      <c r="G134" s="401"/>
      <c r="H134" s="401"/>
      <c r="I134" s="385"/>
      <c r="J134" s="385"/>
      <c r="K134" s="68"/>
    </row>
    <row r="135" spans="1:11" ht="15" x14ac:dyDescent="0.25">
      <c r="A135" s="38">
        <v>5134</v>
      </c>
      <c r="B135" s="21" t="s">
        <v>86</v>
      </c>
      <c r="C135" s="22"/>
      <c r="D135" s="23"/>
      <c r="E135" s="23"/>
      <c r="F135" s="24"/>
      <c r="G135" s="673">
        <v>20</v>
      </c>
      <c r="H135" s="696"/>
      <c r="I135" s="37">
        <v>100</v>
      </c>
      <c r="J135" s="37">
        <v>100</v>
      </c>
    </row>
    <row r="136" spans="1:11" ht="14.25" customHeight="1" x14ac:dyDescent="0.2">
      <c r="B136" s="671" t="s">
        <v>698</v>
      </c>
      <c r="C136" s="671"/>
      <c r="D136" s="671"/>
      <c r="E136" s="671"/>
      <c r="F136" s="671"/>
      <c r="G136" s="671"/>
      <c r="H136" s="671"/>
    </row>
    <row r="137" spans="1:11" ht="14.25" customHeight="1" x14ac:dyDescent="0.2">
      <c r="B137" s="671"/>
      <c r="C137" s="671"/>
      <c r="D137" s="671"/>
      <c r="E137" s="671"/>
      <c r="F137" s="671"/>
      <c r="G137" s="671"/>
      <c r="H137" s="671"/>
    </row>
    <row r="138" spans="1:11" ht="15" customHeight="1" x14ac:dyDescent="0.2">
      <c r="B138" s="671"/>
      <c r="C138" s="671"/>
      <c r="D138" s="671"/>
      <c r="E138" s="671"/>
      <c r="F138" s="671"/>
      <c r="G138" s="671"/>
      <c r="H138" s="671"/>
    </row>
    <row r="139" spans="1:11" ht="15" customHeight="1" x14ac:dyDescent="0.2">
      <c r="B139" s="182"/>
      <c r="C139" s="182"/>
      <c r="D139" s="182"/>
      <c r="E139" s="182"/>
      <c r="F139" s="182"/>
      <c r="G139" s="182"/>
      <c r="H139" s="182"/>
    </row>
    <row r="140" spans="1:11" ht="15" x14ac:dyDescent="0.25">
      <c r="A140" s="38">
        <v>5136</v>
      </c>
      <c r="B140" s="21" t="s">
        <v>12</v>
      </c>
      <c r="C140" s="22"/>
      <c r="D140" s="23"/>
      <c r="E140" s="23"/>
      <c r="F140" s="24"/>
      <c r="G140" s="673">
        <v>1</v>
      </c>
      <c r="H140" s="696"/>
      <c r="I140" s="37">
        <v>1</v>
      </c>
      <c r="J140" s="37">
        <v>1</v>
      </c>
    </row>
    <row r="141" spans="1:11" x14ac:dyDescent="0.2">
      <c r="B141" s="671" t="s">
        <v>414</v>
      </c>
      <c r="C141" s="693"/>
      <c r="D141" s="693"/>
      <c r="E141" s="693"/>
      <c r="F141" s="693"/>
      <c r="G141" s="693"/>
      <c r="H141" s="693"/>
    </row>
    <row r="142" spans="1:11" x14ac:dyDescent="0.2">
      <c r="B142" s="693"/>
      <c r="C142" s="693"/>
      <c r="D142" s="693"/>
      <c r="E142" s="693"/>
      <c r="F142" s="693"/>
      <c r="G142" s="693"/>
      <c r="H142" s="693"/>
    </row>
    <row r="143" spans="1:11" ht="15" x14ac:dyDescent="0.25">
      <c r="B143" s="21"/>
      <c r="C143" s="22"/>
      <c r="D143" s="23"/>
      <c r="E143" s="23"/>
      <c r="F143" s="24"/>
      <c r="G143" s="52"/>
      <c r="H143" s="53"/>
    </row>
    <row r="144" spans="1:11" ht="15" hidden="1" x14ac:dyDescent="0.25">
      <c r="B144" s="21"/>
      <c r="C144" s="22"/>
      <c r="D144" s="23"/>
      <c r="E144" s="23"/>
      <c r="F144" s="24"/>
      <c r="G144" s="218"/>
      <c r="H144" s="219"/>
    </row>
    <row r="145" spans="1:10" ht="15" hidden="1" x14ac:dyDescent="0.25">
      <c r="B145" s="21"/>
      <c r="C145" s="22"/>
      <c r="D145" s="23"/>
      <c r="E145" s="23"/>
      <c r="F145" s="24"/>
      <c r="G145" s="218"/>
      <c r="H145" s="219"/>
    </row>
    <row r="146" spans="1:10" ht="15" x14ac:dyDescent="0.25">
      <c r="A146" s="38">
        <v>5137</v>
      </c>
      <c r="B146" s="21" t="s">
        <v>13</v>
      </c>
      <c r="C146" s="22"/>
      <c r="D146" s="23"/>
      <c r="E146" s="23"/>
      <c r="F146" s="24"/>
      <c r="G146" s="673">
        <v>40</v>
      </c>
      <c r="H146" s="696"/>
      <c r="I146" s="37">
        <v>40</v>
      </c>
      <c r="J146" s="37">
        <v>40</v>
      </c>
    </row>
    <row r="147" spans="1:10" ht="15" customHeight="1" x14ac:dyDescent="0.2">
      <c r="B147" s="671" t="s">
        <v>699</v>
      </c>
      <c r="C147" s="671"/>
      <c r="D147" s="671"/>
      <c r="E147" s="671"/>
      <c r="F147" s="671"/>
      <c r="G147" s="671"/>
      <c r="H147" s="671"/>
    </row>
    <row r="148" spans="1:10" ht="15" customHeight="1" x14ac:dyDescent="0.2">
      <c r="B148" s="671"/>
      <c r="C148" s="671"/>
      <c r="D148" s="671"/>
      <c r="E148" s="671"/>
      <c r="F148" s="671"/>
      <c r="G148" s="671"/>
      <c r="H148" s="671"/>
    </row>
    <row r="149" spans="1:10" ht="29.25" customHeight="1" x14ac:dyDescent="0.2">
      <c r="B149" s="671"/>
      <c r="C149" s="671"/>
      <c r="D149" s="671"/>
      <c r="E149" s="671"/>
      <c r="F149" s="671"/>
      <c r="G149" s="671"/>
      <c r="H149" s="671"/>
    </row>
    <row r="150" spans="1:10" ht="10.5" customHeight="1" x14ac:dyDescent="0.25">
      <c r="B150" s="21"/>
      <c r="C150" s="22"/>
      <c r="D150" s="23"/>
      <c r="E150" s="23"/>
      <c r="F150" s="24"/>
      <c r="G150" s="52"/>
      <c r="H150" s="53"/>
    </row>
    <row r="151" spans="1:10" ht="15" x14ac:dyDescent="0.25">
      <c r="A151" s="38">
        <v>5139</v>
      </c>
      <c r="B151" s="43" t="s">
        <v>186</v>
      </c>
      <c r="C151" s="22"/>
      <c r="D151" s="23"/>
      <c r="E151" s="23"/>
      <c r="F151" s="24"/>
      <c r="G151" s="673">
        <v>13150</v>
      </c>
      <c r="H151" s="696"/>
      <c r="I151" s="37">
        <v>19150</v>
      </c>
      <c r="J151" s="37">
        <v>14360</v>
      </c>
    </row>
    <row r="152" spans="1:10" ht="14.25" customHeight="1" x14ac:dyDescent="0.2">
      <c r="B152" s="671" t="s">
        <v>700</v>
      </c>
      <c r="C152" s="671"/>
      <c r="D152" s="671"/>
      <c r="E152" s="671"/>
      <c r="F152" s="671"/>
      <c r="G152" s="671"/>
      <c r="H152" s="671"/>
    </row>
    <row r="153" spans="1:10" ht="14.25" customHeight="1" x14ac:dyDescent="0.2">
      <c r="B153" s="671"/>
      <c r="C153" s="671"/>
      <c r="D153" s="671"/>
      <c r="E153" s="671"/>
      <c r="F153" s="671"/>
      <c r="G153" s="671"/>
      <c r="H153" s="671"/>
    </row>
    <row r="154" spans="1:10" ht="14.25" customHeight="1" x14ac:dyDescent="0.2">
      <c r="B154" s="671"/>
      <c r="C154" s="671"/>
      <c r="D154" s="671"/>
      <c r="E154" s="671"/>
      <c r="F154" s="671"/>
      <c r="G154" s="671"/>
      <c r="H154" s="671"/>
    </row>
    <row r="155" spans="1:10" ht="15" customHeight="1" x14ac:dyDescent="0.2">
      <c r="B155" s="671"/>
      <c r="C155" s="671"/>
      <c r="D155" s="671"/>
      <c r="E155" s="671"/>
      <c r="F155" s="671"/>
      <c r="G155" s="671"/>
      <c r="H155" s="671"/>
    </row>
    <row r="156" spans="1:10" ht="30" customHeight="1" x14ac:dyDescent="0.2">
      <c r="B156" s="671"/>
      <c r="C156" s="671"/>
      <c r="D156" s="671"/>
      <c r="E156" s="671"/>
      <c r="F156" s="671"/>
      <c r="G156" s="671"/>
      <c r="H156" s="671"/>
    </row>
    <row r="157" spans="1:10" ht="14.25" customHeight="1" x14ac:dyDescent="0.2">
      <c r="B157" s="671"/>
      <c r="C157" s="671"/>
      <c r="D157" s="671"/>
      <c r="E157" s="671"/>
      <c r="F157" s="671"/>
      <c r="G157" s="671"/>
      <c r="H157" s="671"/>
    </row>
    <row r="158" spans="1:10" ht="15" customHeight="1" x14ac:dyDescent="0.2">
      <c r="B158" s="334"/>
      <c r="C158" s="334"/>
      <c r="D158" s="334"/>
      <c r="E158" s="334"/>
      <c r="F158" s="334"/>
      <c r="G158" s="334"/>
      <c r="H158" s="334"/>
    </row>
    <row r="159" spans="1:10" ht="15" x14ac:dyDescent="0.25">
      <c r="A159" s="38">
        <v>5153</v>
      </c>
      <c r="B159" s="21" t="s">
        <v>257</v>
      </c>
      <c r="C159" s="22"/>
      <c r="D159" s="23"/>
      <c r="E159" s="23"/>
      <c r="F159" s="24"/>
      <c r="G159" s="673">
        <v>3</v>
      </c>
      <c r="H159" s="696"/>
      <c r="I159" s="37">
        <v>3</v>
      </c>
      <c r="J159" s="37">
        <v>3</v>
      </c>
    </row>
    <row r="160" spans="1:10" ht="15" customHeight="1" x14ac:dyDescent="0.2">
      <c r="B160" s="697" t="s">
        <v>415</v>
      </c>
      <c r="C160" s="697"/>
      <c r="D160" s="697"/>
      <c r="E160" s="697"/>
      <c r="F160" s="697"/>
      <c r="G160" s="697"/>
      <c r="H160" s="697"/>
    </row>
    <row r="161" spans="1:10" ht="15" customHeight="1" x14ac:dyDescent="0.2">
      <c r="B161" s="697"/>
      <c r="C161" s="697"/>
      <c r="D161" s="697"/>
      <c r="E161" s="697"/>
      <c r="F161" s="697"/>
      <c r="G161" s="697"/>
      <c r="H161" s="697"/>
    </row>
    <row r="162" spans="1:10" ht="15" customHeight="1" x14ac:dyDescent="0.2">
      <c r="B162" s="182"/>
      <c r="C162" s="182"/>
      <c r="D162" s="182"/>
      <c r="E162" s="182"/>
      <c r="F162" s="182"/>
      <c r="G162" s="182"/>
      <c r="H162" s="182"/>
    </row>
    <row r="163" spans="1:10" ht="15" x14ac:dyDescent="0.25">
      <c r="A163" s="38">
        <v>5164</v>
      </c>
      <c r="B163" s="21" t="s">
        <v>42</v>
      </c>
      <c r="C163" s="22"/>
      <c r="D163" s="23"/>
      <c r="E163" s="23"/>
      <c r="F163" s="24"/>
      <c r="G163" s="673">
        <v>50</v>
      </c>
      <c r="H163" s="696"/>
      <c r="I163" s="37">
        <v>50</v>
      </c>
      <c r="J163" s="37">
        <v>102</v>
      </c>
    </row>
    <row r="164" spans="1:10" ht="14.25" customHeight="1" x14ac:dyDescent="0.2">
      <c r="B164" s="671" t="s">
        <v>701</v>
      </c>
      <c r="C164" s="671"/>
      <c r="D164" s="671"/>
      <c r="E164" s="671"/>
      <c r="F164" s="671"/>
      <c r="G164" s="671"/>
      <c r="H164" s="671"/>
    </row>
    <row r="165" spans="1:10" ht="14.25" customHeight="1" x14ac:dyDescent="0.2">
      <c r="B165" s="671"/>
      <c r="C165" s="671"/>
      <c r="D165" s="671"/>
      <c r="E165" s="671"/>
      <c r="F165" s="671"/>
      <c r="G165" s="671"/>
      <c r="H165" s="671"/>
    </row>
    <row r="166" spans="1:10" ht="30" customHeight="1" x14ac:dyDescent="0.2">
      <c r="B166" s="671"/>
      <c r="C166" s="671"/>
      <c r="D166" s="671"/>
      <c r="E166" s="671"/>
      <c r="F166" s="671"/>
      <c r="G166" s="671"/>
      <c r="H166" s="671"/>
    </row>
    <row r="167" spans="1:10" ht="12" customHeight="1" x14ac:dyDescent="0.2">
      <c r="B167" s="671"/>
      <c r="C167" s="671"/>
      <c r="D167" s="671"/>
      <c r="E167" s="671"/>
      <c r="F167" s="671"/>
      <c r="G167" s="671"/>
      <c r="H167" s="671"/>
    </row>
    <row r="168" spans="1:10" ht="14.25" customHeight="1" x14ac:dyDescent="0.25">
      <c r="B168" s="21"/>
      <c r="C168" s="22"/>
      <c r="D168" s="23"/>
      <c r="E168" s="23"/>
      <c r="F168" s="24"/>
      <c r="G168" s="52"/>
      <c r="H168" s="53"/>
    </row>
    <row r="169" spans="1:10" ht="15" customHeight="1" x14ac:dyDescent="0.25">
      <c r="A169" s="38">
        <v>5166</v>
      </c>
      <c r="B169" s="290" t="s">
        <v>14</v>
      </c>
      <c r="G169" s="698">
        <v>25</v>
      </c>
      <c r="H169" s="699"/>
      <c r="I169" s="37">
        <v>25</v>
      </c>
      <c r="J169" s="37">
        <v>25</v>
      </c>
    </row>
    <row r="170" spans="1:10" ht="15" customHeight="1" x14ac:dyDescent="0.2">
      <c r="B170" s="720" t="s">
        <v>702</v>
      </c>
      <c r="C170" s="720"/>
      <c r="D170" s="720"/>
      <c r="E170" s="720"/>
      <c r="F170" s="720"/>
      <c r="G170" s="720"/>
      <c r="H170" s="720"/>
    </row>
    <row r="171" spans="1:10" ht="12.75" customHeight="1" x14ac:dyDescent="0.25">
      <c r="B171" s="21"/>
      <c r="C171" s="22"/>
      <c r="D171" s="23"/>
      <c r="E171" s="23"/>
      <c r="F171" s="24"/>
      <c r="G171" s="286"/>
      <c r="H171" s="289"/>
    </row>
    <row r="172" spans="1:10" ht="15" x14ac:dyDescent="0.25">
      <c r="A172" s="44">
        <v>5168</v>
      </c>
      <c r="B172" s="271" t="s">
        <v>83</v>
      </c>
      <c r="G172" s="739">
        <v>310</v>
      </c>
      <c r="H172" s="739"/>
      <c r="I172" s="37">
        <v>10</v>
      </c>
      <c r="J172" s="37">
        <v>257</v>
      </c>
    </row>
    <row r="173" spans="1:10" ht="12.75" customHeight="1" x14ac:dyDescent="0.2">
      <c r="B173" s="672" t="s">
        <v>703</v>
      </c>
      <c r="C173" s="672"/>
      <c r="D173" s="672"/>
      <c r="E173" s="672"/>
      <c r="F173" s="672"/>
      <c r="G173" s="672"/>
      <c r="H173" s="672"/>
    </row>
    <row r="174" spans="1:10" ht="29.25" customHeight="1" x14ac:dyDescent="0.2">
      <c r="B174" s="672"/>
      <c r="C174" s="672"/>
      <c r="D174" s="672"/>
      <c r="E174" s="672"/>
      <c r="F174" s="672"/>
      <c r="G174" s="672"/>
      <c r="H174" s="672"/>
    </row>
    <row r="175" spans="1:10" ht="12.75" customHeight="1" x14ac:dyDescent="0.25">
      <c r="B175" s="21"/>
      <c r="C175" s="22"/>
      <c r="D175" s="23"/>
      <c r="E175" s="23"/>
      <c r="F175" s="24"/>
      <c r="G175" s="267"/>
      <c r="H175" s="270"/>
    </row>
    <row r="176" spans="1:10" ht="15" x14ac:dyDescent="0.25">
      <c r="A176" s="38">
        <v>5169</v>
      </c>
      <c r="B176" s="21" t="s">
        <v>16</v>
      </c>
      <c r="C176" s="22"/>
      <c r="D176" s="23"/>
      <c r="E176" s="23"/>
      <c r="F176" s="24"/>
      <c r="G176" s="673">
        <v>430</v>
      </c>
      <c r="H176" s="696"/>
      <c r="I176" s="37">
        <v>450</v>
      </c>
      <c r="J176" s="37">
        <v>450</v>
      </c>
    </row>
    <row r="177" spans="1:10" ht="14.25" customHeight="1" x14ac:dyDescent="0.2">
      <c r="B177" s="671" t="s">
        <v>704</v>
      </c>
      <c r="C177" s="671"/>
      <c r="D177" s="671"/>
      <c r="E177" s="671"/>
      <c r="F177" s="671"/>
      <c r="G177" s="671"/>
      <c r="H177" s="671"/>
    </row>
    <row r="178" spans="1:10" ht="14.25" customHeight="1" x14ac:dyDescent="0.2">
      <c r="B178" s="671"/>
      <c r="C178" s="671"/>
      <c r="D178" s="671"/>
      <c r="E178" s="671"/>
      <c r="F178" s="671"/>
      <c r="G178" s="671"/>
      <c r="H178" s="671"/>
    </row>
    <row r="179" spans="1:10" ht="14.25" customHeight="1" x14ac:dyDescent="0.2">
      <c r="B179" s="671"/>
      <c r="C179" s="671"/>
      <c r="D179" s="671"/>
      <c r="E179" s="671"/>
      <c r="F179" s="671"/>
      <c r="G179" s="671"/>
      <c r="H179" s="671"/>
    </row>
    <row r="180" spans="1:10" ht="27.75" customHeight="1" x14ac:dyDescent="0.2">
      <c r="B180" s="671"/>
      <c r="C180" s="671"/>
      <c r="D180" s="671"/>
      <c r="E180" s="671"/>
      <c r="F180" s="671"/>
      <c r="G180" s="671"/>
      <c r="H180" s="671"/>
    </row>
    <row r="181" spans="1:10" ht="15" customHeight="1" x14ac:dyDescent="0.2">
      <c r="B181" s="671"/>
      <c r="C181" s="671"/>
      <c r="D181" s="671"/>
      <c r="E181" s="671"/>
      <c r="F181" s="671"/>
      <c r="G181" s="671"/>
      <c r="H181" s="671"/>
    </row>
    <row r="182" spans="1:10" ht="15" x14ac:dyDescent="0.25">
      <c r="B182" s="124"/>
      <c r="C182" s="110"/>
      <c r="D182" s="110"/>
      <c r="E182" s="110"/>
      <c r="F182" s="110"/>
      <c r="G182" s="110"/>
      <c r="H182" s="110"/>
    </row>
    <row r="183" spans="1:10" ht="15" x14ac:dyDescent="0.25">
      <c r="A183" s="38">
        <v>5175</v>
      </c>
      <c r="B183" s="21" t="s">
        <v>33</v>
      </c>
      <c r="C183" s="109"/>
      <c r="D183" s="109"/>
      <c r="E183" s="109"/>
      <c r="F183" s="109"/>
      <c r="G183" s="673">
        <v>250</v>
      </c>
      <c r="H183" s="696"/>
      <c r="I183" s="37">
        <v>250</v>
      </c>
      <c r="J183" s="37">
        <v>250</v>
      </c>
    </row>
    <row r="184" spans="1:10" ht="14.25" customHeight="1" x14ac:dyDescent="0.2">
      <c r="B184" s="671" t="s">
        <v>705</v>
      </c>
      <c r="C184" s="671"/>
      <c r="D184" s="671"/>
      <c r="E184" s="671"/>
      <c r="F184" s="671"/>
      <c r="G184" s="671"/>
      <c r="H184" s="671"/>
    </row>
    <row r="185" spans="1:10" ht="14.25" customHeight="1" x14ac:dyDescent="0.2">
      <c r="B185" s="671"/>
      <c r="C185" s="671"/>
      <c r="D185" s="671"/>
      <c r="E185" s="671"/>
      <c r="F185" s="671"/>
      <c r="G185" s="671"/>
      <c r="H185" s="671"/>
    </row>
    <row r="186" spans="1:10" ht="14.25" customHeight="1" x14ac:dyDescent="0.2">
      <c r="B186" s="671"/>
      <c r="C186" s="671"/>
      <c r="D186" s="671"/>
      <c r="E186" s="671"/>
      <c r="F186" s="671"/>
      <c r="G186" s="671"/>
      <c r="H186" s="671"/>
    </row>
    <row r="187" spans="1:10" ht="14.25" customHeight="1" x14ac:dyDescent="0.2">
      <c r="B187" s="671"/>
      <c r="C187" s="671"/>
      <c r="D187" s="671"/>
      <c r="E187" s="671"/>
      <c r="F187" s="671"/>
      <c r="G187" s="671"/>
      <c r="H187" s="671"/>
    </row>
    <row r="188" spans="1:10" ht="15" customHeight="1" x14ac:dyDescent="0.2">
      <c r="B188" s="671"/>
      <c r="C188" s="671"/>
      <c r="D188" s="671"/>
      <c r="E188" s="671"/>
      <c r="F188" s="671"/>
      <c r="G188" s="671"/>
      <c r="H188" s="671"/>
    </row>
    <row r="189" spans="1:10" ht="15" customHeight="1" x14ac:dyDescent="0.2">
      <c r="B189" s="671"/>
      <c r="C189" s="671"/>
      <c r="D189" s="671"/>
      <c r="E189" s="671"/>
      <c r="F189" s="671"/>
      <c r="G189" s="671"/>
      <c r="H189" s="671"/>
    </row>
    <row r="190" spans="1:10" ht="29.25" customHeight="1" x14ac:dyDescent="0.2">
      <c r="B190" s="671"/>
      <c r="C190" s="671"/>
      <c r="D190" s="671"/>
      <c r="E190" s="671"/>
      <c r="F190" s="671"/>
      <c r="G190" s="671"/>
      <c r="H190" s="671"/>
    </row>
    <row r="191" spans="1:10" x14ac:dyDescent="0.2">
      <c r="B191" s="287"/>
      <c r="C191" s="287"/>
      <c r="D191" s="287"/>
      <c r="E191" s="287"/>
      <c r="F191" s="287"/>
      <c r="G191" s="287"/>
      <c r="H191" s="287"/>
    </row>
    <row r="192" spans="1:10" ht="33" customHeight="1" thickBot="1" x14ac:dyDescent="0.3">
      <c r="B192" s="677" t="s">
        <v>433</v>
      </c>
      <c r="C192" s="801"/>
      <c r="D192" s="801"/>
      <c r="E192" s="801"/>
      <c r="F192" s="801"/>
      <c r="G192" s="695">
        <f>SUM(G193)</f>
        <v>985</v>
      </c>
      <c r="H192" s="695"/>
      <c r="I192" s="230">
        <v>985</v>
      </c>
      <c r="J192" s="230">
        <v>1085</v>
      </c>
    </row>
    <row r="193" spans="1:39" ht="15.75" thickTop="1" x14ac:dyDescent="0.25">
      <c r="A193" s="38">
        <v>5311</v>
      </c>
      <c r="B193" s="21" t="s">
        <v>176</v>
      </c>
      <c r="C193" s="22"/>
      <c r="D193" s="23"/>
      <c r="E193" s="23"/>
      <c r="F193" s="24"/>
      <c r="G193" s="673">
        <v>985</v>
      </c>
      <c r="H193" s="696"/>
    </row>
    <row r="194" spans="1:39" x14ac:dyDescent="0.2">
      <c r="B194" s="797" t="s">
        <v>481</v>
      </c>
      <c r="C194" s="797"/>
      <c r="D194" s="797"/>
      <c r="E194" s="797"/>
      <c r="F194" s="797"/>
      <c r="G194" s="797"/>
      <c r="H194" s="797"/>
    </row>
    <row r="195" spans="1:39" x14ac:dyDescent="0.2">
      <c r="B195" s="797"/>
      <c r="C195" s="797"/>
      <c r="D195" s="797"/>
      <c r="E195" s="797"/>
      <c r="F195" s="797"/>
      <c r="G195" s="797"/>
      <c r="H195" s="797"/>
    </row>
    <row r="196" spans="1:39" x14ac:dyDescent="0.2">
      <c r="B196" s="299"/>
      <c r="C196" s="299"/>
      <c r="D196" s="299"/>
      <c r="E196" s="299"/>
      <c r="F196" s="299"/>
      <c r="G196" s="299"/>
      <c r="H196" s="299"/>
    </row>
    <row r="197" spans="1:39" ht="15.75" thickBot="1" x14ac:dyDescent="0.3">
      <c r="B197" s="46" t="s">
        <v>87</v>
      </c>
      <c r="C197" s="47"/>
      <c r="D197" s="48"/>
      <c r="E197" s="48"/>
      <c r="F197" s="49"/>
      <c r="G197" s="695">
        <f>SUM(G198)</f>
        <v>40</v>
      </c>
      <c r="H197" s="695"/>
      <c r="I197" s="230">
        <v>40</v>
      </c>
      <c r="J197" s="230">
        <v>40</v>
      </c>
    </row>
    <row r="198" spans="1:39" ht="15.75" thickTop="1" x14ac:dyDescent="0.25">
      <c r="A198" s="38">
        <v>5169</v>
      </c>
      <c r="B198" s="21" t="s">
        <v>16</v>
      </c>
      <c r="C198" s="22"/>
      <c r="D198" s="23"/>
      <c r="E198" s="23"/>
      <c r="F198" s="24"/>
      <c r="G198" s="673">
        <v>40</v>
      </c>
      <c r="H198" s="696"/>
    </row>
    <row r="199" spans="1:39" x14ac:dyDescent="0.2">
      <c r="B199" s="797" t="s">
        <v>706</v>
      </c>
      <c r="C199" s="797"/>
      <c r="D199" s="797"/>
      <c r="E199" s="797"/>
      <c r="F199" s="797"/>
      <c r="G199" s="797"/>
      <c r="H199" s="797"/>
    </row>
    <row r="200" spans="1:39" x14ac:dyDescent="0.2">
      <c r="B200" s="797"/>
      <c r="C200" s="797"/>
      <c r="D200" s="797"/>
      <c r="E200" s="797"/>
      <c r="F200" s="797"/>
      <c r="G200" s="797"/>
      <c r="H200" s="797"/>
    </row>
    <row r="201" spans="1:39" ht="13.5" customHeight="1" x14ac:dyDescent="0.2">
      <c r="B201" s="797"/>
      <c r="C201" s="797"/>
      <c r="D201" s="797"/>
      <c r="E201" s="797"/>
      <c r="F201" s="797"/>
      <c r="G201" s="797"/>
      <c r="H201" s="797"/>
    </row>
    <row r="202" spans="1:39" x14ac:dyDescent="0.2">
      <c r="B202" s="178"/>
      <c r="C202" s="178"/>
      <c r="D202" s="178"/>
      <c r="E202" s="178"/>
      <c r="F202" s="178"/>
      <c r="G202" s="178"/>
      <c r="H202" s="178"/>
    </row>
    <row r="203" spans="1:39" ht="15.75" customHeight="1" thickBot="1" x14ac:dyDescent="0.3">
      <c r="B203" s="46" t="s">
        <v>276</v>
      </c>
      <c r="C203" s="47"/>
      <c r="D203" s="48"/>
      <c r="E203" s="48"/>
      <c r="F203" s="49"/>
      <c r="G203" s="695">
        <f>SUM(G204)</f>
        <v>20</v>
      </c>
      <c r="H203" s="695"/>
      <c r="I203" s="230">
        <v>20</v>
      </c>
      <c r="J203" s="230">
        <v>0</v>
      </c>
    </row>
    <row r="204" spans="1:39" ht="15.75" thickTop="1" x14ac:dyDescent="0.25">
      <c r="A204" s="38">
        <v>5041</v>
      </c>
      <c r="B204" s="21" t="s">
        <v>88</v>
      </c>
      <c r="C204" s="170"/>
      <c r="D204" s="170"/>
      <c r="E204" s="170"/>
      <c r="F204" s="170"/>
      <c r="G204" s="673">
        <v>20</v>
      </c>
      <c r="H204" s="674"/>
      <c r="I204" s="69"/>
      <c r="J204" s="69"/>
      <c r="K204" s="68"/>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row>
    <row r="205" spans="1:39" ht="15.75" customHeight="1" x14ac:dyDescent="0.2">
      <c r="B205" s="720" t="s">
        <v>707</v>
      </c>
      <c r="C205" s="720"/>
      <c r="D205" s="720"/>
      <c r="E205" s="720"/>
      <c r="F205" s="720"/>
      <c r="G205" s="720"/>
      <c r="H205" s="720"/>
    </row>
    <row r="206" spans="1:39" ht="15.75" customHeight="1" x14ac:dyDescent="0.2">
      <c r="B206" s="720"/>
      <c r="C206" s="720"/>
      <c r="D206" s="720"/>
      <c r="E206" s="720"/>
      <c r="F206" s="720"/>
      <c r="G206" s="720"/>
      <c r="H206" s="720"/>
    </row>
    <row r="207" spans="1:39" x14ac:dyDescent="0.2">
      <c r="B207" s="266"/>
      <c r="C207" s="266"/>
      <c r="D207" s="266"/>
      <c r="E207" s="266"/>
      <c r="F207" s="266"/>
      <c r="G207" s="266"/>
      <c r="H207" s="266"/>
    </row>
    <row r="208" spans="1:39" ht="17.25" customHeight="1" thickBot="1" x14ac:dyDescent="0.3">
      <c r="B208" s="46" t="s">
        <v>19</v>
      </c>
      <c r="C208" s="47"/>
      <c r="D208" s="48"/>
      <c r="E208" s="49"/>
      <c r="F208" s="49"/>
      <c r="G208" s="695">
        <f>SUM(G209,G213,G220,G223,G227,G230,G243,G246,G249,G269,G273,G289,G292)</f>
        <v>14230</v>
      </c>
      <c r="H208" s="695"/>
      <c r="I208" s="230">
        <f>SUM(I209:I292)</f>
        <v>13050</v>
      </c>
      <c r="J208" s="230">
        <f>SUM(J209:J292)</f>
        <v>12590</v>
      </c>
    </row>
    <row r="209" spans="1:10" ht="15.75" thickTop="1" x14ac:dyDescent="0.25">
      <c r="A209" s="38">
        <v>5137</v>
      </c>
      <c r="B209" s="43" t="s">
        <v>13</v>
      </c>
      <c r="G209" s="779">
        <v>80</v>
      </c>
      <c r="H209" s="779"/>
      <c r="I209" s="37">
        <v>80</v>
      </c>
      <c r="J209" s="37">
        <v>80</v>
      </c>
    </row>
    <row r="210" spans="1:10" ht="15" customHeight="1" x14ac:dyDescent="0.2">
      <c r="B210" s="720" t="s">
        <v>304</v>
      </c>
      <c r="C210" s="720"/>
      <c r="D210" s="720"/>
      <c r="E210" s="720"/>
      <c r="F210" s="720"/>
      <c r="G210" s="720"/>
      <c r="H210" s="720"/>
    </row>
    <row r="211" spans="1:10" ht="15" customHeight="1" x14ac:dyDescent="0.2">
      <c r="B211" s="720"/>
      <c r="C211" s="720"/>
      <c r="D211" s="720"/>
      <c r="E211" s="720"/>
      <c r="F211" s="720"/>
      <c r="G211" s="720"/>
      <c r="H211" s="720"/>
    </row>
    <row r="213" spans="1:10" ht="15" x14ac:dyDescent="0.25">
      <c r="A213" s="38">
        <v>5139</v>
      </c>
      <c r="B213" s="43" t="s">
        <v>185</v>
      </c>
      <c r="G213" s="739">
        <v>2500</v>
      </c>
      <c r="H213" s="739"/>
      <c r="I213" s="37">
        <v>2500</v>
      </c>
      <c r="J213" s="37">
        <v>2500</v>
      </c>
    </row>
    <row r="214" spans="1:10" ht="14.25" customHeight="1" x14ac:dyDescent="0.2">
      <c r="B214" s="720" t="s">
        <v>708</v>
      </c>
      <c r="C214" s="720"/>
      <c r="D214" s="720"/>
      <c r="E214" s="720"/>
      <c r="F214" s="720"/>
      <c r="G214" s="720"/>
      <c r="H214" s="720"/>
    </row>
    <row r="215" spans="1:10" ht="14.25" customHeight="1" x14ac:dyDescent="0.2">
      <c r="B215" s="720"/>
      <c r="C215" s="720"/>
      <c r="D215" s="720"/>
      <c r="E215" s="720"/>
      <c r="F215" s="720"/>
      <c r="G215" s="720"/>
      <c r="H215" s="720"/>
    </row>
    <row r="216" spans="1:10" ht="15" customHeight="1" x14ac:dyDescent="0.2">
      <c r="B216" s="720"/>
      <c r="C216" s="720"/>
      <c r="D216" s="720"/>
      <c r="E216" s="720"/>
      <c r="F216" s="720"/>
      <c r="G216" s="720"/>
      <c r="H216" s="720"/>
    </row>
    <row r="217" spans="1:10" ht="15" customHeight="1" x14ac:dyDescent="0.2">
      <c r="B217" s="720"/>
      <c r="C217" s="720"/>
      <c r="D217" s="720"/>
      <c r="E217" s="720"/>
      <c r="F217" s="720"/>
      <c r="G217" s="720"/>
      <c r="H217" s="720"/>
    </row>
    <row r="218" spans="1:10" ht="30" customHeight="1" x14ac:dyDescent="0.2">
      <c r="B218" s="720"/>
      <c r="C218" s="720"/>
      <c r="D218" s="720"/>
      <c r="E218" s="720"/>
      <c r="F218" s="720"/>
      <c r="G218" s="720"/>
      <c r="H218" s="720"/>
    </row>
    <row r="220" spans="1:10" ht="15" x14ac:dyDescent="0.25">
      <c r="A220" s="38">
        <v>5142</v>
      </c>
      <c r="B220" s="43" t="s">
        <v>193</v>
      </c>
      <c r="G220" s="698">
        <v>1</v>
      </c>
      <c r="H220" s="699"/>
      <c r="I220" s="37">
        <v>1</v>
      </c>
      <c r="J220" s="37">
        <v>1</v>
      </c>
    </row>
    <row r="221" spans="1:10" x14ac:dyDescent="0.2">
      <c r="B221" s="704" t="s">
        <v>206</v>
      </c>
      <c r="C221" s="704"/>
      <c r="D221" s="704"/>
      <c r="E221" s="704"/>
      <c r="F221" s="704"/>
      <c r="G221" s="704"/>
      <c r="H221" s="704"/>
    </row>
    <row r="223" spans="1:10" ht="15" x14ac:dyDescent="0.25">
      <c r="A223" s="38">
        <v>5161</v>
      </c>
      <c r="B223" s="43" t="s">
        <v>89</v>
      </c>
      <c r="G223" s="698">
        <v>1</v>
      </c>
      <c r="H223" s="699"/>
      <c r="I223" s="37">
        <v>1</v>
      </c>
      <c r="J223" s="37">
        <v>1</v>
      </c>
    </row>
    <row r="224" spans="1:10" x14ac:dyDescent="0.2">
      <c r="B224" s="697" t="s">
        <v>473</v>
      </c>
      <c r="C224" s="697"/>
      <c r="D224" s="697"/>
      <c r="E224" s="697"/>
      <c r="F224" s="697"/>
      <c r="G224" s="697"/>
      <c r="H224" s="697"/>
    </row>
    <row r="225" spans="1:10" x14ac:dyDescent="0.2">
      <c r="B225" s="697"/>
      <c r="C225" s="697"/>
      <c r="D225" s="697"/>
      <c r="E225" s="697"/>
      <c r="F225" s="697"/>
      <c r="G225" s="697"/>
      <c r="H225" s="697"/>
    </row>
    <row r="227" spans="1:10" ht="15" x14ac:dyDescent="0.25">
      <c r="A227" s="38">
        <v>5162</v>
      </c>
      <c r="B227" s="21" t="s">
        <v>328</v>
      </c>
      <c r="G227" s="698">
        <v>1</v>
      </c>
      <c r="H227" s="699"/>
      <c r="I227" s="37">
        <v>1</v>
      </c>
      <c r="J227" s="37">
        <v>1</v>
      </c>
    </row>
    <row r="228" spans="1:10" ht="27.75" customHeight="1" x14ac:dyDescent="0.2">
      <c r="B228" s="697" t="s">
        <v>474</v>
      </c>
      <c r="C228" s="697"/>
      <c r="D228" s="697"/>
      <c r="E228" s="697"/>
      <c r="F228" s="697"/>
      <c r="G228" s="697"/>
      <c r="H228" s="697"/>
    </row>
    <row r="230" spans="1:10" ht="15" x14ac:dyDescent="0.25">
      <c r="A230" s="38">
        <v>5164</v>
      </c>
      <c r="B230" s="43" t="s">
        <v>32</v>
      </c>
      <c r="G230" s="698">
        <f>SUM(G231,G237,G240)</f>
        <v>505</v>
      </c>
      <c r="H230" s="699"/>
      <c r="I230" s="37">
        <v>505</v>
      </c>
      <c r="J230" s="37">
        <v>474</v>
      </c>
    </row>
    <row r="231" spans="1:10" ht="14.25" customHeight="1" x14ac:dyDescent="0.25">
      <c r="B231" s="755" t="s">
        <v>153</v>
      </c>
      <c r="C231" s="755"/>
      <c r="D231" s="755"/>
      <c r="E231" s="755"/>
      <c r="F231" s="755"/>
      <c r="G231" s="751">
        <v>430</v>
      </c>
      <c r="H231" s="752"/>
    </row>
    <row r="232" spans="1:10" ht="15" customHeight="1" x14ac:dyDescent="0.2">
      <c r="B232" s="720" t="s">
        <v>709</v>
      </c>
      <c r="C232" s="720"/>
      <c r="D232" s="720"/>
      <c r="E232" s="720"/>
      <c r="F232" s="720"/>
      <c r="G232" s="720"/>
      <c r="H232" s="720"/>
    </row>
    <row r="233" spans="1:10" x14ac:dyDescent="0.2">
      <c r="B233" s="720"/>
      <c r="C233" s="720"/>
      <c r="D233" s="720"/>
      <c r="E233" s="720"/>
      <c r="F233" s="720"/>
      <c r="G233" s="720"/>
      <c r="H233" s="720"/>
    </row>
    <row r="234" spans="1:10" x14ac:dyDescent="0.2">
      <c r="B234" s="720"/>
      <c r="C234" s="720"/>
      <c r="D234" s="720"/>
      <c r="E234" s="720"/>
      <c r="F234" s="720"/>
      <c r="G234" s="720"/>
      <c r="H234" s="720"/>
    </row>
    <row r="235" spans="1:10" ht="16.5" customHeight="1" x14ac:dyDescent="0.2">
      <c r="B235" s="720"/>
      <c r="C235" s="720"/>
      <c r="D235" s="720"/>
      <c r="E235" s="720"/>
      <c r="F235" s="720"/>
      <c r="G235" s="720"/>
      <c r="H235" s="720"/>
    </row>
    <row r="236" spans="1:10" x14ac:dyDescent="0.2">
      <c r="B236" s="163"/>
      <c r="C236" s="163"/>
      <c r="D236" s="163"/>
      <c r="E236" s="163"/>
      <c r="F236" s="163"/>
      <c r="G236" s="163"/>
      <c r="H236" s="163"/>
    </row>
    <row r="237" spans="1:10" ht="14.25" customHeight="1" x14ac:dyDescent="0.25">
      <c r="B237" s="755" t="s">
        <v>154</v>
      </c>
      <c r="C237" s="755"/>
      <c r="D237" s="755"/>
      <c r="E237" s="755"/>
      <c r="F237" s="755"/>
      <c r="G237" s="751">
        <v>25</v>
      </c>
      <c r="H237" s="752"/>
    </row>
    <row r="238" spans="1:10" ht="15" x14ac:dyDescent="0.2">
      <c r="B238" s="726" t="s">
        <v>163</v>
      </c>
      <c r="C238" s="800"/>
      <c r="D238" s="800"/>
      <c r="E238" s="800"/>
      <c r="F238" s="800"/>
      <c r="G238" s="800"/>
      <c r="H238" s="800"/>
    </row>
    <row r="239" spans="1:10" ht="15" x14ac:dyDescent="0.2">
      <c r="B239" s="186"/>
      <c r="C239" s="187"/>
      <c r="D239" s="187"/>
      <c r="E239" s="187"/>
      <c r="F239" s="187"/>
      <c r="G239" s="187"/>
      <c r="H239" s="187"/>
    </row>
    <row r="240" spans="1:10" ht="14.25" customHeight="1" x14ac:dyDescent="0.25">
      <c r="B240" s="755" t="s">
        <v>254</v>
      </c>
      <c r="C240" s="755"/>
      <c r="D240" s="755"/>
      <c r="E240" s="755"/>
      <c r="F240" s="755"/>
      <c r="G240" s="751">
        <v>50</v>
      </c>
      <c r="H240" s="752"/>
    </row>
    <row r="241" spans="1:10" ht="29.25" customHeight="1" x14ac:dyDescent="0.2">
      <c r="B241" s="726" t="s">
        <v>475</v>
      </c>
      <c r="C241" s="800"/>
      <c r="D241" s="800"/>
      <c r="E241" s="800"/>
      <c r="F241" s="800"/>
      <c r="G241" s="800"/>
      <c r="H241" s="800"/>
    </row>
    <row r="242" spans="1:10" ht="15" x14ac:dyDescent="0.2">
      <c r="B242" s="186"/>
      <c r="C242" s="187"/>
      <c r="D242" s="187"/>
      <c r="E242" s="187"/>
      <c r="F242" s="187"/>
      <c r="G242" s="187"/>
      <c r="H242" s="187"/>
    </row>
    <row r="243" spans="1:10" ht="15" x14ac:dyDescent="0.25">
      <c r="A243" s="38">
        <v>5166</v>
      </c>
      <c r="B243" s="43" t="s">
        <v>14</v>
      </c>
      <c r="G243" s="698">
        <v>1000</v>
      </c>
      <c r="H243" s="699"/>
      <c r="I243" s="37">
        <v>1230</v>
      </c>
      <c r="J243" s="37">
        <v>1025</v>
      </c>
    </row>
    <row r="244" spans="1:10" ht="27.75" customHeight="1" x14ac:dyDescent="0.2">
      <c r="B244" s="786" t="s">
        <v>710</v>
      </c>
      <c r="C244" s="786"/>
      <c r="D244" s="786"/>
      <c r="E244" s="786"/>
      <c r="F244" s="786"/>
      <c r="G244" s="786"/>
      <c r="H244" s="786"/>
    </row>
    <row r="245" spans="1:10" x14ac:dyDescent="0.2">
      <c r="B245" s="54"/>
    </row>
    <row r="246" spans="1:10" ht="15" x14ac:dyDescent="0.25">
      <c r="A246" s="38">
        <v>5168</v>
      </c>
      <c r="B246" s="21" t="s">
        <v>83</v>
      </c>
      <c r="C246" s="163"/>
      <c r="D246" s="163"/>
      <c r="E246" s="163"/>
      <c r="F246" s="163"/>
      <c r="G246" s="698">
        <v>200</v>
      </c>
      <c r="H246" s="699"/>
      <c r="I246" s="37">
        <v>30</v>
      </c>
      <c r="J246" s="37">
        <v>60</v>
      </c>
    </row>
    <row r="247" spans="1:10" ht="45.75" customHeight="1" x14ac:dyDescent="0.25">
      <c r="B247" s="697" t="s">
        <v>711</v>
      </c>
      <c r="C247" s="784"/>
      <c r="D247" s="784"/>
      <c r="E247" s="784"/>
      <c r="F247" s="784"/>
      <c r="G247" s="784"/>
      <c r="H247" s="784"/>
    </row>
    <row r="248" spans="1:10" x14ac:dyDescent="0.2">
      <c r="B248" s="54"/>
    </row>
    <row r="249" spans="1:10" ht="15" x14ac:dyDescent="0.25">
      <c r="A249" s="38">
        <v>5169</v>
      </c>
      <c r="B249" s="43" t="s">
        <v>16</v>
      </c>
      <c r="G249" s="698">
        <f>SUM(G250,G254,G260,G264)</f>
        <v>8025</v>
      </c>
      <c r="H249" s="699"/>
      <c r="I249" s="37">
        <v>6885</v>
      </c>
      <c r="J249" s="37">
        <v>6545</v>
      </c>
    </row>
    <row r="250" spans="1:10" ht="14.25" customHeight="1" x14ac:dyDescent="0.25">
      <c r="B250" s="755" t="s">
        <v>164</v>
      </c>
      <c r="C250" s="755"/>
      <c r="D250" s="755"/>
      <c r="E250" s="755"/>
      <c r="F250" s="755"/>
      <c r="G250" s="751">
        <v>170</v>
      </c>
      <c r="H250" s="752"/>
    </row>
    <row r="251" spans="1:10" ht="15" customHeight="1" x14ac:dyDescent="0.2">
      <c r="B251" s="720" t="s">
        <v>476</v>
      </c>
      <c r="C251" s="720"/>
      <c r="D251" s="720"/>
      <c r="E251" s="720"/>
      <c r="F251" s="720"/>
      <c r="G251" s="720"/>
      <c r="H251" s="720"/>
    </row>
    <row r="252" spans="1:10" ht="15" customHeight="1" x14ac:dyDescent="0.2">
      <c r="B252" s="720"/>
      <c r="C252" s="720"/>
      <c r="D252" s="720"/>
      <c r="E252" s="720"/>
      <c r="F252" s="720"/>
      <c r="G252" s="720"/>
      <c r="H252" s="720"/>
    </row>
    <row r="253" spans="1:10" ht="15" customHeight="1" x14ac:dyDescent="0.25">
      <c r="B253" s="51"/>
      <c r="C253" s="63"/>
      <c r="D253" s="63"/>
      <c r="E253" s="63"/>
      <c r="F253" s="63"/>
      <c r="G253" s="63"/>
      <c r="H253" s="63"/>
    </row>
    <row r="254" spans="1:10" ht="14.25" customHeight="1" x14ac:dyDescent="0.25">
      <c r="B254" s="755" t="s">
        <v>155</v>
      </c>
      <c r="C254" s="755"/>
      <c r="D254" s="755"/>
      <c r="E254" s="755"/>
      <c r="F254" s="755"/>
      <c r="G254" s="751">
        <v>7415</v>
      </c>
      <c r="H254" s="752"/>
    </row>
    <row r="255" spans="1:10" ht="15" customHeight="1" x14ac:dyDescent="0.2">
      <c r="B255" s="720" t="s">
        <v>712</v>
      </c>
      <c r="C255" s="720"/>
      <c r="D255" s="720"/>
      <c r="E255" s="720"/>
      <c r="F255" s="720"/>
      <c r="G255" s="720"/>
      <c r="H255" s="720"/>
    </row>
    <row r="256" spans="1:10" ht="15" customHeight="1" x14ac:dyDescent="0.2">
      <c r="B256" s="720"/>
      <c r="C256" s="720"/>
      <c r="D256" s="720"/>
      <c r="E256" s="720"/>
      <c r="F256" s="720"/>
      <c r="G256" s="720"/>
      <c r="H256" s="720"/>
    </row>
    <row r="257" spans="1:10" ht="15" customHeight="1" x14ac:dyDescent="0.2">
      <c r="B257" s="720"/>
      <c r="C257" s="720"/>
      <c r="D257" s="720"/>
      <c r="E257" s="720"/>
      <c r="F257" s="720"/>
      <c r="G257" s="720"/>
      <c r="H257" s="720"/>
    </row>
    <row r="258" spans="1:10" ht="28.5" customHeight="1" x14ac:dyDescent="0.2">
      <c r="B258" s="720"/>
      <c r="C258" s="720"/>
      <c r="D258" s="720"/>
      <c r="E258" s="720"/>
      <c r="F258" s="720"/>
      <c r="G258" s="720"/>
      <c r="H258" s="720"/>
    </row>
    <row r="259" spans="1:10" ht="15" customHeight="1" x14ac:dyDescent="0.25">
      <c r="B259" s="51"/>
      <c r="C259" s="63"/>
      <c r="D259" s="63"/>
      <c r="E259" s="63"/>
      <c r="F259" s="63"/>
      <c r="G259" s="63"/>
      <c r="H259" s="63"/>
    </row>
    <row r="260" spans="1:10" ht="14.25" customHeight="1" x14ac:dyDescent="0.25">
      <c r="B260" s="755" t="s">
        <v>378</v>
      </c>
      <c r="C260" s="755"/>
      <c r="D260" s="755"/>
      <c r="E260" s="755"/>
      <c r="F260" s="755"/>
      <c r="G260" s="751">
        <v>150</v>
      </c>
      <c r="H260" s="752"/>
    </row>
    <row r="261" spans="1:10" ht="15" customHeight="1" x14ac:dyDescent="0.2">
      <c r="B261" s="697" t="s">
        <v>379</v>
      </c>
      <c r="C261" s="697"/>
      <c r="D261" s="697"/>
      <c r="E261" s="697"/>
      <c r="F261" s="697"/>
      <c r="G261" s="697"/>
      <c r="H261" s="697"/>
    </row>
    <row r="262" spans="1:10" ht="15" customHeight="1" x14ac:dyDescent="0.2">
      <c r="B262" s="697"/>
      <c r="C262" s="697"/>
      <c r="D262" s="697"/>
      <c r="E262" s="697"/>
      <c r="F262" s="697"/>
      <c r="G262" s="697"/>
      <c r="H262" s="697"/>
    </row>
    <row r="263" spans="1:10" ht="15" customHeight="1" x14ac:dyDescent="0.25">
      <c r="B263" s="51"/>
      <c r="C263" s="63"/>
      <c r="D263" s="63"/>
      <c r="E263" s="63"/>
      <c r="F263" s="63"/>
      <c r="G263" s="63"/>
      <c r="H263" s="63"/>
    </row>
    <row r="264" spans="1:10" ht="14.25" customHeight="1" x14ac:dyDescent="0.25">
      <c r="B264" s="755" t="s">
        <v>156</v>
      </c>
      <c r="C264" s="755"/>
      <c r="D264" s="755"/>
      <c r="E264" s="755"/>
      <c r="F264" s="755"/>
      <c r="G264" s="751">
        <v>290</v>
      </c>
      <c r="H264" s="752"/>
    </row>
    <row r="265" spans="1:10" ht="15" customHeight="1" x14ac:dyDescent="0.2">
      <c r="B265" s="720" t="s">
        <v>713</v>
      </c>
      <c r="C265" s="720"/>
      <c r="D265" s="720"/>
      <c r="E265" s="720"/>
      <c r="F265" s="720"/>
      <c r="G265" s="720"/>
      <c r="H265" s="720"/>
    </row>
    <row r="266" spans="1:10" ht="27.75" customHeight="1" x14ac:dyDescent="0.2">
      <c r="B266" s="720"/>
      <c r="C266" s="720"/>
      <c r="D266" s="720"/>
      <c r="E266" s="720"/>
      <c r="F266" s="720"/>
      <c r="G266" s="720"/>
      <c r="H266" s="720"/>
    </row>
    <row r="267" spans="1:10" ht="28.5" customHeight="1" x14ac:dyDescent="0.2">
      <c r="B267" s="720"/>
      <c r="C267" s="720"/>
      <c r="D267" s="720"/>
      <c r="E267" s="720"/>
      <c r="F267" s="720"/>
      <c r="G267" s="720"/>
      <c r="H267" s="720"/>
    </row>
    <row r="268" spans="1:10" ht="15" customHeight="1" x14ac:dyDescent="0.25">
      <c r="B268" s="51"/>
      <c r="C268" s="63"/>
      <c r="D268" s="63"/>
      <c r="E268" s="63"/>
      <c r="F268" s="63"/>
      <c r="G268" s="63"/>
      <c r="H268" s="63"/>
    </row>
    <row r="269" spans="1:10" ht="15" customHeight="1" x14ac:dyDescent="0.25">
      <c r="A269" s="38">
        <v>5171</v>
      </c>
      <c r="B269" s="43" t="s">
        <v>17</v>
      </c>
      <c r="C269" s="63"/>
      <c r="D269" s="63"/>
      <c r="E269" s="63"/>
      <c r="F269" s="63"/>
      <c r="G269" s="698">
        <v>5</v>
      </c>
      <c r="H269" s="699"/>
      <c r="I269" s="37">
        <v>5</v>
      </c>
      <c r="J269" s="37">
        <v>5</v>
      </c>
    </row>
    <row r="270" spans="1:10" ht="15" customHeight="1" x14ac:dyDescent="0.2">
      <c r="B270" s="726" t="s">
        <v>477</v>
      </c>
      <c r="C270" s="726"/>
      <c r="D270" s="726"/>
      <c r="E270" s="726"/>
      <c r="F270" s="726"/>
      <c r="G270" s="726"/>
      <c r="H270" s="726"/>
    </row>
    <row r="271" spans="1:10" ht="15" customHeight="1" x14ac:dyDescent="0.2">
      <c r="B271" s="726"/>
      <c r="C271" s="726"/>
      <c r="D271" s="726"/>
      <c r="E271" s="726"/>
      <c r="F271" s="726"/>
      <c r="G271" s="726"/>
      <c r="H271" s="726"/>
    </row>
    <row r="272" spans="1:10" ht="15" customHeight="1" x14ac:dyDescent="0.25">
      <c r="B272" s="63"/>
      <c r="C272" s="63"/>
      <c r="D272" s="63"/>
      <c r="E272" s="63"/>
      <c r="F272" s="63"/>
      <c r="G272" s="63"/>
      <c r="H272" s="63"/>
    </row>
    <row r="273" spans="1:10" ht="15" customHeight="1" x14ac:dyDescent="0.25">
      <c r="A273" s="38">
        <v>5175</v>
      </c>
      <c r="B273" s="43" t="s">
        <v>33</v>
      </c>
      <c r="C273" s="51"/>
      <c r="D273" s="51"/>
      <c r="E273" s="51"/>
      <c r="F273" s="51"/>
      <c r="G273" s="698">
        <f>SUM(G274,G281,G285)</f>
        <v>962</v>
      </c>
      <c r="H273" s="699"/>
      <c r="I273" s="37">
        <v>962</v>
      </c>
      <c r="J273" s="37">
        <v>948</v>
      </c>
    </row>
    <row r="274" spans="1:10" ht="14.25" customHeight="1" x14ac:dyDescent="0.25">
      <c r="B274" s="755" t="s">
        <v>255</v>
      </c>
      <c r="C274" s="755"/>
      <c r="D274" s="755"/>
      <c r="E274" s="755"/>
      <c r="F274" s="755"/>
      <c r="G274" s="751">
        <v>750</v>
      </c>
      <c r="H274" s="752"/>
    </row>
    <row r="275" spans="1:10" ht="15" customHeight="1" x14ac:dyDescent="0.2">
      <c r="B275" s="720" t="s">
        <v>714</v>
      </c>
      <c r="C275" s="720"/>
      <c r="D275" s="720"/>
      <c r="E275" s="720"/>
      <c r="F275" s="720"/>
      <c r="G275" s="720"/>
      <c r="H275" s="720"/>
    </row>
    <row r="276" spans="1:10" ht="15" customHeight="1" x14ac:dyDescent="0.2">
      <c r="B276" s="720"/>
      <c r="C276" s="720"/>
      <c r="D276" s="720"/>
      <c r="E276" s="720"/>
      <c r="F276" s="720"/>
      <c r="G276" s="720"/>
      <c r="H276" s="720"/>
    </row>
    <row r="277" spans="1:10" ht="15" customHeight="1" x14ac:dyDescent="0.2">
      <c r="B277" s="720"/>
      <c r="C277" s="720"/>
      <c r="D277" s="720"/>
      <c r="E277" s="720"/>
      <c r="F277" s="720"/>
      <c r="G277" s="720"/>
      <c r="H277" s="720"/>
    </row>
    <row r="278" spans="1:10" ht="15" customHeight="1" x14ac:dyDescent="0.2">
      <c r="B278" s="720"/>
      <c r="C278" s="720"/>
      <c r="D278" s="720"/>
      <c r="E278" s="720"/>
      <c r="F278" s="720"/>
      <c r="G278" s="720"/>
      <c r="H278" s="720"/>
    </row>
    <row r="279" spans="1:10" ht="25.5" customHeight="1" x14ac:dyDescent="0.2">
      <c r="B279" s="720"/>
      <c r="C279" s="720"/>
      <c r="D279" s="720"/>
      <c r="E279" s="720"/>
      <c r="F279" s="720"/>
      <c r="G279" s="720"/>
      <c r="H279" s="720"/>
    </row>
    <row r="280" spans="1:10" ht="15" customHeight="1" x14ac:dyDescent="0.25">
      <c r="B280" s="43"/>
      <c r="C280" s="51"/>
      <c r="D280" s="51"/>
      <c r="E280" s="51"/>
      <c r="F280" s="51"/>
      <c r="G280" s="55"/>
      <c r="H280" s="56"/>
    </row>
    <row r="281" spans="1:10" ht="14.25" customHeight="1" x14ac:dyDescent="0.25">
      <c r="B281" s="755" t="s">
        <v>256</v>
      </c>
      <c r="C281" s="755"/>
      <c r="D281" s="755"/>
      <c r="E281" s="755"/>
      <c r="F281" s="755"/>
      <c r="G281" s="751">
        <v>200</v>
      </c>
      <c r="H281" s="752"/>
    </row>
    <row r="282" spans="1:10" ht="14.25" customHeight="1" x14ac:dyDescent="0.2">
      <c r="B282" s="802" t="s">
        <v>396</v>
      </c>
      <c r="C282" s="719"/>
      <c r="D282" s="719"/>
      <c r="E282" s="719"/>
      <c r="F282" s="719"/>
      <c r="G282" s="719"/>
      <c r="H282" s="719"/>
    </row>
    <row r="283" spans="1:10" ht="14.25" customHeight="1" x14ac:dyDescent="0.2">
      <c r="B283" s="719"/>
      <c r="C283" s="719"/>
      <c r="D283" s="719"/>
      <c r="E283" s="719"/>
      <c r="F283" s="719"/>
      <c r="G283" s="719"/>
      <c r="H283" s="719"/>
    </row>
    <row r="284" spans="1:10" ht="15" customHeight="1" x14ac:dyDescent="0.2">
      <c r="B284" s="38"/>
      <c r="C284" s="38"/>
      <c r="E284" s="38"/>
      <c r="F284" s="38"/>
      <c r="G284" s="38"/>
    </row>
    <row r="285" spans="1:10" ht="14.25" customHeight="1" x14ac:dyDescent="0.25">
      <c r="B285" s="755" t="s">
        <v>157</v>
      </c>
      <c r="C285" s="755"/>
      <c r="D285" s="755"/>
      <c r="E285" s="755"/>
      <c r="F285" s="755"/>
      <c r="G285" s="751">
        <v>12</v>
      </c>
      <c r="H285" s="752"/>
    </row>
    <row r="286" spans="1:10" ht="15.75" customHeight="1" x14ac:dyDescent="0.2">
      <c r="B286" s="802" t="s">
        <v>478</v>
      </c>
      <c r="C286" s="719"/>
      <c r="D286" s="719"/>
      <c r="E286" s="719"/>
      <c r="F286" s="719"/>
      <c r="G286" s="719"/>
      <c r="H286" s="719"/>
    </row>
    <row r="287" spans="1:10" ht="14.25" hidden="1" customHeight="1" x14ac:dyDescent="0.2">
      <c r="B287" s="719"/>
      <c r="C287" s="719"/>
      <c r="D287" s="719"/>
      <c r="E287" s="719"/>
      <c r="F287" s="719"/>
      <c r="G287" s="719"/>
      <c r="H287" s="719"/>
    </row>
    <row r="288" spans="1:10" ht="15" customHeight="1" x14ac:dyDescent="0.2">
      <c r="B288" s="38"/>
      <c r="C288" s="38"/>
      <c r="E288" s="38"/>
      <c r="F288" s="38"/>
      <c r="G288" s="38"/>
    </row>
    <row r="289" spans="1:11" ht="15" x14ac:dyDescent="0.25">
      <c r="A289" s="38">
        <v>5179</v>
      </c>
      <c r="B289" s="271" t="s">
        <v>175</v>
      </c>
      <c r="C289" s="63"/>
      <c r="D289" s="63"/>
      <c r="E289" s="63"/>
      <c r="F289" s="63"/>
      <c r="G289" s="698">
        <v>900</v>
      </c>
      <c r="H289" s="699"/>
      <c r="I289" s="37">
        <v>800</v>
      </c>
      <c r="J289" s="37">
        <v>900</v>
      </c>
    </row>
    <row r="290" spans="1:11" ht="27.75" customHeight="1" x14ac:dyDescent="0.2">
      <c r="B290" s="720" t="s">
        <v>715</v>
      </c>
      <c r="C290" s="720"/>
      <c r="D290" s="720"/>
      <c r="E290" s="720"/>
      <c r="F290" s="720"/>
      <c r="G290" s="720"/>
      <c r="H290" s="720"/>
    </row>
    <row r="291" spans="1:11" ht="15" customHeight="1" x14ac:dyDescent="0.2">
      <c r="B291" s="38"/>
      <c r="C291" s="38"/>
      <c r="E291" s="38"/>
      <c r="F291" s="38"/>
      <c r="G291" s="38"/>
    </row>
    <row r="292" spans="1:11" ht="15" x14ac:dyDescent="0.25">
      <c r="A292" s="38">
        <v>5189</v>
      </c>
      <c r="B292" s="43" t="s">
        <v>35</v>
      </c>
      <c r="C292" s="63"/>
      <c r="D292" s="63"/>
      <c r="E292" s="63"/>
      <c r="F292" s="63"/>
      <c r="G292" s="698">
        <v>50</v>
      </c>
      <c r="H292" s="699"/>
      <c r="I292" s="37">
        <v>50</v>
      </c>
      <c r="J292" s="37">
        <v>50</v>
      </c>
    </row>
    <row r="293" spans="1:11" ht="31.5" customHeight="1" x14ac:dyDescent="0.2">
      <c r="B293" s="720" t="s">
        <v>416</v>
      </c>
      <c r="C293" s="720"/>
      <c r="D293" s="720"/>
      <c r="E293" s="720"/>
      <c r="F293" s="720"/>
      <c r="G293" s="720"/>
      <c r="H293" s="720"/>
    </row>
    <row r="294" spans="1:11" x14ac:dyDescent="0.2">
      <c r="B294" s="163"/>
      <c r="C294" s="163"/>
      <c r="D294" s="163"/>
      <c r="E294" s="163"/>
      <c r="F294" s="163"/>
      <c r="G294" s="163"/>
      <c r="H294" s="163"/>
    </row>
    <row r="295" spans="1:11" ht="15.75" thickBot="1" x14ac:dyDescent="0.3">
      <c r="B295" s="46" t="s">
        <v>20</v>
      </c>
      <c r="C295" s="47"/>
      <c r="D295" s="48"/>
      <c r="E295" s="48"/>
      <c r="F295" s="49"/>
      <c r="G295" s="695">
        <f>SUM(G296)</f>
        <v>600</v>
      </c>
      <c r="H295" s="695"/>
      <c r="I295" s="230">
        <v>640</v>
      </c>
      <c r="J295" s="230">
        <v>640</v>
      </c>
      <c r="K295" s="38"/>
    </row>
    <row r="296" spans="1:11" ht="15" customHeight="1" thickTop="1" x14ac:dyDescent="0.25">
      <c r="A296" s="38">
        <v>5494</v>
      </c>
      <c r="B296" s="43" t="s">
        <v>417</v>
      </c>
      <c r="C296" s="163"/>
      <c r="D296" s="163"/>
      <c r="E296" s="163"/>
      <c r="F296" s="163"/>
      <c r="G296" s="698">
        <v>600</v>
      </c>
      <c r="H296" s="698"/>
    </row>
    <row r="297" spans="1:11" ht="14.25" customHeight="1" x14ac:dyDescent="0.2">
      <c r="B297" s="720" t="s">
        <v>716</v>
      </c>
      <c r="C297" s="720"/>
      <c r="D297" s="720"/>
      <c r="E297" s="720"/>
      <c r="F297" s="720"/>
      <c r="G297" s="720"/>
      <c r="H297" s="720"/>
    </row>
    <row r="298" spans="1:11" ht="30" customHeight="1" x14ac:dyDescent="0.2">
      <c r="B298" s="720"/>
      <c r="C298" s="720"/>
      <c r="D298" s="720"/>
      <c r="E298" s="720"/>
      <c r="F298" s="720"/>
      <c r="G298" s="720"/>
      <c r="H298" s="720"/>
    </row>
    <row r="299" spans="1:11" ht="40.5" customHeight="1" x14ac:dyDescent="0.2">
      <c r="B299" s="720"/>
      <c r="C299" s="720"/>
      <c r="D299" s="720"/>
      <c r="E299" s="720"/>
      <c r="F299" s="720"/>
      <c r="G299" s="720"/>
      <c r="H299" s="720"/>
    </row>
    <row r="300" spans="1:11" ht="18" customHeight="1" x14ac:dyDescent="0.2">
      <c r="B300" s="246"/>
      <c r="C300" s="246"/>
      <c r="D300" s="246"/>
      <c r="E300" s="246"/>
      <c r="F300" s="246"/>
      <c r="G300" s="246"/>
      <c r="H300" s="246"/>
    </row>
    <row r="301" spans="1:11" ht="17.25" customHeight="1" thickBot="1" x14ac:dyDescent="0.3">
      <c r="B301" s="46" t="s">
        <v>44</v>
      </c>
      <c r="C301" s="47"/>
      <c r="D301" s="48"/>
      <c r="E301" s="49"/>
      <c r="F301" s="49"/>
      <c r="G301" s="695">
        <f>SUM(G302,G308)</f>
        <v>1068</v>
      </c>
      <c r="H301" s="695"/>
      <c r="I301" s="230">
        <f>SUM(I302:I309)</f>
        <v>1068</v>
      </c>
      <c r="J301" s="230">
        <f>SUM(J302:J309)</f>
        <v>1279</v>
      </c>
    </row>
    <row r="302" spans="1:11" ht="15.75" thickTop="1" x14ac:dyDescent="0.25">
      <c r="A302" s="38">
        <v>5139</v>
      </c>
      <c r="B302" s="43" t="s">
        <v>185</v>
      </c>
      <c r="G302" s="698">
        <v>1050</v>
      </c>
      <c r="H302" s="699"/>
      <c r="I302" s="37">
        <v>1050</v>
      </c>
      <c r="J302" s="37">
        <v>1037</v>
      </c>
    </row>
    <row r="303" spans="1:11" ht="14.25" customHeight="1" x14ac:dyDescent="0.2">
      <c r="B303" s="697" t="s">
        <v>717</v>
      </c>
      <c r="C303" s="707"/>
      <c r="D303" s="707"/>
      <c r="E303" s="707"/>
      <c r="F303" s="707"/>
      <c r="G303" s="707"/>
      <c r="H303" s="707"/>
      <c r="I303" s="37">
        <v>0</v>
      </c>
      <c r="J303" s="37">
        <v>223</v>
      </c>
      <c r="K303" s="41">
        <v>5168</v>
      </c>
    </row>
    <row r="304" spans="1:11" ht="14.25" customHeight="1" x14ac:dyDescent="0.2">
      <c r="B304" s="707"/>
      <c r="C304" s="707"/>
      <c r="D304" s="707"/>
      <c r="E304" s="707"/>
      <c r="F304" s="707"/>
      <c r="G304" s="707"/>
      <c r="H304" s="707"/>
    </row>
    <row r="305" spans="1:11" ht="14.25" customHeight="1" x14ac:dyDescent="0.2">
      <c r="B305" s="707"/>
      <c r="C305" s="707"/>
      <c r="D305" s="707"/>
      <c r="E305" s="707"/>
      <c r="F305" s="707"/>
      <c r="G305" s="707"/>
      <c r="H305" s="707"/>
    </row>
    <row r="306" spans="1:11" ht="14.25" customHeight="1" x14ac:dyDescent="0.2">
      <c r="B306" s="707"/>
      <c r="C306" s="707"/>
      <c r="D306" s="707"/>
      <c r="E306" s="707"/>
      <c r="F306" s="707"/>
      <c r="G306" s="707"/>
      <c r="H306" s="707"/>
    </row>
    <row r="307" spans="1:11" x14ac:dyDescent="0.2">
      <c r="B307" s="51"/>
      <c r="C307" s="129"/>
      <c r="D307" s="129"/>
      <c r="E307" s="129"/>
      <c r="F307" s="129"/>
      <c r="G307" s="129"/>
      <c r="H307" s="129"/>
    </row>
    <row r="308" spans="1:11" ht="15" x14ac:dyDescent="0.25">
      <c r="A308" s="38">
        <v>5175</v>
      </c>
      <c r="B308" s="43" t="s">
        <v>33</v>
      </c>
      <c r="C308" s="51"/>
      <c r="D308" s="51"/>
      <c r="E308" s="51"/>
      <c r="F308" s="51"/>
      <c r="G308" s="698">
        <v>18</v>
      </c>
      <c r="H308" s="699"/>
      <c r="I308" s="37">
        <v>18</v>
      </c>
      <c r="J308" s="37">
        <v>18</v>
      </c>
    </row>
    <row r="309" spans="1:11" x14ac:dyDescent="0.2">
      <c r="B309" s="707" t="s">
        <v>479</v>
      </c>
      <c r="C309" s="707"/>
      <c r="D309" s="707"/>
      <c r="E309" s="707"/>
      <c r="F309" s="707"/>
      <c r="G309" s="707"/>
      <c r="H309" s="707"/>
      <c r="I309" s="37">
        <v>0</v>
      </c>
      <c r="J309" s="37">
        <v>1</v>
      </c>
      <c r="K309" s="41">
        <v>5192</v>
      </c>
    </row>
    <row r="310" spans="1:11" x14ac:dyDescent="0.2">
      <c r="B310" s="707"/>
      <c r="C310" s="707"/>
      <c r="D310" s="707"/>
      <c r="E310" s="707"/>
      <c r="F310" s="707"/>
      <c r="G310" s="707"/>
      <c r="H310" s="707"/>
    </row>
    <row r="314" spans="1:11" x14ac:dyDescent="0.2">
      <c r="D314" s="342" t="s">
        <v>502</v>
      </c>
      <c r="E314" s="343">
        <f>SUM(E8:E18,E20:E27)</f>
        <v>72656</v>
      </c>
      <c r="F314" s="343">
        <f>SUM(F8:F18,F20:F27)</f>
        <v>70266</v>
      </c>
      <c r="G314" s="343">
        <f>SUM(G8:G18,G20:G27)</f>
        <v>67592</v>
      </c>
    </row>
    <row r="315" spans="1:11" x14ac:dyDescent="0.2">
      <c r="D315" s="342" t="s">
        <v>503</v>
      </c>
      <c r="E315" s="343">
        <f>SUM(E19)</f>
        <v>0</v>
      </c>
      <c r="F315" s="343">
        <f>SUM(F19)</f>
        <v>14632</v>
      </c>
      <c r="G315" s="343">
        <f>SUM(G19)</f>
        <v>0</v>
      </c>
    </row>
    <row r="316" spans="1:11" ht="15" x14ac:dyDescent="0.25">
      <c r="D316" s="344" t="s">
        <v>498</v>
      </c>
      <c r="E316" s="345">
        <f>SUM(E314:E315)</f>
        <v>72656</v>
      </c>
      <c r="F316" s="345">
        <f t="shared" ref="F316:G316" si="2">SUM(F314:F315)</f>
        <v>84898</v>
      </c>
      <c r="G316" s="345">
        <f t="shared" si="2"/>
        <v>67592</v>
      </c>
    </row>
  </sheetData>
  <mergeCells count="155">
    <mergeCell ref="G295:H295"/>
    <mergeCell ref="B255:H258"/>
    <mergeCell ref="B214:H218"/>
    <mergeCell ref="B192:F192"/>
    <mergeCell ref="G192:H192"/>
    <mergeCell ref="G193:H193"/>
    <mergeCell ref="B194:H195"/>
    <mergeCell ref="B241:H241"/>
    <mergeCell ref="G254:H254"/>
    <mergeCell ref="G220:H220"/>
    <mergeCell ref="B221:H221"/>
    <mergeCell ref="G209:H209"/>
    <mergeCell ref="B205:H206"/>
    <mergeCell ref="B285:F285"/>
    <mergeCell ref="B261:H262"/>
    <mergeCell ref="B264:F264"/>
    <mergeCell ref="G264:H264"/>
    <mergeCell ref="B286:H287"/>
    <mergeCell ref="B282:H283"/>
    <mergeCell ref="G208:H208"/>
    <mergeCell ref="B251:H252"/>
    <mergeCell ref="B232:H235"/>
    <mergeCell ref="G250:H250"/>
    <mergeCell ref="B247:H247"/>
    <mergeCell ref="G301:H301"/>
    <mergeCell ref="B254:F254"/>
    <mergeCell ref="G273:H273"/>
    <mergeCell ref="B265:H267"/>
    <mergeCell ref="G302:H302"/>
    <mergeCell ref="B309:H310"/>
    <mergeCell ref="G292:H292"/>
    <mergeCell ref="G281:H281"/>
    <mergeCell ref="B274:F274"/>
    <mergeCell ref="G274:H274"/>
    <mergeCell ref="G269:H269"/>
    <mergeCell ref="G289:H289"/>
    <mergeCell ref="B290:H290"/>
    <mergeCell ref="B270:H271"/>
    <mergeCell ref="G285:H285"/>
    <mergeCell ref="B293:H293"/>
    <mergeCell ref="G296:H296"/>
    <mergeCell ref="G308:H308"/>
    <mergeCell ref="B297:H299"/>
    <mergeCell ref="B303:H306"/>
    <mergeCell ref="B260:F260"/>
    <mergeCell ref="G260:H260"/>
    <mergeCell ref="B275:H279"/>
    <mergeCell ref="B281:F281"/>
    <mergeCell ref="B52:H53"/>
    <mergeCell ref="B141:H142"/>
    <mergeCell ref="G227:H227"/>
    <mergeCell ref="B228:H228"/>
    <mergeCell ref="G223:H223"/>
    <mergeCell ref="B224:H225"/>
    <mergeCell ref="G70:H70"/>
    <mergeCell ref="B136:H138"/>
    <mergeCell ref="B71:H72"/>
    <mergeCell ref="B70:C70"/>
    <mergeCell ref="G110:H110"/>
    <mergeCell ref="G121:H121"/>
    <mergeCell ref="G122:H122"/>
    <mergeCell ref="B123:H124"/>
    <mergeCell ref="B97:H98"/>
    <mergeCell ref="B111:H114"/>
    <mergeCell ref="G126:H126"/>
    <mergeCell ref="G127:H127"/>
    <mergeCell ref="B128:H129"/>
    <mergeCell ref="G183:H183"/>
    <mergeCell ref="G213:H213"/>
    <mergeCell ref="G146:H146"/>
    <mergeCell ref="G203:H203"/>
    <mergeCell ref="G204:H204"/>
    <mergeCell ref="B250:F250"/>
    <mergeCell ref="G246:H246"/>
    <mergeCell ref="G230:H230"/>
    <mergeCell ref="B244:H244"/>
    <mergeCell ref="G243:H243"/>
    <mergeCell ref="G249:H249"/>
    <mergeCell ref="B238:H238"/>
    <mergeCell ref="B240:F240"/>
    <mergeCell ref="G240:H240"/>
    <mergeCell ref="G237:H237"/>
    <mergeCell ref="B231:F231"/>
    <mergeCell ref="G231:H231"/>
    <mergeCell ref="B237:F237"/>
    <mergeCell ref="G1:H1"/>
    <mergeCell ref="B28:D28"/>
    <mergeCell ref="G31:H31"/>
    <mergeCell ref="G32:H32"/>
    <mergeCell ref="G45:H45"/>
    <mergeCell ref="G50:H50"/>
    <mergeCell ref="G51:H51"/>
    <mergeCell ref="G38:H38"/>
    <mergeCell ref="B39:H39"/>
    <mergeCell ref="B46:H48"/>
    <mergeCell ref="B33:H36"/>
    <mergeCell ref="G41:H41"/>
    <mergeCell ref="B42:H43"/>
    <mergeCell ref="G55:H55"/>
    <mergeCell ref="B56:H56"/>
    <mergeCell ref="B79:H80"/>
    <mergeCell ref="G82:H82"/>
    <mergeCell ref="G88:H88"/>
    <mergeCell ref="B89:H90"/>
    <mergeCell ref="G100:H100"/>
    <mergeCell ref="G74:H74"/>
    <mergeCell ref="B74:D74"/>
    <mergeCell ref="G58:H58"/>
    <mergeCell ref="B62:F62"/>
    <mergeCell ref="G62:H62"/>
    <mergeCell ref="B67:F67"/>
    <mergeCell ref="G67:H67"/>
    <mergeCell ref="B68:H68"/>
    <mergeCell ref="B63:H65"/>
    <mergeCell ref="G92:H92"/>
    <mergeCell ref="G93:H93"/>
    <mergeCell ref="G116:H116"/>
    <mergeCell ref="B118:H119"/>
    <mergeCell ref="G117:H117"/>
    <mergeCell ref="B58:F58"/>
    <mergeCell ref="B59:H60"/>
    <mergeCell ref="G75:H75"/>
    <mergeCell ref="B76:H76"/>
    <mergeCell ref="G78:H78"/>
    <mergeCell ref="G101:H101"/>
    <mergeCell ref="B83:H86"/>
    <mergeCell ref="B102:H104"/>
    <mergeCell ref="G95:H95"/>
    <mergeCell ref="G96:H96"/>
    <mergeCell ref="B117:F117"/>
    <mergeCell ref="G106:H106"/>
    <mergeCell ref="B107:H108"/>
    <mergeCell ref="B147:H149"/>
    <mergeCell ref="G159:H159"/>
    <mergeCell ref="G131:H131"/>
    <mergeCell ref="G135:H135"/>
    <mergeCell ref="G140:H140"/>
    <mergeCell ref="G169:H169"/>
    <mergeCell ref="B199:H201"/>
    <mergeCell ref="B170:H170"/>
    <mergeCell ref="B210:H211"/>
    <mergeCell ref="G151:H151"/>
    <mergeCell ref="G197:H197"/>
    <mergeCell ref="G198:H198"/>
    <mergeCell ref="G163:H163"/>
    <mergeCell ref="G176:H176"/>
    <mergeCell ref="B152:H157"/>
    <mergeCell ref="B160:H161"/>
    <mergeCell ref="B164:H167"/>
    <mergeCell ref="B177:H181"/>
    <mergeCell ref="B184:H190"/>
    <mergeCell ref="G172:H172"/>
    <mergeCell ref="B173:H174"/>
    <mergeCell ref="G132:H132"/>
    <mergeCell ref="B133:H133"/>
  </mergeCells>
  <pageMargins left="0.70866141732283472" right="0.70866141732283472" top="0.78740157480314965" bottom="0.78740157480314965" header="0.31496062992125984" footer="0.31496062992125984"/>
  <pageSetup paperSize="9" scale="67" firstPageNumber="66" orientation="portrait" useFirstPageNumber="1" r:id="rId1"/>
  <headerFooter>
    <oddFooter>&amp;L&amp;"-,Kurzíva"Zastupitelstvo  Olomouckého kraje 13-12-2021
13. - Rozpočet Olomouckého kraje 2022 - návrh rozpočtu
Příloha č. 3a): Výdaje odborů &amp;R&amp;"-,Kurzíva"Strana &amp;P (Celkem 176)</oddFooter>
  </headerFooter>
  <rowBreaks count="3" manualBreakCount="3">
    <brk id="60" min="1" max="7" man="1"/>
    <brk id="191" min="1" max="7" man="1"/>
    <brk id="258" min="1"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47"/>
  <sheetViews>
    <sheetView showGridLines="0" view="pageBreakPreview" topLeftCell="A26" zoomScaleNormal="100" zoomScaleSheetLayoutView="100" workbookViewId="0">
      <selection activeCell="G51" sqref="G51"/>
    </sheetView>
  </sheetViews>
  <sheetFormatPr defaultColWidth="9.140625" defaultRowHeight="14.25" x14ac:dyDescent="0.2"/>
  <cols>
    <col min="1" max="1" width="6.42578125" style="38" customWidth="1"/>
    <col min="2" max="2" width="8.5703125" style="44" customWidth="1"/>
    <col min="3" max="3" width="9.7109375" style="44" customWidth="1"/>
    <col min="4" max="4" width="58.7109375" style="38" customWidth="1"/>
    <col min="5" max="7" width="14.140625" style="36" customWidth="1"/>
    <col min="8" max="8" width="9.140625" style="38" customWidth="1"/>
    <col min="9" max="9" width="13.5703125" style="38" customWidth="1"/>
    <col min="10" max="12" width="9.140625" style="38"/>
    <col min="13" max="13" width="13.28515625" style="38" customWidth="1"/>
    <col min="14" max="16384" width="9.140625" style="38"/>
  </cols>
  <sheetData>
    <row r="1" spans="2:39" ht="23.25" x14ac:dyDescent="0.35">
      <c r="B1" s="117" t="s">
        <v>159</v>
      </c>
      <c r="G1" s="706" t="s">
        <v>160</v>
      </c>
      <c r="H1" s="706"/>
    </row>
    <row r="3" spans="2:39" x14ac:dyDescent="0.2">
      <c r="B3" s="54" t="s">
        <v>1</v>
      </c>
      <c r="C3" s="54" t="s">
        <v>480</v>
      </c>
    </row>
    <row r="4" spans="2:39" x14ac:dyDescent="0.2">
      <c r="C4" s="54" t="s">
        <v>56</v>
      </c>
    </row>
    <row r="6" spans="2:39" s="41" customFormat="1" ht="13.5" thickBot="1" x14ac:dyDescent="0.25">
      <c r="B6" s="119"/>
      <c r="C6" s="119"/>
      <c r="E6" s="37"/>
      <c r="F6" s="37"/>
      <c r="G6" s="37"/>
      <c r="H6" s="198" t="s">
        <v>6</v>
      </c>
    </row>
    <row r="7" spans="2:39" s="41" customFormat="1" ht="39.75" thickTop="1" thickBot="1" x14ac:dyDescent="0.25">
      <c r="B7" s="70" t="s">
        <v>2</v>
      </c>
      <c r="C7" s="71" t="s">
        <v>3</v>
      </c>
      <c r="D7" s="72" t="s">
        <v>4</v>
      </c>
      <c r="E7" s="73" t="s">
        <v>397</v>
      </c>
      <c r="F7" s="73" t="s">
        <v>460</v>
      </c>
      <c r="G7" s="73" t="s">
        <v>398</v>
      </c>
      <c r="H7" s="27" t="s">
        <v>5</v>
      </c>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row>
    <row r="8" spans="2:39" s="79" customFormat="1" ht="12.75" thickTop="1" thickBot="1" x14ac:dyDescent="0.25">
      <c r="B8" s="74">
        <v>1</v>
      </c>
      <c r="C8" s="75">
        <v>2</v>
      </c>
      <c r="D8" s="75">
        <v>3</v>
      </c>
      <c r="E8" s="76">
        <v>4</v>
      </c>
      <c r="F8" s="76">
        <v>5</v>
      </c>
      <c r="G8" s="76">
        <v>6</v>
      </c>
      <c r="H8" s="77" t="s">
        <v>337</v>
      </c>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row>
    <row r="9" spans="2:39" ht="15" thickTop="1" x14ac:dyDescent="0.2">
      <c r="B9" s="95">
        <v>6409</v>
      </c>
      <c r="C9" s="96">
        <v>51</v>
      </c>
      <c r="D9" s="100" t="s">
        <v>7</v>
      </c>
      <c r="E9" s="25">
        <v>31488</v>
      </c>
      <c r="F9" s="25">
        <v>15644</v>
      </c>
      <c r="G9" s="25"/>
      <c r="H9" s="35"/>
    </row>
    <row r="10" spans="2:39" x14ac:dyDescent="0.2">
      <c r="B10" s="95"/>
      <c r="C10" s="96"/>
      <c r="D10" s="332" t="s">
        <v>489</v>
      </c>
      <c r="E10" s="333">
        <f>SUM(E9)</f>
        <v>31488</v>
      </c>
      <c r="F10" s="333">
        <f t="shared" ref="F10:G10" si="0">SUM(F9)</f>
        <v>15644</v>
      </c>
      <c r="G10" s="333">
        <f t="shared" si="0"/>
        <v>0</v>
      </c>
      <c r="H10" s="35"/>
    </row>
    <row r="11" spans="2:39" ht="15" thickBot="1" x14ac:dyDescent="0.25">
      <c r="B11" s="95">
        <v>6172</v>
      </c>
      <c r="C11" s="96">
        <v>51</v>
      </c>
      <c r="D11" s="100" t="s">
        <v>7</v>
      </c>
      <c r="E11" s="25">
        <v>38997</v>
      </c>
      <c r="F11" s="25">
        <v>18656</v>
      </c>
      <c r="G11" s="25"/>
      <c r="H11" s="35">
        <f t="shared" ref="H11:H12" si="1">G11/E11*100</f>
        <v>0</v>
      </c>
    </row>
    <row r="12" spans="2:39" s="105" customFormat="1" ht="16.5" thickTop="1" thickBot="1" x14ac:dyDescent="0.3">
      <c r="B12" s="683" t="s">
        <v>8</v>
      </c>
      <c r="C12" s="684"/>
      <c r="D12" s="685"/>
      <c r="E12" s="103">
        <f>SUM(E10:E11)</f>
        <v>70485</v>
      </c>
      <c r="F12" s="103">
        <f t="shared" ref="F12:G12" si="2">SUM(F10:F11)</f>
        <v>34300</v>
      </c>
      <c r="G12" s="103">
        <f t="shared" si="2"/>
        <v>0</v>
      </c>
      <c r="H12" s="42">
        <f t="shared" si="1"/>
        <v>0</v>
      </c>
    </row>
    <row r="13" spans="2:39" ht="15" thickTop="1" x14ac:dyDescent="0.2">
      <c r="B13" s="796"/>
      <c r="C13" s="796"/>
      <c r="D13" s="796"/>
      <c r="E13" s="796"/>
      <c r="F13" s="796"/>
      <c r="G13" s="796"/>
      <c r="H13" s="796"/>
    </row>
    <row r="14" spans="2:39" x14ac:dyDescent="0.2">
      <c r="B14" s="39"/>
      <c r="C14" s="39"/>
      <c r="D14" s="39"/>
      <c r="E14" s="39"/>
      <c r="F14" s="39"/>
      <c r="G14" s="39"/>
      <c r="H14" s="39"/>
    </row>
    <row r="15" spans="2:39" ht="15" x14ac:dyDescent="0.25">
      <c r="B15" s="45" t="s">
        <v>10</v>
      </c>
    </row>
    <row r="16" spans="2:39" ht="17.25" customHeight="1" thickBot="1" x14ac:dyDescent="0.3">
      <c r="B16" s="46" t="s">
        <v>79</v>
      </c>
      <c r="C16" s="47"/>
      <c r="D16" s="48"/>
      <c r="E16" s="49"/>
      <c r="F16" s="49"/>
      <c r="G16" s="695">
        <f>SUM(G17)</f>
        <v>31488</v>
      </c>
      <c r="H16" s="695"/>
      <c r="I16" s="1"/>
    </row>
    <row r="17" spans="1:10" ht="16.5" customHeight="1" thickTop="1" x14ac:dyDescent="0.25">
      <c r="A17" s="38">
        <v>5169</v>
      </c>
      <c r="B17" s="306" t="s">
        <v>16</v>
      </c>
      <c r="G17" s="698">
        <v>31488</v>
      </c>
      <c r="H17" s="699"/>
    </row>
    <row r="18" spans="1:10" s="112" customFormat="1" ht="12" customHeight="1" x14ac:dyDescent="0.2">
      <c r="B18" s="694" t="s">
        <v>486</v>
      </c>
      <c r="C18" s="694"/>
      <c r="D18" s="694"/>
      <c r="E18" s="694"/>
      <c r="F18" s="694"/>
      <c r="G18" s="694"/>
      <c r="H18" s="694"/>
      <c r="I18" s="272"/>
    </row>
    <row r="19" spans="1:10" ht="17.25" customHeight="1" x14ac:dyDescent="0.2">
      <c r="B19" s="694"/>
      <c r="C19" s="694"/>
      <c r="D19" s="694"/>
      <c r="E19" s="694"/>
      <c r="F19" s="694"/>
      <c r="G19" s="694"/>
      <c r="H19" s="694"/>
      <c r="I19" s="1"/>
    </row>
    <row r="20" spans="1:10" ht="274.5" customHeight="1" x14ac:dyDescent="0.2">
      <c r="B20" s="694"/>
      <c r="C20" s="694"/>
      <c r="D20" s="694"/>
      <c r="E20" s="694"/>
      <c r="F20" s="694"/>
      <c r="G20" s="694"/>
      <c r="H20" s="694"/>
    </row>
    <row r="22" spans="1:10" ht="17.25" customHeight="1" thickBot="1" x14ac:dyDescent="0.3">
      <c r="B22" s="46" t="s">
        <v>44</v>
      </c>
      <c r="C22" s="47"/>
      <c r="D22" s="48"/>
      <c r="E22" s="49"/>
      <c r="F22" s="49"/>
      <c r="G22" s="695">
        <f>SUM(G23,G27,G30,G34,G38,G41)</f>
        <v>38997</v>
      </c>
      <c r="H22" s="695"/>
      <c r="I22" s="1"/>
    </row>
    <row r="23" spans="1:10" ht="15.75" thickTop="1" x14ac:dyDescent="0.25">
      <c r="A23" s="38">
        <v>5163</v>
      </c>
      <c r="B23" s="43" t="s">
        <v>31</v>
      </c>
      <c r="C23" s="63"/>
      <c r="D23" s="63"/>
      <c r="E23" s="63"/>
      <c r="F23" s="63"/>
      <c r="G23" s="698">
        <v>38556</v>
      </c>
      <c r="H23" s="699"/>
    </row>
    <row r="24" spans="1:10" s="23" customFormat="1" ht="27.75" customHeight="1" x14ac:dyDescent="0.2">
      <c r="B24" s="732" t="s">
        <v>487</v>
      </c>
      <c r="C24" s="693"/>
      <c r="D24" s="693"/>
      <c r="E24" s="693"/>
      <c r="F24" s="693"/>
      <c r="G24" s="693"/>
      <c r="H24" s="693"/>
      <c r="I24" s="30"/>
    </row>
    <row r="25" spans="1:10" s="23" customFormat="1" ht="378" customHeight="1" x14ac:dyDescent="0.2">
      <c r="B25" s="693"/>
      <c r="C25" s="693"/>
      <c r="D25" s="693"/>
      <c r="E25" s="693"/>
      <c r="F25" s="693"/>
      <c r="G25" s="693"/>
      <c r="H25" s="693"/>
      <c r="I25" s="30"/>
    </row>
    <row r="26" spans="1:10" s="23" customFormat="1" ht="17.25" customHeight="1" x14ac:dyDescent="0.25">
      <c r="B26" s="113"/>
      <c r="C26" s="114"/>
      <c r="D26" s="112"/>
      <c r="E26" s="111"/>
      <c r="F26" s="111"/>
      <c r="G26" s="115"/>
      <c r="H26" s="115"/>
      <c r="I26" s="30"/>
    </row>
    <row r="27" spans="1:10" ht="15" x14ac:dyDescent="0.25">
      <c r="A27" s="38">
        <v>5139</v>
      </c>
      <c r="B27" s="306" t="s">
        <v>327</v>
      </c>
      <c r="E27" s="38"/>
      <c r="G27" s="698">
        <v>35</v>
      </c>
      <c r="H27" s="699"/>
      <c r="I27" s="37"/>
      <c r="J27" s="37"/>
    </row>
    <row r="28" spans="1:10" s="23" customFormat="1" ht="17.25" customHeight="1" x14ac:dyDescent="0.2">
      <c r="B28" s="803" t="s">
        <v>459</v>
      </c>
      <c r="C28" s="803"/>
      <c r="D28" s="803"/>
      <c r="E28" s="803"/>
      <c r="F28" s="803"/>
      <c r="G28" s="803"/>
      <c r="H28" s="803"/>
      <c r="I28" s="30"/>
    </row>
    <row r="29" spans="1:10" s="23" customFormat="1" ht="17.25" customHeight="1" x14ac:dyDescent="0.25">
      <c r="B29" s="113"/>
      <c r="C29" s="114"/>
      <c r="D29" s="112"/>
      <c r="E29" s="111"/>
      <c r="F29" s="111"/>
      <c r="G29" s="305"/>
      <c r="H29" s="305"/>
      <c r="I29" s="30"/>
    </row>
    <row r="30" spans="1:10" ht="15" x14ac:dyDescent="0.25">
      <c r="A30" s="38">
        <v>5164</v>
      </c>
      <c r="B30" s="43" t="s">
        <v>42</v>
      </c>
      <c r="G30" s="698">
        <v>16</v>
      </c>
      <c r="H30" s="699"/>
    </row>
    <row r="31" spans="1:10" ht="15" customHeight="1" x14ac:dyDescent="0.2">
      <c r="B31" s="720" t="s">
        <v>320</v>
      </c>
      <c r="C31" s="720"/>
      <c r="D31" s="720"/>
      <c r="E31" s="720"/>
      <c r="F31" s="720"/>
      <c r="G31" s="720"/>
      <c r="H31" s="720"/>
    </row>
    <row r="32" spans="1:10" ht="15" customHeight="1" x14ac:dyDescent="0.2">
      <c r="B32" s="720"/>
      <c r="C32" s="720"/>
      <c r="D32" s="720"/>
      <c r="E32" s="720"/>
      <c r="F32" s="720"/>
      <c r="G32" s="720"/>
      <c r="H32" s="720"/>
    </row>
    <row r="33" spans="1:8" ht="15" x14ac:dyDescent="0.25">
      <c r="B33" s="54"/>
      <c r="G33" s="55"/>
      <c r="H33" s="56"/>
    </row>
    <row r="34" spans="1:8" ht="15" x14ac:dyDescent="0.25">
      <c r="A34" s="38">
        <v>5166</v>
      </c>
      <c r="B34" s="43" t="s">
        <v>14</v>
      </c>
      <c r="G34" s="698">
        <v>24</v>
      </c>
      <c r="H34" s="699"/>
    </row>
    <row r="35" spans="1:8" ht="15" customHeight="1" x14ac:dyDescent="0.2">
      <c r="B35" s="671" t="s">
        <v>380</v>
      </c>
      <c r="C35" s="671"/>
      <c r="D35" s="671"/>
      <c r="E35" s="671"/>
      <c r="F35" s="671"/>
      <c r="G35" s="671"/>
      <c r="H35" s="671"/>
    </row>
    <row r="36" spans="1:8" ht="15" customHeight="1" x14ac:dyDescent="0.2">
      <c r="B36" s="671"/>
      <c r="C36" s="671"/>
      <c r="D36" s="671"/>
      <c r="E36" s="671"/>
      <c r="F36" s="671"/>
      <c r="G36" s="671"/>
      <c r="H36" s="671"/>
    </row>
    <row r="37" spans="1:8" ht="15" x14ac:dyDescent="0.25">
      <c r="B37" s="43"/>
      <c r="G37" s="55"/>
      <c r="H37" s="56"/>
    </row>
    <row r="38" spans="1:8" ht="15" x14ac:dyDescent="0.25">
      <c r="A38" s="38">
        <v>5169</v>
      </c>
      <c r="B38" s="43" t="s">
        <v>16</v>
      </c>
      <c r="C38" s="63"/>
      <c r="D38" s="63"/>
      <c r="E38" s="63"/>
      <c r="F38" s="63"/>
      <c r="G38" s="698">
        <v>350</v>
      </c>
      <c r="H38" s="699"/>
    </row>
    <row r="39" spans="1:8" ht="15" x14ac:dyDescent="0.2">
      <c r="B39" s="671" t="s">
        <v>458</v>
      </c>
      <c r="C39" s="693"/>
      <c r="D39" s="693"/>
      <c r="E39" s="693"/>
      <c r="F39" s="693"/>
      <c r="G39" s="693"/>
      <c r="H39" s="693"/>
    </row>
    <row r="40" spans="1:8" ht="15" x14ac:dyDescent="0.25">
      <c r="B40" s="109"/>
      <c r="C40" s="110"/>
      <c r="D40" s="110"/>
      <c r="E40" s="110"/>
      <c r="F40" s="110"/>
      <c r="G40" s="110"/>
      <c r="H40" s="110"/>
    </row>
    <row r="41" spans="1:8" ht="15" x14ac:dyDescent="0.25">
      <c r="A41" s="38">
        <v>5175</v>
      </c>
      <c r="B41" s="43" t="s">
        <v>33</v>
      </c>
      <c r="C41" s="63"/>
      <c r="D41" s="63"/>
      <c r="E41" s="63"/>
      <c r="F41" s="63"/>
      <c r="G41" s="698">
        <v>16</v>
      </c>
      <c r="H41" s="699"/>
    </row>
    <row r="42" spans="1:8" ht="15" customHeight="1" x14ac:dyDescent="0.2">
      <c r="B42" s="720" t="s">
        <v>321</v>
      </c>
      <c r="C42" s="720"/>
      <c r="D42" s="720"/>
      <c r="E42" s="720"/>
      <c r="F42" s="720"/>
      <c r="G42" s="720"/>
      <c r="H42" s="720"/>
    </row>
    <row r="43" spans="1:8" x14ac:dyDescent="0.2">
      <c r="B43" s="720"/>
      <c r="C43" s="720"/>
      <c r="D43" s="720"/>
      <c r="E43" s="720"/>
      <c r="F43" s="720"/>
      <c r="G43" s="720"/>
      <c r="H43" s="720"/>
    </row>
    <row r="45" spans="1:8" x14ac:dyDescent="0.2">
      <c r="D45" s="342" t="s">
        <v>502</v>
      </c>
      <c r="E45" s="343">
        <f>SUM(E12)</f>
        <v>70485</v>
      </c>
      <c r="F45" s="343">
        <f t="shared" ref="F45:G45" si="3">SUM(F12)</f>
        <v>34300</v>
      </c>
      <c r="G45" s="343">
        <f t="shared" si="3"/>
        <v>0</v>
      </c>
    </row>
    <row r="46" spans="1:8" x14ac:dyDescent="0.2">
      <c r="D46" s="342" t="s">
        <v>503</v>
      </c>
      <c r="E46" s="343">
        <v>0</v>
      </c>
      <c r="F46" s="343">
        <v>0</v>
      </c>
      <c r="G46" s="343">
        <v>0</v>
      </c>
    </row>
    <row r="47" spans="1:8" ht="15" x14ac:dyDescent="0.25">
      <c r="D47" s="344" t="s">
        <v>498</v>
      </c>
      <c r="E47" s="345">
        <f>SUM(E45:E46)</f>
        <v>70485</v>
      </c>
      <c r="F47" s="345">
        <f t="shared" ref="F47:G47" si="4">SUM(F45:F46)</f>
        <v>34300</v>
      </c>
      <c r="G47" s="345">
        <f t="shared" si="4"/>
        <v>0</v>
      </c>
    </row>
  </sheetData>
  <mergeCells count="19">
    <mergeCell ref="B31:H32"/>
    <mergeCell ref="B28:H28"/>
    <mergeCell ref="G16:H16"/>
    <mergeCell ref="G17:H17"/>
    <mergeCell ref="B42:H43"/>
    <mergeCell ref="B18:H20"/>
    <mergeCell ref="G1:H1"/>
    <mergeCell ref="B12:D12"/>
    <mergeCell ref="B13:H13"/>
    <mergeCell ref="G41:H41"/>
    <mergeCell ref="G22:H22"/>
    <mergeCell ref="G30:H30"/>
    <mergeCell ref="G34:H34"/>
    <mergeCell ref="G23:H23"/>
    <mergeCell ref="B24:H25"/>
    <mergeCell ref="G38:H38"/>
    <mergeCell ref="B39:H39"/>
    <mergeCell ref="G27:H27"/>
    <mergeCell ref="B35:H36"/>
  </mergeCells>
  <pageMargins left="0.70866141732283472" right="0.70866141732283472" top="0.78740157480314965" bottom="0.78740157480314965" header="0.31496062992125984" footer="0.31496062992125984"/>
  <pageSetup paperSize="9" scale="67" firstPageNumber="67" orientation="portrait" useFirstPageNumber="1" r:id="rId1"/>
  <headerFooter>
    <oddFooter>&amp;L&amp;"-,Kurzíva"Zastupitelstvo Olomouckého kraje 21-12-2020
11. - Rozpočet Olomouckého kraje 2021 - návrh rozpočtu
Příloha č. 3a): Výdaje odborů &amp;R&amp;"-,Kurzíva"Strana &amp;P (Celkem 150)</oddFooter>
  </headerFooter>
  <colBreaks count="1" manualBreakCount="1">
    <brk id="12" max="10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31"/>
  <sheetViews>
    <sheetView showGridLines="0" view="pageBreakPreview" zoomScaleNormal="100" zoomScaleSheetLayoutView="100" workbookViewId="0">
      <selection activeCell="K58" sqref="K58"/>
    </sheetView>
  </sheetViews>
  <sheetFormatPr defaultColWidth="9.140625" defaultRowHeight="12.75" x14ac:dyDescent="0.2"/>
  <cols>
    <col min="1" max="1" width="9.140625" style="3"/>
    <col min="2" max="2" width="42.42578125" style="3" customWidth="1"/>
    <col min="3" max="3" width="4.28515625" style="3" customWidth="1"/>
    <col min="4" max="5" width="15.7109375" style="16" hidden="1" customWidth="1"/>
    <col min="6" max="6" width="18.42578125" style="16" customWidth="1"/>
    <col min="7" max="7" width="18.140625" style="16" bestFit="1" customWidth="1"/>
    <col min="8" max="8" width="18.42578125" style="16" customWidth="1"/>
    <col min="9" max="9" width="9" style="17" customWidth="1"/>
    <col min="10" max="11" width="18.42578125" style="16" customWidth="1"/>
    <col min="12" max="12" width="3.140625" style="3" customWidth="1"/>
    <col min="13" max="13" width="10.140625" style="12" customWidth="1"/>
    <col min="14" max="14" width="10.140625" style="14" customWidth="1"/>
    <col min="15" max="15" width="10.140625" style="3" customWidth="1"/>
    <col min="16" max="16" width="10" style="3" bestFit="1" customWidth="1"/>
    <col min="17" max="16384" width="9.140625" style="3"/>
  </cols>
  <sheetData>
    <row r="1" spans="1:16" ht="20.25" x14ac:dyDescent="0.3">
      <c r="A1" s="2" t="s">
        <v>772</v>
      </c>
    </row>
    <row r="2" spans="1:16" ht="15.75" x14ac:dyDescent="0.25">
      <c r="A2" s="4"/>
    </row>
    <row r="3" spans="1:16" ht="15.75" x14ac:dyDescent="0.25">
      <c r="A3" s="4" t="s">
        <v>130</v>
      </c>
    </row>
    <row r="4" spans="1:16" ht="13.5" thickBot="1" x14ac:dyDescent="0.25">
      <c r="D4" s="18"/>
      <c r="E4" s="18"/>
      <c r="F4" s="18"/>
      <c r="G4" s="18"/>
      <c r="H4" s="18"/>
      <c r="I4" s="199" t="s">
        <v>6</v>
      </c>
      <c r="J4" s="18"/>
      <c r="K4" s="18"/>
    </row>
    <row r="5" spans="1:16" ht="39" customHeight="1" thickTop="1" thickBot="1" x14ac:dyDescent="0.25">
      <c r="A5" s="661" t="s">
        <v>70</v>
      </c>
      <c r="B5" s="662"/>
      <c r="C5" s="10" t="s">
        <v>71</v>
      </c>
      <c r="D5" s="73" t="s">
        <v>260</v>
      </c>
      <c r="E5" s="73" t="s">
        <v>261</v>
      </c>
      <c r="F5" s="73" t="s">
        <v>500</v>
      </c>
      <c r="G5" s="73" t="s">
        <v>504</v>
      </c>
      <c r="H5" s="73" t="s">
        <v>501</v>
      </c>
      <c r="I5" s="27" t="s">
        <v>5</v>
      </c>
      <c r="J5" s="534" t="s">
        <v>825</v>
      </c>
      <c r="K5" s="73" t="s">
        <v>826</v>
      </c>
    </row>
    <row r="6" spans="1:16" ht="14.25" thickTop="1" thickBot="1" x14ac:dyDescent="0.25">
      <c r="A6" s="663">
        <v>1</v>
      </c>
      <c r="B6" s="664"/>
      <c r="C6" s="8">
        <v>2</v>
      </c>
      <c r="D6" s="9" t="s">
        <v>265</v>
      </c>
      <c r="E6" s="9" t="s">
        <v>266</v>
      </c>
      <c r="F6" s="9">
        <v>3</v>
      </c>
      <c r="G6" s="9">
        <v>4</v>
      </c>
      <c r="H6" s="9">
        <v>5</v>
      </c>
      <c r="I6" s="28" t="s">
        <v>338</v>
      </c>
      <c r="J6" s="535"/>
      <c r="K6" s="9">
        <v>5</v>
      </c>
    </row>
    <row r="7" spans="1:16" s="259" customFormat="1" ht="18" customHeight="1" thickTop="1" x14ac:dyDescent="0.25">
      <c r="A7" s="665" t="s">
        <v>0</v>
      </c>
      <c r="B7" s="666"/>
      <c r="C7" s="376">
        <v>1</v>
      </c>
      <c r="D7" s="377">
        <v>25921</v>
      </c>
      <c r="E7" s="377">
        <v>28085</v>
      </c>
      <c r="F7" s="377">
        <f>SUM('01'!E13)</f>
        <v>41281</v>
      </c>
      <c r="G7" s="377">
        <f>SUM('01'!F13)</f>
        <v>41962</v>
      </c>
      <c r="H7" s="377">
        <v>41317</v>
      </c>
      <c r="I7" s="378">
        <f>H7/F7*100</f>
        <v>100.08720718974831</v>
      </c>
      <c r="J7" s="536">
        <f>H7*0.03</f>
        <v>1239.51</v>
      </c>
      <c r="K7" s="377">
        <f>H7-J7</f>
        <v>40077.49</v>
      </c>
    </row>
    <row r="8" spans="1:16" s="259" customFormat="1" ht="18" hidden="1" customHeight="1" x14ac:dyDescent="0.25">
      <c r="A8" s="363" t="s">
        <v>506</v>
      </c>
      <c r="B8" s="364"/>
      <c r="C8" s="365"/>
      <c r="D8" s="366"/>
      <c r="E8" s="366"/>
      <c r="F8" s="366">
        <f>SUM('01'!E176)</f>
        <v>41281</v>
      </c>
      <c r="G8" s="366">
        <f>SUM('01'!F176)</f>
        <v>41962</v>
      </c>
      <c r="H8" s="366">
        <v>41317</v>
      </c>
      <c r="I8" s="367">
        <f t="shared" ref="I8" si="0">H8/F8*100</f>
        <v>100.08720718974831</v>
      </c>
      <c r="J8" s="537">
        <f>SUM('01'!I176)</f>
        <v>0</v>
      </c>
      <c r="K8" s="366">
        <v>41317</v>
      </c>
    </row>
    <row r="9" spans="1:16" s="259" customFormat="1" ht="18" hidden="1" customHeight="1" x14ac:dyDescent="0.25">
      <c r="A9" s="379" t="s">
        <v>507</v>
      </c>
      <c r="B9" s="380"/>
      <c r="C9" s="381"/>
      <c r="D9" s="382"/>
      <c r="E9" s="382"/>
      <c r="F9" s="382">
        <f>SUM('20'!E11)</f>
        <v>0</v>
      </c>
      <c r="G9" s="382">
        <f>SUM('20'!F11)</f>
        <v>0</v>
      </c>
      <c r="H9" s="382">
        <f>SUM('20'!G11)</f>
        <v>0</v>
      </c>
      <c r="I9" s="383">
        <v>0</v>
      </c>
      <c r="J9" s="537">
        <f>SUM('20'!I11)</f>
        <v>0</v>
      </c>
      <c r="K9" s="382">
        <f>SUM('20'!J11)</f>
        <v>0</v>
      </c>
    </row>
    <row r="10" spans="1:16" s="259" customFormat="1" ht="18" customHeight="1" x14ac:dyDescent="0.25">
      <c r="A10" s="667" t="s">
        <v>554</v>
      </c>
      <c r="B10" s="668"/>
      <c r="C10" s="388">
        <v>2</v>
      </c>
      <c r="D10" s="361">
        <v>37794</v>
      </c>
      <c r="E10" s="361">
        <f>24167+14</f>
        <v>24181</v>
      </c>
      <c r="F10" s="361">
        <f>SUM('02'!E12)</f>
        <v>372711</v>
      </c>
      <c r="G10" s="361">
        <f>SUM('02'!F12)</f>
        <v>381099</v>
      </c>
      <c r="H10" s="361">
        <v>383333</v>
      </c>
      <c r="I10" s="362">
        <f>H10/F10*100</f>
        <v>102.84992930179146</v>
      </c>
      <c r="J10" s="538">
        <f>H10*0.03</f>
        <v>11499.99</v>
      </c>
      <c r="K10" s="361">
        <f>H10-J10</f>
        <v>371833.01</v>
      </c>
    </row>
    <row r="11" spans="1:16" s="259" customFormat="1" ht="18" hidden="1" customHeight="1" x14ac:dyDescent="0.25">
      <c r="A11" s="363" t="s">
        <v>506</v>
      </c>
      <c r="B11" s="364"/>
      <c r="C11" s="365"/>
      <c r="D11" s="366"/>
      <c r="E11" s="366"/>
      <c r="F11" s="366">
        <f>SUM('02'!E76)</f>
        <v>372711</v>
      </c>
      <c r="G11" s="366">
        <f>SUM('02'!F76)</f>
        <v>381099</v>
      </c>
      <c r="H11" s="366">
        <v>383333</v>
      </c>
      <c r="I11" s="367">
        <f>H11/F11*100</f>
        <v>102.84992930179146</v>
      </c>
      <c r="J11" s="537">
        <f>SUM('02'!I76)</f>
        <v>0</v>
      </c>
      <c r="K11" s="366">
        <v>383333</v>
      </c>
      <c r="M11" s="285"/>
    </row>
    <row r="12" spans="1:16" s="259" customFormat="1" ht="18" hidden="1" customHeight="1" x14ac:dyDescent="0.25">
      <c r="A12" s="379" t="s">
        <v>507</v>
      </c>
      <c r="B12" s="380"/>
      <c r="C12" s="381"/>
      <c r="D12" s="382"/>
      <c r="E12" s="382"/>
      <c r="F12" s="382">
        <f>SUM('02'!E77)</f>
        <v>0</v>
      </c>
      <c r="G12" s="382">
        <f>SUM('02'!F77)</f>
        <v>0</v>
      </c>
      <c r="H12" s="382">
        <f>SUM('02'!G77)</f>
        <v>0</v>
      </c>
      <c r="I12" s="383">
        <v>0</v>
      </c>
      <c r="J12" s="539">
        <f>SUM('02'!I77)</f>
        <v>0</v>
      </c>
      <c r="K12" s="382">
        <f>SUM('02'!J77)</f>
        <v>0</v>
      </c>
    </row>
    <row r="13" spans="1:16" s="259" customFormat="1" ht="18" customHeight="1" x14ac:dyDescent="0.25">
      <c r="A13" s="656" t="s">
        <v>137</v>
      </c>
      <c r="B13" s="657"/>
      <c r="C13" s="388">
        <v>3</v>
      </c>
      <c r="D13" s="361">
        <v>305370</v>
      </c>
      <c r="E13" s="361">
        <v>315147</v>
      </c>
      <c r="F13" s="361">
        <f>SUM('03'!E13)</f>
        <v>59776</v>
      </c>
      <c r="G13" s="361">
        <f>SUM('03'!F13)</f>
        <v>77021</v>
      </c>
      <c r="H13" s="529">
        <v>97329</v>
      </c>
      <c r="I13" s="362">
        <f>H13/F13*100</f>
        <v>162.82287205567451</v>
      </c>
      <c r="J13" s="538">
        <f>H13*0.03</f>
        <v>2919.87</v>
      </c>
      <c r="K13" s="529">
        <f>H13-J13</f>
        <v>94409.13</v>
      </c>
      <c r="P13" s="285"/>
    </row>
    <row r="14" spans="1:16" s="259" customFormat="1" ht="18" hidden="1" customHeight="1" x14ac:dyDescent="0.25">
      <c r="A14" s="363" t="s">
        <v>506</v>
      </c>
      <c r="B14" s="364"/>
      <c r="C14" s="365"/>
      <c r="D14" s="366"/>
      <c r="E14" s="366"/>
      <c r="F14" s="366">
        <f>SUM('03'!E167)</f>
        <v>59776</v>
      </c>
      <c r="G14" s="366">
        <f>SUM('03'!F167)</f>
        <v>77021</v>
      </c>
      <c r="H14" s="530">
        <v>97329</v>
      </c>
      <c r="I14" s="367">
        <f t="shared" ref="I14" si="1">H14/F14*100</f>
        <v>162.82287205567451</v>
      </c>
      <c r="J14" s="540">
        <f>SUM('03'!I167)</f>
        <v>0</v>
      </c>
      <c r="K14" s="530">
        <v>97329</v>
      </c>
      <c r="M14" s="285"/>
    </row>
    <row r="15" spans="1:16" s="259" customFormat="1" ht="18" hidden="1" customHeight="1" x14ac:dyDescent="0.25">
      <c r="A15" s="379" t="s">
        <v>507</v>
      </c>
      <c r="B15" s="380"/>
      <c r="C15" s="381"/>
      <c r="D15" s="382"/>
      <c r="E15" s="382"/>
      <c r="F15" s="382">
        <f>SUM('04'!E85)</f>
        <v>0</v>
      </c>
      <c r="G15" s="382">
        <f>SUM('04'!F85)</f>
        <v>0</v>
      </c>
      <c r="H15" s="382">
        <f>SUM('04'!G85)</f>
        <v>0</v>
      </c>
      <c r="I15" s="383">
        <v>0</v>
      </c>
      <c r="J15" s="539">
        <f>SUM('04'!I85)</f>
        <v>0</v>
      </c>
      <c r="K15" s="382">
        <f>SUM('04'!J85)</f>
        <v>0</v>
      </c>
    </row>
    <row r="16" spans="1:16" s="259" customFormat="1" ht="18" customHeight="1" x14ac:dyDescent="0.25">
      <c r="A16" s="667" t="s">
        <v>195</v>
      </c>
      <c r="B16" s="668"/>
      <c r="C16" s="388">
        <v>4</v>
      </c>
      <c r="D16" s="361">
        <v>37794</v>
      </c>
      <c r="E16" s="361">
        <f>24167+14</f>
        <v>24181</v>
      </c>
      <c r="F16" s="361">
        <f>SUM('04'!E12)</f>
        <v>4494</v>
      </c>
      <c r="G16" s="361">
        <f>SUM('04'!F12)</f>
        <v>24425</v>
      </c>
      <c r="H16" s="361">
        <v>43694</v>
      </c>
      <c r="I16" s="362">
        <f t="shared" ref="I16:I58" si="2">H16/F16*100</f>
        <v>972.27414330218062</v>
      </c>
      <c r="J16" s="538">
        <f>H16*0.03</f>
        <v>1310.82</v>
      </c>
      <c r="K16" s="361">
        <f>H16-J16</f>
        <v>42383.18</v>
      </c>
    </row>
    <row r="17" spans="1:16" s="259" customFormat="1" ht="18" hidden="1" customHeight="1" x14ac:dyDescent="0.25">
      <c r="A17" s="363" t="s">
        <v>506</v>
      </c>
      <c r="B17" s="364"/>
      <c r="C17" s="365"/>
      <c r="D17" s="366"/>
      <c r="E17" s="366"/>
      <c r="F17" s="366">
        <f>SUM('04'!E87)</f>
        <v>2262</v>
      </c>
      <c r="G17" s="366">
        <f>SUM('04'!F87)</f>
        <v>22193</v>
      </c>
      <c r="H17" s="366">
        <f>SUM('04'!G87)</f>
        <v>41395</v>
      </c>
      <c r="I17" s="367">
        <f t="shared" si="2"/>
        <v>1830.0176834659592</v>
      </c>
      <c r="J17" s="537">
        <f>SUM('04'!I87)</f>
        <v>0</v>
      </c>
      <c r="K17" s="361">
        <f t="shared" ref="K17:K48" si="3">H17-J17</f>
        <v>41395</v>
      </c>
      <c r="M17" s="285"/>
    </row>
    <row r="18" spans="1:16" s="259" customFormat="1" ht="18" hidden="1" customHeight="1" x14ac:dyDescent="0.25">
      <c r="A18" s="379" t="s">
        <v>507</v>
      </c>
      <c r="B18" s="380"/>
      <c r="C18" s="381"/>
      <c r="D18" s="382"/>
      <c r="E18" s="382"/>
      <c r="F18" s="382">
        <f>SUM('04'!E88)</f>
        <v>2232</v>
      </c>
      <c r="G18" s="382">
        <f>SUM('04'!F88)</f>
        <v>2232</v>
      </c>
      <c r="H18" s="382">
        <f>SUM('04'!G88)</f>
        <v>2165</v>
      </c>
      <c r="I18" s="383">
        <v>0</v>
      </c>
      <c r="J18" s="539">
        <f>SUM('04'!I88)</f>
        <v>0</v>
      </c>
      <c r="K18" s="361">
        <f t="shared" si="3"/>
        <v>2165</v>
      </c>
    </row>
    <row r="19" spans="1:16" s="260" customFormat="1" ht="18" customHeight="1" x14ac:dyDescent="0.25">
      <c r="A19" s="667" t="s">
        <v>232</v>
      </c>
      <c r="B19" s="668"/>
      <c r="C19" s="388">
        <v>6</v>
      </c>
      <c r="D19" s="361">
        <v>24589</v>
      </c>
      <c r="E19" s="361">
        <v>28131</v>
      </c>
      <c r="F19" s="361">
        <f>SUM('06'!E10)</f>
        <v>28260</v>
      </c>
      <c r="G19" s="361">
        <f>SUM('06'!F10)</f>
        <v>27027</v>
      </c>
      <c r="H19" s="361">
        <v>35830</v>
      </c>
      <c r="I19" s="362">
        <f>H19/F19*100</f>
        <v>126.7869780608634</v>
      </c>
      <c r="J19" s="538">
        <f>H19*0.03</f>
        <v>1074.8999999999999</v>
      </c>
      <c r="K19" s="361">
        <f t="shared" si="3"/>
        <v>34755.1</v>
      </c>
      <c r="L19" s="259"/>
      <c r="M19" s="259"/>
      <c r="N19" s="259"/>
    </row>
    <row r="20" spans="1:16" s="260" customFormat="1" ht="18" hidden="1" customHeight="1" x14ac:dyDescent="0.25">
      <c r="A20" s="363" t="s">
        <v>506</v>
      </c>
      <c r="B20" s="364"/>
      <c r="C20" s="365"/>
      <c r="D20" s="366"/>
      <c r="E20" s="366"/>
      <c r="F20" s="366">
        <f>SUM('06'!E63)</f>
        <v>28260</v>
      </c>
      <c r="G20" s="366">
        <f>SUM('06'!F63)</f>
        <v>27027</v>
      </c>
      <c r="H20" s="366">
        <f>SUM('06'!G63)</f>
        <v>35220</v>
      </c>
      <c r="I20" s="367">
        <f t="shared" ref="I20" si="4">H20/F20*100</f>
        <v>124.6284501061571</v>
      </c>
      <c r="J20" s="537">
        <f>SUM('06'!I63)</f>
        <v>0</v>
      </c>
      <c r="K20" s="361">
        <f t="shared" si="3"/>
        <v>35220</v>
      </c>
      <c r="L20" s="259"/>
      <c r="M20" s="259"/>
      <c r="N20" s="259"/>
    </row>
    <row r="21" spans="1:16" s="260" customFormat="1" ht="18" hidden="1" customHeight="1" x14ac:dyDescent="0.25">
      <c r="A21" s="379" t="s">
        <v>507</v>
      </c>
      <c r="B21" s="380"/>
      <c r="C21" s="381"/>
      <c r="D21" s="382"/>
      <c r="E21" s="382"/>
      <c r="F21" s="382">
        <f>SUM('06'!E64)</f>
        <v>0</v>
      </c>
      <c r="G21" s="382">
        <f>SUM('06'!F64)</f>
        <v>0</v>
      </c>
      <c r="H21" s="382">
        <f>SUM('06'!G64)</f>
        <v>0</v>
      </c>
      <c r="I21" s="383">
        <v>0</v>
      </c>
      <c r="J21" s="539">
        <f>SUM('06'!I64)</f>
        <v>0</v>
      </c>
      <c r="K21" s="361">
        <f t="shared" si="3"/>
        <v>0</v>
      </c>
      <c r="L21" s="259"/>
      <c r="M21" s="259"/>
      <c r="N21" s="259"/>
    </row>
    <row r="22" spans="1:16" s="259" customFormat="1" ht="18" customHeight="1" x14ac:dyDescent="0.25">
      <c r="A22" s="656" t="s">
        <v>72</v>
      </c>
      <c r="B22" s="657"/>
      <c r="C22" s="388">
        <v>7</v>
      </c>
      <c r="D22" s="361">
        <v>46380</v>
      </c>
      <c r="E22" s="361">
        <v>45038</v>
      </c>
      <c r="F22" s="361">
        <f>SUM('07'!E12)</f>
        <v>169670</v>
      </c>
      <c r="G22" s="361">
        <f>SUM('07'!F12)</f>
        <v>181394</v>
      </c>
      <c r="H22" s="361">
        <v>223230</v>
      </c>
      <c r="I22" s="362">
        <f t="shared" si="2"/>
        <v>131.56715978075087</v>
      </c>
      <c r="J22" s="538">
        <f>H22*0.03</f>
        <v>6696.9</v>
      </c>
      <c r="K22" s="361">
        <f t="shared" si="3"/>
        <v>216533.1</v>
      </c>
    </row>
    <row r="23" spans="1:16" s="260" customFormat="1" ht="18" hidden="1" customHeight="1" x14ac:dyDescent="0.25">
      <c r="A23" s="363" t="s">
        <v>506</v>
      </c>
      <c r="B23" s="364"/>
      <c r="C23" s="365"/>
      <c r="D23" s="366"/>
      <c r="E23" s="366"/>
      <c r="F23" s="366">
        <f>SUM('07'!E58)</f>
        <v>169670</v>
      </c>
      <c r="G23" s="366">
        <f>SUM('07'!F58)</f>
        <v>181394</v>
      </c>
      <c r="H23" s="366">
        <f>SUM('07'!G58)</f>
        <v>241630</v>
      </c>
      <c r="I23" s="367">
        <f t="shared" si="2"/>
        <v>142.41174043731951</v>
      </c>
      <c r="J23" s="537">
        <f>SUM('07'!I58)</f>
        <v>0</v>
      </c>
      <c r="K23" s="361">
        <f t="shared" si="3"/>
        <v>241630</v>
      </c>
      <c r="L23" s="259"/>
      <c r="M23" s="259"/>
      <c r="N23" s="259"/>
    </row>
    <row r="24" spans="1:16" s="260" customFormat="1" ht="18" hidden="1" customHeight="1" x14ac:dyDescent="0.25">
      <c r="A24" s="379" t="s">
        <v>507</v>
      </c>
      <c r="B24" s="380"/>
      <c r="C24" s="381"/>
      <c r="D24" s="382"/>
      <c r="E24" s="382"/>
      <c r="F24" s="382">
        <f>SUM('06'!E67)</f>
        <v>0</v>
      </c>
      <c r="G24" s="382">
        <f>SUM('06'!F67)</f>
        <v>0</v>
      </c>
      <c r="H24" s="382">
        <f>SUM('06'!G67)</f>
        <v>0</v>
      </c>
      <c r="I24" s="383">
        <v>0</v>
      </c>
      <c r="J24" s="539">
        <f>SUM('06'!I67)</f>
        <v>0</v>
      </c>
      <c r="K24" s="361">
        <f t="shared" si="3"/>
        <v>0</v>
      </c>
      <c r="L24" s="259"/>
      <c r="M24" s="259"/>
      <c r="N24" s="259"/>
    </row>
    <row r="25" spans="1:16" s="310" customFormat="1" ht="18" customHeight="1" x14ac:dyDescent="0.25">
      <c r="A25" s="669" t="s">
        <v>199</v>
      </c>
      <c r="B25" s="670"/>
      <c r="C25" s="388">
        <v>8</v>
      </c>
      <c r="D25" s="427">
        <v>7505</v>
      </c>
      <c r="E25" s="427">
        <v>9297</v>
      </c>
      <c r="F25" s="427">
        <f>SUM('08'!E16)</f>
        <v>20109</v>
      </c>
      <c r="G25" s="427">
        <f>SUM('08'!F16)</f>
        <v>17609</v>
      </c>
      <c r="H25" s="427">
        <v>37109</v>
      </c>
      <c r="I25" s="362">
        <f>H25/F25*100</f>
        <v>184.53926102740067</v>
      </c>
      <c r="J25" s="538">
        <f>H25*0.03</f>
        <v>1113.27</v>
      </c>
      <c r="K25" s="361">
        <f t="shared" si="3"/>
        <v>35995.730000000003</v>
      </c>
    </row>
    <row r="26" spans="1:16" s="259" customFormat="1" ht="18" hidden="1" customHeight="1" x14ac:dyDescent="0.25">
      <c r="A26" s="363" t="s">
        <v>506</v>
      </c>
      <c r="B26" s="364"/>
      <c r="C26" s="365"/>
      <c r="D26" s="366"/>
      <c r="E26" s="366"/>
      <c r="F26" s="366">
        <f>SUM('08'!E296)</f>
        <v>20109</v>
      </c>
      <c r="G26" s="366">
        <f>SUM('08'!F296)</f>
        <v>17609</v>
      </c>
      <c r="H26" s="366">
        <f>SUM('08'!G296)</f>
        <v>33446</v>
      </c>
      <c r="I26" s="367">
        <f t="shared" ref="I26" si="5">H26/F26*100</f>
        <v>166.32353672484956</v>
      </c>
      <c r="J26" s="537">
        <f>SUM('08'!I296)</f>
        <v>0</v>
      </c>
      <c r="K26" s="361">
        <f t="shared" si="3"/>
        <v>33446</v>
      </c>
      <c r="M26" s="285"/>
    </row>
    <row r="27" spans="1:16" s="259" customFormat="1" ht="18" hidden="1" customHeight="1" x14ac:dyDescent="0.25">
      <c r="A27" s="379" t="s">
        <v>507</v>
      </c>
      <c r="B27" s="380"/>
      <c r="C27" s="381"/>
      <c r="D27" s="382"/>
      <c r="E27" s="382"/>
      <c r="F27" s="382">
        <f>SUM('04'!E95)</f>
        <v>0</v>
      </c>
      <c r="G27" s="382">
        <f>SUM('04'!F95)</f>
        <v>0</v>
      </c>
      <c r="H27" s="382">
        <f>SUM('04'!G95)</f>
        <v>0</v>
      </c>
      <c r="I27" s="383">
        <v>0</v>
      </c>
      <c r="J27" s="539">
        <f>SUM('04'!I95)</f>
        <v>0</v>
      </c>
      <c r="K27" s="361">
        <f t="shared" si="3"/>
        <v>0</v>
      </c>
    </row>
    <row r="28" spans="1:16" s="295" customFormat="1" ht="18" customHeight="1" x14ac:dyDescent="0.25">
      <c r="A28" s="656" t="s">
        <v>67</v>
      </c>
      <c r="B28" s="657"/>
      <c r="C28" s="388">
        <v>9</v>
      </c>
      <c r="D28" s="361">
        <v>4793</v>
      </c>
      <c r="E28" s="361">
        <v>5130</v>
      </c>
      <c r="F28" s="361">
        <f>SUM('09'!E19)</f>
        <v>3437</v>
      </c>
      <c r="G28" s="361">
        <f>SUM('09'!F19)</f>
        <v>3281</v>
      </c>
      <c r="H28" s="361">
        <v>6387</v>
      </c>
      <c r="I28" s="362">
        <f t="shared" si="2"/>
        <v>185.83066627873146</v>
      </c>
      <c r="J28" s="538">
        <f>H28*0.03</f>
        <v>191.60999999999999</v>
      </c>
      <c r="K28" s="361">
        <f t="shared" si="3"/>
        <v>6195.39</v>
      </c>
      <c r="P28" s="309"/>
    </row>
    <row r="29" spans="1:16" s="259" customFormat="1" ht="18" hidden="1" customHeight="1" x14ac:dyDescent="0.25">
      <c r="A29" s="363" t="s">
        <v>506</v>
      </c>
      <c r="B29" s="364"/>
      <c r="C29" s="365"/>
      <c r="D29" s="366"/>
      <c r="E29" s="366"/>
      <c r="F29" s="366">
        <f>SUM('09'!E156)</f>
        <v>3437</v>
      </c>
      <c r="G29" s="366">
        <f>SUM('09'!F156)</f>
        <v>3281</v>
      </c>
      <c r="H29" s="366">
        <f>SUM('09'!G156)</f>
        <v>6195</v>
      </c>
      <c r="I29" s="367">
        <f t="shared" si="2"/>
        <v>180.24439918533605</v>
      </c>
      <c r="J29" s="537">
        <f>SUM('09'!I156)</f>
        <v>0</v>
      </c>
      <c r="K29" s="361">
        <f t="shared" si="3"/>
        <v>6195</v>
      </c>
      <c r="M29" s="285"/>
    </row>
    <row r="30" spans="1:16" s="259" customFormat="1" ht="18" hidden="1" customHeight="1" x14ac:dyDescent="0.25">
      <c r="A30" s="379" t="s">
        <v>507</v>
      </c>
      <c r="B30" s="380"/>
      <c r="C30" s="381"/>
      <c r="D30" s="382"/>
      <c r="E30" s="382"/>
      <c r="F30" s="382">
        <f>SUM('04'!E98)</f>
        <v>0</v>
      </c>
      <c r="G30" s="382">
        <f>SUM('04'!F98)</f>
        <v>0</v>
      </c>
      <c r="H30" s="382">
        <f>SUM('04'!G98)</f>
        <v>0</v>
      </c>
      <c r="I30" s="383">
        <v>0</v>
      </c>
      <c r="J30" s="539">
        <f>SUM('04'!I98)</f>
        <v>0</v>
      </c>
      <c r="K30" s="361">
        <f t="shared" si="3"/>
        <v>0</v>
      </c>
    </row>
    <row r="31" spans="1:16" s="295" customFormat="1" ht="18" customHeight="1" x14ac:dyDescent="0.25">
      <c r="A31" s="656" t="s">
        <v>236</v>
      </c>
      <c r="B31" s="657"/>
      <c r="C31" s="360">
        <v>10</v>
      </c>
      <c r="D31" s="361">
        <v>14184</v>
      </c>
      <c r="E31" s="361">
        <f>10107+870</f>
        <v>10977</v>
      </c>
      <c r="F31" s="361">
        <f>SUM('10'!E19)</f>
        <v>10781</v>
      </c>
      <c r="G31" s="361">
        <f>SUM('10'!F19)</f>
        <v>11108</v>
      </c>
      <c r="H31" s="361">
        <v>10931</v>
      </c>
      <c r="I31" s="362">
        <f t="shared" si="2"/>
        <v>101.391336610704</v>
      </c>
      <c r="J31" s="538">
        <f>H31*0.03</f>
        <v>327.93</v>
      </c>
      <c r="K31" s="361">
        <f t="shared" si="3"/>
        <v>10603.07</v>
      </c>
    </row>
    <row r="32" spans="1:16" s="259" customFormat="1" ht="18" hidden="1" customHeight="1" x14ac:dyDescent="0.25">
      <c r="A32" s="363" t="s">
        <v>506</v>
      </c>
      <c r="B32" s="364"/>
      <c r="C32" s="365"/>
      <c r="D32" s="366"/>
      <c r="E32" s="366"/>
      <c r="F32" s="366">
        <f>SUM('10'!E154)</f>
        <v>10781</v>
      </c>
      <c r="G32" s="366">
        <f>SUM('10'!F154)</f>
        <v>11108</v>
      </c>
      <c r="H32" s="366">
        <f>SUM('10'!G154)</f>
        <v>10603</v>
      </c>
      <c r="I32" s="367">
        <f t="shared" si="2"/>
        <v>98.348947221964565</v>
      </c>
      <c r="J32" s="537">
        <f>SUM('10'!I154)</f>
        <v>0</v>
      </c>
      <c r="K32" s="361">
        <f t="shared" si="3"/>
        <v>10603</v>
      </c>
      <c r="M32" s="285"/>
    </row>
    <row r="33" spans="1:16" s="259" customFormat="1" ht="18" hidden="1" customHeight="1" x14ac:dyDescent="0.25">
      <c r="A33" s="379" t="s">
        <v>507</v>
      </c>
      <c r="B33" s="380"/>
      <c r="C33" s="381"/>
      <c r="D33" s="382"/>
      <c r="E33" s="382"/>
      <c r="F33" s="382">
        <f>SUM('04'!E97)</f>
        <v>0</v>
      </c>
      <c r="G33" s="382">
        <f>SUM('04'!F97)</f>
        <v>0</v>
      </c>
      <c r="H33" s="382">
        <f>SUM('04'!G97)</f>
        <v>0</v>
      </c>
      <c r="I33" s="383">
        <v>0</v>
      </c>
      <c r="J33" s="539">
        <f>SUM('04'!I97)</f>
        <v>0</v>
      </c>
      <c r="K33" s="361">
        <f t="shared" si="3"/>
        <v>0</v>
      </c>
    </row>
    <row r="34" spans="1:16" s="259" customFormat="1" ht="18" customHeight="1" x14ac:dyDescent="0.25">
      <c r="A34" s="656" t="s">
        <v>68</v>
      </c>
      <c r="B34" s="657"/>
      <c r="C34" s="360">
        <v>11</v>
      </c>
      <c r="D34" s="361">
        <v>5245</v>
      </c>
      <c r="E34" s="361">
        <v>1330</v>
      </c>
      <c r="F34" s="361">
        <f>SUM('11'!E13)</f>
        <v>1707</v>
      </c>
      <c r="G34" s="361">
        <f>SUM('11'!F13)</f>
        <v>1705</v>
      </c>
      <c r="H34" s="361">
        <v>2938</v>
      </c>
      <c r="I34" s="362">
        <f t="shared" si="2"/>
        <v>172.11482132396017</v>
      </c>
      <c r="J34" s="538">
        <f>H34*0.03</f>
        <v>88.14</v>
      </c>
      <c r="K34" s="361">
        <f t="shared" si="3"/>
        <v>2849.86</v>
      </c>
      <c r="P34" s="285"/>
    </row>
    <row r="35" spans="1:16" s="259" customFormat="1" ht="18" hidden="1" customHeight="1" x14ac:dyDescent="0.25">
      <c r="A35" s="363" t="s">
        <v>506</v>
      </c>
      <c r="B35" s="364"/>
      <c r="C35" s="365"/>
      <c r="D35" s="366"/>
      <c r="E35" s="366"/>
      <c r="F35" s="366">
        <f>SUM('11'!E189)</f>
        <v>1707</v>
      </c>
      <c r="G35" s="366">
        <f>SUM('11'!F189)</f>
        <v>1705</v>
      </c>
      <c r="H35" s="366">
        <f>SUM('11'!G189)</f>
        <v>2850</v>
      </c>
      <c r="I35" s="367">
        <f t="shared" si="2"/>
        <v>166.95957820738136</v>
      </c>
      <c r="J35" s="537">
        <f>SUM('11'!I189)</f>
        <v>0</v>
      </c>
      <c r="K35" s="361">
        <f t="shared" si="3"/>
        <v>2850</v>
      </c>
      <c r="M35" s="285"/>
    </row>
    <row r="36" spans="1:16" s="259" customFormat="1" ht="18" hidden="1" customHeight="1" x14ac:dyDescent="0.25">
      <c r="A36" s="379" t="s">
        <v>507</v>
      </c>
      <c r="B36" s="380"/>
      <c r="C36" s="381"/>
      <c r="D36" s="382"/>
      <c r="E36" s="382"/>
      <c r="F36" s="382">
        <f>SUM('04'!E100)</f>
        <v>0</v>
      </c>
      <c r="G36" s="382">
        <f>SUM('04'!F100)</f>
        <v>0</v>
      </c>
      <c r="H36" s="382">
        <f>SUM('04'!G100)</f>
        <v>0</v>
      </c>
      <c r="I36" s="383">
        <v>0</v>
      </c>
      <c r="J36" s="539">
        <f>SUM('04'!I100)</f>
        <v>0</v>
      </c>
      <c r="K36" s="361">
        <f t="shared" si="3"/>
        <v>0</v>
      </c>
    </row>
    <row r="37" spans="1:16" s="259" customFormat="1" ht="18" customHeight="1" x14ac:dyDescent="0.25">
      <c r="A37" s="650" t="s">
        <v>69</v>
      </c>
      <c r="B37" s="651"/>
      <c r="C37" s="360">
        <v>12</v>
      </c>
      <c r="D37" s="361">
        <v>835</v>
      </c>
      <c r="E37" s="361">
        <v>3238</v>
      </c>
      <c r="F37" s="361">
        <f>SUM('12'!E12)</f>
        <v>2040</v>
      </c>
      <c r="G37" s="361">
        <f>SUM('12'!F12)</f>
        <v>2045</v>
      </c>
      <c r="H37" s="361">
        <v>1859</v>
      </c>
      <c r="I37" s="362">
        <f t="shared" si="2"/>
        <v>91.127450980392155</v>
      </c>
      <c r="J37" s="538">
        <f>H37*0.03</f>
        <v>55.769999999999996</v>
      </c>
      <c r="K37" s="361">
        <f t="shared" si="3"/>
        <v>1803.23</v>
      </c>
      <c r="L37" s="285"/>
      <c r="M37" s="285"/>
      <c r="N37" s="285"/>
      <c r="O37" s="285"/>
      <c r="P37" s="285"/>
    </row>
    <row r="38" spans="1:16" s="259" customFormat="1" ht="18" hidden="1" customHeight="1" x14ac:dyDescent="0.25">
      <c r="A38" s="363" t="s">
        <v>506</v>
      </c>
      <c r="B38" s="364"/>
      <c r="C38" s="365"/>
      <c r="D38" s="366"/>
      <c r="E38" s="366"/>
      <c r="F38" s="366">
        <f>SUM('12'!E43)</f>
        <v>2040</v>
      </c>
      <c r="G38" s="366">
        <f>SUM('12'!F43)</f>
        <v>2045</v>
      </c>
      <c r="H38" s="366">
        <f>SUM('12'!G43)</f>
        <v>1859</v>
      </c>
      <c r="I38" s="367">
        <f t="shared" si="2"/>
        <v>91.127450980392155</v>
      </c>
      <c r="J38" s="537">
        <f>SUM('12'!I43)</f>
        <v>0</v>
      </c>
      <c r="K38" s="361">
        <f t="shared" si="3"/>
        <v>1859</v>
      </c>
      <c r="M38" s="285"/>
    </row>
    <row r="39" spans="1:16" s="259" customFormat="1" ht="18" hidden="1" customHeight="1" x14ac:dyDescent="0.25">
      <c r="A39" s="379" t="s">
        <v>507</v>
      </c>
      <c r="B39" s="380"/>
      <c r="C39" s="381"/>
      <c r="D39" s="382"/>
      <c r="E39" s="382"/>
      <c r="F39" s="382">
        <f>SUM('04'!E95)</f>
        <v>0</v>
      </c>
      <c r="G39" s="382">
        <f>SUM('13'!F81)</f>
        <v>0</v>
      </c>
      <c r="H39" s="382">
        <f>SUM('13'!G81)</f>
        <v>0</v>
      </c>
      <c r="I39" s="383">
        <v>0</v>
      </c>
      <c r="J39" s="539">
        <f>SUM('13'!I81)</f>
        <v>0</v>
      </c>
      <c r="K39" s="361">
        <f t="shared" si="3"/>
        <v>0</v>
      </c>
    </row>
    <row r="40" spans="1:16" s="260" customFormat="1" ht="18" customHeight="1" x14ac:dyDescent="0.25">
      <c r="A40" s="650" t="s">
        <v>247</v>
      </c>
      <c r="B40" s="655"/>
      <c r="C40" s="360">
        <v>13</v>
      </c>
      <c r="D40" s="361">
        <v>9093</v>
      </c>
      <c r="E40" s="361">
        <v>1</v>
      </c>
      <c r="F40" s="361">
        <f>SUM('13'!E16)</f>
        <v>22270</v>
      </c>
      <c r="G40" s="361">
        <f>SUM('13'!F16)</f>
        <v>28614</v>
      </c>
      <c r="H40" s="361">
        <v>36670</v>
      </c>
      <c r="I40" s="362">
        <f t="shared" si="2"/>
        <v>164.66097889537494</v>
      </c>
      <c r="J40" s="538">
        <f>H40*0.03</f>
        <v>1100.0999999999999</v>
      </c>
      <c r="K40" s="361">
        <f t="shared" si="3"/>
        <v>35569.9</v>
      </c>
      <c r="L40" s="285"/>
      <c r="M40" s="285"/>
      <c r="N40" s="298"/>
      <c r="O40" s="298"/>
      <c r="P40" s="298"/>
    </row>
    <row r="41" spans="1:16" s="259" customFormat="1" ht="18" hidden="1" customHeight="1" x14ac:dyDescent="0.25">
      <c r="A41" s="363" t="s">
        <v>506</v>
      </c>
      <c r="B41" s="364"/>
      <c r="C41" s="365"/>
      <c r="D41" s="366"/>
      <c r="E41" s="366"/>
      <c r="F41" s="366">
        <f>SUM('13'!E83)</f>
        <v>22270</v>
      </c>
      <c r="G41" s="366">
        <f>SUM('13'!F83)</f>
        <v>28499</v>
      </c>
      <c r="H41" s="366">
        <f>SUM('13'!G83)</f>
        <v>35570</v>
      </c>
      <c r="I41" s="367">
        <f t="shared" si="2"/>
        <v>159.72159856308937</v>
      </c>
      <c r="J41" s="537">
        <f>SUM('13'!I83)</f>
        <v>0</v>
      </c>
      <c r="K41" s="361">
        <f t="shared" si="3"/>
        <v>35570</v>
      </c>
      <c r="M41" s="285"/>
    </row>
    <row r="42" spans="1:16" s="259" customFormat="1" ht="18" hidden="1" customHeight="1" x14ac:dyDescent="0.25">
      <c r="A42" s="379" t="s">
        <v>507</v>
      </c>
      <c r="B42" s="380"/>
      <c r="C42" s="381"/>
      <c r="D42" s="382"/>
      <c r="E42" s="382"/>
      <c r="F42" s="382">
        <f>SUM('04'!E98)</f>
        <v>0</v>
      </c>
      <c r="G42" s="382">
        <f>SUM('13'!F84)</f>
        <v>115</v>
      </c>
      <c r="H42" s="382">
        <f>SUM('13'!G84)</f>
        <v>0</v>
      </c>
      <c r="I42" s="383">
        <v>0</v>
      </c>
      <c r="J42" s="539">
        <f>SUM('13'!I84)</f>
        <v>0</v>
      </c>
      <c r="K42" s="361">
        <f t="shared" si="3"/>
        <v>0</v>
      </c>
    </row>
    <row r="43" spans="1:16" s="296" customFormat="1" ht="18" customHeight="1" x14ac:dyDescent="0.25">
      <c r="A43" s="656" t="s">
        <v>73</v>
      </c>
      <c r="B43" s="657"/>
      <c r="C43" s="431">
        <v>14</v>
      </c>
      <c r="D43" s="427">
        <v>18917</v>
      </c>
      <c r="E43" s="427">
        <v>21869</v>
      </c>
      <c r="F43" s="427">
        <f>SUM('14'!E17)</f>
        <v>51610</v>
      </c>
      <c r="G43" s="427">
        <f>SUM('14'!F17)</f>
        <v>51699</v>
      </c>
      <c r="H43" s="427">
        <v>52510</v>
      </c>
      <c r="I43" s="362">
        <f t="shared" si="2"/>
        <v>101.74384809145513</v>
      </c>
      <c r="J43" s="538">
        <f>H43*0.03</f>
        <v>1575.3</v>
      </c>
      <c r="K43" s="361">
        <f t="shared" si="3"/>
        <v>50934.7</v>
      </c>
      <c r="L43" s="295"/>
      <c r="M43" s="295"/>
      <c r="P43" s="297"/>
    </row>
    <row r="44" spans="1:16" s="259" customFormat="1" ht="18" hidden="1" customHeight="1" x14ac:dyDescent="0.25">
      <c r="A44" s="363" t="s">
        <v>506</v>
      </c>
      <c r="B44" s="364"/>
      <c r="C44" s="365"/>
      <c r="D44" s="366"/>
      <c r="E44" s="366"/>
      <c r="F44" s="366">
        <f>SUM('14'!E59)</f>
        <v>51610</v>
      </c>
      <c r="G44" s="366">
        <f>SUM('14'!F59)</f>
        <v>51699</v>
      </c>
      <c r="H44" s="366">
        <f>SUM('14'!G59)</f>
        <v>50935</v>
      </c>
      <c r="I44" s="367">
        <f t="shared" si="2"/>
        <v>98.692113931408642</v>
      </c>
      <c r="J44" s="537">
        <f>SUM('14'!I59)</f>
        <v>0</v>
      </c>
      <c r="K44" s="361">
        <f t="shared" si="3"/>
        <v>50935</v>
      </c>
      <c r="M44" s="285"/>
    </row>
    <row r="45" spans="1:16" s="259" customFormat="1" ht="18" hidden="1" customHeight="1" x14ac:dyDescent="0.25">
      <c r="A45" s="379" t="s">
        <v>507</v>
      </c>
      <c r="B45" s="380"/>
      <c r="C45" s="381"/>
      <c r="D45" s="382"/>
      <c r="E45" s="382"/>
      <c r="F45" s="382">
        <f>SUM('04'!E101)</f>
        <v>0</v>
      </c>
      <c r="G45" s="382">
        <f>SUM('04'!F101)</f>
        <v>0</v>
      </c>
      <c r="H45" s="382">
        <f>SUM('04'!G101)</f>
        <v>0</v>
      </c>
      <c r="I45" s="383">
        <v>0</v>
      </c>
      <c r="J45" s="539">
        <f>SUM('04'!I101)</f>
        <v>0</v>
      </c>
      <c r="K45" s="361">
        <f t="shared" si="3"/>
        <v>0</v>
      </c>
    </row>
    <row r="46" spans="1:16" s="259" customFormat="1" ht="18" customHeight="1" x14ac:dyDescent="0.25">
      <c r="A46" s="650" t="s">
        <v>235</v>
      </c>
      <c r="B46" s="658"/>
      <c r="C46" s="360">
        <v>17</v>
      </c>
      <c r="D46" s="361">
        <v>487</v>
      </c>
      <c r="E46" s="361">
        <v>989</v>
      </c>
      <c r="F46" s="361">
        <f>SUM('17'!E11)</f>
        <v>1161</v>
      </c>
      <c r="G46" s="361">
        <f>SUM('17'!F11)</f>
        <v>1650</v>
      </c>
      <c r="H46" s="361">
        <v>1382</v>
      </c>
      <c r="I46" s="362">
        <f t="shared" si="2"/>
        <v>119.0353143841516</v>
      </c>
      <c r="J46" s="538">
        <f>H46*0.03</f>
        <v>41.46</v>
      </c>
      <c r="K46" s="361">
        <f>H46-J46</f>
        <v>1340.54</v>
      </c>
    </row>
    <row r="47" spans="1:16" s="259" customFormat="1" ht="18" hidden="1" customHeight="1" x14ac:dyDescent="0.25">
      <c r="A47" s="363" t="s">
        <v>506</v>
      </c>
      <c r="B47" s="364"/>
      <c r="C47" s="365"/>
      <c r="D47" s="366"/>
      <c r="E47" s="366"/>
      <c r="F47" s="366">
        <f>SUM('17'!E36)</f>
        <v>1161</v>
      </c>
      <c r="G47" s="366">
        <f>SUM('17'!F36)</f>
        <v>1650</v>
      </c>
      <c r="H47" s="366">
        <f>SUM('17'!G36)</f>
        <v>1341</v>
      </c>
      <c r="I47" s="367">
        <f t="shared" si="2"/>
        <v>115.50387596899225</v>
      </c>
      <c r="J47" s="537">
        <f>SUM('17'!I36)</f>
        <v>0</v>
      </c>
      <c r="K47" s="361">
        <f t="shared" si="3"/>
        <v>1341</v>
      </c>
      <c r="M47" s="285"/>
    </row>
    <row r="48" spans="1:16" s="259" customFormat="1" ht="18" hidden="1" customHeight="1" x14ac:dyDescent="0.25">
      <c r="A48" s="379" t="s">
        <v>507</v>
      </c>
      <c r="B48" s="380"/>
      <c r="C48" s="381"/>
      <c r="D48" s="382"/>
      <c r="E48" s="382"/>
      <c r="F48" s="382">
        <f>SUM('04'!E104)</f>
        <v>0</v>
      </c>
      <c r="G48" s="382">
        <f>SUM('04'!F104)</f>
        <v>0</v>
      </c>
      <c r="H48" s="382">
        <f>SUM('04'!G104)</f>
        <v>0</v>
      </c>
      <c r="I48" s="383">
        <v>0</v>
      </c>
      <c r="J48" s="539">
        <f>SUM('04'!I104)</f>
        <v>0</v>
      </c>
      <c r="K48" s="361">
        <f t="shared" si="3"/>
        <v>0</v>
      </c>
    </row>
    <row r="49" spans="1:14" s="259" customFormat="1" ht="18" customHeight="1" x14ac:dyDescent="0.25">
      <c r="A49" s="650" t="s">
        <v>258</v>
      </c>
      <c r="B49" s="651"/>
      <c r="C49" s="360">
        <v>18</v>
      </c>
      <c r="D49" s="361">
        <v>27425</v>
      </c>
      <c r="E49" s="361">
        <v>34572</v>
      </c>
      <c r="F49" s="361">
        <f>SUM('18'!E28)</f>
        <v>72656</v>
      </c>
      <c r="G49" s="361">
        <f>SUM('18'!F28)</f>
        <v>84898</v>
      </c>
      <c r="H49" s="361">
        <v>67592</v>
      </c>
      <c r="I49" s="362">
        <f t="shared" si="2"/>
        <v>93.030169566174848</v>
      </c>
      <c r="J49" s="538">
        <f>H49*0.03</f>
        <v>2027.76</v>
      </c>
      <c r="K49" s="361">
        <f>H49-J49</f>
        <v>65564.240000000005</v>
      </c>
    </row>
    <row r="50" spans="1:14" s="259" customFormat="1" ht="18" hidden="1" customHeight="1" x14ac:dyDescent="0.25">
      <c r="A50" s="363" t="s">
        <v>506</v>
      </c>
      <c r="B50" s="364"/>
      <c r="C50" s="365"/>
      <c r="D50" s="366"/>
      <c r="E50" s="366"/>
      <c r="F50" s="366">
        <f>SUM('18'!E314)</f>
        <v>72656</v>
      </c>
      <c r="G50" s="366">
        <f>SUM('18'!F314)</f>
        <v>70266</v>
      </c>
      <c r="H50" s="366">
        <f>SUM('18'!G314)</f>
        <v>67592</v>
      </c>
      <c r="I50" s="367">
        <f t="shared" si="2"/>
        <v>93.030169566174848</v>
      </c>
      <c r="J50" s="537">
        <f>SUM('18'!I314)</f>
        <v>0</v>
      </c>
      <c r="K50" s="366">
        <f>SUM('18'!J314)</f>
        <v>0</v>
      </c>
      <c r="M50" s="285"/>
    </row>
    <row r="51" spans="1:14" s="259" customFormat="1" ht="18" hidden="1" customHeight="1" x14ac:dyDescent="0.25">
      <c r="A51" s="379" t="s">
        <v>507</v>
      </c>
      <c r="B51" s="380"/>
      <c r="C51" s="381"/>
      <c r="D51" s="382"/>
      <c r="E51" s="382"/>
      <c r="F51" s="382">
        <f>SUM('18'!E315)</f>
        <v>0</v>
      </c>
      <c r="G51" s="382">
        <f>SUM('18'!F315)</f>
        <v>14632</v>
      </c>
      <c r="H51" s="382">
        <f>SUM('18'!G315)</f>
        <v>0</v>
      </c>
      <c r="I51" s="383">
        <v>0</v>
      </c>
      <c r="J51" s="539">
        <f>SUM('18'!I315)</f>
        <v>0</v>
      </c>
      <c r="K51" s="382">
        <f>SUM('18'!J315)</f>
        <v>0</v>
      </c>
    </row>
    <row r="52" spans="1:14" s="259" customFormat="1" ht="18" customHeight="1" x14ac:dyDescent="0.25">
      <c r="A52" s="659" t="s">
        <v>159</v>
      </c>
      <c r="B52" s="660"/>
      <c r="C52" s="543">
        <v>19</v>
      </c>
      <c r="D52" s="544">
        <v>566</v>
      </c>
      <c r="E52" s="544">
        <v>33070</v>
      </c>
      <c r="F52" s="544">
        <v>70485</v>
      </c>
      <c r="G52" s="544">
        <f>SUM('19'!F12)</f>
        <v>34300</v>
      </c>
      <c r="H52" s="544">
        <f>SUM('19'!G12)</f>
        <v>0</v>
      </c>
      <c r="I52" s="545">
        <f t="shared" si="2"/>
        <v>0</v>
      </c>
      <c r="J52" s="546">
        <f>SUM('19'!I12)</f>
        <v>0</v>
      </c>
      <c r="K52" s="544">
        <f>SUM('19'!J12)</f>
        <v>0</v>
      </c>
      <c r="L52" s="313"/>
    </row>
    <row r="53" spans="1:14" s="259" customFormat="1" ht="18" hidden="1" customHeight="1" x14ac:dyDescent="0.25">
      <c r="A53" s="363" t="s">
        <v>506</v>
      </c>
      <c r="B53" s="364"/>
      <c r="C53" s="365"/>
      <c r="D53" s="366"/>
      <c r="E53" s="366"/>
      <c r="F53" s="366">
        <f>SUM('19'!E45)</f>
        <v>70485</v>
      </c>
      <c r="G53" s="366">
        <f>SUM('19'!F45)</f>
        <v>34300</v>
      </c>
      <c r="H53" s="366">
        <f>SUM('19'!G45)</f>
        <v>0</v>
      </c>
      <c r="I53" s="367">
        <f t="shared" si="2"/>
        <v>0</v>
      </c>
      <c r="J53" s="537">
        <f>SUM('19'!I45)</f>
        <v>0</v>
      </c>
      <c r="K53" s="366">
        <f>SUM('19'!J45)</f>
        <v>0</v>
      </c>
      <c r="M53" s="285"/>
    </row>
    <row r="54" spans="1:14" s="259" customFormat="1" ht="18" hidden="1" customHeight="1" x14ac:dyDescent="0.25">
      <c r="A54" s="379" t="s">
        <v>507</v>
      </c>
      <c r="B54" s="380"/>
      <c r="C54" s="381"/>
      <c r="D54" s="382"/>
      <c r="E54" s="382"/>
      <c r="F54" s="382">
        <f>SUM('18'!E318)</f>
        <v>0</v>
      </c>
      <c r="G54" s="382">
        <f>SUM('18'!F318)</f>
        <v>0</v>
      </c>
      <c r="H54" s="382">
        <f>SUM('18'!G318)</f>
        <v>0</v>
      </c>
      <c r="I54" s="383">
        <v>0</v>
      </c>
      <c r="J54" s="539">
        <f>SUM('18'!I318)</f>
        <v>0</v>
      </c>
      <c r="K54" s="382">
        <f>SUM('18'!J318)</f>
        <v>0</v>
      </c>
    </row>
    <row r="55" spans="1:14" s="260" customFormat="1" ht="18" customHeight="1" thickBot="1" x14ac:dyDescent="0.3">
      <c r="A55" s="650" t="s">
        <v>174</v>
      </c>
      <c r="B55" s="651"/>
      <c r="C55" s="360">
        <v>20</v>
      </c>
      <c r="D55" s="361">
        <f>SUM('20'!C10)</f>
        <v>0</v>
      </c>
      <c r="E55" s="361">
        <f>SUM('20'!D10)</f>
        <v>0</v>
      </c>
      <c r="F55" s="361">
        <f>SUM('20'!E10)</f>
        <v>513</v>
      </c>
      <c r="G55" s="361">
        <f>SUM('20'!F10)</f>
        <v>513</v>
      </c>
      <c r="H55" s="361">
        <v>513</v>
      </c>
      <c r="I55" s="362">
        <f t="shared" si="2"/>
        <v>100</v>
      </c>
      <c r="J55" s="538">
        <f>H55*0.03</f>
        <v>15.389999999999999</v>
      </c>
      <c r="K55" s="361">
        <f>H55-J55</f>
        <v>497.61</v>
      </c>
      <c r="L55" s="259"/>
    </row>
    <row r="56" spans="1:14" s="368" customFormat="1" ht="18" hidden="1" customHeight="1" x14ac:dyDescent="0.2">
      <c r="A56" s="363" t="s">
        <v>506</v>
      </c>
      <c r="B56" s="364"/>
      <c r="C56" s="365"/>
      <c r="D56" s="366"/>
      <c r="E56" s="366"/>
      <c r="F56" s="366">
        <f>SUM('20'!E27)</f>
        <v>513</v>
      </c>
      <c r="G56" s="366">
        <f>SUM('20'!F27)</f>
        <v>513</v>
      </c>
      <c r="H56" s="366">
        <f>SUM('20'!G27)</f>
        <v>498</v>
      </c>
      <c r="I56" s="367">
        <f t="shared" si="2"/>
        <v>97.076023391812853</v>
      </c>
      <c r="J56" s="537">
        <f>SUM('20'!I27)</f>
        <v>0</v>
      </c>
      <c r="K56" s="366">
        <f>SUM('20'!J27)</f>
        <v>0</v>
      </c>
      <c r="L56" s="336"/>
    </row>
    <row r="57" spans="1:14" s="368" customFormat="1" ht="18" hidden="1" customHeight="1" thickBot="1" x14ac:dyDescent="0.25">
      <c r="A57" s="369" t="s">
        <v>507</v>
      </c>
      <c r="B57" s="370"/>
      <c r="C57" s="371"/>
      <c r="D57" s="372"/>
      <c r="E57" s="372"/>
      <c r="F57" s="372">
        <f>SUM('20'!E28)</f>
        <v>0</v>
      </c>
      <c r="G57" s="372">
        <f>SUM('20'!F28)</f>
        <v>0</v>
      </c>
      <c r="H57" s="372">
        <f>SUM('20'!G28)</f>
        <v>0</v>
      </c>
      <c r="I57" s="373">
        <v>0</v>
      </c>
      <c r="J57" s="541">
        <f>SUM('20'!I28)</f>
        <v>0</v>
      </c>
      <c r="K57" s="372">
        <f>SUM('20'!J28)</f>
        <v>0</v>
      </c>
      <c r="L57" s="336"/>
    </row>
    <row r="58" spans="1:14" s="6" customFormat="1" ht="25.5" customHeight="1" thickTop="1" thickBot="1" x14ac:dyDescent="0.3">
      <c r="A58" s="652" t="s">
        <v>208</v>
      </c>
      <c r="B58" s="653"/>
      <c r="C58" s="653"/>
      <c r="D58" s="11">
        <f>SUM(D7:D55)</f>
        <v>566898</v>
      </c>
      <c r="E58" s="11">
        <f>SUM(E7:E55)</f>
        <v>585236</v>
      </c>
      <c r="F58" s="11">
        <f>SUM(F7,F10,F13,F16,F19,F22,F25,F28,F31,F34,F37,F40,F43,F46,F49,F52,F55)</f>
        <v>932961</v>
      </c>
      <c r="G58" s="11">
        <f t="shared" ref="G58:H58" si="6">SUM(G7,G10,G13,G16,G19,G22,G25,G28,G31,G34,G37,G40,G43,G46,G49,G52,G55)</f>
        <v>970350</v>
      </c>
      <c r="H58" s="11">
        <f t="shared" si="6"/>
        <v>1042624</v>
      </c>
      <c r="I58" s="29">
        <f t="shared" si="2"/>
        <v>111.75429626747528</v>
      </c>
      <c r="J58" s="542">
        <f t="shared" ref="J58:K58" si="7">SUM(J7,J10,J13,J16,J19,J22,J25,J28,J31,J34,J37,J40,J43,J46,J49,J52,J55)</f>
        <v>31278.719999999994</v>
      </c>
      <c r="K58" s="11">
        <f t="shared" si="7"/>
        <v>1011345.2799999999</v>
      </c>
      <c r="M58" s="13"/>
      <c r="N58" s="15"/>
    </row>
    <row r="59" spans="1:14" ht="13.5" thickTop="1" x14ac:dyDescent="0.2">
      <c r="A59" s="532"/>
      <c r="B59" s="532"/>
      <c r="C59" s="532"/>
      <c r="D59" s="532"/>
      <c r="E59" s="532"/>
      <c r="F59" s="532"/>
      <c r="G59" s="532"/>
      <c r="H59" s="532"/>
      <c r="I59" s="532"/>
      <c r="J59" s="532"/>
      <c r="K59" s="533"/>
    </row>
    <row r="60" spans="1:14" ht="13.5" customHeight="1" x14ac:dyDescent="0.2">
      <c r="A60" s="654"/>
      <c r="B60" s="654"/>
      <c r="C60" s="654"/>
      <c r="D60" s="654"/>
      <c r="E60" s="654"/>
      <c r="F60" s="654"/>
      <c r="G60" s="654"/>
      <c r="H60" s="654"/>
      <c r="I60" s="654"/>
      <c r="J60" s="532"/>
      <c r="K60" s="533"/>
    </row>
    <row r="61" spans="1:14" x14ac:dyDescent="0.2">
      <c r="A61" s="336" t="s">
        <v>499</v>
      </c>
      <c r="B61" s="7"/>
      <c r="C61" s="7"/>
      <c r="D61" s="19"/>
      <c r="E61" s="19"/>
      <c r="F61" s="19"/>
      <c r="G61" s="19"/>
      <c r="H61" s="19"/>
      <c r="I61" s="20"/>
      <c r="J61" s="19"/>
      <c r="K61" s="19"/>
    </row>
    <row r="62" spans="1:14" ht="14.25" x14ac:dyDescent="0.2">
      <c r="A62" s="310" t="s">
        <v>497</v>
      </c>
      <c r="B62" s="310"/>
      <c r="C62" s="458"/>
      <c r="D62" s="458"/>
      <c r="E62" s="458"/>
      <c r="F62" s="5">
        <f>F58-F63</f>
        <v>541881</v>
      </c>
      <c r="G62" s="5">
        <f>G58-G63</f>
        <v>571119</v>
      </c>
      <c r="H62" s="5">
        <f>H58-H63</f>
        <v>643325</v>
      </c>
      <c r="I62" s="340">
        <f>H62/F62*100</f>
        <v>118.7207154338314</v>
      </c>
      <c r="J62" s="5"/>
      <c r="K62" s="5">
        <f>K58-K63</f>
        <v>1011345.2799999999</v>
      </c>
    </row>
    <row r="63" spans="1:14" ht="14.25" x14ac:dyDescent="0.2">
      <c r="A63" s="6" t="s">
        <v>775</v>
      </c>
      <c r="B63" s="6"/>
      <c r="C63" s="13"/>
      <c r="D63" s="459"/>
      <c r="E63" s="459"/>
      <c r="F63" s="5">
        <f>'01'!E8+'03'!E8+'02'!E8</f>
        <v>391080</v>
      </c>
      <c r="G63" s="5">
        <f>'01'!F8+'03'!F8+'02'!F8</f>
        <v>399231</v>
      </c>
      <c r="H63" s="5">
        <f>'02'!G8+'01'!G8</f>
        <v>399299</v>
      </c>
      <c r="I63" s="341">
        <f>H63/F63*100</f>
        <v>102.10161603763936</v>
      </c>
      <c r="J63" s="5"/>
      <c r="K63" s="5">
        <f>'02'!J8+'01'!J8</f>
        <v>0</v>
      </c>
    </row>
    <row r="64" spans="1:14" ht="15.75" thickBot="1" x14ac:dyDescent="0.3">
      <c r="A64" s="337" t="s">
        <v>498</v>
      </c>
      <c r="B64" s="337"/>
      <c r="C64" s="460"/>
      <c r="D64" s="460"/>
      <c r="E64" s="460"/>
      <c r="F64" s="338">
        <f>SUM(F62:F63)</f>
        <v>932961</v>
      </c>
      <c r="G64" s="338">
        <f>SUM(G62:G63)</f>
        <v>970350</v>
      </c>
      <c r="H64" s="338">
        <f>SUM(H62:H63)</f>
        <v>1042624</v>
      </c>
      <c r="I64" s="339">
        <f>H64/F64*100</f>
        <v>111.75429626747528</v>
      </c>
      <c r="J64" s="338"/>
      <c r="K64" s="338">
        <f>SUM(K62:K63)</f>
        <v>1011345.2799999999</v>
      </c>
    </row>
    <row r="65" spans="1:11" ht="13.5" thickTop="1" x14ac:dyDescent="0.2"/>
    <row r="67" spans="1:11" x14ac:dyDescent="0.2">
      <c r="A67" s="336" t="s">
        <v>499</v>
      </c>
      <c r="B67" s="7"/>
      <c r="C67" s="7"/>
      <c r="D67" s="19"/>
      <c r="E67" s="19"/>
      <c r="F67" s="19"/>
      <c r="G67" s="19"/>
      <c r="H67" s="19"/>
      <c r="I67" s="20"/>
      <c r="J67" s="19"/>
      <c r="K67" s="19"/>
    </row>
    <row r="68" spans="1:11" ht="14.25" x14ac:dyDescent="0.2">
      <c r="A68" s="310" t="s">
        <v>771</v>
      </c>
      <c r="B68" s="310"/>
      <c r="C68" s="310"/>
      <c r="D68" s="310"/>
      <c r="E68" s="310"/>
      <c r="F68" s="5">
        <f>SUM(F8,F11,F14,F17,F20,F23,F26,F29,F32,F35,F38,F41,F44,F47,F50,F53,F56)</f>
        <v>930729</v>
      </c>
      <c r="G68" s="5">
        <f t="shared" ref="G68:H69" si="8">SUM(G8,G11,G14,G17,G20,G23,G26,G29,G32,G35,G38,G41,G44,G47,G50,G53,G56)</f>
        <v>953371</v>
      </c>
      <c r="H68" s="5">
        <f t="shared" si="8"/>
        <v>1051113</v>
      </c>
      <c r="I68" s="340">
        <f>H68/F68*100</f>
        <v>112.93437724622312</v>
      </c>
      <c r="J68" s="5"/>
      <c r="K68" s="5">
        <f t="shared" ref="K68" si="9">SUM(K8,K11,K14,K17,K20,K23,K26,K29,K32,K35,K38,K41,K44,K47,K50,K53,K56)</f>
        <v>983023</v>
      </c>
    </row>
    <row r="69" spans="1:11" ht="14.25" x14ac:dyDescent="0.2">
      <c r="A69" s="6" t="s">
        <v>503</v>
      </c>
      <c r="B69" s="6"/>
      <c r="C69" s="6"/>
      <c r="D69" s="5"/>
      <c r="E69" s="5"/>
      <c r="F69" s="5">
        <f>SUM(F9,F12,F15,F18,F21,F24,F27,F30,F33,F36,F39,F42,F45,F48,F51,F54,F57)</f>
        <v>2232</v>
      </c>
      <c r="G69" s="5">
        <f t="shared" si="8"/>
        <v>16979</v>
      </c>
      <c r="H69" s="5">
        <f t="shared" si="8"/>
        <v>2165</v>
      </c>
      <c r="I69" s="341">
        <f>H69/F69*100</f>
        <v>96.998207885304652</v>
      </c>
      <c r="J69" s="5"/>
      <c r="K69" s="5">
        <f t="shared" ref="K69" si="10">SUM(K9,K12,K15,K18,K21,K24,K27,K30,K33,K36,K39,K42,K45,K48,K51,K54,K57)</f>
        <v>2165</v>
      </c>
    </row>
    <row r="70" spans="1:11" ht="15.75" thickBot="1" x14ac:dyDescent="0.3">
      <c r="A70" s="337" t="s">
        <v>498</v>
      </c>
      <c r="B70" s="337"/>
      <c r="C70" s="337"/>
      <c r="D70" s="337"/>
      <c r="E70" s="337"/>
      <c r="F70" s="338">
        <f>SUM(F68:F69)</f>
        <v>932961</v>
      </c>
      <c r="G70" s="338">
        <f>SUM(G68:G69)</f>
        <v>970350</v>
      </c>
      <c r="H70" s="338">
        <f>SUM(H68:H69)</f>
        <v>1053278</v>
      </c>
      <c r="I70" s="339">
        <f>H70/F70*100</f>
        <v>112.89625182617493</v>
      </c>
      <c r="J70" s="338"/>
      <c r="K70" s="338">
        <f>SUM(K68:K69)</f>
        <v>985188</v>
      </c>
    </row>
    <row r="71" spans="1:11" ht="13.5" thickTop="1" x14ac:dyDescent="0.2"/>
    <row r="73" spans="1:11" x14ac:dyDescent="0.2">
      <c r="I73" s="16"/>
    </row>
    <row r="74" spans="1:11" x14ac:dyDescent="0.2">
      <c r="I74" s="16"/>
    </row>
    <row r="75" spans="1:11" x14ac:dyDescent="0.2">
      <c r="I75" s="16"/>
    </row>
    <row r="76" spans="1:11" x14ac:dyDescent="0.2">
      <c r="I76" s="16"/>
    </row>
    <row r="77" spans="1:11" x14ac:dyDescent="0.2">
      <c r="I77" s="16"/>
    </row>
    <row r="78" spans="1:11" x14ac:dyDescent="0.2">
      <c r="I78" s="16"/>
    </row>
    <row r="79" spans="1:11" x14ac:dyDescent="0.2">
      <c r="I79" s="16"/>
    </row>
    <row r="80" spans="1:11" x14ac:dyDescent="0.2">
      <c r="I80" s="16"/>
    </row>
    <row r="81" spans="9:9" x14ac:dyDescent="0.2">
      <c r="I81" s="16"/>
    </row>
    <row r="82" spans="9:9" x14ac:dyDescent="0.2">
      <c r="I82" s="16"/>
    </row>
    <row r="83" spans="9:9" x14ac:dyDescent="0.2">
      <c r="I83" s="16"/>
    </row>
    <row r="84" spans="9:9" x14ac:dyDescent="0.2">
      <c r="I84" s="16"/>
    </row>
    <row r="85" spans="9:9" x14ac:dyDescent="0.2">
      <c r="I85" s="16"/>
    </row>
    <row r="86" spans="9:9" x14ac:dyDescent="0.2">
      <c r="I86" s="16"/>
    </row>
    <row r="87" spans="9:9" x14ac:dyDescent="0.2">
      <c r="I87" s="16"/>
    </row>
    <row r="88" spans="9:9" x14ac:dyDescent="0.2">
      <c r="I88" s="16"/>
    </row>
    <row r="89" spans="9:9" x14ac:dyDescent="0.2">
      <c r="I89" s="16"/>
    </row>
    <row r="90" spans="9:9" x14ac:dyDescent="0.2">
      <c r="I90" s="16"/>
    </row>
    <row r="91" spans="9:9" x14ac:dyDescent="0.2">
      <c r="I91" s="16"/>
    </row>
    <row r="92" spans="9:9" x14ac:dyDescent="0.2">
      <c r="I92" s="16"/>
    </row>
    <row r="93" spans="9:9" x14ac:dyDescent="0.2">
      <c r="I93" s="16"/>
    </row>
    <row r="94" spans="9:9" x14ac:dyDescent="0.2">
      <c r="I94" s="16"/>
    </row>
    <row r="95" spans="9:9" x14ac:dyDescent="0.2">
      <c r="I95" s="16"/>
    </row>
    <row r="96" spans="9:9" x14ac:dyDescent="0.2">
      <c r="I96" s="16"/>
    </row>
    <row r="97" spans="9:9" x14ac:dyDescent="0.2">
      <c r="I97" s="16"/>
    </row>
    <row r="98" spans="9:9" x14ac:dyDescent="0.2">
      <c r="I98" s="16"/>
    </row>
    <row r="99" spans="9:9" x14ac:dyDescent="0.2">
      <c r="I99" s="16"/>
    </row>
    <row r="100" spans="9:9" x14ac:dyDescent="0.2">
      <c r="I100" s="16"/>
    </row>
    <row r="101" spans="9:9" x14ac:dyDescent="0.2">
      <c r="I101" s="16"/>
    </row>
    <row r="102" spans="9:9" x14ac:dyDescent="0.2">
      <c r="I102" s="16"/>
    </row>
    <row r="103" spans="9:9" x14ac:dyDescent="0.2">
      <c r="I103" s="16"/>
    </row>
    <row r="104" spans="9:9" x14ac:dyDescent="0.2">
      <c r="I104" s="16"/>
    </row>
    <row r="105" spans="9:9" x14ac:dyDescent="0.2">
      <c r="I105" s="16"/>
    </row>
    <row r="106" spans="9:9" x14ac:dyDescent="0.2">
      <c r="I106" s="16"/>
    </row>
    <row r="107" spans="9:9" x14ac:dyDescent="0.2">
      <c r="I107" s="16"/>
    </row>
    <row r="108" spans="9:9" x14ac:dyDescent="0.2">
      <c r="I108" s="16"/>
    </row>
    <row r="109" spans="9:9" x14ac:dyDescent="0.2">
      <c r="I109" s="16"/>
    </row>
    <row r="110" spans="9:9" x14ac:dyDescent="0.2">
      <c r="I110" s="16"/>
    </row>
    <row r="111" spans="9:9" x14ac:dyDescent="0.2">
      <c r="I111" s="16"/>
    </row>
    <row r="112" spans="9:9" x14ac:dyDescent="0.2">
      <c r="I112" s="16"/>
    </row>
    <row r="113" spans="9:9" x14ac:dyDescent="0.2">
      <c r="I113" s="16"/>
    </row>
    <row r="114" spans="9:9" x14ac:dyDescent="0.2">
      <c r="I114" s="16"/>
    </row>
    <row r="115" spans="9:9" x14ac:dyDescent="0.2">
      <c r="I115" s="16"/>
    </row>
    <row r="116" spans="9:9" x14ac:dyDescent="0.2">
      <c r="I116" s="16"/>
    </row>
    <row r="117" spans="9:9" x14ac:dyDescent="0.2">
      <c r="I117" s="16"/>
    </row>
    <row r="118" spans="9:9" x14ac:dyDescent="0.2">
      <c r="I118" s="16"/>
    </row>
    <row r="119" spans="9:9" x14ac:dyDescent="0.2">
      <c r="I119" s="16"/>
    </row>
    <row r="120" spans="9:9" x14ac:dyDescent="0.2">
      <c r="I120" s="16"/>
    </row>
    <row r="121" spans="9:9" x14ac:dyDescent="0.2">
      <c r="I121" s="16"/>
    </row>
    <row r="122" spans="9:9" x14ac:dyDescent="0.2">
      <c r="I122" s="16"/>
    </row>
    <row r="123" spans="9:9" x14ac:dyDescent="0.2">
      <c r="I123" s="16"/>
    </row>
    <row r="124" spans="9:9" x14ac:dyDescent="0.2">
      <c r="I124" s="16"/>
    </row>
    <row r="125" spans="9:9" x14ac:dyDescent="0.2">
      <c r="I125" s="16"/>
    </row>
    <row r="126" spans="9:9" x14ac:dyDescent="0.2">
      <c r="I126" s="16"/>
    </row>
    <row r="127" spans="9:9" x14ac:dyDescent="0.2">
      <c r="I127" s="16"/>
    </row>
    <row r="128" spans="9:9" x14ac:dyDescent="0.2">
      <c r="I128" s="16"/>
    </row>
    <row r="129" spans="9:9" x14ac:dyDescent="0.2">
      <c r="I129" s="16"/>
    </row>
    <row r="130" spans="9:9" x14ac:dyDescent="0.2">
      <c r="I130" s="16"/>
    </row>
    <row r="131" spans="9:9" x14ac:dyDescent="0.2">
      <c r="I131" s="16"/>
    </row>
    <row r="132" spans="9:9" x14ac:dyDescent="0.2">
      <c r="I132" s="16"/>
    </row>
    <row r="133" spans="9:9" x14ac:dyDescent="0.2">
      <c r="I133" s="16"/>
    </row>
    <row r="134" spans="9:9" x14ac:dyDescent="0.2">
      <c r="I134" s="16"/>
    </row>
    <row r="135" spans="9:9" x14ac:dyDescent="0.2">
      <c r="I135" s="16"/>
    </row>
    <row r="136" spans="9:9" x14ac:dyDescent="0.2">
      <c r="I136" s="16"/>
    </row>
    <row r="137" spans="9:9" x14ac:dyDescent="0.2">
      <c r="I137" s="16"/>
    </row>
    <row r="138" spans="9:9" x14ac:dyDescent="0.2">
      <c r="I138" s="16"/>
    </row>
    <row r="139" spans="9:9" x14ac:dyDescent="0.2">
      <c r="I139" s="16"/>
    </row>
    <row r="140" spans="9:9" x14ac:dyDescent="0.2">
      <c r="I140" s="16"/>
    </row>
    <row r="141" spans="9:9" x14ac:dyDescent="0.2">
      <c r="I141" s="16"/>
    </row>
    <row r="142" spans="9:9" x14ac:dyDescent="0.2">
      <c r="I142" s="16"/>
    </row>
    <row r="143" spans="9:9" x14ac:dyDescent="0.2">
      <c r="I143" s="16"/>
    </row>
    <row r="144" spans="9:9" x14ac:dyDescent="0.2">
      <c r="I144" s="16"/>
    </row>
    <row r="145" spans="9:9" x14ac:dyDescent="0.2">
      <c r="I145" s="16"/>
    </row>
    <row r="146" spans="9:9" x14ac:dyDescent="0.2">
      <c r="I146" s="16"/>
    </row>
    <row r="147" spans="9:9" x14ac:dyDescent="0.2">
      <c r="I147" s="16"/>
    </row>
    <row r="148" spans="9:9" x14ac:dyDescent="0.2">
      <c r="I148" s="16"/>
    </row>
    <row r="149" spans="9:9" x14ac:dyDescent="0.2">
      <c r="I149" s="16"/>
    </row>
    <row r="150" spans="9:9" x14ac:dyDescent="0.2">
      <c r="I150" s="16"/>
    </row>
    <row r="151" spans="9:9" x14ac:dyDescent="0.2">
      <c r="I151" s="16"/>
    </row>
    <row r="152" spans="9:9" x14ac:dyDescent="0.2">
      <c r="I152" s="16"/>
    </row>
    <row r="153" spans="9:9" x14ac:dyDescent="0.2">
      <c r="I153" s="16"/>
    </row>
    <row r="154" spans="9:9" x14ac:dyDescent="0.2">
      <c r="I154" s="16"/>
    </row>
    <row r="155" spans="9:9" x14ac:dyDescent="0.2">
      <c r="I155" s="16"/>
    </row>
    <row r="156" spans="9:9" x14ac:dyDescent="0.2">
      <c r="I156" s="16"/>
    </row>
    <row r="157" spans="9:9" x14ac:dyDescent="0.2">
      <c r="I157" s="16"/>
    </row>
    <row r="158" spans="9:9" x14ac:dyDescent="0.2">
      <c r="I158" s="16"/>
    </row>
    <row r="159" spans="9:9" x14ac:dyDescent="0.2">
      <c r="I159" s="16"/>
    </row>
    <row r="160" spans="9:9" x14ac:dyDescent="0.2">
      <c r="I160" s="16"/>
    </row>
    <row r="161" spans="9:9" x14ac:dyDescent="0.2">
      <c r="I161" s="16"/>
    </row>
    <row r="162" spans="9:9" x14ac:dyDescent="0.2">
      <c r="I162" s="16"/>
    </row>
    <row r="163" spans="9:9" x14ac:dyDescent="0.2">
      <c r="I163" s="16"/>
    </row>
    <row r="164" spans="9:9" x14ac:dyDescent="0.2">
      <c r="I164" s="16"/>
    </row>
    <row r="165" spans="9:9" x14ac:dyDescent="0.2">
      <c r="I165" s="16"/>
    </row>
    <row r="166" spans="9:9" x14ac:dyDescent="0.2">
      <c r="I166" s="16"/>
    </row>
    <row r="167" spans="9:9" x14ac:dyDescent="0.2">
      <c r="I167" s="16"/>
    </row>
    <row r="168" spans="9:9" x14ac:dyDescent="0.2">
      <c r="I168" s="16"/>
    </row>
    <row r="169" spans="9:9" x14ac:dyDescent="0.2">
      <c r="I169" s="16"/>
    </row>
    <row r="170" spans="9:9" x14ac:dyDescent="0.2">
      <c r="I170" s="16"/>
    </row>
    <row r="171" spans="9:9" x14ac:dyDescent="0.2">
      <c r="I171" s="16"/>
    </row>
    <row r="172" spans="9:9" x14ac:dyDescent="0.2">
      <c r="I172" s="16"/>
    </row>
    <row r="173" spans="9:9" x14ac:dyDescent="0.2">
      <c r="I173" s="16"/>
    </row>
    <row r="174" spans="9:9" x14ac:dyDescent="0.2">
      <c r="I174" s="16"/>
    </row>
    <row r="175" spans="9:9" x14ac:dyDescent="0.2">
      <c r="I175" s="16"/>
    </row>
    <row r="176" spans="9:9" x14ac:dyDescent="0.2">
      <c r="I176" s="16"/>
    </row>
    <row r="177" spans="9:9" x14ac:dyDescent="0.2">
      <c r="I177" s="16"/>
    </row>
    <row r="178" spans="9:9" x14ac:dyDescent="0.2">
      <c r="I178" s="16"/>
    </row>
    <row r="179" spans="9:9" x14ac:dyDescent="0.2">
      <c r="I179" s="16"/>
    </row>
    <row r="180" spans="9:9" x14ac:dyDescent="0.2">
      <c r="I180" s="16"/>
    </row>
    <row r="181" spans="9:9" x14ac:dyDescent="0.2">
      <c r="I181" s="16"/>
    </row>
    <row r="182" spans="9:9" x14ac:dyDescent="0.2">
      <c r="I182" s="16"/>
    </row>
    <row r="183" spans="9:9" x14ac:dyDescent="0.2">
      <c r="I183" s="16"/>
    </row>
    <row r="184" spans="9:9" x14ac:dyDescent="0.2">
      <c r="I184" s="16"/>
    </row>
    <row r="185" spans="9:9" x14ac:dyDescent="0.2">
      <c r="I185" s="16"/>
    </row>
    <row r="186" spans="9:9" x14ac:dyDescent="0.2">
      <c r="I186" s="16"/>
    </row>
    <row r="187" spans="9:9" x14ac:dyDescent="0.2">
      <c r="I187" s="16"/>
    </row>
    <row r="188" spans="9:9" x14ac:dyDescent="0.2">
      <c r="I188" s="16"/>
    </row>
    <row r="189" spans="9:9" x14ac:dyDescent="0.2">
      <c r="I189" s="16"/>
    </row>
    <row r="190" spans="9:9" x14ac:dyDescent="0.2">
      <c r="I190" s="16"/>
    </row>
    <row r="191" spans="9:9" x14ac:dyDescent="0.2">
      <c r="I191" s="16"/>
    </row>
    <row r="192" spans="9:9" x14ac:dyDescent="0.2">
      <c r="I192" s="16"/>
    </row>
    <row r="193" spans="9:9" x14ac:dyDescent="0.2">
      <c r="I193" s="16"/>
    </row>
    <row r="194" spans="9:9" x14ac:dyDescent="0.2">
      <c r="I194" s="16"/>
    </row>
    <row r="195" spans="9:9" x14ac:dyDescent="0.2">
      <c r="I195" s="16"/>
    </row>
    <row r="196" spans="9:9" x14ac:dyDescent="0.2">
      <c r="I196" s="16"/>
    </row>
    <row r="197" spans="9:9" x14ac:dyDescent="0.2">
      <c r="I197" s="16"/>
    </row>
    <row r="198" spans="9:9" x14ac:dyDescent="0.2">
      <c r="I198" s="16"/>
    </row>
    <row r="199" spans="9:9" x14ac:dyDescent="0.2">
      <c r="I199" s="16"/>
    </row>
    <row r="200" spans="9:9" x14ac:dyDescent="0.2">
      <c r="I200" s="16"/>
    </row>
    <row r="201" spans="9:9" x14ac:dyDescent="0.2">
      <c r="I201" s="16"/>
    </row>
    <row r="202" spans="9:9" x14ac:dyDescent="0.2">
      <c r="I202" s="16"/>
    </row>
    <row r="203" spans="9:9" x14ac:dyDescent="0.2">
      <c r="I203" s="16"/>
    </row>
    <row r="204" spans="9:9" x14ac:dyDescent="0.2">
      <c r="I204" s="16"/>
    </row>
    <row r="205" spans="9:9" x14ac:dyDescent="0.2">
      <c r="I205" s="16"/>
    </row>
    <row r="206" spans="9:9" x14ac:dyDescent="0.2">
      <c r="I206" s="16"/>
    </row>
    <row r="207" spans="9:9" x14ac:dyDescent="0.2">
      <c r="I207" s="16"/>
    </row>
    <row r="208" spans="9:9" x14ac:dyDescent="0.2">
      <c r="I208" s="16"/>
    </row>
    <row r="209" spans="9:9" x14ac:dyDescent="0.2">
      <c r="I209" s="16"/>
    </row>
    <row r="210" spans="9:9" x14ac:dyDescent="0.2">
      <c r="I210" s="16"/>
    </row>
    <row r="211" spans="9:9" x14ac:dyDescent="0.2">
      <c r="I211" s="16"/>
    </row>
    <row r="212" spans="9:9" x14ac:dyDescent="0.2">
      <c r="I212" s="16"/>
    </row>
    <row r="213" spans="9:9" x14ac:dyDescent="0.2">
      <c r="I213" s="16"/>
    </row>
    <row r="214" spans="9:9" x14ac:dyDescent="0.2">
      <c r="I214" s="16"/>
    </row>
    <row r="215" spans="9:9" x14ac:dyDescent="0.2">
      <c r="I215" s="16"/>
    </row>
    <row r="216" spans="9:9" x14ac:dyDescent="0.2">
      <c r="I216" s="16"/>
    </row>
    <row r="217" spans="9:9" x14ac:dyDescent="0.2">
      <c r="I217" s="16"/>
    </row>
    <row r="218" spans="9:9" x14ac:dyDescent="0.2">
      <c r="I218" s="16"/>
    </row>
    <row r="219" spans="9:9" x14ac:dyDescent="0.2">
      <c r="I219" s="16"/>
    </row>
    <row r="220" spans="9:9" x14ac:dyDescent="0.2">
      <c r="I220" s="16"/>
    </row>
    <row r="221" spans="9:9" x14ac:dyDescent="0.2">
      <c r="I221" s="16"/>
    </row>
    <row r="222" spans="9:9" x14ac:dyDescent="0.2">
      <c r="I222" s="16"/>
    </row>
    <row r="223" spans="9:9" x14ac:dyDescent="0.2">
      <c r="I223" s="16"/>
    </row>
    <row r="224" spans="9:9" x14ac:dyDescent="0.2">
      <c r="I224" s="16"/>
    </row>
    <row r="225" spans="9:9" x14ac:dyDescent="0.2">
      <c r="I225" s="16"/>
    </row>
    <row r="226" spans="9:9" x14ac:dyDescent="0.2">
      <c r="I226" s="16"/>
    </row>
    <row r="227" spans="9:9" x14ac:dyDescent="0.2">
      <c r="I227" s="16"/>
    </row>
    <row r="228" spans="9:9" x14ac:dyDescent="0.2">
      <c r="I228" s="16"/>
    </row>
    <row r="229" spans="9:9" x14ac:dyDescent="0.2">
      <c r="I229" s="16"/>
    </row>
    <row r="230" spans="9:9" x14ac:dyDescent="0.2">
      <c r="I230" s="16"/>
    </row>
    <row r="231" spans="9:9" x14ac:dyDescent="0.2">
      <c r="I231" s="16"/>
    </row>
  </sheetData>
  <mergeCells count="21">
    <mergeCell ref="A34:B34"/>
    <mergeCell ref="A5:B5"/>
    <mergeCell ref="A6:B6"/>
    <mergeCell ref="A7:B7"/>
    <mergeCell ref="A10:B10"/>
    <mergeCell ref="A13:B13"/>
    <mergeCell ref="A16:B16"/>
    <mergeCell ref="A19:B19"/>
    <mergeCell ref="A22:B22"/>
    <mergeCell ref="A25:B25"/>
    <mergeCell ref="A28:B28"/>
    <mergeCell ref="A31:B31"/>
    <mergeCell ref="A55:B55"/>
    <mergeCell ref="A58:C58"/>
    <mergeCell ref="A60:I60"/>
    <mergeCell ref="A37:B37"/>
    <mergeCell ref="A40:B40"/>
    <mergeCell ref="A43:B43"/>
    <mergeCell ref="A46:B46"/>
    <mergeCell ref="A49:B49"/>
    <mergeCell ref="A52:B52"/>
  </mergeCells>
  <pageMargins left="0.70866141732283472" right="0.70866141732283472" top="0.78740157480314965" bottom="0.78740157480314965" header="0.31496062992125984" footer="0.31496062992125984"/>
  <pageSetup paperSize="9" scale="55" firstPageNumber="32" orientation="portrait" useFirstPageNumber="1" r:id="rId1"/>
  <headerFooter>
    <oddFooter>&amp;L&amp;"-,Kurzíva"Zastupitelstvo Olomouckého kraje 21-12-2020
11. - Rozpočet Olomouckého kraje 2021 - návrh rozpočtu
Příloha č. 3a): Výdaje odborů &amp;R&amp;"-,Kurzíva"Strana &amp;P (Celkem 150)</oddFooter>
  </headerFooter>
  <colBreaks count="1" manualBreakCount="1">
    <brk id="11" max="70"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30"/>
  <sheetViews>
    <sheetView showGridLines="0" view="pageBreakPreview" zoomScaleNormal="100" zoomScaleSheetLayoutView="100" workbookViewId="0">
      <selection activeCell="K21" sqref="K21"/>
    </sheetView>
  </sheetViews>
  <sheetFormatPr defaultColWidth="9.140625" defaultRowHeight="14.25" x14ac:dyDescent="0.2"/>
  <cols>
    <col min="1" max="1" width="5.42578125" style="38" customWidth="1"/>
    <col min="2" max="2" width="8.5703125" style="44" customWidth="1"/>
    <col min="3" max="3" width="9.7109375" style="44" customWidth="1"/>
    <col min="4" max="4" width="58.7109375" style="38" customWidth="1"/>
    <col min="5" max="7" width="14.140625" style="36" customWidth="1"/>
    <col min="8" max="8" width="9.140625" style="38" customWidth="1"/>
    <col min="9" max="10" width="9.140625" style="38"/>
    <col min="11" max="11" width="13.28515625" style="38" customWidth="1"/>
    <col min="12" max="16384" width="9.140625" style="38"/>
  </cols>
  <sheetData>
    <row r="1" spans="1:10" ht="23.25" x14ac:dyDescent="0.35">
      <c r="B1" s="117" t="s">
        <v>169</v>
      </c>
      <c r="G1" s="706" t="s">
        <v>170</v>
      </c>
      <c r="H1" s="706"/>
    </row>
    <row r="3" spans="1:10" x14ac:dyDescent="0.2">
      <c r="B3" s="54" t="s">
        <v>1</v>
      </c>
      <c r="C3" s="54" t="s">
        <v>171</v>
      </c>
    </row>
    <row r="4" spans="1:10" x14ac:dyDescent="0.2">
      <c r="C4" s="54" t="s">
        <v>172</v>
      </c>
    </row>
    <row r="6" spans="1:10" s="41" customFormat="1" ht="13.5" thickBot="1" x14ac:dyDescent="0.25">
      <c r="B6" s="119"/>
      <c r="C6" s="119"/>
      <c r="E6" s="37"/>
      <c r="F6" s="37"/>
      <c r="G6" s="37"/>
      <c r="H6" s="198" t="s">
        <v>6</v>
      </c>
    </row>
    <row r="7" spans="1:10" s="41" customFormat="1" ht="39.75" thickTop="1" thickBot="1" x14ac:dyDescent="0.25">
      <c r="B7" s="70" t="s">
        <v>2</v>
      </c>
      <c r="C7" s="71" t="s">
        <v>3</v>
      </c>
      <c r="D7" s="72" t="s">
        <v>4</v>
      </c>
      <c r="E7" s="73" t="s">
        <v>500</v>
      </c>
      <c r="F7" s="73" t="s">
        <v>504</v>
      </c>
      <c r="G7" s="73" t="s">
        <v>501</v>
      </c>
      <c r="H7" s="27" t="s">
        <v>5</v>
      </c>
    </row>
    <row r="8" spans="1:10" s="79" customFormat="1" ht="12.75" thickTop="1" thickBot="1" x14ac:dyDescent="0.25">
      <c r="B8" s="74">
        <v>1</v>
      </c>
      <c r="C8" s="75">
        <v>2</v>
      </c>
      <c r="D8" s="75">
        <v>3</v>
      </c>
      <c r="E8" s="76">
        <v>4</v>
      </c>
      <c r="F8" s="76">
        <v>5</v>
      </c>
      <c r="G8" s="76">
        <v>6</v>
      </c>
      <c r="H8" s="77" t="s">
        <v>337</v>
      </c>
    </row>
    <row r="9" spans="1:10" ht="15.75" thickTop="1" thickBot="1" x14ac:dyDescent="0.25">
      <c r="B9" s="156">
        <v>6172</v>
      </c>
      <c r="C9" s="157">
        <v>51</v>
      </c>
      <c r="D9" s="161" t="s">
        <v>7</v>
      </c>
      <c r="E9" s="159">
        <v>513</v>
      </c>
      <c r="F9" s="159">
        <v>513</v>
      </c>
      <c r="G9" s="159">
        <f>SUM(G14)</f>
        <v>498</v>
      </c>
      <c r="H9" s="120">
        <f>G9/E9*100</f>
        <v>97.076023391812853</v>
      </c>
    </row>
    <row r="10" spans="1:10" s="105" customFormat="1" ht="17.25" customHeight="1" thickTop="1" thickBot="1" x14ac:dyDescent="0.3">
      <c r="B10" s="683" t="s">
        <v>8</v>
      </c>
      <c r="C10" s="684"/>
      <c r="D10" s="685"/>
      <c r="E10" s="103">
        <f>SUM(E9:E9)</f>
        <v>513</v>
      </c>
      <c r="F10" s="103">
        <f>SUM(F9:F9)</f>
        <v>513</v>
      </c>
      <c r="G10" s="103">
        <f>SUM(G9:G9)</f>
        <v>498</v>
      </c>
      <c r="H10" s="42">
        <f>G10/E10*100</f>
        <v>97.076023391812853</v>
      </c>
    </row>
    <row r="11" spans="1:10" ht="15" thickTop="1" x14ac:dyDescent="0.2">
      <c r="B11" s="38"/>
      <c r="C11" s="38"/>
      <c r="E11" s="38"/>
      <c r="F11" s="38"/>
      <c r="G11" s="38"/>
    </row>
    <row r="12" spans="1:10" x14ac:dyDescent="0.2">
      <c r="B12" s="39"/>
      <c r="C12" s="39"/>
      <c r="D12" s="39"/>
      <c r="E12" s="39"/>
      <c r="F12" s="164"/>
      <c r="G12" s="39"/>
      <c r="H12" s="39"/>
    </row>
    <row r="13" spans="1:10" ht="15" x14ac:dyDescent="0.25">
      <c r="B13" s="45" t="s">
        <v>10</v>
      </c>
    </row>
    <row r="14" spans="1:10" ht="17.25" customHeight="1" thickBot="1" x14ac:dyDescent="0.3">
      <c r="B14" s="46" t="s">
        <v>44</v>
      </c>
      <c r="C14" s="47"/>
      <c r="D14" s="48"/>
      <c r="E14" s="49"/>
      <c r="F14" s="49"/>
      <c r="G14" s="695">
        <f>SUM(G15,G18,G22)</f>
        <v>498</v>
      </c>
      <c r="H14" s="695"/>
      <c r="I14" s="359">
        <f>SUM(I15,I18,I22)</f>
        <v>513</v>
      </c>
      <c r="J14" s="359">
        <f>SUM(J15,J18,J22)</f>
        <v>513</v>
      </c>
    </row>
    <row r="15" spans="1:10" ht="15.75" thickTop="1" x14ac:dyDescent="0.25">
      <c r="A15" s="38">
        <v>5139</v>
      </c>
      <c r="B15" s="43" t="s">
        <v>186</v>
      </c>
      <c r="E15" s="38"/>
      <c r="G15" s="698">
        <v>450</v>
      </c>
      <c r="H15" s="699"/>
      <c r="I15" s="38">
        <v>450</v>
      </c>
      <c r="J15" s="38">
        <v>450</v>
      </c>
    </row>
    <row r="16" spans="1:10" ht="45" customHeight="1" x14ac:dyDescent="0.2">
      <c r="B16" s="720" t="s">
        <v>505</v>
      </c>
      <c r="C16" s="720"/>
      <c r="D16" s="720"/>
      <c r="E16" s="720"/>
      <c r="F16" s="720"/>
      <c r="G16" s="720"/>
      <c r="H16" s="720"/>
    </row>
    <row r="17" spans="1:10" ht="16.5" customHeight="1" x14ac:dyDescent="0.2">
      <c r="B17" s="222"/>
      <c r="C17" s="222"/>
      <c r="D17" s="222"/>
      <c r="E17" s="222"/>
      <c r="F17" s="222"/>
      <c r="G17" s="222"/>
      <c r="H17" s="222"/>
    </row>
    <row r="18" spans="1:10" ht="15" x14ac:dyDescent="0.25">
      <c r="A18" s="38">
        <v>5166</v>
      </c>
      <c r="B18" s="43" t="s">
        <v>14</v>
      </c>
      <c r="G18" s="698">
        <f>18-2</f>
        <v>16</v>
      </c>
      <c r="H18" s="699"/>
      <c r="I18" s="38">
        <v>18</v>
      </c>
      <c r="J18" s="38">
        <v>18</v>
      </c>
    </row>
    <row r="19" spans="1:10" x14ac:dyDescent="0.2">
      <c r="B19" s="720" t="s">
        <v>173</v>
      </c>
      <c r="C19" s="730"/>
      <c r="D19" s="730"/>
      <c r="E19" s="730"/>
      <c r="F19" s="730"/>
      <c r="G19" s="730"/>
      <c r="H19" s="730"/>
    </row>
    <row r="20" spans="1:10" ht="15" customHeight="1" x14ac:dyDescent="0.2">
      <c r="B20" s="719"/>
      <c r="C20" s="719"/>
      <c r="D20" s="719"/>
      <c r="E20" s="719"/>
      <c r="F20" s="719"/>
      <c r="G20" s="719"/>
      <c r="H20" s="719"/>
    </row>
    <row r="22" spans="1:10" ht="15" x14ac:dyDescent="0.25">
      <c r="A22" s="38">
        <v>5192</v>
      </c>
      <c r="B22" s="43" t="s">
        <v>187</v>
      </c>
      <c r="E22" s="38"/>
      <c r="G22" s="698">
        <f>45-13</f>
        <v>32</v>
      </c>
      <c r="H22" s="699"/>
      <c r="I22" s="38">
        <v>45</v>
      </c>
      <c r="J22" s="38">
        <v>45</v>
      </c>
    </row>
    <row r="23" spans="1:10" ht="16.5" customHeight="1" x14ac:dyDescent="0.2">
      <c r="B23" s="720" t="s">
        <v>351</v>
      </c>
      <c r="C23" s="720"/>
      <c r="D23" s="720"/>
      <c r="E23" s="720"/>
      <c r="F23" s="720"/>
      <c r="G23" s="720"/>
      <c r="H23" s="720"/>
    </row>
    <row r="27" spans="1:10" x14ac:dyDescent="0.2">
      <c r="D27" s="342" t="s">
        <v>502</v>
      </c>
      <c r="E27" s="343">
        <f>SUM(E9:E9)</f>
        <v>513</v>
      </c>
      <c r="F27" s="343">
        <f t="shared" ref="F27" si="0">SUM(F9:F9)</f>
        <v>513</v>
      </c>
      <c r="G27" s="343">
        <f>SUM(G9)</f>
        <v>498</v>
      </c>
    </row>
    <row r="28" spans="1:10" x14ac:dyDescent="0.2">
      <c r="D28" s="342" t="s">
        <v>503</v>
      </c>
      <c r="E28" s="343">
        <v>0</v>
      </c>
      <c r="F28" s="343">
        <v>0</v>
      </c>
      <c r="G28" s="343">
        <v>0</v>
      </c>
    </row>
    <row r="29" spans="1:10" ht="15" x14ac:dyDescent="0.25">
      <c r="D29" s="344" t="s">
        <v>498</v>
      </c>
      <c r="E29" s="345">
        <f>SUM(E27:E28)</f>
        <v>513</v>
      </c>
      <c r="F29" s="345">
        <f t="shared" ref="F29:G29" si="1">SUM(F27:F28)</f>
        <v>513</v>
      </c>
      <c r="G29" s="345">
        <f t="shared" si="1"/>
        <v>498</v>
      </c>
    </row>
    <row r="30" spans="1:10" x14ac:dyDescent="0.2">
      <c r="D30" s="38" t="s">
        <v>207</v>
      </c>
    </row>
  </sheetData>
  <mergeCells count="9">
    <mergeCell ref="G22:H22"/>
    <mergeCell ref="B23:H23"/>
    <mergeCell ref="B19:H20"/>
    <mergeCell ref="G1:H1"/>
    <mergeCell ref="B10:D10"/>
    <mergeCell ref="G14:H14"/>
    <mergeCell ref="G18:H18"/>
    <mergeCell ref="G15:H15"/>
    <mergeCell ref="B16:H16"/>
  </mergeCells>
  <pageMargins left="0.70866141732283472" right="0.70866141732283472" top="0.78740157480314965" bottom="0.78740157480314965" header="0.31496062992125984" footer="0.31496062992125984"/>
  <pageSetup paperSize="9" scale="67" firstPageNumber="71" orientation="portrait" useFirstPageNumber="1" r:id="rId1"/>
  <headerFooter>
    <oddFooter>&amp;L&amp;"-,Kurzíva"Zastupitelstvo  Olomouckého kraje 13-12-2021
13. - Rozpočet Olomouckého kraje 2022 - návrh rozpočtu
Příloha č. 3a): Výdaje odborů &amp;R&amp;"-,Kurzíva"Strana &amp;P (Celkem 176)</oddFooter>
  </headerFooter>
  <colBreaks count="1" manualBreakCount="1">
    <brk id="10" max="10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231"/>
  <sheetViews>
    <sheetView showGridLines="0" tabSelected="1" view="pageBreakPreview" zoomScaleNormal="100" zoomScaleSheetLayoutView="100" workbookViewId="0">
      <selection activeCell="B30" sqref="B30"/>
    </sheetView>
  </sheetViews>
  <sheetFormatPr defaultColWidth="9.140625" defaultRowHeight="12.75" x14ac:dyDescent="0.2"/>
  <cols>
    <col min="1" max="1" width="9.140625" style="3"/>
    <col min="2" max="2" width="42.42578125" style="3" customWidth="1"/>
    <col min="3" max="3" width="4.28515625" style="3" customWidth="1"/>
    <col min="4" max="5" width="15.7109375" style="16" hidden="1" customWidth="1"/>
    <col min="6" max="6" width="18.42578125" style="16" customWidth="1"/>
    <col min="7" max="7" width="18.140625" style="16" bestFit="1" customWidth="1"/>
    <col min="8" max="8" width="18.42578125" style="16" customWidth="1"/>
    <col min="9" max="9" width="9" style="17" customWidth="1"/>
    <col min="10" max="10" width="3.140625" style="3" customWidth="1"/>
    <col min="11" max="11" width="10.140625" style="12" customWidth="1"/>
    <col min="12" max="12" width="10.140625" style="14" customWidth="1"/>
    <col min="13" max="13" width="10.140625" style="3" customWidth="1"/>
    <col min="14" max="14" width="10" style="3" bestFit="1" customWidth="1"/>
    <col min="15" max="16384" width="9.140625" style="3"/>
  </cols>
  <sheetData>
    <row r="1" spans="1:14" ht="20.25" x14ac:dyDescent="0.3">
      <c r="A1" s="2" t="s">
        <v>772</v>
      </c>
    </row>
    <row r="2" spans="1:14" ht="15.75" x14ac:dyDescent="0.25">
      <c r="A2" s="4"/>
    </row>
    <row r="3" spans="1:14" ht="15.75" x14ac:dyDescent="0.25">
      <c r="A3" s="4" t="s">
        <v>130</v>
      </c>
    </row>
    <row r="4" spans="1:14" ht="13.5" thickBot="1" x14ac:dyDescent="0.25">
      <c r="D4" s="18"/>
      <c r="E4" s="18"/>
      <c r="F4" s="18"/>
      <c r="G4" s="18"/>
      <c r="H4" s="18"/>
      <c r="I4" s="199" t="s">
        <v>6</v>
      </c>
    </row>
    <row r="5" spans="1:14" ht="39" customHeight="1" thickTop="1" thickBot="1" x14ac:dyDescent="0.25">
      <c r="A5" s="661" t="s">
        <v>70</v>
      </c>
      <c r="B5" s="662"/>
      <c r="C5" s="10" t="s">
        <v>71</v>
      </c>
      <c r="D5" s="73" t="s">
        <v>260</v>
      </c>
      <c r="E5" s="73" t="s">
        <v>261</v>
      </c>
      <c r="F5" s="73" t="s">
        <v>500</v>
      </c>
      <c r="G5" s="73" t="s">
        <v>504</v>
      </c>
      <c r="H5" s="73" t="s">
        <v>501</v>
      </c>
      <c r="I5" s="27" t="s">
        <v>5</v>
      </c>
    </row>
    <row r="6" spans="1:14" ht="14.25" thickTop="1" thickBot="1" x14ac:dyDescent="0.25">
      <c r="A6" s="663">
        <v>1</v>
      </c>
      <c r="B6" s="664"/>
      <c r="C6" s="8">
        <v>2</v>
      </c>
      <c r="D6" s="9" t="s">
        <v>265</v>
      </c>
      <c r="E6" s="9" t="s">
        <v>266</v>
      </c>
      <c r="F6" s="9">
        <v>3</v>
      </c>
      <c r="G6" s="9">
        <v>4</v>
      </c>
      <c r="H6" s="9">
        <v>5</v>
      </c>
      <c r="I6" s="28" t="s">
        <v>338</v>
      </c>
    </row>
    <row r="7" spans="1:14" s="259" customFormat="1" ht="18" customHeight="1" thickTop="1" x14ac:dyDescent="0.25">
      <c r="A7" s="665" t="s">
        <v>0</v>
      </c>
      <c r="B7" s="666"/>
      <c r="C7" s="376">
        <v>1</v>
      </c>
      <c r="D7" s="377">
        <v>25921</v>
      </c>
      <c r="E7" s="377">
        <v>28085</v>
      </c>
      <c r="F7" s="377">
        <f>SUM('01'!E13)</f>
        <v>41281</v>
      </c>
      <c r="G7" s="377">
        <f>SUM('01'!F13)</f>
        <v>41962</v>
      </c>
      <c r="H7" s="377">
        <f>SUM('01'!G13)</f>
        <v>40612</v>
      </c>
      <c r="I7" s="378">
        <f>H7/F7*100</f>
        <v>98.379399723843903</v>
      </c>
    </row>
    <row r="8" spans="1:14" s="259" customFormat="1" ht="18" customHeight="1" x14ac:dyDescent="0.25">
      <c r="A8" s="363" t="s">
        <v>506</v>
      </c>
      <c r="B8" s="364"/>
      <c r="C8" s="365"/>
      <c r="D8" s="366"/>
      <c r="E8" s="366"/>
      <c r="F8" s="366">
        <f>SUM('01'!E176)</f>
        <v>41281</v>
      </c>
      <c r="G8" s="366">
        <f>SUM('01'!F176)</f>
        <v>41962</v>
      </c>
      <c r="H8" s="366">
        <f>SUM('01'!G176)</f>
        <v>40612</v>
      </c>
      <c r="I8" s="367">
        <f t="shared" ref="I8" si="0">H8/F8*100</f>
        <v>98.379399723843903</v>
      </c>
    </row>
    <row r="9" spans="1:14" s="259" customFormat="1" ht="18" customHeight="1" x14ac:dyDescent="0.25">
      <c r="A9" s="379" t="s">
        <v>507</v>
      </c>
      <c r="B9" s="380"/>
      <c r="C9" s="381"/>
      <c r="D9" s="382"/>
      <c r="E9" s="382"/>
      <c r="F9" s="382">
        <f>SUM('20'!E11)</f>
        <v>0</v>
      </c>
      <c r="G9" s="382">
        <f>SUM('20'!F11)</f>
        <v>0</v>
      </c>
      <c r="H9" s="382">
        <f>SUM('20'!G11)</f>
        <v>0</v>
      </c>
      <c r="I9" s="383">
        <v>0</v>
      </c>
    </row>
    <row r="10" spans="1:14" s="259" customFormat="1" ht="18" customHeight="1" x14ac:dyDescent="0.25">
      <c r="A10" s="667" t="s">
        <v>554</v>
      </c>
      <c r="B10" s="668"/>
      <c r="C10" s="388">
        <v>2</v>
      </c>
      <c r="D10" s="361">
        <v>37794</v>
      </c>
      <c r="E10" s="361">
        <f>24167+14</f>
        <v>24181</v>
      </c>
      <c r="F10" s="361">
        <f>SUM('02'!E12)</f>
        <v>372711</v>
      </c>
      <c r="G10" s="361">
        <f>SUM('02'!F12)</f>
        <v>381099</v>
      </c>
      <c r="H10" s="361">
        <f>SUM('02'!G12)</f>
        <v>383333</v>
      </c>
      <c r="I10" s="362">
        <f>H10/F10*100</f>
        <v>102.84992930179146</v>
      </c>
    </row>
    <row r="11" spans="1:14" s="259" customFormat="1" ht="18" customHeight="1" x14ac:dyDescent="0.25">
      <c r="A11" s="363" t="s">
        <v>506</v>
      </c>
      <c r="B11" s="364"/>
      <c r="C11" s="365"/>
      <c r="D11" s="366"/>
      <c r="E11" s="366"/>
      <c r="F11" s="366">
        <f>SUM('02'!E76)</f>
        <v>372711</v>
      </c>
      <c r="G11" s="366">
        <f>SUM('02'!F76)</f>
        <v>381099</v>
      </c>
      <c r="H11" s="366">
        <f>SUM('02'!G76)</f>
        <v>383333</v>
      </c>
      <c r="I11" s="367">
        <f>H11/F11*100</f>
        <v>102.84992930179146</v>
      </c>
      <c r="K11" s="285"/>
    </row>
    <row r="12" spans="1:14" s="259" customFormat="1" ht="18" customHeight="1" x14ac:dyDescent="0.25">
      <c r="A12" s="379" t="s">
        <v>507</v>
      </c>
      <c r="B12" s="380"/>
      <c r="C12" s="381"/>
      <c r="D12" s="382"/>
      <c r="E12" s="382"/>
      <c r="F12" s="382">
        <f>SUM('02'!E77)</f>
        <v>0</v>
      </c>
      <c r="G12" s="382">
        <f>SUM('02'!F77)</f>
        <v>0</v>
      </c>
      <c r="H12" s="382">
        <f>SUM('02'!G77)</f>
        <v>0</v>
      </c>
      <c r="I12" s="383">
        <v>0</v>
      </c>
    </row>
    <row r="13" spans="1:14" s="259" customFormat="1" ht="18" customHeight="1" x14ac:dyDescent="0.25">
      <c r="A13" s="656" t="s">
        <v>137</v>
      </c>
      <c r="B13" s="657"/>
      <c r="C13" s="388">
        <v>3</v>
      </c>
      <c r="D13" s="361">
        <v>305370</v>
      </c>
      <c r="E13" s="361">
        <v>315147</v>
      </c>
      <c r="F13" s="361">
        <f>SUM('03'!E13)</f>
        <v>59776</v>
      </c>
      <c r="G13" s="361">
        <f>SUM('03'!F13)</f>
        <v>77021</v>
      </c>
      <c r="H13" s="529">
        <f>SUM('03'!G13)</f>
        <v>96219</v>
      </c>
      <c r="I13" s="362">
        <f>H13/F13*100</f>
        <v>160.96593950749465</v>
      </c>
      <c r="N13" s="285"/>
    </row>
    <row r="14" spans="1:14" s="259" customFormat="1" ht="18" customHeight="1" x14ac:dyDescent="0.25">
      <c r="A14" s="363" t="s">
        <v>506</v>
      </c>
      <c r="B14" s="364"/>
      <c r="C14" s="365"/>
      <c r="D14" s="366"/>
      <c r="E14" s="366"/>
      <c r="F14" s="366">
        <f>SUM('03'!E167)</f>
        <v>59776</v>
      </c>
      <c r="G14" s="366">
        <f>SUM('03'!F167)</f>
        <v>77021</v>
      </c>
      <c r="H14" s="530">
        <f>SUM('03'!G167)</f>
        <v>96219</v>
      </c>
      <c r="I14" s="367">
        <f t="shared" ref="I14" si="1">H14/F14*100</f>
        <v>160.96593950749465</v>
      </c>
      <c r="K14" s="285"/>
    </row>
    <row r="15" spans="1:14" s="259" customFormat="1" ht="18" customHeight="1" x14ac:dyDescent="0.25">
      <c r="A15" s="379" t="s">
        <v>507</v>
      </c>
      <c r="B15" s="380"/>
      <c r="C15" s="381"/>
      <c r="D15" s="382"/>
      <c r="E15" s="382"/>
      <c r="F15" s="382">
        <f>SUM('04'!E85)</f>
        <v>0</v>
      </c>
      <c r="G15" s="382">
        <f>SUM('04'!F85)</f>
        <v>0</v>
      </c>
      <c r="H15" s="382">
        <f>SUM('04'!G85)</f>
        <v>0</v>
      </c>
      <c r="I15" s="383">
        <v>0</v>
      </c>
    </row>
    <row r="16" spans="1:14" s="259" customFormat="1" ht="18" customHeight="1" x14ac:dyDescent="0.25">
      <c r="A16" s="667" t="s">
        <v>195</v>
      </c>
      <c r="B16" s="668"/>
      <c r="C16" s="388">
        <v>4</v>
      </c>
      <c r="D16" s="361">
        <v>37794</v>
      </c>
      <c r="E16" s="361">
        <f>24167+14</f>
        <v>24181</v>
      </c>
      <c r="F16" s="361">
        <f>SUM('04'!E12)</f>
        <v>4494</v>
      </c>
      <c r="G16" s="361">
        <f>SUM('04'!F12)</f>
        <v>24425</v>
      </c>
      <c r="H16" s="361">
        <f>SUM('04'!G12)</f>
        <v>43560</v>
      </c>
      <c r="I16" s="362">
        <f t="shared" ref="I16:I58" si="2">H16/F16*100</f>
        <v>969.29238985313759</v>
      </c>
    </row>
    <row r="17" spans="1:14" s="259" customFormat="1" ht="18" customHeight="1" x14ac:dyDescent="0.25">
      <c r="A17" s="363" t="s">
        <v>506</v>
      </c>
      <c r="B17" s="364"/>
      <c r="C17" s="365"/>
      <c r="D17" s="366"/>
      <c r="E17" s="366"/>
      <c r="F17" s="366">
        <f>SUM('04'!E87)</f>
        <v>2262</v>
      </c>
      <c r="G17" s="366">
        <f>SUM('04'!F87)</f>
        <v>22193</v>
      </c>
      <c r="H17" s="366">
        <f>SUM('04'!G87)</f>
        <v>41395</v>
      </c>
      <c r="I17" s="367">
        <f t="shared" si="2"/>
        <v>1830.0176834659592</v>
      </c>
      <c r="K17" s="285"/>
    </row>
    <row r="18" spans="1:14" s="259" customFormat="1" ht="18" customHeight="1" x14ac:dyDescent="0.25">
      <c r="A18" s="379" t="s">
        <v>507</v>
      </c>
      <c r="B18" s="380"/>
      <c r="C18" s="381"/>
      <c r="D18" s="382"/>
      <c r="E18" s="382"/>
      <c r="F18" s="382">
        <f>SUM('04'!E88)</f>
        <v>2232</v>
      </c>
      <c r="G18" s="382">
        <f>SUM('04'!F88)</f>
        <v>2232</v>
      </c>
      <c r="H18" s="382">
        <f>SUM('04'!G88)</f>
        <v>2165</v>
      </c>
      <c r="I18" s="383">
        <v>0</v>
      </c>
    </row>
    <row r="19" spans="1:14" s="260" customFormat="1" ht="18" customHeight="1" x14ac:dyDescent="0.25">
      <c r="A19" s="667" t="s">
        <v>232</v>
      </c>
      <c r="B19" s="668"/>
      <c r="C19" s="388">
        <v>6</v>
      </c>
      <c r="D19" s="361">
        <v>24589</v>
      </c>
      <c r="E19" s="361">
        <v>28131</v>
      </c>
      <c r="F19" s="361">
        <f>SUM('06'!E10)</f>
        <v>28260</v>
      </c>
      <c r="G19" s="361">
        <f>SUM('06'!F10)</f>
        <v>27027</v>
      </c>
      <c r="H19" s="361">
        <f>SUM('06'!G10)</f>
        <v>35220</v>
      </c>
      <c r="I19" s="362">
        <f>H19/F19*100</f>
        <v>124.6284501061571</v>
      </c>
      <c r="J19" s="259"/>
      <c r="K19" s="259"/>
      <c r="L19" s="259"/>
    </row>
    <row r="20" spans="1:14" s="260" customFormat="1" ht="18" customHeight="1" x14ac:dyDescent="0.25">
      <c r="A20" s="363" t="s">
        <v>506</v>
      </c>
      <c r="B20" s="364"/>
      <c r="C20" s="365"/>
      <c r="D20" s="366"/>
      <c r="E20" s="366"/>
      <c r="F20" s="366">
        <f>SUM('06'!E63)</f>
        <v>28260</v>
      </c>
      <c r="G20" s="366">
        <f>SUM('06'!F63)</f>
        <v>27027</v>
      </c>
      <c r="H20" s="366">
        <f>SUM('06'!G63)</f>
        <v>35220</v>
      </c>
      <c r="I20" s="367">
        <f t="shared" ref="I20" si="3">H20/F20*100</f>
        <v>124.6284501061571</v>
      </c>
      <c r="J20" s="259"/>
      <c r="K20" s="259"/>
      <c r="L20" s="259"/>
    </row>
    <row r="21" spans="1:14" s="260" customFormat="1" ht="18" customHeight="1" x14ac:dyDescent="0.25">
      <c r="A21" s="379" t="s">
        <v>507</v>
      </c>
      <c r="B21" s="380"/>
      <c r="C21" s="381"/>
      <c r="D21" s="382"/>
      <c r="E21" s="382"/>
      <c r="F21" s="382">
        <f>SUM('06'!E64)</f>
        <v>0</v>
      </c>
      <c r="G21" s="382">
        <f>SUM('06'!F64)</f>
        <v>0</v>
      </c>
      <c r="H21" s="382">
        <f>SUM('06'!G64)</f>
        <v>0</v>
      </c>
      <c r="I21" s="383">
        <v>0</v>
      </c>
      <c r="J21" s="259"/>
      <c r="K21" s="259"/>
      <c r="L21" s="259"/>
    </row>
    <row r="22" spans="1:14" s="259" customFormat="1" ht="18" customHeight="1" x14ac:dyDescent="0.25">
      <c r="A22" s="656" t="s">
        <v>72</v>
      </c>
      <c r="B22" s="657"/>
      <c r="C22" s="388">
        <v>7</v>
      </c>
      <c r="D22" s="361">
        <v>46380</v>
      </c>
      <c r="E22" s="361">
        <v>45038</v>
      </c>
      <c r="F22" s="361">
        <f>SUM('07'!E12)</f>
        <v>169670</v>
      </c>
      <c r="G22" s="361">
        <f>SUM('07'!F12)</f>
        <v>181394</v>
      </c>
      <c r="H22" s="361">
        <f>SUM('07'!G12)</f>
        <v>241630</v>
      </c>
      <c r="I22" s="362">
        <f t="shared" si="2"/>
        <v>142.41174043731951</v>
      </c>
    </row>
    <row r="23" spans="1:14" s="260" customFormat="1" ht="18" customHeight="1" x14ac:dyDescent="0.25">
      <c r="A23" s="363" t="s">
        <v>506</v>
      </c>
      <c r="B23" s="364"/>
      <c r="C23" s="365"/>
      <c r="D23" s="366"/>
      <c r="E23" s="366"/>
      <c r="F23" s="366">
        <f>SUM('07'!E58)</f>
        <v>169670</v>
      </c>
      <c r="G23" s="366">
        <f>SUM('07'!F58)</f>
        <v>181394</v>
      </c>
      <c r="H23" s="366">
        <f>SUM('07'!G58)</f>
        <v>241630</v>
      </c>
      <c r="I23" s="367">
        <f t="shared" si="2"/>
        <v>142.41174043731951</v>
      </c>
      <c r="J23" s="259"/>
      <c r="K23" s="259"/>
      <c r="L23" s="259"/>
    </row>
    <row r="24" spans="1:14" s="260" customFormat="1" ht="18" customHeight="1" x14ac:dyDescent="0.25">
      <c r="A24" s="379" t="s">
        <v>507</v>
      </c>
      <c r="B24" s="380"/>
      <c r="C24" s="381"/>
      <c r="D24" s="382"/>
      <c r="E24" s="382"/>
      <c r="F24" s="382">
        <f>SUM('06'!E67)</f>
        <v>0</v>
      </c>
      <c r="G24" s="382">
        <f>SUM('06'!F67)</f>
        <v>0</v>
      </c>
      <c r="H24" s="382">
        <f>SUM('06'!G67)</f>
        <v>0</v>
      </c>
      <c r="I24" s="383">
        <v>0</v>
      </c>
      <c r="J24" s="259"/>
      <c r="K24" s="259"/>
      <c r="L24" s="259"/>
    </row>
    <row r="25" spans="1:14" s="310" customFormat="1" ht="18" customHeight="1" x14ac:dyDescent="0.25">
      <c r="A25" s="669" t="s">
        <v>199</v>
      </c>
      <c r="B25" s="670"/>
      <c r="C25" s="388">
        <v>8</v>
      </c>
      <c r="D25" s="427">
        <v>7505</v>
      </c>
      <c r="E25" s="427">
        <v>9297</v>
      </c>
      <c r="F25" s="427">
        <f>SUM('08'!E16)</f>
        <v>20109</v>
      </c>
      <c r="G25" s="427">
        <f>SUM('08'!F16)</f>
        <v>17609</v>
      </c>
      <c r="H25" s="427">
        <f>SUM('08'!G16)</f>
        <v>33446</v>
      </c>
      <c r="I25" s="362">
        <f>H25/F25*100</f>
        <v>166.32353672484956</v>
      </c>
    </row>
    <row r="26" spans="1:14" s="259" customFormat="1" ht="18" customHeight="1" x14ac:dyDescent="0.25">
      <c r="A26" s="363" t="s">
        <v>506</v>
      </c>
      <c r="B26" s="364"/>
      <c r="C26" s="365"/>
      <c r="D26" s="366"/>
      <c r="E26" s="366"/>
      <c r="F26" s="366">
        <f>SUM('08'!E296)</f>
        <v>20109</v>
      </c>
      <c r="G26" s="366">
        <f>SUM('08'!F296)</f>
        <v>17609</v>
      </c>
      <c r="H26" s="366">
        <f>SUM('08'!G296)</f>
        <v>33446</v>
      </c>
      <c r="I26" s="367">
        <f t="shared" ref="I26" si="4">H26/F26*100</f>
        <v>166.32353672484956</v>
      </c>
      <c r="K26" s="285"/>
    </row>
    <row r="27" spans="1:14" s="259" customFormat="1" ht="18" customHeight="1" x14ac:dyDescent="0.25">
      <c r="A27" s="379" t="s">
        <v>507</v>
      </c>
      <c r="B27" s="380"/>
      <c r="C27" s="381"/>
      <c r="D27" s="382"/>
      <c r="E27" s="382"/>
      <c r="F27" s="382">
        <f>SUM('04'!E95)</f>
        <v>0</v>
      </c>
      <c r="G27" s="382">
        <f>SUM('04'!F95)</f>
        <v>0</v>
      </c>
      <c r="H27" s="382">
        <f>SUM('04'!G95)</f>
        <v>0</v>
      </c>
      <c r="I27" s="383">
        <v>0</v>
      </c>
    </row>
    <row r="28" spans="1:14" s="295" customFormat="1" ht="18" customHeight="1" x14ac:dyDescent="0.25">
      <c r="A28" s="656" t="s">
        <v>67</v>
      </c>
      <c r="B28" s="657"/>
      <c r="C28" s="388">
        <v>9</v>
      </c>
      <c r="D28" s="361">
        <v>4793</v>
      </c>
      <c r="E28" s="361">
        <v>5130</v>
      </c>
      <c r="F28" s="361">
        <f>SUM('09'!E19)</f>
        <v>3437</v>
      </c>
      <c r="G28" s="361">
        <f>SUM('09'!F19)</f>
        <v>3281</v>
      </c>
      <c r="H28" s="361">
        <f>SUM('09'!G19)</f>
        <v>6195</v>
      </c>
      <c r="I28" s="362">
        <f t="shared" si="2"/>
        <v>180.24439918533605</v>
      </c>
      <c r="N28" s="309"/>
    </row>
    <row r="29" spans="1:14" s="259" customFormat="1" ht="18" customHeight="1" x14ac:dyDescent="0.25">
      <c r="A29" s="363" t="s">
        <v>506</v>
      </c>
      <c r="B29" s="364"/>
      <c r="C29" s="365"/>
      <c r="D29" s="366"/>
      <c r="E29" s="366"/>
      <c r="F29" s="366">
        <f>SUM('09'!E156)</f>
        <v>3437</v>
      </c>
      <c r="G29" s="366">
        <f>SUM('09'!F156)</f>
        <v>3281</v>
      </c>
      <c r="H29" s="366">
        <f>SUM('09'!G156)</f>
        <v>6195</v>
      </c>
      <c r="I29" s="367">
        <f t="shared" si="2"/>
        <v>180.24439918533605</v>
      </c>
      <c r="K29" s="285"/>
    </row>
    <row r="30" spans="1:14" s="259" customFormat="1" ht="18" customHeight="1" x14ac:dyDescent="0.25">
      <c r="A30" s="379" t="s">
        <v>507</v>
      </c>
      <c r="B30" s="380"/>
      <c r="C30" s="381"/>
      <c r="D30" s="382"/>
      <c r="E30" s="382"/>
      <c r="F30" s="382">
        <f>SUM('04'!E98)</f>
        <v>0</v>
      </c>
      <c r="G30" s="382">
        <f>SUM('04'!F98)</f>
        <v>0</v>
      </c>
      <c r="H30" s="382">
        <f>SUM('04'!G98)</f>
        <v>0</v>
      </c>
      <c r="I30" s="383">
        <v>0</v>
      </c>
    </row>
    <row r="31" spans="1:14" s="295" customFormat="1" ht="18" customHeight="1" x14ac:dyDescent="0.25">
      <c r="A31" s="656" t="s">
        <v>236</v>
      </c>
      <c r="B31" s="657"/>
      <c r="C31" s="360">
        <v>10</v>
      </c>
      <c r="D31" s="361">
        <v>14184</v>
      </c>
      <c r="E31" s="361">
        <f>10107+870</f>
        <v>10977</v>
      </c>
      <c r="F31" s="361">
        <f>SUM('10'!E19)</f>
        <v>10781</v>
      </c>
      <c r="G31" s="361">
        <f>SUM('10'!F19)</f>
        <v>11108</v>
      </c>
      <c r="H31" s="361">
        <f>SUM('10'!G19)</f>
        <v>10603</v>
      </c>
      <c r="I31" s="362">
        <f t="shared" si="2"/>
        <v>98.348947221964565</v>
      </c>
    </row>
    <row r="32" spans="1:14" s="259" customFormat="1" ht="18" customHeight="1" x14ac:dyDescent="0.25">
      <c r="A32" s="363" t="s">
        <v>506</v>
      </c>
      <c r="B32" s="364"/>
      <c r="C32" s="365"/>
      <c r="D32" s="366"/>
      <c r="E32" s="366"/>
      <c r="F32" s="366">
        <f>SUM('10'!E154)</f>
        <v>10781</v>
      </c>
      <c r="G32" s="366">
        <f>SUM('10'!F154)</f>
        <v>11108</v>
      </c>
      <c r="H32" s="366">
        <f>SUM('10'!G154)</f>
        <v>10603</v>
      </c>
      <c r="I32" s="367">
        <f t="shared" ref="I32" si="5">H32/F32*100</f>
        <v>98.348947221964565</v>
      </c>
      <c r="K32" s="285"/>
    </row>
    <row r="33" spans="1:14" s="259" customFormat="1" ht="18" customHeight="1" x14ac:dyDescent="0.25">
      <c r="A33" s="379" t="s">
        <v>507</v>
      </c>
      <c r="B33" s="380"/>
      <c r="C33" s="381"/>
      <c r="D33" s="382"/>
      <c r="E33" s="382"/>
      <c r="F33" s="382">
        <f>SUM('04'!E97)</f>
        <v>0</v>
      </c>
      <c r="G33" s="382">
        <f>SUM('04'!F97)</f>
        <v>0</v>
      </c>
      <c r="H33" s="382">
        <f>SUM('04'!G97)</f>
        <v>0</v>
      </c>
      <c r="I33" s="383">
        <v>0</v>
      </c>
    </row>
    <row r="34" spans="1:14" s="259" customFormat="1" ht="18" customHeight="1" x14ac:dyDescent="0.25">
      <c r="A34" s="656" t="s">
        <v>68</v>
      </c>
      <c r="B34" s="657"/>
      <c r="C34" s="360">
        <v>11</v>
      </c>
      <c r="D34" s="361">
        <v>5245</v>
      </c>
      <c r="E34" s="361">
        <v>1330</v>
      </c>
      <c r="F34" s="361">
        <f>SUM('11'!E13)</f>
        <v>1707</v>
      </c>
      <c r="G34" s="361">
        <f>SUM('11'!F13)</f>
        <v>1705</v>
      </c>
      <c r="H34" s="361">
        <f>SUM('11'!G13)</f>
        <v>2850</v>
      </c>
      <c r="I34" s="362">
        <f t="shared" si="2"/>
        <v>166.95957820738136</v>
      </c>
      <c r="N34" s="285"/>
    </row>
    <row r="35" spans="1:14" s="259" customFormat="1" ht="18" customHeight="1" x14ac:dyDescent="0.25">
      <c r="A35" s="363" t="s">
        <v>506</v>
      </c>
      <c r="B35" s="364"/>
      <c r="C35" s="365"/>
      <c r="D35" s="366"/>
      <c r="E35" s="366"/>
      <c r="F35" s="366">
        <f>SUM('11'!E189)</f>
        <v>1707</v>
      </c>
      <c r="G35" s="366">
        <f>SUM('11'!F189)</f>
        <v>1705</v>
      </c>
      <c r="H35" s="366">
        <f>SUM('11'!G189)</f>
        <v>2850</v>
      </c>
      <c r="I35" s="367">
        <f t="shared" si="2"/>
        <v>166.95957820738136</v>
      </c>
      <c r="K35" s="285"/>
    </row>
    <row r="36" spans="1:14" s="259" customFormat="1" ht="18" customHeight="1" x14ac:dyDescent="0.25">
      <c r="A36" s="379" t="s">
        <v>507</v>
      </c>
      <c r="B36" s="380"/>
      <c r="C36" s="381"/>
      <c r="D36" s="382"/>
      <c r="E36" s="382"/>
      <c r="F36" s="382">
        <f>SUM('04'!E100)</f>
        <v>0</v>
      </c>
      <c r="G36" s="382">
        <f>SUM('04'!F100)</f>
        <v>0</v>
      </c>
      <c r="H36" s="382">
        <f>SUM('04'!G100)</f>
        <v>0</v>
      </c>
      <c r="I36" s="383">
        <v>0</v>
      </c>
    </row>
    <row r="37" spans="1:14" s="259" customFormat="1" ht="18" customHeight="1" x14ac:dyDescent="0.25">
      <c r="A37" s="650" t="s">
        <v>69</v>
      </c>
      <c r="B37" s="651"/>
      <c r="C37" s="360">
        <v>12</v>
      </c>
      <c r="D37" s="361">
        <v>835</v>
      </c>
      <c r="E37" s="361">
        <v>3238</v>
      </c>
      <c r="F37" s="361">
        <f>SUM('12'!E12)</f>
        <v>2040</v>
      </c>
      <c r="G37" s="361">
        <f>SUM('12'!F12)</f>
        <v>2045</v>
      </c>
      <c r="H37" s="361">
        <f>SUM('12'!G12)</f>
        <v>1859</v>
      </c>
      <c r="I37" s="362">
        <f t="shared" si="2"/>
        <v>91.127450980392155</v>
      </c>
      <c r="J37" s="285"/>
      <c r="K37" s="285"/>
      <c r="L37" s="285"/>
      <c r="M37" s="285"/>
      <c r="N37" s="285"/>
    </row>
    <row r="38" spans="1:14" s="259" customFormat="1" ht="18" customHeight="1" x14ac:dyDescent="0.25">
      <c r="A38" s="363" t="s">
        <v>506</v>
      </c>
      <c r="B38" s="364"/>
      <c r="C38" s="365"/>
      <c r="D38" s="366"/>
      <c r="E38" s="366"/>
      <c r="F38" s="366">
        <f>SUM('12'!E43)</f>
        <v>2040</v>
      </c>
      <c r="G38" s="366">
        <f>SUM('12'!F43)</f>
        <v>2045</v>
      </c>
      <c r="H38" s="366">
        <f>SUM('12'!G43)</f>
        <v>1859</v>
      </c>
      <c r="I38" s="367">
        <f t="shared" ref="I38" si="6">H38/F38*100</f>
        <v>91.127450980392155</v>
      </c>
      <c r="K38" s="285"/>
    </row>
    <row r="39" spans="1:14" s="259" customFormat="1" ht="18" customHeight="1" x14ac:dyDescent="0.25">
      <c r="A39" s="379" t="s">
        <v>507</v>
      </c>
      <c r="B39" s="380"/>
      <c r="C39" s="381"/>
      <c r="D39" s="382"/>
      <c r="E39" s="382"/>
      <c r="F39" s="382">
        <f>SUM('04'!E95)</f>
        <v>0</v>
      </c>
      <c r="G39" s="382">
        <f>SUM('13'!F81)</f>
        <v>0</v>
      </c>
      <c r="H39" s="382">
        <f>SUM('13'!G81)</f>
        <v>0</v>
      </c>
      <c r="I39" s="383">
        <v>0</v>
      </c>
    </row>
    <row r="40" spans="1:14" s="260" customFormat="1" ht="18" customHeight="1" x14ac:dyDescent="0.25">
      <c r="A40" s="650" t="s">
        <v>247</v>
      </c>
      <c r="B40" s="655"/>
      <c r="C40" s="360">
        <v>13</v>
      </c>
      <c r="D40" s="361">
        <v>9093</v>
      </c>
      <c r="E40" s="361">
        <v>1</v>
      </c>
      <c r="F40" s="361">
        <f>SUM('13'!E16)</f>
        <v>22270</v>
      </c>
      <c r="G40" s="361">
        <f>SUM('13'!F16)</f>
        <v>28614</v>
      </c>
      <c r="H40" s="361">
        <f>SUM('13'!G16)</f>
        <v>35570</v>
      </c>
      <c r="I40" s="362">
        <f t="shared" si="2"/>
        <v>159.72159856308937</v>
      </c>
      <c r="J40" s="285"/>
      <c r="K40" s="285"/>
      <c r="L40" s="298"/>
      <c r="M40" s="298"/>
      <c r="N40" s="298"/>
    </row>
    <row r="41" spans="1:14" s="259" customFormat="1" ht="18" customHeight="1" x14ac:dyDescent="0.25">
      <c r="A41" s="363" t="s">
        <v>506</v>
      </c>
      <c r="B41" s="364"/>
      <c r="C41" s="365"/>
      <c r="D41" s="366"/>
      <c r="E41" s="366"/>
      <c r="F41" s="366">
        <f>SUM('13'!E83)</f>
        <v>22270</v>
      </c>
      <c r="G41" s="366">
        <f>SUM('13'!F83)</f>
        <v>28499</v>
      </c>
      <c r="H41" s="366">
        <f>SUM('13'!G83)</f>
        <v>35570</v>
      </c>
      <c r="I41" s="367">
        <f t="shared" si="2"/>
        <v>159.72159856308937</v>
      </c>
      <c r="K41" s="285"/>
    </row>
    <row r="42" spans="1:14" s="259" customFormat="1" ht="18" customHeight="1" x14ac:dyDescent="0.25">
      <c r="A42" s="379" t="s">
        <v>507</v>
      </c>
      <c r="B42" s="380"/>
      <c r="C42" s="381"/>
      <c r="D42" s="382"/>
      <c r="E42" s="382"/>
      <c r="F42" s="382">
        <f>SUM('04'!E98)</f>
        <v>0</v>
      </c>
      <c r="G42" s="382">
        <f>SUM('13'!F84)</f>
        <v>115</v>
      </c>
      <c r="H42" s="382">
        <f>SUM('13'!G84)</f>
        <v>0</v>
      </c>
      <c r="I42" s="383">
        <v>0</v>
      </c>
    </row>
    <row r="43" spans="1:14" s="296" customFormat="1" ht="18" customHeight="1" x14ac:dyDescent="0.25">
      <c r="A43" s="656" t="s">
        <v>73</v>
      </c>
      <c r="B43" s="657"/>
      <c r="C43" s="431">
        <v>14</v>
      </c>
      <c r="D43" s="427">
        <v>18917</v>
      </c>
      <c r="E43" s="427">
        <v>21869</v>
      </c>
      <c r="F43" s="427">
        <f>SUM('14'!E17)</f>
        <v>51610</v>
      </c>
      <c r="G43" s="427">
        <f>SUM('14'!F17)</f>
        <v>51699</v>
      </c>
      <c r="H43" s="427">
        <f>SUM('14'!G17)</f>
        <v>50935</v>
      </c>
      <c r="I43" s="362">
        <f t="shared" si="2"/>
        <v>98.692113931408642</v>
      </c>
      <c r="J43" s="295"/>
      <c r="K43" s="295"/>
      <c r="N43" s="297"/>
    </row>
    <row r="44" spans="1:14" s="259" customFormat="1" ht="18" customHeight="1" x14ac:dyDescent="0.25">
      <c r="A44" s="363" t="s">
        <v>506</v>
      </c>
      <c r="B44" s="364"/>
      <c r="C44" s="365"/>
      <c r="D44" s="366"/>
      <c r="E44" s="366"/>
      <c r="F44" s="366">
        <f>SUM('14'!E59)</f>
        <v>51610</v>
      </c>
      <c r="G44" s="366">
        <f>SUM('14'!F59)</f>
        <v>51699</v>
      </c>
      <c r="H44" s="366">
        <f>SUM('14'!G59)</f>
        <v>50935</v>
      </c>
      <c r="I44" s="367">
        <f t="shared" ref="I44" si="7">H44/F44*100</f>
        <v>98.692113931408642</v>
      </c>
      <c r="K44" s="285"/>
    </row>
    <row r="45" spans="1:14" s="259" customFormat="1" ht="18" customHeight="1" x14ac:dyDescent="0.25">
      <c r="A45" s="379" t="s">
        <v>507</v>
      </c>
      <c r="B45" s="380"/>
      <c r="C45" s="381"/>
      <c r="D45" s="382"/>
      <c r="E45" s="382"/>
      <c r="F45" s="382">
        <f>SUM('04'!E101)</f>
        <v>0</v>
      </c>
      <c r="G45" s="382">
        <f>SUM('04'!F101)</f>
        <v>0</v>
      </c>
      <c r="H45" s="382">
        <f>SUM('04'!G101)</f>
        <v>0</v>
      </c>
      <c r="I45" s="383">
        <v>0</v>
      </c>
    </row>
    <row r="46" spans="1:14" s="259" customFormat="1" ht="18" customHeight="1" x14ac:dyDescent="0.25">
      <c r="A46" s="650" t="s">
        <v>235</v>
      </c>
      <c r="B46" s="658"/>
      <c r="C46" s="360">
        <v>17</v>
      </c>
      <c r="D46" s="361">
        <v>487</v>
      </c>
      <c r="E46" s="361">
        <v>989</v>
      </c>
      <c r="F46" s="361">
        <f>SUM('17'!E11)</f>
        <v>1161</v>
      </c>
      <c r="G46" s="361">
        <f>SUM('17'!F11)</f>
        <v>1650</v>
      </c>
      <c r="H46" s="361">
        <f>SUM('17'!G11)</f>
        <v>1341</v>
      </c>
      <c r="I46" s="362">
        <f t="shared" si="2"/>
        <v>115.50387596899225</v>
      </c>
    </row>
    <row r="47" spans="1:14" s="259" customFormat="1" ht="18" customHeight="1" x14ac:dyDescent="0.25">
      <c r="A47" s="363" t="s">
        <v>506</v>
      </c>
      <c r="B47" s="364"/>
      <c r="C47" s="365"/>
      <c r="D47" s="366"/>
      <c r="E47" s="366"/>
      <c r="F47" s="366">
        <f>SUM('17'!E36)</f>
        <v>1161</v>
      </c>
      <c r="G47" s="366">
        <f>SUM('17'!F36)</f>
        <v>1650</v>
      </c>
      <c r="H47" s="366">
        <f>SUM('17'!G36)</f>
        <v>1341</v>
      </c>
      <c r="I47" s="367">
        <f t="shared" si="2"/>
        <v>115.50387596899225</v>
      </c>
      <c r="K47" s="285"/>
    </row>
    <row r="48" spans="1:14" s="259" customFormat="1" ht="18" customHeight="1" x14ac:dyDescent="0.25">
      <c r="A48" s="379" t="s">
        <v>507</v>
      </c>
      <c r="B48" s="380"/>
      <c r="C48" s="381"/>
      <c r="D48" s="382"/>
      <c r="E48" s="382"/>
      <c r="F48" s="382">
        <f>SUM('04'!E104)</f>
        <v>0</v>
      </c>
      <c r="G48" s="382">
        <f>SUM('04'!F104)</f>
        <v>0</v>
      </c>
      <c r="H48" s="382">
        <f>SUM('04'!G104)</f>
        <v>0</v>
      </c>
      <c r="I48" s="383">
        <v>0</v>
      </c>
    </row>
    <row r="49" spans="1:12" s="259" customFormat="1" ht="18" customHeight="1" x14ac:dyDescent="0.25">
      <c r="A49" s="650" t="s">
        <v>258</v>
      </c>
      <c r="B49" s="651"/>
      <c r="C49" s="360">
        <v>18</v>
      </c>
      <c r="D49" s="361">
        <v>27425</v>
      </c>
      <c r="E49" s="361">
        <v>34572</v>
      </c>
      <c r="F49" s="361">
        <f>SUM('18'!E28)</f>
        <v>72656</v>
      </c>
      <c r="G49" s="361">
        <f>SUM('18'!F28)</f>
        <v>84898</v>
      </c>
      <c r="H49" s="361">
        <f>SUM('18'!G28)</f>
        <v>67592</v>
      </c>
      <c r="I49" s="362">
        <f t="shared" si="2"/>
        <v>93.030169566174848</v>
      </c>
    </row>
    <row r="50" spans="1:12" s="259" customFormat="1" ht="18" customHeight="1" x14ac:dyDescent="0.25">
      <c r="A50" s="363" t="s">
        <v>506</v>
      </c>
      <c r="B50" s="364"/>
      <c r="C50" s="365"/>
      <c r="D50" s="366"/>
      <c r="E50" s="366"/>
      <c r="F50" s="366">
        <f>SUM('18'!E314)</f>
        <v>72656</v>
      </c>
      <c r="G50" s="366">
        <f>SUM('18'!F314)</f>
        <v>70266</v>
      </c>
      <c r="H50" s="366">
        <f>SUM('18'!G314)</f>
        <v>67592</v>
      </c>
      <c r="I50" s="367">
        <f t="shared" ref="I50" si="8">H50/F50*100</f>
        <v>93.030169566174848</v>
      </c>
      <c r="K50" s="285"/>
    </row>
    <row r="51" spans="1:12" s="259" customFormat="1" ht="18" customHeight="1" x14ac:dyDescent="0.25">
      <c r="A51" s="379" t="s">
        <v>507</v>
      </c>
      <c r="B51" s="380"/>
      <c r="C51" s="381"/>
      <c r="D51" s="382"/>
      <c r="E51" s="382"/>
      <c r="F51" s="382">
        <f>SUM('18'!E315)</f>
        <v>0</v>
      </c>
      <c r="G51" s="382">
        <f>SUM('18'!F315)</f>
        <v>14632</v>
      </c>
      <c r="H51" s="382">
        <f>SUM('18'!G315)</f>
        <v>0</v>
      </c>
      <c r="I51" s="383">
        <v>0</v>
      </c>
    </row>
    <row r="52" spans="1:12" s="259" customFormat="1" ht="18" customHeight="1" x14ac:dyDescent="0.25">
      <c r="A52" s="669" t="s">
        <v>159</v>
      </c>
      <c r="B52" s="670"/>
      <c r="C52" s="311">
        <v>19</v>
      </c>
      <c r="D52" s="312">
        <v>566</v>
      </c>
      <c r="E52" s="312">
        <v>33070</v>
      </c>
      <c r="F52" s="312">
        <v>70485</v>
      </c>
      <c r="G52" s="312">
        <f>SUM('19'!F12)</f>
        <v>34300</v>
      </c>
      <c r="H52" s="312">
        <f>SUM('19'!G12)</f>
        <v>0</v>
      </c>
      <c r="I52" s="362">
        <f t="shared" si="2"/>
        <v>0</v>
      </c>
      <c r="J52" s="313"/>
    </row>
    <row r="53" spans="1:12" s="259" customFormat="1" ht="18" customHeight="1" x14ac:dyDescent="0.25">
      <c r="A53" s="363" t="s">
        <v>506</v>
      </c>
      <c r="B53" s="364"/>
      <c r="C53" s="365"/>
      <c r="D53" s="366"/>
      <c r="E53" s="366"/>
      <c r="F53" s="366">
        <f>SUM('19'!E45)</f>
        <v>70485</v>
      </c>
      <c r="G53" s="366">
        <f>SUM('19'!F45)</f>
        <v>34300</v>
      </c>
      <c r="H53" s="366">
        <f>SUM('19'!G45)</f>
        <v>0</v>
      </c>
      <c r="I53" s="367">
        <f t="shared" si="2"/>
        <v>0</v>
      </c>
      <c r="K53" s="285"/>
    </row>
    <row r="54" spans="1:12" s="259" customFormat="1" ht="18" customHeight="1" x14ac:dyDescent="0.25">
      <c r="A54" s="379" t="s">
        <v>507</v>
      </c>
      <c r="B54" s="380"/>
      <c r="C54" s="381"/>
      <c r="D54" s="382"/>
      <c r="E54" s="382"/>
      <c r="F54" s="382">
        <f>SUM('18'!E318)</f>
        <v>0</v>
      </c>
      <c r="G54" s="382">
        <f>SUM('18'!F318)</f>
        <v>0</v>
      </c>
      <c r="H54" s="382">
        <f>SUM('18'!G318)</f>
        <v>0</v>
      </c>
      <c r="I54" s="383">
        <v>0</v>
      </c>
    </row>
    <row r="55" spans="1:12" s="260" customFormat="1" ht="18" customHeight="1" x14ac:dyDescent="0.25">
      <c r="A55" s="650" t="s">
        <v>174</v>
      </c>
      <c r="B55" s="651"/>
      <c r="C55" s="360">
        <v>20</v>
      </c>
      <c r="D55" s="361">
        <f>SUM('20'!C10)</f>
        <v>0</v>
      </c>
      <c r="E55" s="361">
        <f>SUM('20'!D10)</f>
        <v>0</v>
      </c>
      <c r="F55" s="361">
        <f>SUM('20'!E10)</f>
        <v>513</v>
      </c>
      <c r="G55" s="361">
        <f>SUM('20'!F10)</f>
        <v>513</v>
      </c>
      <c r="H55" s="361">
        <f>SUM('20'!G10)</f>
        <v>498</v>
      </c>
      <c r="I55" s="362">
        <f t="shared" si="2"/>
        <v>97.076023391812853</v>
      </c>
      <c r="J55" s="259"/>
    </row>
    <row r="56" spans="1:12" s="368" customFormat="1" ht="18" customHeight="1" x14ac:dyDescent="0.2">
      <c r="A56" s="363" t="s">
        <v>506</v>
      </c>
      <c r="B56" s="364"/>
      <c r="C56" s="365"/>
      <c r="D56" s="366"/>
      <c r="E56" s="366"/>
      <c r="F56" s="366">
        <f>SUM('20'!E27)</f>
        <v>513</v>
      </c>
      <c r="G56" s="366">
        <f>SUM('20'!F27)</f>
        <v>513</v>
      </c>
      <c r="H56" s="366">
        <f>SUM('20'!G27)</f>
        <v>498</v>
      </c>
      <c r="I56" s="367">
        <f t="shared" si="2"/>
        <v>97.076023391812853</v>
      </c>
      <c r="J56" s="336"/>
    </row>
    <row r="57" spans="1:12" s="368" customFormat="1" ht="18" customHeight="1" thickBot="1" x14ac:dyDescent="0.25">
      <c r="A57" s="369" t="s">
        <v>507</v>
      </c>
      <c r="B57" s="370"/>
      <c r="C57" s="371"/>
      <c r="D57" s="372"/>
      <c r="E57" s="372"/>
      <c r="F57" s="372">
        <f>SUM('20'!E28)</f>
        <v>0</v>
      </c>
      <c r="G57" s="372">
        <f>SUM('20'!F28)</f>
        <v>0</v>
      </c>
      <c r="H57" s="372">
        <f>SUM('20'!G28)</f>
        <v>0</v>
      </c>
      <c r="I57" s="373">
        <v>0</v>
      </c>
      <c r="J57" s="336"/>
    </row>
    <row r="58" spans="1:12" s="6" customFormat="1" ht="25.5" customHeight="1" thickTop="1" thickBot="1" x14ac:dyDescent="0.3">
      <c r="A58" s="652" t="s">
        <v>208</v>
      </c>
      <c r="B58" s="653"/>
      <c r="C58" s="653"/>
      <c r="D58" s="11">
        <f>SUM(D7:D55)</f>
        <v>566898</v>
      </c>
      <c r="E58" s="11">
        <f>SUM(E7:E55)</f>
        <v>585236</v>
      </c>
      <c r="F58" s="11">
        <f>SUM(F7,F10,F13,F16,F19,F22,F25,F28,F31,F34,F37,F40,F43,F46,F49,F52,F55)</f>
        <v>932961</v>
      </c>
      <c r="G58" s="11">
        <f t="shared" ref="G58:H58" si="9">SUM(G7,G10,G13,G16,G19,G22,G25,G28,G31,G34,G37,G40,G43,G46,G49,G52,G55)</f>
        <v>970350</v>
      </c>
      <c r="H58" s="11">
        <f t="shared" si="9"/>
        <v>1051463</v>
      </c>
      <c r="I58" s="29">
        <f t="shared" si="2"/>
        <v>112.70170993214079</v>
      </c>
      <c r="K58" s="13"/>
      <c r="L58" s="15"/>
    </row>
    <row r="59" spans="1:12" ht="13.5" thickTop="1" x14ac:dyDescent="0.2">
      <c r="A59" s="465"/>
      <c r="B59" s="465"/>
      <c r="C59" s="465"/>
      <c r="D59" s="465"/>
      <c r="E59" s="465"/>
      <c r="F59" s="465"/>
      <c r="G59" s="465"/>
      <c r="H59" s="465"/>
      <c r="I59" s="465"/>
    </row>
    <row r="60" spans="1:12" ht="13.5" customHeight="1" x14ac:dyDescent="0.2">
      <c r="A60" s="654"/>
      <c r="B60" s="654"/>
      <c r="C60" s="654"/>
      <c r="D60" s="654"/>
      <c r="E60" s="654"/>
      <c r="F60" s="654"/>
      <c r="G60" s="654"/>
      <c r="H60" s="654"/>
      <c r="I60" s="654"/>
    </row>
    <row r="61" spans="1:12" x14ac:dyDescent="0.2">
      <c r="A61" s="336" t="s">
        <v>499</v>
      </c>
      <c r="B61" s="7"/>
      <c r="C61" s="7"/>
      <c r="D61" s="19"/>
      <c r="E61" s="19"/>
      <c r="F61" s="19"/>
      <c r="G61" s="19"/>
      <c r="H61" s="19"/>
      <c r="I61" s="20"/>
    </row>
    <row r="62" spans="1:12" ht="14.25" x14ac:dyDescent="0.2">
      <c r="A62" s="310" t="s">
        <v>497</v>
      </c>
      <c r="B62" s="310"/>
      <c r="C62" s="458"/>
      <c r="D62" s="458"/>
      <c r="E62" s="458"/>
      <c r="F62" s="5">
        <f>F58-F63</f>
        <v>541881</v>
      </c>
      <c r="G62" s="5">
        <f>G58-G63</f>
        <v>571119</v>
      </c>
      <c r="H62" s="5">
        <f>H58-H63</f>
        <v>652164</v>
      </c>
      <c r="I62" s="340">
        <f>H62/F62*100</f>
        <v>120.35188537704772</v>
      </c>
    </row>
    <row r="63" spans="1:12" ht="14.25" x14ac:dyDescent="0.2">
      <c r="A63" s="6" t="s">
        <v>775</v>
      </c>
      <c r="B63" s="6"/>
      <c r="C63" s="13"/>
      <c r="D63" s="459"/>
      <c r="E63" s="459"/>
      <c r="F63" s="5">
        <f>'01'!E8+'03'!E8+'02'!E8</f>
        <v>391080</v>
      </c>
      <c r="G63" s="5">
        <f>'01'!F8+'03'!F8+'02'!F8</f>
        <v>399231</v>
      </c>
      <c r="H63" s="5">
        <f>'02'!G8+'01'!G8</f>
        <v>399299</v>
      </c>
      <c r="I63" s="341">
        <f>H63/F63*100</f>
        <v>102.10161603763936</v>
      </c>
    </row>
    <row r="64" spans="1:12" ht="15.75" thickBot="1" x14ac:dyDescent="0.3">
      <c r="A64" s="337" t="s">
        <v>498</v>
      </c>
      <c r="B64" s="337"/>
      <c r="C64" s="460"/>
      <c r="D64" s="460"/>
      <c r="E64" s="460"/>
      <c r="F64" s="338">
        <f>SUM(F62:F63)</f>
        <v>932961</v>
      </c>
      <c r="G64" s="338">
        <f>SUM(G62:G63)</f>
        <v>970350</v>
      </c>
      <c r="H64" s="338">
        <f>SUM(H62:H63)</f>
        <v>1051463</v>
      </c>
      <c r="I64" s="339">
        <f>H64/F64*100</f>
        <v>112.70170993214079</v>
      </c>
    </row>
    <row r="65" spans="1:9" ht="13.5" thickTop="1" x14ac:dyDescent="0.2"/>
    <row r="67" spans="1:9" x14ac:dyDescent="0.2">
      <c r="A67" s="336" t="s">
        <v>499</v>
      </c>
      <c r="B67" s="7"/>
      <c r="C67" s="7"/>
      <c r="D67" s="19"/>
      <c r="E67" s="19"/>
      <c r="F67" s="19"/>
      <c r="G67" s="19"/>
      <c r="H67" s="19"/>
      <c r="I67" s="20"/>
    </row>
    <row r="68" spans="1:9" ht="14.25" x14ac:dyDescent="0.2">
      <c r="A68" s="310" t="s">
        <v>771</v>
      </c>
      <c r="B68" s="310"/>
      <c r="C68" s="310"/>
      <c r="D68" s="310"/>
      <c r="E68" s="310"/>
      <c r="F68" s="5">
        <f>SUM(F8,F11,F14,F17,F20,F23,F26,F29,F32,F35,F38,F41,F44,F47,F50,F53,F56)</f>
        <v>930729</v>
      </c>
      <c r="G68" s="5">
        <f t="shared" ref="G68:H68" si="10">SUM(G8,G11,G14,G17,G20,G23,G26,G29,G32,G35,G38,G41,G44,G47,G50,G53,G56)</f>
        <v>953371</v>
      </c>
      <c r="H68" s="5">
        <f t="shared" si="10"/>
        <v>1049298</v>
      </c>
      <c r="I68" s="340">
        <f>H68/F68*100</f>
        <v>112.7393688173464</v>
      </c>
    </row>
    <row r="69" spans="1:9" ht="14.25" x14ac:dyDescent="0.2">
      <c r="A69" s="6" t="s">
        <v>503</v>
      </c>
      <c r="B69" s="6"/>
      <c r="C69" s="6"/>
      <c r="D69" s="5"/>
      <c r="E69" s="5"/>
      <c r="F69" s="5">
        <f>SUM(F9,F12,F15,F18,F21,F24,F27,F30,F33,F36,F39,F42,F45,F48,F51,F54,F57)</f>
        <v>2232</v>
      </c>
      <c r="G69" s="5">
        <f t="shared" ref="G69:H69" si="11">SUM(G9,G12,G15,G18,G21,G24,G27,G30,G33,G36,G39,G42,G45,G48,G51,G54,G57)</f>
        <v>16979</v>
      </c>
      <c r="H69" s="5">
        <f t="shared" si="11"/>
        <v>2165</v>
      </c>
      <c r="I69" s="341">
        <f>H69/F69*100</f>
        <v>96.998207885304652</v>
      </c>
    </row>
    <row r="70" spans="1:9" ht="15.75" thickBot="1" x14ac:dyDescent="0.3">
      <c r="A70" s="337" t="s">
        <v>498</v>
      </c>
      <c r="B70" s="337"/>
      <c r="C70" s="337"/>
      <c r="D70" s="337"/>
      <c r="E70" s="337"/>
      <c r="F70" s="338">
        <f>SUM(F68:F69)</f>
        <v>932961</v>
      </c>
      <c r="G70" s="338">
        <f>SUM(G68:G69)</f>
        <v>970350</v>
      </c>
      <c r="H70" s="338">
        <f>SUM(H68:H69)</f>
        <v>1051463</v>
      </c>
      <c r="I70" s="339">
        <f>H70/F70*100</f>
        <v>112.70170993214079</v>
      </c>
    </row>
    <row r="71" spans="1:9" ht="13.5" thickTop="1" x14ac:dyDescent="0.2"/>
    <row r="73" spans="1:9" x14ac:dyDescent="0.2">
      <c r="I73" s="16"/>
    </row>
    <row r="74" spans="1:9" x14ac:dyDescent="0.2">
      <c r="I74" s="16"/>
    </row>
    <row r="75" spans="1:9" x14ac:dyDescent="0.2">
      <c r="I75" s="16"/>
    </row>
    <row r="76" spans="1:9" x14ac:dyDescent="0.2">
      <c r="I76" s="16"/>
    </row>
    <row r="77" spans="1:9" x14ac:dyDescent="0.2">
      <c r="I77" s="16"/>
    </row>
    <row r="78" spans="1:9" x14ac:dyDescent="0.2">
      <c r="I78" s="16"/>
    </row>
    <row r="79" spans="1:9" x14ac:dyDescent="0.2">
      <c r="I79" s="16"/>
    </row>
    <row r="80" spans="1:9" x14ac:dyDescent="0.2">
      <c r="I80" s="16"/>
    </row>
    <row r="81" spans="9:9" x14ac:dyDescent="0.2">
      <c r="I81" s="16"/>
    </row>
    <row r="82" spans="9:9" x14ac:dyDescent="0.2">
      <c r="I82" s="16"/>
    </row>
    <row r="83" spans="9:9" x14ac:dyDescent="0.2">
      <c r="I83" s="16"/>
    </row>
    <row r="84" spans="9:9" x14ac:dyDescent="0.2">
      <c r="I84" s="16"/>
    </row>
    <row r="85" spans="9:9" x14ac:dyDescent="0.2">
      <c r="I85" s="16"/>
    </row>
    <row r="86" spans="9:9" x14ac:dyDescent="0.2">
      <c r="I86" s="16"/>
    </row>
    <row r="87" spans="9:9" x14ac:dyDescent="0.2">
      <c r="I87" s="16"/>
    </row>
    <row r="88" spans="9:9" x14ac:dyDescent="0.2">
      <c r="I88" s="16"/>
    </row>
    <row r="89" spans="9:9" x14ac:dyDescent="0.2">
      <c r="I89" s="16"/>
    </row>
    <row r="90" spans="9:9" x14ac:dyDescent="0.2">
      <c r="I90" s="16"/>
    </row>
    <row r="91" spans="9:9" x14ac:dyDescent="0.2">
      <c r="I91" s="16"/>
    </row>
    <row r="92" spans="9:9" x14ac:dyDescent="0.2">
      <c r="I92" s="16"/>
    </row>
    <row r="93" spans="9:9" x14ac:dyDescent="0.2">
      <c r="I93" s="16"/>
    </row>
    <row r="94" spans="9:9" x14ac:dyDescent="0.2">
      <c r="I94" s="16"/>
    </row>
    <row r="95" spans="9:9" x14ac:dyDescent="0.2">
      <c r="I95" s="16"/>
    </row>
    <row r="96" spans="9:9" x14ac:dyDescent="0.2">
      <c r="I96" s="16"/>
    </row>
    <row r="97" spans="9:9" x14ac:dyDescent="0.2">
      <c r="I97" s="16"/>
    </row>
    <row r="98" spans="9:9" x14ac:dyDescent="0.2">
      <c r="I98" s="16"/>
    </row>
    <row r="99" spans="9:9" x14ac:dyDescent="0.2">
      <c r="I99" s="16"/>
    </row>
    <row r="100" spans="9:9" x14ac:dyDescent="0.2">
      <c r="I100" s="16"/>
    </row>
    <row r="101" spans="9:9" x14ac:dyDescent="0.2">
      <c r="I101" s="16"/>
    </row>
    <row r="102" spans="9:9" x14ac:dyDescent="0.2">
      <c r="I102" s="16"/>
    </row>
    <row r="103" spans="9:9" x14ac:dyDescent="0.2">
      <c r="I103" s="16"/>
    </row>
    <row r="104" spans="9:9" x14ac:dyDescent="0.2">
      <c r="I104" s="16"/>
    </row>
    <row r="105" spans="9:9" x14ac:dyDescent="0.2">
      <c r="I105" s="16"/>
    </row>
    <row r="106" spans="9:9" x14ac:dyDescent="0.2">
      <c r="I106" s="16"/>
    </row>
    <row r="107" spans="9:9" x14ac:dyDescent="0.2">
      <c r="I107" s="16"/>
    </row>
    <row r="108" spans="9:9" x14ac:dyDescent="0.2">
      <c r="I108" s="16"/>
    </row>
    <row r="109" spans="9:9" x14ac:dyDescent="0.2">
      <c r="I109" s="16"/>
    </row>
    <row r="110" spans="9:9" x14ac:dyDescent="0.2">
      <c r="I110" s="16"/>
    </row>
    <row r="111" spans="9:9" x14ac:dyDescent="0.2">
      <c r="I111" s="16"/>
    </row>
    <row r="112" spans="9:9" x14ac:dyDescent="0.2">
      <c r="I112" s="16"/>
    </row>
    <row r="113" spans="9:9" x14ac:dyDescent="0.2">
      <c r="I113" s="16"/>
    </row>
    <row r="114" spans="9:9" x14ac:dyDescent="0.2">
      <c r="I114" s="16"/>
    </row>
    <row r="115" spans="9:9" x14ac:dyDescent="0.2">
      <c r="I115" s="16"/>
    </row>
    <row r="116" spans="9:9" x14ac:dyDescent="0.2">
      <c r="I116" s="16"/>
    </row>
    <row r="117" spans="9:9" x14ac:dyDescent="0.2">
      <c r="I117" s="16"/>
    </row>
    <row r="118" spans="9:9" x14ac:dyDescent="0.2">
      <c r="I118" s="16"/>
    </row>
    <row r="119" spans="9:9" x14ac:dyDescent="0.2">
      <c r="I119" s="16"/>
    </row>
    <row r="120" spans="9:9" x14ac:dyDescent="0.2">
      <c r="I120" s="16"/>
    </row>
    <row r="121" spans="9:9" x14ac:dyDescent="0.2">
      <c r="I121" s="16"/>
    </row>
    <row r="122" spans="9:9" x14ac:dyDescent="0.2">
      <c r="I122" s="16"/>
    </row>
    <row r="123" spans="9:9" x14ac:dyDescent="0.2">
      <c r="I123" s="16"/>
    </row>
    <row r="124" spans="9:9" x14ac:dyDescent="0.2">
      <c r="I124" s="16"/>
    </row>
    <row r="125" spans="9:9" x14ac:dyDescent="0.2">
      <c r="I125" s="16"/>
    </row>
    <row r="126" spans="9:9" x14ac:dyDescent="0.2">
      <c r="I126" s="16"/>
    </row>
    <row r="127" spans="9:9" x14ac:dyDescent="0.2">
      <c r="I127" s="16"/>
    </row>
    <row r="128" spans="9:9" x14ac:dyDescent="0.2">
      <c r="I128" s="16"/>
    </row>
    <row r="129" spans="9:9" x14ac:dyDescent="0.2">
      <c r="I129" s="16"/>
    </row>
    <row r="130" spans="9:9" x14ac:dyDescent="0.2">
      <c r="I130" s="16"/>
    </row>
    <row r="131" spans="9:9" x14ac:dyDescent="0.2">
      <c r="I131" s="16"/>
    </row>
    <row r="132" spans="9:9" x14ac:dyDescent="0.2">
      <c r="I132" s="16"/>
    </row>
    <row r="133" spans="9:9" x14ac:dyDescent="0.2">
      <c r="I133" s="16"/>
    </row>
    <row r="134" spans="9:9" x14ac:dyDescent="0.2">
      <c r="I134" s="16"/>
    </row>
    <row r="135" spans="9:9" x14ac:dyDescent="0.2">
      <c r="I135" s="16"/>
    </row>
    <row r="136" spans="9:9" x14ac:dyDescent="0.2">
      <c r="I136" s="16"/>
    </row>
    <row r="137" spans="9:9" x14ac:dyDescent="0.2">
      <c r="I137" s="16"/>
    </row>
    <row r="138" spans="9:9" x14ac:dyDescent="0.2">
      <c r="I138" s="16"/>
    </row>
    <row r="139" spans="9:9" x14ac:dyDescent="0.2">
      <c r="I139" s="16"/>
    </row>
    <row r="140" spans="9:9" x14ac:dyDescent="0.2">
      <c r="I140" s="16"/>
    </row>
    <row r="141" spans="9:9" x14ac:dyDescent="0.2">
      <c r="I141" s="16"/>
    </row>
    <row r="142" spans="9:9" x14ac:dyDescent="0.2">
      <c r="I142" s="16"/>
    </row>
    <row r="143" spans="9:9" x14ac:dyDescent="0.2">
      <c r="I143" s="16"/>
    </row>
    <row r="144" spans="9:9" x14ac:dyDescent="0.2">
      <c r="I144" s="16"/>
    </row>
    <row r="145" spans="9:9" x14ac:dyDescent="0.2">
      <c r="I145" s="16"/>
    </row>
    <row r="146" spans="9:9" x14ac:dyDescent="0.2">
      <c r="I146" s="16"/>
    </row>
    <row r="147" spans="9:9" x14ac:dyDescent="0.2">
      <c r="I147" s="16"/>
    </row>
    <row r="148" spans="9:9" x14ac:dyDescent="0.2">
      <c r="I148" s="16"/>
    </row>
    <row r="149" spans="9:9" x14ac:dyDescent="0.2">
      <c r="I149" s="16"/>
    </row>
    <row r="150" spans="9:9" x14ac:dyDescent="0.2">
      <c r="I150" s="16"/>
    </row>
    <row r="151" spans="9:9" x14ac:dyDescent="0.2">
      <c r="I151" s="16"/>
    </row>
    <row r="152" spans="9:9" x14ac:dyDescent="0.2">
      <c r="I152" s="16"/>
    </row>
    <row r="153" spans="9:9" x14ac:dyDescent="0.2">
      <c r="I153" s="16"/>
    </row>
    <row r="154" spans="9:9" x14ac:dyDescent="0.2">
      <c r="I154" s="16"/>
    </row>
    <row r="155" spans="9:9" x14ac:dyDescent="0.2">
      <c r="I155" s="16"/>
    </row>
    <row r="156" spans="9:9" x14ac:dyDescent="0.2">
      <c r="I156" s="16"/>
    </row>
    <row r="157" spans="9:9" x14ac:dyDescent="0.2">
      <c r="I157" s="16"/>
    </row>
    <row r="158" spans="9:9" x14ac:dyDescent="0.2">
      <c r="I158" s="16"/>
    </row>
    <row r="159" spans="9:9" x14ac:dyDescent="0.2">
      <c r="I159" s="16"/>
    </row>
    <row r="160" spans="9:9" x14ac:dyDescent="0.2">
      <c r="I160" s="16"/>
    </row>
    <row r="161" spans="9:9" x14ac:dyDescent="0.2">
      <c r="I161" s="16"/>
    </row>
    <row r="162" spans="9:9" x14ac:dyDescent="0.2">
      <c r="I162" s="16"/>
    </row>
    <row r="163" spans="9:9" x14ac:dyDescent="0.2">
      <c r="I163" s="16"/>
    </row>
    <row r="164" spans="9:9" x14ac:dyDescent="0.2">
      <c r="I164" s="16"/>
    </row>
    <row r="165" spans="9:9" x14ac:dyDescent="0.2">
      <c r="I165" s="16"/>
    </row>
    <row r="166" spans="9:9" x14ac:dyDescent="0.2">
      <c r="I166" s="16"/>
    </row>
    <row r="167" spans="9:9" x14ac:dyDescent="0.2">
      <c r="I167" s="16"/>
    </row>
    <row r="168" spans="9:9" x14ac:dyDescent="0.2">
      <c r="I168" s="16"/>
    </row>
    <row r="169" spans="9:9" x14ac:dyDescent="0.2">
      <c r="I169" s="16"/>
    </row>
    <row r="170" spans="9:9" x14ac:dyDescent="0.2">
      <c r="I170" s="16"/>
    </row>
    <row r="171" spans="9:9" x14ac:dyDescent="0.2">
      <c r="I171" s="16"/>
    </row>
    <row r="172" spans="9:9" x14ac:dyDescent="0.2">
      <c r="I172" s="16"/>
    </row>
    <row r="173" spans="9:9" x14ac:dyDescent="0.2">
      <c r="I173" s="16"/>
    </row>
    <row r="174" spans="9:9" x14ac:dyDescent="0.2">
      <c r="I174" s="16"/>
    </row>
    <row r="175" spans="9:9" x14ac:dyDescent="0.2">
      <c r="I175" s="16"/>
    </row>
    <row r="176" spans="9:9" x14ac:dyDescent="0.2">
      <c r="I176" s="16"/>
    </row>
    <row r="177" spans="9:9" x14ac:dyDescent="0.2">
      <c r="I177" s="16"/>
    </row>
    <row r="178" spans="9:9" x14ac:dyDescent="0.2">
      <c r="I178" s="16"/>
    </row>
    <row r="179" spans="9:9" x14ac:dyDescent="0.2">
      <c r="I179" s="16"/>
    </row>
    <row r="180" spans="9:9" x14ac:dyDescent="0.2">
      <c r="I180" s="16"/>
    </row>
    <row r="181" spans="9:9" x14ac:dyDescent="0.2">
      <c r="I181" s="16"/>
    </row>
    <row r="182" spans="9:9" x14ac:dyDescent="0.2">
      <c r="I182" s="16"/>
    </row>
    <row r="183" spans="9:9" x14ac:dyDescent="0.2">
      <c r="I183" s="16"/>
    </row>
    <row r="184" spans="9:9" x14ac:dyDescent="0.2">
      <c r="I184" s="16"/>
    </row>
    <row r="185" spans="9:9" x14ac:dyDescent="0.2">
      <c r="I185" s="16"/>
    </row>
    <row r="186" spans="9:9" x14ac:dyDescent="0.2">
      <c r="I186" s="16"/>
    </row>
    <row r="187" spans="9:9" x14ac:dyDescent="0.2">
      <c r="I187" s="16"/>
    </row>
    <row r="188" spans="9:9" x14ac:dyDescent="0.2">
      <c r="I188" s="16"/>
    </row>
    <row r="189" spans="9:9" x14ac:dyDescent="0.2">
      <c r="I189" s="16"/>
    </row>
    <row r="190" spans="9:9" x14ac:dyDescent="0.2">
      <c r="I190" s="16"/>
    </row>
    <row r="191" spans="9:9" x14ac:dyDescent="0.2">
      <c r="I191" s="16"/>
    </row>
    <row r="192" spans="9:9" x14ac:dyDescent="0.2">
      <c r="I192" s="16"/>
    </row>
    <row r="193" spans="9:9" x14ac:dyDescent="0.2">
      <c r="I193" s="16"/>
    </row>
    <row r="194" spans="9:9" x14ac:dyDescent="0.2">
      <c r="I194" s="16"/>
    </row>
    <row r="195" spans="9:9" x14ac:dyDescent="0.2">
      <c r="I195" s="16"/>
    </row>
    <row r="196" spans="9:9" x14ac:dyDescent="0.2">
      <c r="I196" s="16"/>
    </row>
    <row r="197" spans="9:9" x14ac:dyDescent="0.2">
      <c r="I197" s="16"/>
    </row>
    <row r="198" spans="9:9" x14ac:dyDescent="0.2">
      <c r="I198" s="16"/>
    </row>
    <row r="199" spans="9:9" x14ac:dyDescent="0.2">
      <c r="I199" s="16"/>
    </row>
    <row r="200" spans="9:9" x14ac:dyDescent="0.2">
      <c r="I200" s="16"/>
    </row>
    <row r="201" spans="9:9" x14ac:dyDescent="0.2">
      <c r="I201" s="16"/>
    </row>
    <row r="202" spans="9:9" x14ac:dyDescent="0.2">
      <c r="I202" s="16"/>
    </row>
    <row r="203" spans="9:9" x14ac:dyDescent="0.2">
      <c r="I203" s="16"/>
    </row>
    <row r="204" spans="9:9" x14ac:dyDescent="0.2">
      <c r="I204" s="16"/>
    </row>
    <row r="205" spans="9:9" x14ac:dyDescent="0.2">
      <c r="I205" s="16"/>
    </row>
    <row r="206" spans="9:9" x14ac:dyDescent="0.2">
      <c r="I206" s="16"/>
    </row>
    <row r="207" spans="9:9" x14ac:dyDescent="0.2">
      <c r="I207" s="16"/>
    </row>
    <row r="208" spans="9:9" x14ac:dyDescent="0.2">
      <c r="I208" s="16"/>
    </row>
    <row r="209" spans="9:9" x14ac:dyDescent="0.2">
      <c r="I209" s="16"/>
    </row>
    <row r="210" spans="9:9" x14ac:dyDescent="0.2">
      <c r="I210" s="16"/>
    </row>
    <row r="211" spans="9:9" x14ac:dyDescent="0.2">
      <c r="I211" s="16"/>
    </row>
    <row r="212" spans="9:9" x14ac:dyDescent="0.2">
      <c r="I212" s="16"/>
    </row>
    <row r="213" spans="9:9" x14ac:dyDescent="0.2">
      <c r="I213" s="16"/>
    </row>
    <row r="214" spans="9:9" x14ac:dyDescent="0.2">
      <c r="I214" s="16"/>
    </row>
    <row r="215" spans="9:9" x14ac:dyDescent="0.2">
      <c r="I215" s="16"/>
    </row>
    <row r="216" spans="9:9" x14ac:dyDescent="0.2">
      <c r="I216" s="16"/>
    </row>
    <row r="217" spans="9:9" x14ac:dyDescent="0.2">
      <c r="I217" s="16"/>
    </row>
    <row r="218" spans="9:9" x14ac:dyDescent="0.2">
      <c r="I218" s="16"/>
    </row>
    <row r="219" spans="9:9" x14ac:dyDescent="0.2">
      <c r="I219" s="16"/>
    </row>
    <row r="220" spans="9:9" x14ac:dyDescent="0.2">
      <c r="I220" s="16"/>
    </row>
    <row r="221" spans="9:9" x14ac:dyDescent="0.2">
      <c r="I221" s="16"/>
    </row>
    <row r="222" spans="9:9" x14ac:dyDescent="0.2">
      <c r="I222" s="16"/>
    </row>
    <row r="223" spans="9:9" x14ac:dyDescent="0.2">
      <c r="I223" s="16"/>
    </row>
    <row r="224" spans="9:9" x14ac:dyDescent="0.2">
      <c r="I224" s="16"/>
    </row>
    <row r="225" spans="9:9" x14ac:dyDescent="0.2">
      <c r="I225" s="16"/>
    </row>
    <row r="226" spans="9:9" x14ac:dyDescent="0.2">
      <c r="I226" s="16"/>
    </row>
    <row r="227" spans="9:9" x14ac:dyDescent="0.2">
      <c r="I227" s="16"/>
    </row>
    <row r="228" spans="9:9" x14ac:dyDescent="0.2">
      <c r="I228" s="16"/>
    </row>
    <row r="229" spans="9:9" x14ac:dyDescent="0.2">
      <c r="I229" s="16"/>
    </row>
    <row r="230" spans="9:9" x14ac:dyDescent="0.2">
      <c r="I230" s="16"/>
    </row>
    <row r="231" spans="9:9" x14ac:dyDescent="0.2">
      <c r="I231" s="16"/>
    </row>
  </sheetData>
  <mergeCells count="21">
    <mergeCell ref="A10:B10"/>
    <mergeCell ref="A60:I60"/>
    <mergeCell ref="A5:B5"/>
    <mergeCell ref="A6:B6"/>
    <mergeCell ref="A16:B16"/>
    <mergeCell ref="A37:B37"/>
    <mergeCell ref="A25:B25"/>
    <mergeCell ref="A19:B19"/>
    <mergeCell ref="A46:B46"/>
    <mergeCell ref="A58:C58"/>
    <mergeCell ref="A49:B49"/>
    <mergeCell ref="A52:B52"/>
    <mergeCell ref="A55:B55"/>
    <mergeCell ref="A43:B43"/>
    <mergeCell ref="A7:B7"/>
    <mergeCell ref="A40:B40"/>
    <mergeCell ref="A13:B13"/>
    <mergeCell ref="A22:B22"/>
    <mergeCell ref="A28:B28"/>
    <mergeCell ref="A31:B31"/>
    <mergeCell ref="A34:B34"/>
  </mergeCells>
  <pageMargins left="0.70866141732283472" right="0.70866141732283472" top="0.78740157480314965" bottom="0.78740157480314965" header="0.31496062992125984" footer="0.31496062992125984"/>
  <pageSetup paperSize="9" scale="70" firstPageNumber="32" orientation="portrait" useFirstPageNumber="1" r:id="rId1"/>
  <headerFooter>
    <oddFooter>&amp;L&amp;"-,Kurzíva"Zastupitelstvo  Olomouckého kraje 13-12-2021
13. - Rozpočet Olomouckého kraje 2022 - návrh rozpočtu
Příloha č. 3a): Výdaje odborů &amp;R&amp;"-,Kurzíva"Strana &amp;P (Celkem 176)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420"/>
  <sheetViews>
    <sheetView view="pageBreakPreview" topLeftCell="A88" zoomScaleNormal="100" zoomScaleSheetLayoutView="100" workbookViewId="0">
      <selection activeCell="A31" sqref="A30:H31"/>
    </sheetView>
  </sheetViews>
  <sheetFormatPr defaultColWidth="9.140625" defaultRowHeight="14.25" x14ac:dyDescent="0.2"/>
  <cols>
    <col min="1" max="1" width="5.28515625" style="38" customWidth="1"/>
    <col min="2" max="2" width="8.5703125" style="44" customWidth="1"/>
    <col min="3" max="3" width="9.140625" style="44"/>
    <col min="4" max="4" width="58.7109375" style="38" customWidth="1"/>
    <col min="5" max="5" width="15.7109375" style="38" customWidth="1"/>
    <col min="6" max="7" width="15.7109375" style="36" customWidth="1"/>
    <col min="8" max="8" width="8.28515625" style="38" customWidth="1"/>
    <col min="9" max="9" width="9.7109375" style="69" customWidth="1"/>
    <col min="10" max="10" width="9.140625" style="69"/>
    <col min="11" max="12" width="9.140625" style="23"/>
    <col min="13" max="13" width="13.28515625" style="23" customWidth="1"/>
    <col min="14" max="39" width="9.140625" style="23"/>
    <col min="40" max="16384" width="9.140625" style="38"/>
  </cols>
  <sheetData>
    <row r="1" spans="1:39" ht="23.25" x14ac:dyDescent="0.35">
      <c r="B1" s="64" t="s">
        <v>0</v>
      </c>
      <c r="C1" s="22"/>
      <c r="D1" s="23"/>
      <c r="E1" s="23"/>
      <c r="F1" s="24"/>
      <c r="G1" s="679" t="s">
        <v>322</v>
      </c>
      <c r="H1" s="680"/>
    </row>
    <row r="2" spans="1:39" x14ac:dyDescent="0.2">
      <c r="B2" s="22"/>
      <c r="C2" s="22"/>
      <c r="D2" s="23"/>
      <c r="E2" s="23"/>
      <c r="F2" s="24"/>
      <c r="G2" s="24"/>
      <c r="H2" s="23"/>
    </row>
    <row r="3" spans="1:39" x14ac:dyDescent="0.2">
      <c r="B3" s="65" t="s">
        <v>1</v>
      </c>
      <c r="C3" s="65" t="s">
        <v>22</v>
      </c>
      <c r="D3" s="23"/>
      <c r="E3" s="23"/>
      <c r="F3" s="24"/>
      <c r="G3" s="24"/>
      <c r="H3" s="23"/>
    </row>
    <row r="4" spans="1:39" x14ac:dyDescent="0.2">
      <c r="B4" s="22"/>
      <c r="C4" s="65" t="s">
        <v>269</v>
      </c>
      <c r="D4" s="23"/>
      <c r="E4" s="23"/>
      <c r="F4" s="24"/>
      <c r="G4" s="24"/>
      <c r="H4" s="23"/>
    </row>
    <row r="5" spans="1:39" s="41" customFormat="1" ht="15.75" thickBot="1" x14ac:dyDescent="0.3">
      <c r="A5" s="38"/>
      <c r="B5" s="66"/>
      <c r="C5" s="67"/>
      <c r="D5" s="68"/>
      <c r="E5" s="68"/>
      <c r="F5" s="69"/>
      <c r="G5" s="69"/>
      <c r="H5" s="197" t="s">
        <v>6</v>
      </c>
      <c r="I5" s="69"/>
      <c r="J5" s="69"/>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row>
    <row r="6" spans="1:39" s="41" customFormat="1" ht="39.75" thickTop="1" thickBot="1" x14ac:dyDescent="0.25">
      <c r="A6" s="38"/>
      <c r="B6" s="70" t="s">
        <v>2</v>
      </c>
      <c r="C6" s="71" t="s">
        <v>3</v>
      </c>
      <c r="D6" s="72" t="s">
        <v>4</v>
      </c>
      <c r="E6" s="73" t="s">
        <v>500</v>
      </c>
      <c r="F6" s="73" t="s">
        <v>504</v>
      </c>
      <c r="G6" s="73" t="s">
        <v>501</v>
      </c>
      <c r="H6" s="27" t="s">
        <v>5</v>
      </c>
      <c r="I6" s="69"/>
      <c r="J6" s="69"/>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row>
    <row r="7" spans="1:39" s="79" customFormat="1" ht="15.75" thickTop="1" thickBot="1" x14ac:dyDescent="0.25">
      <c r="A7" s="44"/>
      <c r="B7" s="74">
        <v>1</v>
      </c>
      <c r="C7" s="75">
        <v>2</v>
      </c>
      <c r="D7" s="75">
        <v>3</v>
      </c>
      <c r="E7" s="76">
        <v>4</v>
      </c>
      <c r="F7" s="76">
        <v>5</v>
      </c>
      <c r="G7" s="76">
        <v>6</v>
      </c>
      <c r="H7" s="77" t="s">
        <v>337</v>
      </c>
      <c r="I7" s="239"/>
      <c r="J7" s="239"/>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row>
    <row r="8" spans="1:39" ht="15" customHeight="1" thickTop="1" x14ac:dyDescent="0.2">
      <c r="B8" s="80">
        <v>6113</v>
      </c>
      <c r="C8" s="81">
        <v>50</v>
      </c>
      <c r="D8" s="82" t="s">
        <v>271</v>
      </c>
      <c r="E8" s="83">
        <f>SUM(I16)</f>
        <v>35067</v>
      </c>
      <c r="F8" s="34">
        <f>SUM(J16)</f>
        <v>35067</v>
      </c>
      <c r="G8" s="34">
        <f>SUM(G16)</f>
        <v>34479</v>
      </c>
      <c r="H8" s="84">
        <f>G8/E8*100</f>
        <v>98.32320985541962</v>
      </c>
    </row>
    <row r="9" spans="1:39" ht="14.25" customHeight="1" x14ac:dyDescent="0.2">
      <c r="B9" s="85">
        <v>6113</v>
      </c>
      <c r="C9" s="86">
        <v>51</v>
      </c>
      <c r="D9" s="87" t="s">
        <v>7</v>
      </c>
      <c r="E9" s="88">
        <f>SUM(I51)</f>
        <v>5575</v>
      </c>
      <c r="F9" s="88">
        <f>SUM(J51)</f>
        <v>6256</v>
      </c>
      <c r="G9" s="31">
        <f>SUM(G51)</f>
        <v>5436</v>
      </c>
      <c r="H9" s="89">
        <f>G9/E9*100</f>
        <v>97.506726457399111</v>
      </c>
    </row>
    <row r="10" spans="1:39" ht="28.5" x14ac:dyDescent="0.2">
      <c r="B10" s="201">
        <v>6113</v>
      </c>
      <c r="C10" s="202">
        <v>53</v>
      </c>
      <c r="D10" s="203" t="s">
        <v>272</v>
      </c>
      <c r="E10" s="204">
        <f>SUM(I155)</f>
        <v>4</v>
      </c>
      <c r="F10" s="204">
        <f>SUM(J155)</f>
        <v>4</v>
      </c>
      <c r="G10" s="205">
        <f>SUM(G155)</f>
        <v>15</v>
      </c>
      <c r="H10" s="248">
        <f t="shared" ref="H10:H12" si="0">G10/E10*100</f>
        <v>375</v>
      </c>
    </row>
    <row r="11" spans="1:39" ht="14.25" customHeight="1" x14ac:dyDescent="0.2">
      <c r="B11" s="90">
        <v>6113</v>
      </c>
      <c r="C11" s="206">
        <v>54</v>
      </c>
      <c r="D11" s="92" t="s">
        <v>9</v>
      </c>
      <c r="E11" s="93">
        <f>SUM(I163)</f>
        <v>65</v>
      </c>
      <c r="F11" s="93">
        <f>SUM(J163)</f>
        <v>65</v>
      </c>
      <c r="G11" s="33">
        <f>SUM(G163)</f>
        <v>115</v>
      </c>
      <c r="H11" s="89">
        <f>G11/E11*100</f>
        <v>176.92307692307691</v>
      </c>
    </row>
    <row r="12" spans="1:39" ht="29.25" thickBot="1" x14ac:dyDescent="0.25">
      <c r="B12" s="196">
        <v>6330</v>
      </c>
      <c r="C12" s="206">
        <v>53</v>
      </c>
      <c r="D12" s="203" t="s">
        <v>272</v>
      </c>
      <c r="E12" s="50">
        <f>SUM(I170)</f>
        <v>570</v>
      </c>
      <c r="F12" s="50">
        <f>SUM(J170)</f>
        <v>570</v>
      </c>
      <c r="G12" s="50">
        <f>SUM(G170)</f>
        <v>567</v>
      </c>
      <c r="H12" s="248">
        <f t="shared" si="0"/>
        <v>99.473684210526315</v>
      </c>
    </row>
    <row r="13" spans="1:39" s="105" customFormat="1" ht="16.5" thickTop="1" thickBot="1" x14ac:dyDescent="0.3">
      <c r="B13" s="683" t="s">
        <v>8</v>
      </c>
      <c r="C13" s="684"/>
      <c r="D13" s="685"/>
      <c r="E13" s="103">
        <f>SUM(E8:E12)</f>
        <v>41281</v>
      </c>
      <c r="F13" s="103">
        <f>SUM(F8:F12)</f>
        <v>41962</v>
      </c>
      <c r="G13" s="103">
        <f>SUM(G8:G12)</f>
        <v>40612</v>
      </c>
      <c r="H13" s="42">
        <f>G13/E13*100</f>
        <v>98.379399723843903</v>
      </c>
      <c r="I13" s="374"/>
      <c r="J13" s="37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row>
    <row r="14" spans="1:39" ht="15" thickTop="1" x14ac:dyDescent="0.2">
      <c r="B14" s="22"/>
      <c r="C14" s="22"/>
      <c r="D14" s="23"/>
      <c r="E14" s="23"/>
      <c r="F14" s="24"/>
      <c r="G14" s="24"/>
      <c r="H14" s="23"/>
    </row>
    <row r="15" spans="1:39" ht="15" x14ac:dyDescent="0.25">
      <c r="B15" s="107" t="s">
        <v>10</v>
      </c>
      <c r="C15" s="22"/>
      <c r="D15" s="23"/>
      <c r="E15" s="23"/>
      <c r="F15" s="24"/>
      <c r="G15" s="24"/>
      <c r="H15" s="23"/>
    </row>
    <row r="16" spans="1:39" ht="15.75" thickBot="1" x14ac:dyDescent="0.3">
      <c r="B16" s="46" t="s">
        <v>276</v>
      </c>
      <c r="C16" s="47"/>
      <c r="D16" s="48"/>
      <c r="E16" s="49"/>
      <c r="F16" s="49"/>
      <c r="G16" s="681">
        <f>SUM(G17,G21,G25,G29,G33,G38,G43,G46)</f>
        <v>34479</v>
      </c>
      <c r="H16" s="682"/>
      <c r="I16" s="375">
        <f>SUM(I17:I46)</f>
        <v>35067</v>
      </c>
      <c r="J16" s="375">
        <f>SUM(J17:J46)</f>
        <v>35067</v>
      </c>
    </row>
    <row r="17" spans="1:10" ht="15.75" thickTop="1" x14ac:dyDescent="0.25">
      <c r="A17" s="38">
        <v>5019</v>
      </c>
      <c r="B17" s="21" t="s">
        <v>11</v>
      </c>
      <c r="C17" s="66"/>
      <c r="D17" s="104"/>
      <c r="E17" s="108"/>
      <c r="F17" s="108"/>
      <c r="G17" s="673">
        <v>140</v>
      </c>
      <c r="H17" s="686"/>
      <c r="I17" s="69">
        <v>165</v>
      </c>
      <c r="J17" s="69">
        <v>165</v>
      </c>
    </row>
    <row r="18" spans="1:10" ht="15" customHeight="1" x14ac:dyDescent="0.2">
      <c r="B18" s="672" t="s">
        <v>508</v>
      </c>
      <c r="C18" s="672"/>
      <c r="D18" s="672"/>
      <c r="E18" s="672"/>
      <c r="F18" s="672"/>
      <c r="G18" s="672"/>
      <c r="H18" s="672"/>
    </row>
    <row r="19" spans="1:10" ht="15" customHeight="1" x14ac:dyDescent="0.2">
      <c r="B19" s="672"/>
      <c r="C19" s="672"/>
      <c r="D19" s="672"/>
      <c r="E19" s="672"/>
      <c r="F19" s="672"/>
      <c r="G19" s="672"/>
      <c r="H19" s="672"/>
    </row>
    <row r="20" spans="1:10" ht="15" x14ac:dyDescent="0.25">
      <c r="B20" s="169"/>
      <c r="C20" s="170"/>
      <c r="D20" s="170"/>
      <c r="E20" s="170"/>
      <c r="F20" s="170"/>
      <c r="G20" s="170"/>
      <c r="H20" s="171"/>
    </row>
    <row r="21" spans="1:10" ht="15" x14ac:dyDescent="0.25">
      <c r="A21" s="38">
        <v>5021</v>
      </c>
      <c r="B21" s="21" t="s">
        <v>23</v>
      </c>
      <c r="C21" s="110"/>
      <c r="D21" s="110"/>
      <c r="E21" s="110"/>
      <c r="F21" s="110"/>
      <c r="G21" s="673">
        <f>5340</f>
        <v>5340</v>
      </c>
      <c r="H21" s="674"/>
      <c r="I21" s="69">
        <v>5340</v>
      </c>
      <c r="J21" s="69">
        <v>5340</v>
      </c>
    </row>
    <row r="22" spans="1:10" ht="17.25" customHeight="1" x14ac:dyDescent="0.2">
      <c r="B22" s="672" t="s">
        <v>509</v>
      </c>
      <c r="C22" s="672"/>
      <c r="D22" s="672"/>
      <c r="E22" s="672"/>
      <c r="F22" s="672"/>
      <c r="G22" s="672"/>
      <c r="H22" s="672"/>
    </row>
    <row r="23" spans="1:10" ht="13.5" customHeight="1" x14ac:dyDescent="0.2">
      <c r="B23" s="672"/>
      <c r="C23" s="672"/>
      <c r="D23" s="672"/>
      <c r="E23" s="672"/>
      <c r="F23" s="672"/>
      <c r="G23" s="672"/>
      <c r="H23" s="672"/>
    </row>
    <row r="24" spans="1:10" ht="15" x14ac:dyDescent="0.25">
      <c r="B24" s="65"/>
      <c r="C24" s="22"/>
      <c r="D24" s="23"/>
      <c r="E24" s="24"/>
      <c r="F24" s="24"/>
      <c r="G24" s="111"/>
      <c r="H24" s="52"/>
    </row>
    <row r="25" spans="1:10" ht="15" x14ac:dyDescent="0.25">
      <c r="A25" s="38">
        <v>5023</v>
      </c>
      <c r="B25" s="21" t="s">
        <v>24</v>
      </c>
      <c r="C25" s="22"/>
      <c r="D25" s="23"/>
      <c r="E25" s="24"/>
      <c r="F25" s="24"/>
      <c r="G25" s="673">
        <v>21143</v>
      </c>
      <c r="H25" s="674"/>
      <c r="I25" s="69">
        <v>21690</v>
      </c>
      <c r="J25" s="69">
        <v>21690</v>
      </c>
    </row>
    <row r="26" spans="1:10" ht="23.25" customHeight="1" x14ac:dyDescent="0.2">
      <c r="B26" s="671" t="s">
        <v>510</v>
      </c>
      <c r="C26" s="671"/>
      <c r="D26" s="671"/>
      <c r="E26" s="671"/>
      <c r="F26" s="671"/>
      <c r="G26" s="671"/>
      <c r="H26" s="671"/>
    </row>
    <row r="27" spans="1:10" ht="19.5" customHeight="1" x14ac:dyDescent="0.2">
      <c r="B27" s="671"/>
      <c r="C27" s="671"/>
      <c r="D27" s="671"/>
      <c r="E27" s="671"/>
      <c r="F27" s="671"/>
      <c r="G27" s="671"/>
      <c r="H27" s="671"/>
    </row>
    <row r="28" spans="1:10" ht="15" x14ac:dyDescent="0.25">
      <c r="B28" s="22"/>
      <c r="C28" s="22"/>
      <c r="D28" s="23"/>
      <c r="E28" s="24"/>
      <c r="F28" s="24"/>
      <c r="G28" s="24"/>
      <c r="H28" s="52"/>
    </row>
    <row r="29" spans="1:10" ht="15" x14ac:dyDescent="0.25">
      <c r="A29" s="38">
        <v>5029</v>
      </c>
      <c r="B29" s="21" t="s">
        <v>404</v>
      </c>
      <c r="C29" s="22"/>
      <c r="D29" s="23"/>
      <c r="E29" s="24"/>
      <c r="F29" s="24"/>
      <c r="G29" s="673">
        <v>50</v>
      </c>
      <c r="H29" s="674"/>
      <c r="I29" s="69">
        <v>5</v>
      </c>
      <c r="J29" s="69">
        <v>88</v>
      </c>
    </row>
    <row r="30" spans="1:10" ht="15" customHeight="1" x14ac:dyDescent="0.2">
      <c r="B30" s="675" t="s">
        <v>511</v>
      </c>
      <c r="C30" s="675"/>
      <c r="D30" s="675"/>
      <c r="E30" s="675"/>
      <c r="F30" s="675"/>
      <c r="G30" s="675"/>
      <c r="H30" s="675"/>
    </row>
    <row r="31" spans="1:10" ht="15" customHeight="1" x14ac:dyDescent="0.2">
      <c r="B31" s="675"/>
      <c r="C31" s="675"/>
      <c r="D31" s="675"/>
      <c r="E31" s="675"/>
      <c r="F31" s="675"/>
      <c r="G31" s="675"/>
      <c r="H31" s="675"/>
    </row>
    <row r="32" spans="1:10" ht="15" x14ac:dyDescent="0.25">
      <c r="B32" s="22"/>
      <c r="C32" s="22"/>
      <c r="D32" s="23"/>
      <c r="E32" s="24"/>
      <c r="F32" s="24"/>
      <c r="G32" s="24"/>
      <c r="H32" s="282"/>
    </row>
    <row r="33" spans="1:10" ht="15" x14ac:dyDescent="0.25">
      <c r="A33" s="38">
        <v>5031</v>
      </c>
      <c r="B33" s="21" t="s">
        <v>25</v>
      </c>
      <c r="C33" s="22"/>
      <c r="D33" s="23"/>
      <c r="E33" s="24"/>
      <c r="F33" s="24"/>
      <c r="G33" s="673">
        <v>4839</v>
      </c>
      <c r="H33" s="674"/>
      <c r="I33" s="69">
        <v>4857</v>
      </c>
      <c r="J33" s="69">
        <v>4857</v>
      </c>
    </row>
    <row r="34" spans="1:10" ht="15" customHeight="1" x14ac:dyDescent="0.2">
      <c r="B34" s="671" t="s">
        <v>512</v>
      </c>
      <c r="C34" s="671"/>
      <c r="D34" s="671"/>
      <c r="E34" s="671"/>
      <c r="F34" s="671"/>
      <c r="G34" s="671"/>
      <c r="H34" s="671"/>
    </row>
    <row r="35" spans="1:10" ht="15" customHeight="1" x14ac:dyDescent="0.2">
      <c r="B35" s="671"/>
      <c r="C35" s="671"/>
      <c r="D35" s="671"/>
      <c r="E35" s="671"/>
      <c r="F35" s="671"/>
      <c r="G35" s="671"/>
      <c r="H35" s="671"/>
    </row>
    <row r="36" spans="1:10" ht="15" customHeight="1" x14ac:dyDescent="0.2">
      <c r="B36" s="671"/>
      <c r="C36" s="671"/>
      <c r="D36" s="671"/>
      <c r="E36" s="671"/>
      <c r="F36" s="671"/>
      <c r="G36" s="671"/>
      <c r="H36" s="671"/>
    </row>
    <row r="37" spans="1:10" ht="15" x14ac:dyDescent="0.25">
      <c r="B37" s="22"/>
      <c r="C37" s="22"/>
      <c r="D37" s="23"/>
      <c r="E37" s="24"/>
      <c r="F37" s="24"/>
      <c r="G37" s="23"/>
      <c r="H37" s="52"/>
    </row>
    <row r="38" spans="1:10" ht="15" x14ac:dyDescent="0.25">
      <c r="A38" s="38">
        <v>5032</v>
      </c>
      <c r="B38" s="21" t="s">
        <v>47</v>
      </c>
      <c r="C38" s="22"/>
      <c r="D38" s="23"/>
      <c r="E38" s="24"/>
      <c r="F38" s="24"/>
      <c r="G38" s="673">
        <v>2384</v>
      </c>
      <c r="H38" s="674"/>
      <c r="I38" s="69">
        <v>2433</v>
      </c>
      <c r="J38" s="69">
        <v>2433</v>
      </c>
    </row>
    <row r="39" spans="1:10" ht="15" customHeight="1" x14ac:dyDescent="0.2">
      <c r="B39" s="671" t="s">
        <v>513</v>
      </c>
      <c r="C39" s="671"/>
      <c r="D39" s="671"/>
      <c r="E39" s="671"/>
      <c r="F39" s="671"/>
      <c r="G39" s="671"/>
      <c r="H39" s="671"/>
    </row>
    <row r="40" spans="1:10" ht="15" customHeight="1" x14ac:dyDescent="0.2">
      <c r="B40" s="671"/>
      <c r="C40" s="671"/>
      <c r="D40" s="671"/>
      <c r="E40" s="671"/>
      <c r="F40" s="671"/>
      <c r="G40" s="671"/>
      <c r="H40" s="671"/>
    </row>
    <row r="41" spans="1:10" ht="15" customHeight="1" x14ac:dyDescent="0.2">
      <c r="B41" s="671"/>
      <c r="C41" s="671"/>
      <c r="D41" s="671"/>
      <c r="E41" s="671"/>
      <c r="F41" s="671"/>
      <c r="G41" s="671"/>
      <c r="H41" s="671"/>
    </row>
    <row r="42" spans="1:10" ht="15" x14ac:dyDescent="0.25">
      <c r="B42" s="110"/>
      <c r="C42" s="110"/>
      <c r="D42" s="110"/>
      <c r="E42" s="110"/>
      <c r="F42" s="110"/>
      <c r="G42" s="110"/>
      <c r="H42" s="52"/>
    </row>
    <row r="43" spans="1:10" ht="15" x14ac:dyDescent="0.25">
      <c r="A43" s="38">
        <v>5039</v>
      </c>
      <c r="B43" s="21" t="s">
        <v>26</v>
      </c>
      <c r="C43" s="66"/>
      <c r="D43" s="104"/>
      <c r="E43" s="24"/>
      <c r="F43" s="24"/>
      <c r="G43" s="673">
        <v>48</v>
      </c>
      <c r="H43" s="674"/>
      <c r="I43" s="69">
        <v>52</v>
      </c>
      <c r="J43" s="69">
        <v>52</v>
      </c>
    </row>
    <row r="44" spans="1:10" ht="15" x14ac:dyDescent="0.25">
      <c r="B44" s="671" t="s">
        <v>326</v>
      </c>
      <c r="C44" s="693"/>
      <c r="D44" s="693"/>
      <c r="E44" s="693"/>
      <c r="F44" s="693"/>
      <c r="G44" s="693"/>
      <c r="H44" s="52"/>
    </row>
    <row r="45" spans="1:10" ht="15" x14ac:dyDescent="0.25">
      <c r="B45" s="109"/>
      <c r="C45" s="110"/>
      <c r="D45" s="110"/>
      <c r="E45" s="110"/>
      <c r="F45" s="110"/>
      <c r="G45" s="110"/>
      <c r="H45" s="52"/>
    </row>
    <row r="46" spans="1:10" ht="15" x14ac:dyDescent="0.25">
      <c r="A46" s="38">
        <v>5041</v>
      </c>
      <c r="B46" s="21" t="s">
        <v>88</v>
      </c>
      <c r="C46" s="110"/>
      <c r="D46" s="110"/>
      <c r="E46" s="110"/>
      <c r="F46" s="110"/>
      <c r="G46" s="673">
        <v>535</v>
      </c>
      <c r="H46" s="692"/>
      <c r="I46" s="69">
        <v>525</v>
      </c>
      <c r="J46" s="69">
        <v>442</v>
      </c>
    </row>
    <row r="47" spans="1:10" ht="15" customHeight="1" x14ac:dyDescent="0.2">
      <c r="B47" s="671" t="s">
        <v>514</v>
      </c>
      <c r="C47" s="671"/>
      <c r="D47" s="671"/>
      <c r="E47" s="671"/>
      <c r="F47" s="671"/>
      <c r="G47" s="671"/>
      <c r="H47" s="671"/>
    </row>
    <row r="48" spans="1:10" ht="15" customHeight="1" x14ac:dyDescent="0.2">
      <c r="B48" s="671"/>
      <c r="C48" s="671"/>
      <c r="D48" s="671"/>
      <c r="E48" s="671"/>
      <c r="F48" s="671"/>
      <c r="G48" s="671"/>
      <c r="H48" s="671"/>
    </row>
    <row r="49" spans="1:10" ht="15" customHeight="1" x14ac:dyDescent="0.2">
      <c r="B49" s="671"/>
      <c r="C49" s="671"/>
      <c r="D49" s="671"/>
      <c r="E49" s="671"/>
      <c r="F49" s="671"/>
      <c r="G49" s="671"/>
      <c r="H49" s="671"/>
    </row>
    <row r="50" spans="1:10" ht="17.25" customHeight="1" x14ac:dyDescent="0.2">
      <c r="B50" s="22"/>
      <c r="C50" s="22"/>
      <c r="D50" s="23"/>
      <c r="E50" s="24"/>
      <c r="F50" s="24"/>
      <c r="G50" s="24"/>
      <c r="H50" s="23"/>
    </row>
    <row r="51" spans="1:10" ht="15.75" thickBot="1" x14ac:dyDescent="0.3">
      <c r="B51" s="46" t="s">
        <v>19</v>
      </c>
      <c r="C51" s="47"/>
      <c r="D51" s="48"/>
      <c r="E51" s="49"/>
      <c r="F51" s="49"/>
      <c r="G51" s="681">
        <f>SUM(G52,G55,G59,G64,G70,G74,G78,G82,G86,G89,G93,G97,G102,G107,G110,G113,G116,G123,G127,G131,G136,G140,G144,G148,G151)</f>
        <v>5436</v>
      </c>
      <c r="H51" s="682"/>
      <c r="I51" s="375">
        <f>SUM(I52:I151)</f>
        <v>5575</v>
      </c>
      <c r="J51" s="375">
        <f>SUM(J52:J151)</f>
        <v>6256</v>
      </c>
    </row>
    <row r="52" spans="1:10" ht="15.75" thickTop="1" x14ac:dyDescent="0.25">
      <c r="A52" s="38">
        <v>5133</v>
      </c>
      <c r="B52" s="21" t="s">
        <v>131</v>
      </c>
      <c r="C52" s="66"/>
      <c r="D52" s="104"/>
      <c r="E52" s="108"/>
      <c r="F52" s="108"/>
      <c r="G52" s="687">
        <v>3</v>
      </c>
      <c r="H52" s="689"/>
      <c r="I52" s="69">
        <v>4</v>
      </c>
      <c r="J52" s="69">
        <v>4</v>
      </c>
    </row>
    <row r="53" spans="1:10" ht="15" customHeight="1" x14ac:dyDescent="0.2">
      <c r="B53" s="672" t="s">
        <v>515</v>
      </c>
      <c r="C53" s="672"/>
      <c r="D53" s="672"/>
      <c r="E53" s="672"/>
      <c r="F53" s="672"/>
      <c r="G53" s="672"/>
      <c r="H53" s="672"/>
    </row>
    <row r="54" spans="1:10" ht="15" x14ac:dyDescent="0.25">
      <c r="B54" s="113"/>
      <c r="C54" s="114"/>
      <c r="D54" s="112"/>
      <c r="E54" s="111"/>
      <c r="F54" s="111"/>
      <c r="G54" s="115"/>
      <c r="H54" s="23"/>
    </row>
    <row r="55" spans="1:10" ht="15" x14ac:dyDescent="0.25">
      <c r="A55" s="38">
        <v>5136</v>
      </c>
      <c r="B55" s="21" t="s">
        <v>12</v>
      </c>
      <c r="C55" s="66"/>
      <c r="D55" s="104"/>
      <c r="E55" s="108"/>
      <c r="F55" s="108"/>
      <c r="G55" s="673">
        <v>70</v>
      </c>
      <c r="H55" s="674"/>
      <c r="I55" s="69">
        <v>130</v>
      </c>
      <c r="J55" s="69">
        <v>74</v>
      </c>
    </row>
    <row r="56" spans="1:10" ht="14.25" customHeight="1" x14ac:dyDescent="0.2">
      <c r="B56" s="671" t="s">
        <v>516</v>
      </c>
      <c r="C56" s="671"/>
      <c r="D56" s="671"/>
      <c r="E56" s="671"/>
      <c r="F56" s="671"/>
      <c r="G56" s="671"/>
      <c r="H56" s="671"/>
    </row>
    <row r="57" spans="1:10" x14ac:dyDescent="0.2">
      <c r="B57" s="671"/>
      <c r="C57" s="671"/>
      <c r="D57" s="671"/>
      <c r="E57" s="671"/>
      <c r="F57" s="671"/>
      <c r="G57" s="671"/>
      <c r="H57" s="671"/>
    </row>
    <row r="58" spans="1:10" x14ac:dyDescent="0.2">
      <c r="B58" s="22"/>
      <c r="C58" s="22"/>
      <c r="D58" s="23"/>
      <c r="E58" s="24"/>
      <c r="F58" s="24"/>
      <c r="G58" s="24"/>
      <c r="H58" s="23"/>
    </row>
    <row r="59" spans="1:10" ht="15" x14ac:dyDescent="0.25">
      <c r="A59" s="38">
        <v>5137</v>
      </c>
      <c r="B59" s="21" t="s">
        <v>13</v>
      </c>
      <c r="C59" s="22"/>
      <c r="D59" s="23"/>
      <c r="E59" s="24"/>
      <c r="F59" s="24"/>
      <c r="G59" s="673">
        <f>203-50</f>
        <v>153</v>
      </c>
      <c r="H59" s="674"/>
      <c r="I59" s="69">
        <v>140</v>
      </c>
      <c r="J59" s="69">
        <v>240</v>
      </c>
    </row>
    <row r="60" spans="1:10" ht="14.25" customHeight="1" x14ac:dyDescent="0.2">
      <c r="B60" s="672" t="s">
        <v>517</v>
      </c>
      <c r="C60" s="672"/>
      <c r="D60" s="672"/>
      <c r="E60" s="672"/>
      <c r="F60" s="672"/>
      <c r="G60" s="672"/>
      <c r="H60" s="672"/>
    </row>
    <row r="61" spans="1:10" ht="18" customHeight="1" x14ac:dyDescent="0.2">
      <c r="B61" s="672"/>
      <c r="C61" s="672"/>
      <c r="D61" s="672"/>
      <c r="E61" s="672"/>
      <c r="F61" s="672"/>
      <c r="G61" s="672"/>
      <c r="H61" s="672"/>
    </row>
    <row r="62" spans="1:10" ht="10.5" customHeight="1" x14ac:dyDescent="0.2">
      <c r="B62" s="672"/>
      <c r="C62" s="672"/>
      <c r="D62" s="672"/>
      <c r="E62" s="672"/>
      <c r="F62" s="672"/>
      <c r="G62" s="672"/>
      <c r="H62" s="672"/>
    </row>
    <row r="63" spans="1:10" x14ac:dyDescent="0.2">
      <c r="B63" s="22"/>
      <c r="C63" s="22"/>
      <c r="D63" s="23"/>
      <c r="E63" s="24"/>
      <c r="F63" s="24"/>
      <c r="G63" s="24"/>
      <c r="H63" s="23"/>
    </row>
    <row r="64" spans="1:10" ht="15" x14ac:dyDescent="0.25">
      <c r="A64" s="38">
        <v>5139</v>
      </c>
      <c r="B64" s="21" t="s">
        <v>186</v>
      </c>
      <c r="C64" s="22"/>
      <c r="D64" s="23"/>
      <c r="E64" s="24"/>
      <c r="F64" s="24"/>
      <c r="G64" s="673">
        <v>300</v>
      </c>
      <c r="H64" s="674"/>
      <c r="I64" s="69">
        <v>300</v>
      </c>
      <c r="J64" s="69">
        <v>300</v>
      </c>
    </row>
    <row r="65" spans="1:10" ht="15" customHeight="1" x14ac:dyDescent="0.2">
      <c r="B65" s="672" t="s">
        <v>518</v>
      </c>
      <c r="C65" s="672"/>
      <c r="D65" s="672"/>
      <c r="E65" s="672"/>
      <c r="F65" s="672"/>
      <c r="G65" s="672"/>
      <c r="H65" s="672"/>
    </row>
    <row r="66" spans="1:10" ht="13.5" customHeight="1" x14ac:dyDescent="0.2">
      <c r="B66" s="672"/>
      <c r="C66" s="672"/>
      <c r="D66" s="672"/>
      <c r="E66" s="672"/>
      <c r="F66" s="672"/>
      <c r="G66" s="672"/>
      <c r="H66" s="672"/>
    </row>
    <row r="67" spans="1:10" ht="15.75" customHeight="1" x14ac:dyDescent="0.2">
      <c r="B67" s="672"/>
      <c r="C67" s="672"/>
      <c r="D67" s="672"/>
      <c r="E67" s="672"/>
      <c r="F67" s="672"/>
      <c r="G67" s="672"/>
      <c r="H67" s="672"/>
    </row>
    <row r="68" spans="1:10" ht="15.75" customHeight="1" x14ac:dyDescent="0.2">
      <c r="B68" s="672"/>
      <c r="C68" s="672"/>
      <c r="D68" s="672"/>
      <c r="E68" s="672"/>
      <c r="F68" s="672"/>
      <c r="G68" s="672"/>
      <c r="H68" s="672"/>
    </row>
    <row r="69" spans="1:10" x14ac:dyDescent="0.2">
      <c r="B69" s="22"/>
      <c r="C69" s="22"/>
      <c r="D69" s="23"/>
      <c r="E69" s="24"/>
      <c r="F69" s="24"/>
      <c r="G69" s="24"/>
      <c r="H69" s="23"/>
    </row>
    <row r="70" spans="1:10" ht="15" x14ac:dyDescent="0.25">
      <c r="A70" s="38">
        <v>5142</v>
      </c>
      <c r="B70" s="21" t="s">
        <v>162</v>
      </c>
      <c r="C70" s="22"/>
      <c r="D70" s="23"/>
      <c r="E70" s="24"/>
      <c r="F70" s="24"/>
      <c r="G70" s="673">
        <v>2</v>
      </c>
      <c r="H70" s="674"/>
      <c r="I70" s="69">
        <v>2</v>
      </c>
      <c r="J70" s="69">
        <v>2</v>
      </c>
    </row>
    <row r="71" spans="1:10" ht="15" customHeight="1" x14ac:dyDescent="0.2">
      <c r="B71" s="671" t="s">
        <v>405</v>
      </c>
      <c r="C71" s="671"/>
      <c r="D71" s="671"/>
      <c r="E71" s="671"/>
      <c r="F71" s="671"/>
      <c r="G71" s="671"/>
      <c r="H71" s="671"/>
    </row>
    <row r="72" spans="1:10" ht="15" customHeight="1" x14ac:dyDescent="0.2">
      <c r="B72" s="671"/>
      <c r="C72" s="671"/>
      <c r="D72" s="671"/>
      <c r="E72" s="671"/>
      <c r="F72" s="671"/>
      <c r="G72" s="671"/>
      <c r="H72" s="671"/>
    </row>
    <row r="73" spans="1:10" x14ac:dyDescent="0.2">
      <c r="B73" s="22"/>
      <c r="C73" s="22"/>
      <c r="D73" s="23"/>
      <c r="E73" s="24"/>
      <c r="F73" s="24"/>
      <c r="G73" s="24"/>
      <c r="H73" s="23"/>
    </row>
    <row r="74" spans="1:10" ht="15" x14ac:dyDescent="0.25">
      <c r="B74" s="21" t="s">
        <v>27</v>
      </c>
      <c r="C74" s="66"/>
      <c r="D74" s="104"/>
      <c r="E74" s="108"/>
      <c r="F74" s="108"/>
      <c r="G74" s="673">
        <v>55</v>
      </c>
      <c r="H74" s="674"/>
      <c r="I74" s="69">
        <v>45</v>
      </c>
      <c r="J74" s="69">
        <v>45</v>
      </c>
    </row>
    <row r="75" spans="1:10" ht="14.25" customHeight="1" x14ac:dyDescent="0.2">
      <c r="A75" s="38">
        <v>5151</v>
      </c>
      <c r="B75" s="671" t="s">
        <v>519</v>
      </c>
      <c r="C75" s="671"/>
      <c r="D75" s="671"/>
      <c r="E75" s="671"/>
      <c r="F75" s="671"/>
      <c r="G75" s="671"/>
      <c r="H75" s="671"/>
    </row>
    <row r="76" spans="1:10" ht="15" customHeight="1" x14ac:dyDescent="0.2">
      <c r="B76" s="671"/>
      <c r="C76" s="671"/>
      <c r="D76" s="671"/>
      <c r="E76" s="671"/>
      <c r="F76" s="671"/>
      <c r="G76" s="671"/>
      <c r="H76" s="671"/>
    </row>
    <row r="77" spans="1:10" x14ac:dyDescent="0.2">
      <c r="B77" s="65"/>
      <c r="C77" s="22"/>
      <c r="D77" s="23"/>
      <c r="E77" s="24"/>
      <c r="F77" s="24"/>
      <c r="G77" s="24"/>
      <c r="H77" s="23"/>
    </row>
    <row r="78" spans="1:10" ht="15" x14ac:dyDescent="0.25">
      <c r="A78" s="38">
        <v>5152</v>
      </c>
      <c r="B78" s="21" t="s">
        <v>28</v>
      </c>
      <c r="C78" s="22"/>
      <c r="D78" s="23"/>
      <c r="E78" s="24"/>
      <c r="F78" s="24"/>
      <c r="G78" s="673">
        <v>330</v>
      </c>
      <c r="H78" s="674"/>
      <c r="I78" s="69">
        <v>250</v>
      </c>
      <c r="J78" s="69">
        <v>250</v>
      </c>
    </row>
    <row r="79" spans="1:10" ht="14.25" customHeight="1" x14ac:dyDescent="0.2">
      <c r="B79" s="671" t="s">
        <v>520</v>
      </c>
      <c r="C79" s="671"/>
      <c r="D79" s="671"/>
      <c r="E79" s="671"/>
      <c r="F79" s="671"/>
      <c r="G79" s="671"/>
      <c r="H79" s="671"/>
    </row>
    <row r="80" spans="1:10" ht="14.25" customHeight="1" x14ac:dyDescent="0.2">
      <c r="B80" s="671"/>
      <c r="C80" s="671"/>
      <c r="D80" s="671"/>
      <c r="E80" s="671"/>
      <c r="F80" s="671"/>
      <c r="G80" s="671"/>
      <c r="H80" s="671"/>
    </row>
    <row r="81" spans="1:10" x14ac:dyDescent="0.2">
      <c r="B81" s="65"/>
      <c r="C81" s="22"/>
      <c r="D81" s="23"/>
      <c r="E81" s="24"/>
      <c r="F81" s="24"/>
      <c r="G81" s="24"/>
      <c r="H81" s="23"/>
    </row>
    <row r="82" spans="1:10" ht="15" x14ac:dyDescent="0.25">
      <c r="A82" s="38">
        <v>5154</v>
      </c>
      <c r="B82" s="21" t="s">
        <v>29</v>
      </c>
      <c r="C82" s="66"/>
      <c r="D82" s="104"/>
      <c r="E82" s="108"/>
      <c r="F82" s="108"/>
      <c r="G82" s="673">
        <v>450</v>
      </c>
      <c r="H82" s="674"/>
      <c r="I82" s="69">
        <v>370</v>
      </c>
      <c r="J82" s="69">
        <v>370</v>
      </c>
    </row>
    <row r="83" spans="1:10" ht="14.25" customHeight="1" x14ac:dyDescent="0.2">
      <c r="B83" s="671" t="s">
        <v>521</v>
      </c>
      <c r="C83" s="671"/>
      <c r="D83" s="671"/>
      <c r="E83" s="671"/>
      <c r="F83" s="671"/>
      <c r="G83" s="671"/>
      <c r="H83" s="671"/>
    </row>
    <row r="84" spans="1:10" ht="14.25" customHeight="1" x14ac:dyDescent="0.2">
      <c r="B84" s="671"/>
      <c r="C84" s="671"/>
      <c r="D84" s="671"/>
      <c r="E84" s="671"/>
      <c r="F84" s="671"/>
      <c r="G84" s="671"/>
      <c r="H84" s="671"/>
    </row>
    <row r="85" spans="1:10" x14ac:dyDescent="0.2">
      <c r="B85" s="65"/>
      <c r="C85" s="22"/>
      <c r="D85" s="23"/>
      <c r="E85" s="24"/>
      <c r="F85" s="24"/>
      <c r="G85" s="24"/>
      <c r="H85" s="23"/>
    </row>
    <row r="86" spans="1:10" ht="15" x14ac:dyDescent="0.25">
      <c r="A86" s="38">
        <v>5156</v>
      </c>
      <c r="B86" s="21" t="s">
        <v>30</v>
      </c>
      <c r="C86" s="22"/>
      <c r="D86" s="23"/>
      <c r="E86" s="24"/>
      <c r="F86" s="24"/>
      <c r="G86" s="673">
        <v>500</v>
      </c>
      <c r="H86" s="674"/>
      <c r="I86" s="69">
        <v>495</v>
      </c>
      <c r="J86" s="69">
        <v>695</v>
      </c>
    </row>
    <row r="87" spans="1:10" ht="15" customHeight="1" x14ac:dyDescent="0.2">
      <c r="B87" s="672" t="s">
        <v>462</v>
      </c>
      <c r="C87" s="672"/>
      <c r="D87" s="672"/>
      <c r="E87" s="672"/>
      <c r="F87" s="672"/>
      <c r="G87" s="672"/>
      <c r="H87" s="672"/>
    </row>
    <row r="88" spans="1:10" x14ac:dyDescent="0.2">
      <c r="B88" s="65"/>
      <c r="C88" s="22"/>
      <c r="D88" s="23"/>
      <c r="E88" s="24"/>
      <c r="F88" s="24"/>
      <c r="G88" s="24"/>
      <c r="H88" s="23"/>
    </row>
    <row r="89" spans="1:10" ht="15" x14ac:dyDescent="0.25">
      <c r="A89" s="38">
        <v>5161</v>
      </c>
      <c r="B89" s="21" t="s">
        <v>89</v>
      </c>
      <c r="C89" s="22"/>
      <c r="D89" s="23"/>
      <c r="E89" s="24"/>
      <c r="F89" s="24"/>
      <c r="G89" s="673">
        <v>3</v>
      </c>
      <c r="H89" s="674"/>
      <c r="I89" s="69">
        <v>3</v>
      </c>
      <c r="J89" s="69">
        <v>3</v>
      </c>
    </row>
    <row r="90" spans="1:10" ht="15" customHeight="1" x14ac:dyDescent="0.2">
      <c r="B90" s="672" t="s">
        <v>463</v>
      </c>
      <c r="C90" s="672"/>
      <c r="D90" s="672"/>
      <c r="E90" s="672"/>
      <c r="F90" s="672"/>
      <c r="G90" s="672"/>
      <c r="H90" s="672"/>
    </row>
    <row r="91" spans="1:10" ht="14.25" customHeight="1" x14ac:dyDescent="0.2">
      <c r="B91" s="672"/>
      <c r="C91" s="672"/>
      <c r="D91" s="672"/>
      <c r="E91" s="672"/>
      <c r="F91" s="672"/>
      <c r="G91" s="672"/>
      <c r="H91" s="672"/>
    </row>
    <row r="92" spans="1:10" x14ac:dyDescent="0.2">
      <c r="B92" s="65"/>
      <c r="C92" s="22"/>
      <c r="D92" s="23"/>
      <c r="E92" s="24"/>
      <c r="F92" s="24"/>
      <c r="G92" s="24"/>
      <c r="H92" s="23"/>
    </row>
    <row r="93" spans="1:10" ht="15" x14ac:dyDescent="0.25">
      <c r="A93" s="38">
        <v>5162</v>
      </c>
      <c r="B93" s="21" t="s">
        <v>328</v>
      </c>
      <c r="C93" s="22"/>
      <c r="D93" s="23"/>
      <c r="E93" s="24"/>
      <c r="F93" s="24"/>
      <c r="G93" s="673">
        <v>320</v>
      </c>
      <c r="H93" s="674"/>
      <c r="I93" s="69">
        <v>370</v>
      </c>
      <c r="J93" s="69">
        <v>370</v>
      </c>
    </row>
    <row r="94" spans="1:10" ht="14.25" customHeight="1" x14ac:dyDescent="0.2">
      <c r="B94" s="672" t="s">
        <v>522</v>
      </c>
      <c r="C94" s="672"/>
      <c r="D94" s="672"/>
      <c r="E94" s="672"/>
      <c r="F94" s="672"/>
      <c r="G94" s="672"/>
      <c r="H94" s="672"/>
    </row>
    <row r="95" spans="1:10" ht="27" customHeight="1" x14ac:dyDescent="0.2">
      <c r="B95" s="672"/>
      <c r="C95" s="672"/>
      <c r="D95" s="672"/>
      <c r="E95" s="672"/>
      <c r="F95" s="672"/>
      <c r="G95" s="672"/>
      <c r="H95" s="672"/>
    </row>
    <row r="96" spans="1:10" x14ac:dyDescent="0.2">
      <c r="B96" s="65"/>
      <c r="C96" s="22"/>
      <c r="D96" s="23"/>
      <c r="E96" s="24"/>
      <c r="F96" s="24"/>
      <c r="G96" s="24"/>
      <c r="H96" s="23"/>
    </row>
    <row r="97" spans="1:10" ht="15" x14ac:dyDescent="0.25">
      <c r="A97" s="38">
        <v>5163</v>
      </c>
      <c r="B97" s="21" t="s">
        <v>31</v>
      </c>
      <c r="C97" s="22"/>
      <c r="D97" s="23"/>
      <c r="E97" s="24"/>
      <c r="F97" s="24"/>
      <c r="G97" s="673">
        <v>27</v>
      </c>
      <c r="H97" s="674"/>
      <c r="I97" s="69">
        <v>30</v>
      </c>
      <c r="J97" s="69">
        <v>30</v>
      </c>
    </row>
    <row r="98" spans="1:10" ht="14.25" customHeight="1" x14ac:dyDescent="0.2">
      <c r="B98" s="671" t="s">
        <v>523</v>
      </c>
      <c r="C98" s="671"/>
      <c r="D98" s="671"/>
      <c r="E98" s="671"/>
      <c r="F98" s="671"/>
      <c r="G98" s="671"/>
      <c r="H98" s="671"/>
    </row>
    <row r="99" spans="1:10" x14ac:dyDescent="0.2">
      <c r="B99" s="671"/>
      <c r="C99" s="671"/>
      <c r="D99" s="671"/>
      <c r="E99" s="671"/>
      <c r="F99" s="671"/>
      <c r="G99" s="671"/>
      <c r="H99" s="671"/>
    </row>
    <row r="100" spans="1:10" x14ac:dyDescent="0.2">
      <c r="B100" s="671"/>
      <c r="C100" s="671"/>
      <c r="D100" s="671"/>
      <c r="E100" s="671"/>
      <c r="F100" s="671"/>
      <c r="G100" s="671"/>
      <c r="H100" s="671"/>
    </row>
    <row r="101" spans="1:10" x14ac:dyDescent="0.2">
      <c r="B101" s="65"/>
      <c r="C101" s="22"/>
      <c r="D101" s="23"/>
      <c r="E101" s="24"/>
      <c r="F101" s="24"/>
      <c r="G101" s="24"/>
      <c r="H101" s="23"/>
    </row>
    <row r="102" spans="1:10" ht="15" x14ac:dyDescent="0.25">
      <c r="A102" s="38">
        <v>5164</v>
      </c>
      <c r="B102" s="21" t="s">
        <v>32</v>
      </c>
      <c r="C102" s="22"/>
      <c r="D102" s="23"/>
      <c r="E102" s="24"/>
      <c r="F102" s="24"/>
      <c r="G102" s="673">
        <v>80</v>
      </c>
      <c r="H102" s="674"/>
      <c r="I102" s="69">
        <v>135</v>
      </c>
      <c r="J102" s="69">
        <v>195</v>
      </c>
    </row>
    <row r="103" spans="1:10" ht="15" customHeight="1" x14ac:dyDescent="0.2">
      <c r="B103" s="671" t="s">
        <v>524</v>
      </c>
      <c r="C103" s="671"/>
      <c r="D103" s="671"/>
      <c r="E103" s="671"/>
      <c r="F103" s="671"/>
      <c r="G103" s="671"/>
      <c r="H103" s="671"/>
    </row>
    <row r="104" spans="1:10" ht="16.5" customHeight="1" x14ac:dyDescent="0.2">
      <c r="B104" s="671"/>
      <c r="C104" s="671"/>
      <c r="D104" s="671"/>
      <c r="E104" s="671"/>
      <c r="F104" s="671"/>
      <c r="G104" s="671"/>
      <c r="H104" s="671"/>
    </row>
    <row r="105" spans="1:10" ht="16.5" customHeight="1" x14ac:dyDescent="0.2">
      <c r="B105" s="671"/>
      <c r="C105" s="671"/>
      <c r="D105" s="671"/>
      <c r="E105" s="671"/>
      <c r="F105" s="671"/>
      <c r="G105" s="671"/>
      <c r="H105" s="671"/>
    </row>
    <row r="106" spans="1:10" x14ac:dyDescent="0.2">
      <c r="B106" s="65"/>
      <c r="C106" s="22"/>
      <c r="D106" s="23"/>
      <c r="E106" s="24"/>
      <c r="F106" s="24"/>
      <c r="G106" s="24"/>
      <c r="H106" s="23"/>
    </row>
    <row r="107" spans="1:10" ht="15" x14ac:dyDescent="0.25">
      <c r="A107" s="38">
        <v>5166</v>
      </c>
      <c r="B107" s="21" t="s">
        <v>14</v>
      </c>
      <c r="C107" s="22"/>
      <c r="D107" s="23"/>
      <c r="E107" s="24"/>
      <c r="F107" s="24"/>
      <c r="G107" s="673">
        <v>10</v>
      </c>
      <c r="H107" s="674"/>
      <c r="I107" s="69">
        <v>15</v>
      </c>
      <c r="J107" s="69">
        <v>15</v>
      </c>
    </row>
    <row r="108" spans="1:10" ht="29.25" customHeight="1" x14ac:dyDescent="0.25">
      <c r="B108" s="672" t="s">
        <v>406</v>
      </c>
      <c r="C108" s="672"/>
      <c r="D108" s="672"/>
      <c r="E108" s="672"/>
      <c r="F108" s="672"/>
      <c r="G108" s="672"/>
      <c r="H108" s="690"/>
    </row>
    <row r="109" spans="1:10" x14ac:dyDescent="0.2">
      <c r="B109" s="65"/>
      <c r="C109" s="22"/>
      <c r="D109" s="23"/>
      <c r="E109" s="24"/>
      <c r="F109" s="24"/>
      <c r="G109" s="24"/>
      <c r="H109" s="23"/>
    </row>
    <row r="110" spans="1:10" ht="15" x14ac:dyDescent="0.25">
      <c r="A110" s="38">
        <v>5167</v>
      </c>
      <c r="B110" s="21" t="s">
        <v>15</v>
      </c>
      <c r="C110" s="22"/>
      <c r="D110" s="23"/>
      <c r="E110" s="24"/>
      <c r="F110" s="24"/>
      <c r="G110" s="673">
        <v>330</v>
      </c>
      <c r="H110" s="674"/>
      <c r="I110" s="69">
        <v>125</v>
      </c>
      <c r="J110" s="69">
        <v>245</v>
      </c>
    </row>
    <row r="111" spans="1:10" ht="28.5" customHeight="1" x14ac:dyDescent="0.2">
      <c r="B111" s="672" t="s">
        <v>525</v>
      </c>
      <c r="C111" s="672"/>
      <c r="D111" s="672"/>
      <c r="E111" s="672"/>
      <c r="F111" s="672"/>
      <c r="G111" s="672"/>
      <c r="H111" s="672"/>
    </row>
    <row r="112" spans="1:10" ht="15" x14ac:dyDescent="0.25">
      <c r="B112" s="109"/>
      <c r="C112" s="110"/>
      <c r="D112" s="110"/>
      <c r="E112" s="110"/>
      <c r="F112" s="110"/>
      <c r="G112" s="110"/>
      <c r="H112" s="23"/>
    </row>
    <row r="113" spans="1:10" ht="14.25" customHeight="1" x14ac:dyDescent="0.25">
      <c r="A113" s="38">
        <v>5168</v>
      </c>
      <c r="B113" s="691" t="s">
        <v>83</v>
      </c>
      <c r="C113" s="691"/>
      <c r="D113" s="691"/>
      <c r="E113" s="691"/>
      <c r="F113" s="691"/>
      <c r="G113" s="673">
        <v>30</v>
      </c>
      <c r="H113" s="674"/>
      <c r="I113" s="69">
        <v>10</v>
      </c>
      <c r="J113" s="69">
        <v>78</v>
      </c>
    </row>
    <row r="114" spans="1:10" ht="15" customHeight="1" x14ac:dyDescent="0.2">
      <c r="B114" s="672" t="s">
        <v>407</v>
      </c>
      <c r="C114" s="672"/>
      <c r="D114" s="672"/>
      <c r="E114" s="672"/>
      <c r="F114" s="672"/>
      <c r="G114" s="672"/>
      <c r="H114" s="672"/>
    </row>
    <row r="115" spans="1:10" ht="15" x14ac:dyDescent="0.25">
      <c r="B115" s="249"/>
      <c r="C115" s="170"/>
      <c r="D115" s="170"/>
      <c r="E115" s="170"/>
      <c r="F115" s="170"/>
      <c r="G115" s="170"/>
      <c r="H115" s="23"/>
    </row>
    <row r="116" spans="1:10" ht="15" x14ac:dyDescent="0.25">
      <c r="A116" s="38">
        <v>5169</v>
      </c>
      <c r="B116" s="21" t="s">
        <v>16</v>
      </c>
      <c r="C116" s="22"/>
      <c r="D116" s="23"/>
      <c r="E116" s="24"/>
      <c r="F116" s="24"/>
      <c r="G116" s="673">
        <v>515</v>
      </c>
      <c r="H116" s="674"/>
      <c r="I116" s="69">
        <v>558</v>
      </c>
      <c r="J116" s="69">
        <v>546</v>
      </c>
    </row>
    <row r="117" spans="1:10" ht="14.25" hidden="1" customHeight="1" x14ac:dyDescent="0.2">
      <c r="B117" s="675" t="s">
        <v>526</v>
      </c>
      <c r="C117" s="675"/>
      <c r="D117" s="675"/>
      <c r="E117" s="675"/>
      <c r="F117" s="675"/>
      <c r="G117" s="675"/>
      <c r="H117" s="675"/>
    </row>
    <row r="118" spans="1:10" ht="10.15" customHeight="1" x14ac:dyDescent="0.2">
      <c r="B118" s="675"/>
      <c r="C118" s="675"/>
      <c r="D118" s="675"/>
      <c r="E118" s="675"/>
      <c r="F118" s="675"/>
      <c r="G118" s="675"/>
      <c r="H118" s="675"/>
    </row>
    <row r="119" spans="1:10" ht="14.25" customHeight="1" x14ac:dyDescent="0.2">
      <c r="B119" s="675"/>
      <c r="C119" s="675"/>
      <c r="D119" s="675"/>
      <c r="E119" s="675"/>
      <c r="F119" s="675"/>
      <c r="G119" s="675"/>
      <c r="H119" s="675"/>
    </row>
    <row r="120" spans="1:10" ht="15" customHeight="1" x14ac:dyDescent="0.2">
      <c r="B120" s="675"/>
      <c r="C120" s="675"/>
      <c r="D120" s="675"/>
      <c r="E120" s="675"/>
      <c r="F120" s="675"/>
      <c r="G120" s="675"/>
      <c r="H120" s="675"/>
    </row>
    <row r="121" spans="1:10" ht="75.75" customHeight="1" x14ac:dyDescent="0.2">
      <c r="B121" s="675"/>
      <c r="C121" s="675"/>
      <c r="D121" s="675"/>
      <c r="E121" s="675"/>
      <c r="F121" s="675"/>
      <c r="G121" s="675"/>
      <c r="H121" s="675"/>
    </row>
    <row r="122" spans="1:10" ht="12" customHeight="1" x14ac:dyDescent="0.25">
      <c r="B122" s="110"/>
      <c r="C122" s="110"/>
      <c r="D122" s="110"/>
      <c r="E122" s="110"/>
      <c r="F122" s="110"/>
      <c r="G122" s="110"/>
      <c r="H122" s="23"/>
    </row>
    <row r="123" spans="1:10" ht="15" x14ac:dyDescent="0.25">
      <c r="A123" s="38">
        <v>5171</v>
      </c>
      <c r="B123" s="21" t="s">
        <v>17</v>
      </c>
      <c r="C123" s="65"/>
      <c r="D123" s="65"/>
      <c r="E123" s="65"/>
      <c r="F123" s="109"/>
      <c r="G123" s="673">
        <v>180</v>
      </c>
      <c r="H123" s="674"/>
      <c r="I123" s="69">
        <v>180</v>
      </c>
      <c r="J123" s="69">
        <v>280</v>
      </c>
    </row>
    <row r="124" spans="1:10" ht="26.25" customHeight="1" x14ac:dyDescent="0.2">
      <c r="B124" s="671" t="s">
        <v>527</v>
      </c>
      <c r="C124" s="671"/>
      <c r="D124" s="671"/>
      <c r="E124" s="671"/>
      <c r="F124" s="671"/>
      <c r="G124" s="671"/>
      <c r="H124" s="671"/>
    </row>
    <row r="125" spans="1:10" ht="16.5" customHeight="1" x14ac:dyDescent="0.2">
      <c r="B125" s="671"/>
      <c r="C125" s="671"/>
      <c r="D125" s="671"/>
      <c r="E125" s="671"/>
      <c r="F125" s="671"/>
      <c r="G125" s="671"/>
      <c r="H125" s="671"/>
    </row>
    <row r="126" spans="1:10" x14ac:dyDescent="0.2">
      <c r="B126" s="65"/>
      <c r="C126" s="109"/>
      <c r="D126" s="109"/>
      <c r="E126" s="109"/>
      <c r="F126" s="109"/>
      <c r="G126" s="109"/>
      <c r="H126" s="23"/>
    </row>
    <row r="127" spans="1:10" ht="15" x14ac:dyDescent="0.25">
      <c r="A127" s="38">
        <v>5172</v>
      </c>
      <c r="B127" s="21" t="s">
        <v>18</v>
      </c>
      <c r="C127" s="109"/>
      <c r="D127" s="109"/>
      <c r="E127" s="109"/>
      <c r="F127" s="109"/>
      <c r="G127" s="673">
        <v>100</v>
      </c>
      <c r="H127" s="674"/>
      <c r="I127" s="69">
        <v>100</v>
      </c>
      <c r="J127" s="69">
        <v>0</v>
      </c>
    </row>
    <row r="128" spans="1:10" ht="14.25" customHeight="1" x14ac:dyDescent="0.2">
      <c r="B128" s="672" t="s">
        <v>408</v>
      </c>
      <c r="C128" s="672"/>
      <c r="D128" s="672"/>
      <c r="E128" s="672"/>
      <c r="F128" s="672"/>
      <c r="G128" s="672"/>
      <c r="H128" s="672"/>
    </row>
    <row r="129" spans="1:10" ht="14.25" customHeight="1" x14ac:dyDescent="0.2">
      <c r="B129" s="672"/>
      <c r="C129" s="672"/>
      <c r="D129" s="672"/>
      <c r="E129" s="672"/>
      <c r="F129" s="672"/>
      <c r="G129" s="672"/>
      <c r="H129" s="672"/>
    </row>
    <row r="130" spans="1:10" x14ac:dyDescent="0.2">
      <c r="B130" s="65"/>
      <c r="C130" s="109"/>
      <c r="D130" s="109"/>
      <c r="E130" s="109"/>
      <c r="F130" s="109"/>
      <c r="G130" s="109"/>
      <c r="H130" s="23"/>
    </row>
    <row r="131" spans="1:10" ht="15" x14ac:dyDescent="0.25">
      <c r="A131" s="38">
        <v>5173</v>
      </c>
      <c r="B131" s="21" t="s">
        <v>341</v>
      </c>
      <c r="C131" s="109"/>
      <c r="D131" s="109"/>
      <c r="E131" s="109"/>
      <c r="F131" s="109"/>
      <c r="G131" s="673">
        <v>800</v>
      </c>
      <c r="H131" s="674"/>
      <c r="I131" s="69">
        <v>980</v>
      </c>
      <c r="J131" s="69">
        <v>1181</v>
      </c>
    </row>
    <row r="132" spans="1:10" ht="14.25" customHeight="1" x14ac:dyDescent="0.2">
      <c r="B132" s="671" t="s">
        <v>528</v>
      </c>
      <c r="C132" s="671"/>
      <c r="D132" s="671"/>
      <c r="E132" s="671"/>
      <c r="F132" s="671"/>
      <c r="G132" s="671"/>
      <c r="H132" s="671"/>
    </row>
    <row r="133" spans="1:10" x14ac:dyDescent="0.2">
      <c r="B133" s="671"/>
      <c r="C133" s="671"/>
      <c r="D133" s="671"/>
      <c r="E133" s="671"/>
      <c r="F133" s="671"/>
      <c r="G133" s="671"/>
      <c r="H133" s="671"/>
    </row>
    <row r="134" spans="1:10" ht="31.5" customHeight="1" x14ac:dyDescent="0.2">
      <c r="B134" s="671"/>
      <c r="C134" s="671"/>
      <c r="D134" s="671"/>
      <c r="E134" s="671"/>
      <c r="F134" s="671"/>
      <c r="G134" s="671"/>
      <c r="H134" s="671"/>
    </row>
    <row r="135" spans="1:10" ht="14.25" customHeight="1" x14ac:dyDescent="0.2">
      <c r="B135" s="65"/>
      <c r="C135" s="109"/>
      <c r="D135" s="109"/>
      <c r="E135" s="109"/>
      <c r="F135" s="109"/>
      <c r="G135" s="109"/>
      <c r="H135" s="23"/>
    </row>
    <row r="136" spans="1:10" ht="15" x14ac:dyDescent="0.25">
      <c r="A136" s="38">
        <v>5175</v>
      </c>
      <c r="B136" s="21" t="s">
        <v>33</v>
      </c>
      <c r="C136" s="217"/>
      <c r="D136" s="217"/>
      <c r="E136" s="217"/>
      <c r="F136" s="217"/>
      <c r="G136" s="673">
        <v>1080</v>
      </c>
      <c r="H136" s="692"/>
      <c r="I136" s="69">
        <v>1200</v>
      </c>
      <c r="J136" s="69">
        <v>1200</v>
      </c>
    </row>
    <row r="137" spans="1:10" ht="14.25" customHeight="1" x14ac:dyDescent="0.2">
      <c r="B137" s="671" t="s">
        <v>529</v>
      </c>
      <c r="C137" s="671"/>
      <c r="D137" s="671"/>
      <c r="E137" s="671"/>
      <c r="F137" s="671"/>
      <c r="G137" s="671"/>
      <c r="H137" s="671"/>
    </row>
    <row r="138" spans="1:10" x14ac:dyDescent="0.2">
      <c r="B138" s="671"/>
      <c r="C138" s="671"/>
      <c r="D138" s="671"/>
      <c r="E138" s="671"/>
      <c r="F138" s="671"/>
      <c r="G138" s="671"/>
      <c r="H138" s="671"/>
    </row>
    <row r="139" spans="1:10" x14ac:dyDescent="0.2">
      <c r="B139" s="65"/>
      <c r="C139" s="109"/>
      <c r="D139" s="109"/>
      <c r="E139" s="109"/>
      <c r="F139" s="109"/>
      <c r="G139" s="109"/>
      <c r="H139" s="23"/>
    </row>
    <row r="140" spans="1:10" ht="15" x14ac:dyDescent="0.25">
      <c r="A140" s="38">
        <v>5176</v>
      </c>
      <c r="B140" s="21" t="s">
        <v>34</v>
      </c>
      <c r="C140" s="109"/>
      <c r="D140" s="109"/>
      <c r="E140" s="109"/>
      <c r="F140" s="109"/>
      <c r="G140" s="673">
        <v>20</v>
      </c>
      <c r="H140" s="674"/>
      <c r="I140" s="69">
        <v>20</v>
      </c>
      <c r="J140" s="69">
        <v>20</v>
      </c>
    </row>
    <row r="141" spans="1:10" ht="14.25" hidden="1" customHeight="1" x14ac:dyDescent="0.2">
      <c r="B141" s="672" t="s">
        <v>530</v>
      </c>
      <c r="C141" s="672"/>
      <c r="D141" s="672"/>
      <c r="E141" s="672"/>
      <c r="F141" s="672"/>
      <c r="G141" s="672"/>
      <c r="H141" s="672"/>
    </row>
    <row r="142" spans="1:10" ht="30" customHeight="1" x14ac:dyDescent="0.2">
      <c r="B142" s="672"/>
      <c r="C142" s="672"/>
      <c r="D142" s="672"/>
      <c r="E142" s="672"/>
      <c r="F142" s="672"/>
      <c r="G142" s="672"/>
      <c r="H142" s="672"/>
    </row>
    <row r="143" spans="1:10" x14ac:dyDescent="0.2">
      <c r="B143" s="65"/>
      <c r="C143" s="109"/>
      <c r="D143" s="109"/>
      <c r="E143" s="109"/>
      <c r="F143" s="109"/>
      <c r="G143" s="109"/>
      <c r="H143" s="23"/>
    </row>
    <row r="144" spans="1:10" ht="15" x14ac:dyDescent="0.25">
      <c r="A144" s="38">
        <v>5179</v>
      </c>
      <c r="B144" s="21" t="s">
        <v>188</v>
      </c>
      <c r="C144" s="109"/>
      <c r="D144" s="109"/>
      <c r="E144" s="109"/>
      <c r="F144" s="109"/>
      <c r="G144" s="673">
        <v>8</v>
      </c>
      <c r="H144" s="674"/>
      <c r="I144" s="69">
        <v>8</v>
      </c>
      <c r="J144" s="69">
        <v>8</v>
      </c>
    </row>
    <row r="145" spans="1:10" ht="14.25" customHeight="1" x14ac:dyDescent="0.2">
      <c r="B145" s="672" t="s">
        <v>194</v>
      </c>
      <c r="C145" s="672"/>
      <c r="D145" s="672"/>
      <c r="E145" s="672"/>
      <c r="F145" s="672"/>
      <c r="G145" s="672"/>
      <c r="H145" s="672"/>
    </row>
    <row r="146" spans="1:10" x14ac:dyDescent="0.2">
      <c r="B146" s="672"/>
      <c r="C146" s="672"/>
      <c r="D146" s="672"/>
      <c r="E146" s="672"/>
      <c r="F146" s="672"/>
      <c r="G146" s="672"/>
      <c r="H146" s="672"/>
    </row>
    <row r="147" spans="1:10" x14ac:dyDescent="0.2">
      <c r="B147" s="65"/>
      <c r="C147" s="109"/>
      <c r="D147" s="109"/>
      <c r="E147" s="109"/>
      <c r="F147" s="109"/>
      <c r="G147" s="109"/>
      <c r="H147" s="23"/>
    </row>
    <row r="148" spans="1:10" ht="15" x14ac:dyDescent="0.25">
      <c r="A148" s="38">
        <v>5189</v>
      </c>
      <c r="B148" s="21" t="s">
        <v>339</v>
      </c>
      <c r="C148" s="109"/>
      <c r="D148" s="109"/>
      <c r="E148" s="109"/>
      <c r="F148" s="109"/>
      <c r="G148" s="673">
        <v>40</v>
      </c>
      <c r="H148" s="674"/>
      <c r="I148" s="69">
        <v>60</v>
      </c>
      <c r="J148" s="69">
        <v>60</v>
      </c>
    </row>
    <row r="149" spans="1:10" ht="14.25" customHeight="1" x14ac:dyDescent="0.25">
      <c r="B149" s="671" t="s">
        <v>75</v>
      </c>
      <c r="C149" s="671"/>
      <c r="D149" s="671"/>
      <c r="E149" s="671"/>
      <c r="F149" s="671"/>
      <c r="G149" s="671"/>
      <c r="H149" s="676"/>
    </row>
    <row r="150" spans="1:10" ht="10.5" customHeight="1" x14ac:dyDescent="0.2">
      <c r="B150" s="65"/>
      <c r="C150" s="109"/>
      <c r="D150" s="109"/>
      <c r="E150" s="109"/>
      <c r="F150" s="109"/>
      <c r="G150" s="109"/>
      <c r="H150" s="23"/>
    </row>
    <row r="151" spans="1:10" ht="15" x14ac:dyDescent="0.25">
      <c r="A151" s="38">
        <v>5194</v>
      </c>
      <c r="B151" s="21" t="s">
        <v>36</v>
      </c>
      <c r="C151" s="109"/>
      <c r="D151" s="109"/>
      <c r="E151" s="109"/>
      <c r="F151" s="109"/>
      <c r="G151" s="673">
        <v>30</v>
      </c>
      <c r="H151" s="674"/>
      <c r="I151" s="69">
        <v>45</v>
      </c>
      <c r="J151" s="69">
        <v>45</v>
      </c>
    </row>
    <row r="152" spans="1:10" ht="14.25" customHeight="1" x14ac:dyDescent="0.2">
      <c r="B152" s="671" t="s">
        <v>490</v>
      </c>
      <c r="C152" s="671"/>
      <c r="D152" s="671"/>
      <c r="E152" s="671"/>
      <c r="F152" s="671"/>
      <c r="G152" s="671"/>
      <c r="H152" s="671"/>
    </row>
    <row r="153" spans="1:10" ht="14.25" customHeight="1" x14ac:dyDescent="0.2">
      <c r="B153" s="671"/>
      <c r="C153" s="671"/>
      <c r="D153" s="671"/>
      <c r="E153" s="671"/>
      <c r="F153" s="671"/>
      <c r="G153" s="671"/>
      <c r="H153" s="671"/>
    </row>
    <row r="154" spans="1:10" ht="15" x14ac:dyDescent="0.25">
      <c r="B154" s="109"/>
      <c r="C154" s="110"/>
      <c r="D154" s="110"/>
      <c r="E154" s="110"/>
      <c r="F154" s="110"/>
      <c r="G154" s="110"/>
      <c r="H154" s="23"/>
    </row>
    <row r="155" spans="1:10" ht="34.5" customHeight="1" thickBot="1" x14ac:dyDescent="0.3">
      <c r="B155" s="677" t="s">
        <v>277</v>
      </c>
      <c r="C155" s="678"/>
      <c r="D155" s="678"/>
      <c r="E155" s="678"/>
      <c r="F155" s="678"/>
      <c r="G155" s="681">
        <f>SUM(G156,G159)</f>
        <v>15</v>
      </c>
      <c r="H155" s="682"/>
      <c r="I155" s="375">
        <v>4</v>
      </c>
      <c r="J155" s="375">
        <v>4</v>
      </c>
    </row>
    <row r="156" spans="1:10" ht="15.75" thickTop="1" x14ac:dyDescent="0.25">
      <c r="A156" s="38">
        <v>5361</v>
      </c>
      <c r="B156" s="116" t="s">
        <v>37</v>
      </c>
      <c r="C156" s="110"/>
      <c r="D156" s="110"/>
      <c r="E156" s="110"/>
      <c r="F156" s="110"/>
      <c r="G156" s="687">
        <v>2</v>
      </c>
      <c r="H156" s="689"/>
      <c r="I156" s="69">
        <v>2</v>
      </c>
      <c r="J156" s="69">
        <v>2</v>
      </c>
    </row>
    <row r="157" spans="1:10" ht="14.25" customHeight="1" x14ac:dyDescent="0.2">
      <c r="B157" s="672" t="s">
        <v>409</v>
      </c>
      <c r="C157" s="672"/>
      <c r="D157" s="672"/>
      <c r="E157" s="672"/>
      <c r="F157" s="672"/>
      <c r="G157" s="672"/>
      <c r="H157" s="672"/>
    </row>
    <row r="158" spans="1:10" ht="15" x14ac:dyDescent="0.25">
      <c r="B158" s="65"/>
      <c r="C158" s="110"/>
      <c r="D158" s="110"/>
      <c r="E158" s="110"/>
      <c r="F158" s="110"/>
      <c r="G158" s="110"/>
      <c r="H158" s="23"/>
    </row>
    <row r="159" spans="1:10" ht="15" x14ac:dyDescent="0.25">
      <c r="A159" s="38">
        <v>5362</v>
      </c>
      <c r="B159" s="21" t="s">
        <v>38</v>
      </c>
      <c r="C159" s="110"/>
      <c r="D159" s="110"/>
      <c r="E159" s="110"/>
      <c r="F159" s="110"/>
      <c r="G159" s="673">
        <v>13</v>
      </c>
      <c r="H159" s="674"/>
      <c r="I159" s="69">
        <v>2</v>
      </c>
      <c r="J159" s="69">
        <v>2</v>
      </c>
    </row>
    <row r="160" spans="1:10" ht="14.25" customHeight="1" x14ac:dyDescent="0.2">
      <c r="B160" s="672" t="s">
        <v>531</v>
      </c>
      <c r="C160" s="672"/>
      <c r="D160" s="672"/>
      <c r="E160" s="672"/>
      <c r="F160" s="672"/>
      <c r="G160" s="672"/>
      <c r="H160" s="672"/>
    </row>
    <row r="161" spans="1:10" ht="14.25" customHeight="1" x14ac:dyDescent="0.2">
      <c r="B161" s="672"/>
      <c r="C161" s="672"/>
      <c r="D161" s="672"/>
      <c r="E161" s="672"/>
      <c r="F161" s="672"/>
      <c r="G161" s="672"/>
      <c r="H161" s="672"/>
    </row>
    <row r="162" spans="1:10" ht="15" x14ac:dyDescent="0.25">
      <c r="B162" s="65"/>
      <c r="C162" s="110"/>
      <c r="D162" s="110"/>
      <c r="E162" s="110"/>
      <c r="F162" s="110"/>
      <c r="G162" s="110"/>
      <c r="H162" s="23"/>
    </row>
    <row r="163" spans="1:10" ht="15.75" thickBot="1" x14ac:dyDescent="0.3">
      <c r="B163" s="677" t="s">
        <v>20</v>
      </c>
      <c r="C163" s="678"/>
      <c r="D163" s="678"/>
      <c r="E163" s="678"/>
      <c r="F163" s="678"/>
      <c r="G163" s="681">
        <f>SUM(G164,G167)</f>
        <v>115</v>
      </c>
      <c r="H163" s="682"/>
      <c r="I163" s="375">
        <f>SUM(I164:I167)</f>
        <v>65</v>
      </c>
      <c r="J163" s="375">
        <f>SUM(J164:J167)</f>
        <v>65</v>
      </c>
    </row>
    <row r="164" spans="1:10" ht="15.75" thickTop="1" x14ac:dyDescent="0.25">
      <c r="A164" s="38">
        <v>5424</v>
      </c>
      <c r="B164" s="116" t="s">
        <v>39</v>
      </c>
      <c r="C164" s="110"/>
      <c r="D164" s="110"/>
      <c r="E164" s="110"/>
      <c r="F164" s="110"/>
      <c r="G164" s="687">
        <v>100</v>
      </c>
      <c r="H164" s="689"/>
      <c r="I164" s="69">
        <v>50</v>
      </c>
      <c r="J164" s="69">
        <v>50</v>
      </c>
    </row>
    <row r="165" spans="1:10" ht="15" x14ac:dyDescent="0.25">
      <c r="B165" s="65" t="s">
        <v>21</v>
      </c>
      <c r="C165" s="110"/>
      <c r="D165" s="110"/>
      <c r="E165" s="110"/>
      <c r="F165" s="110"/>
      <c r="G165" s="110"/>
      <c r="H165" s="23"/>
    </row>
    <row r="166" spans="1:10" ht="15" x14ac:dyDescent="0.25">
      <c r="B166" s="65"/>
      <c r="C166" s="110"/>
      <c r="D166" s="110"/>
      <c r="E166" s="110"/>
      <c r="F166" s="110"/>
      <c r="G166" s="110"/>
      <c r="H166" s="23"/>
    </row>
    <row r="167" spans="1:10" ht="15" x14ac:dyDescent="0.25">
      <c r="A167" s="38">
        <v>5492</v>
      </c>
      <c r="B167" s="116" t="s">
        <v>133</v>
      </c>
      <c r="C167" s="110"/>
      <c r="D167" s="110"/>
      <c r="E167" s="110"/>
      <c r="F167" s="110"/>
      <c r="G167" s="673">
        <v>15</v>
      </c>
      <c r="H167" s="674"/>
      <c r="I167" s="69">
        <v>15</v>
      </c>
      <c r="J167" s="69">
        <v>15</v>
      </c>
    </row>
    <row r="168" spans="1:10" ht="15" x14ac:dyDescent="0.25">
      <c r="B168" s="65" t="s">
        <v>410</v>
      </c>
      <c r="C168" s="110"/>
      <c r="D168" s="110"/>
      <c r="E168" s="110"/>
      <c r="F168" s="110"/>
      <c r="G168" s="110"/>
      <c r="H168" s="23"/>
    </row>
    <row r="169" spans="1:10" ht="15" x14ac:dyDescent="0.25">
      <c r="B169" s="65"/>
      <c r="C169" s="110"/>
      <c r="D169" s="110"/>
      <c r="E169" s="110"/>
      <c r="F169" s="110"/>
      <c r="G169" s="110"/>
      <c r="H169" s="23"/>
    </row>
    <row r="170" spans="1:10" ht="30.75" customHeight="1" thickBot="1" x14ac:dyDescent="0.3">
      <c r="B170" s="677" t="s">
        <v>278</v>
      </c>
      <c r="C170" s="678"/>
      <c r="D170" s="678"/>
      <c r="E170" s="678"/>
      <c r="F170" s="678"/>
      <c r="G170" s="681">
        <f>SUM(G171)</f>
        <v>567</v>
      </c>
      <c r="H170" s="682"/>
      <c r="I170" s="375">
        <v>570</v>
      </c>
      <c r="J170" s="375">
        <v>570</v>
      </c>
    </row>
    <row r="171" spans="1:10" s="23" customFormat="1" ht="15.75" thickTop="1" x14ac:dyDescent="0.25">
      <c r="A171" s="23">
        <v>5342</v>
      </c>
      <c r="B171" s="116" t="s">
        <v>340</v>
      </c>
      <c r="C171" s="170"/>
      <c r="D171" s="170"/>
      <c r="E171" s="170"/>
      <c r="F171" s="170"/>
      <c r="G171" s="687">
        <v>567</v>
      </c>
      <c r="H171" s="688"/>
      <c r="I171" s="69"/>
      <c r="J171" s="69"/>
    </row>
    <row r="172" spans="1:10" s="23" customFormat="1" ht="15" customHeight="1" x14ac:dyDescent="0.2">
      <c r="B172" s="694"/>
      <c r="C172" s="694"/>
      <c r="D172" s="694"/>
      <c r="E172" s="694"/>
      <c r="F172" s="694"/>
      <c r="G172" s="694"/>
      <c r="H172" s="694"/>
      <c r="I172" s="69"/>
      <c r="J172" s="69"/>
    </row>
    <row r="173" spans="1:10" s="23" customFormat="1" x14ac:dyDescent="0.2">
      <c r="B173" s="694"/>
      <c r="C173" s="694"/>
      <c r="D173" s="694"/>
      <c r="E173" s="694"/>
      <c r="F173" s="694"/>
      <c r="G173" s="694"/>
      <c r="H173" s="694"/>
      <c r="I173" s="69"/>
      <c r="J173" s="69"/>
    </row>
    <row r="174" spans="1:10" s="23" customFormat="1" x14ac:dyDescent="0.2">
      <c r="B174" s="22"/>
      <c r="C174" s="22"/>
      <c r="F174" s="24"/>
      <c r="G174" s="24"/>
      <c r="I174" s="69"/>
      <c r="J174" s="69"/>
    </row>
    <row r="175" spans="1:10" s="23" customFormat="1" x14ac:dyDescent="0.2">
      <c r="B175" s="22"/>
      <c r="C175" s="22"/>
      <c r="F175" s="24"/>
      <c r="G175" s="24"/>
      <c r="I175" s="69"/>
      <c r="J175" s="69"/>
    </row>
    <row r="176" spans="1:10" s="23" customFormat="1" x14ac:dyDescent="0.2">
      <c r="B176" s="22"/>
      <c r="C176" s="22"/>
      <c r="D176" s="342" t="s">
        <v>502</v>
      </c>
      <c r="E176" s="343">
        <f>SUM(E8:E12)</f>
        <v>41281</v>
      </c>
      <c r="F176" s="343">
        <f t="shared" ref="F176:G176" si="1">SUM(F8:F12)</f>
        <v>41962</v>
      </c>
      <c r="G176" s="343">
        <f t="shared" si="1"/>
        <v>40612</v>
      </c>
      <c r="I176" s="69"/>
      <c r="J176" s="69"/>
    </row>
    <row r="177" spans="2:10" s="23" customFormat="1" x14ac:dyDescent="0.2">
      <c r="B177" s="22"/>
      <c r="C177" s="22"/>
      <c r="D177" s="342" t="s">
        <v>503</v>
      </c>
      <c r="E177" s="343">
        <v>0</v>
      </c>
      <c r="F177" s="343">
        <v>0</v>
      </c>
      <c r="G177" s="343">
        <v>0</v>
      </c>
      <c r="I177" s="69"/>
      <c r="J177" s="69"/>
    </row>
    <row r="178" spans="2:10" s="23" customFormat="1" ht="15" x14ac:dyDescent="0.25">
      <c r="B178" s="22"/>
      <c r="C178" s="22"/>
      <c r="D178" s="344" t="s">
        <v>498</v>
      </c>
      <c r="E178" s="345">
        <f>SUM(E176:E177)</f>
        <v>41281</v>
      </c>
      <c r="F178" s="345">
        <f t="shared" ref="F178:G178" si="2">SUM(F176:F177)</f>
        <v>41962</v>
      </c>
      <c r="G178" s="345">
        <f t="shared" si="2"/>
        <v>40612</v>
      </c>
      <c r="I178" s="69"/>
      <c r="J178" s="69"/>
    </row>
    <row r="179" spans="2:10" x14ac:dyDescent="0.2">
      <c r="B179" s="22"/>
      <c r="C179" s="22"/>
      <c r="D179" s="23"/>
      <c r="E179" s="23"/>
      <c r="F179" s="24"/>
      <c r="G179" s="24"/>
      <c r="H179" s="23"/>
    </row>
    <row r="180" spans="2:10" x14ac:dyDescent="0.2">
      <c r="B180" s="22"/>
      <c r="C180" s="22"/>
      <c r="D180" s="23"/>
      <c r="E180" s="23"/>
      <c r="F180" s="24"/>
      <c r="G180" s="24"/>
      <c r="H180" s="23"/>
    </row>
    <row r="181" spans="2:10" x14ac:dyDescent="0.2">
      <c r="B181" s="22"/>
      <c r="C181" s="22"/>
      <c r="D181" s="23"/>
      <c r="E181" s="23"/>
      <c r="F181" s="24"/>
      <c r="G181" s="24"/>
      <c r="H181" s="23"/>
    </row>
    <row r="182" spans="2:10" x14ac:dyDescent="0.2">
      <c r="B182" s="22"/>
      <c r="C182" s="22"/>
      <c r="D182" s="23"/>
      <c r="E182" s="23"/>
      <c r="F182" s="24"/>
      <c r="G182" s="24"/>
      <c r="H182" s="23"/>
    </row>
    <row r="183" spans="2:10" x14ac:dyDescent="0.2">
      <c r="B183" s="22"/>
      <c r="C183" s="22"/>
      <c r="D183" s="23"/>
      <c r="E183" s="23"/>
      <c r="F183" s="24"/>
      <c r="G183" s="24"/>
      <c r="H183" s="23"/>
    </row>
    <row r="184" spans="2:10" x14ac:dyDescent="0.2">
      <c r="B184" s="22"/>
      <c r="C184" s="22"/>
      <c r="D184" s="23"/>
      <c r="E184" s="23"/>
      <c r="F184" s="24"/>
      <c r="G184" s="24"/>
      <c r="H184" s="23"/>
    </row>
    <row r="185" spans="2:10" x14ac:dyDescent="0.2">
      <c r="B185" s="22"/>
      <c r="C185" s="22"/>
      <c r="D185" s="23"/>
      <c r="E185" s="23"/>
      <c r="F185" s="24"/>
      <c r="G185" s="24"/>
      <c r="H185" s="23"/>
    </row>
    <row r="186" spans="2:10" x14ac:dyDescent="0.2">
      <c r="B186" s="22"/>
      <c r="C186" s="22"/>
      <c r="D186" s="23"/>
      <c r="E186" s="23"/>
      <c r="F186" s="24"/>
      <c r="G186" s="24"/>
      <c r="H186" s="23"/>
    </row>
    <row r="187" spans="2:10" x14ac:dyDescent="0.2">
      <c r="B187" s="22"/>
      <c r="C187" s="22"/>
      <c r="D187" s="23"/>
      <c r="E187" s="23"/>
      <c r="F187" s="24"/>
      <c r="G187" s="24"/>
      <c r="H187" s="23"/>
    </row>
    <row r="188" spans="2:10" x14ac:dyDescent="0.2">
      <c r="B188" s="22"/>
      <c r="C188" s="22"/>
      <c r="D188" s="23"/>
      <c r="E188" s="23"/>
      <c r="F188" s="24"/>
      <c r="G188" s="24"/>
      <c r="H188" s="23"/>
    </row>
    <row r="189" spans="2:10" x14ac:dyDescent="0.2">
      <c r="B189" s="22"/>
      <c r="C189" s="22"/>
      <c r="D189" s="23"/>
      <c r="E189" s="23"/>
      <c r="F189" s="24"/>
      <c r="G189" s="24"/>
      <c r="H189" s="23"/>
    </row>
    <row r="190" spans="2:10" x14ac:dyDescent="0.2">
      <c r="B190" s="22"/>
      <c r="C190" s="22"/>
      <c r="D190" s="23"/>
      <c r="E190" s="23"/>
      <c r="F190" s="24"/>
      <c r="G190" s="24"/>
      <c r="H190" s="23"/>
    </row>
    <row r="191" spans="2:10" x14ac:dyDescent="0.2">
      <c r="B191" s="22"/>
      <c r="C191" s="22"/>
      <c r="D191" s="23"/>
      <c r="E191" s="23"/>
      <c r="F191" s="24"/>
      <c r="G191" s="24"/>
      <c r="H191" s="23"/>
    </row>
    <row r="192" spans="2:10" x14ac:dyDescent="0.2">
      <c r="B192" s="22"/>
      <c r="C192" s="22"/>
      <c r="D192" s="23"/>
      <c r="E192" s="23"/>
      <c r="F192" s="24"/>
      <c r="G192" s="24"/>
      <c r="H192" s="23"/>
    </row>
    <row r="193" spans="2:8" x14ac:dyDescent="0.2">
      <c r="B193" s="22"/>
      <c r="C193" s="22"/>
      <c r="D193" s="23"/>
      <c r="E193" s="23"/>
      <c r="F193" s="24"/>
      <c r="G193" s="24"/>
      <c r="H193" s="23"/>
    </row>
    <row r="194" spans="2:8" x14ac:dyDescent="0.2">
      <c r="B194" s="22"/>
      <c r="C194" s="22"/>
      <c r="D194" s="23"/>
      <c r="E194" s="23"/>
      <c r="F194" s="24"/>
      <c r="G194" s="24"/>
      <c r="H194" s="23"/>
    </row>
    <row r="195" spans="2:8" x14ac:dyDescent="0.2">
      <c r="B195" s="22"/>
      <c r="C195" s="22"/>
      <c r="D195" s="23"/>
      <c r="E195" s="23"/>
      <c r="F195" s="24"/>
      <c r="G195" s="24"/>
      <c r="H195" s="23"/>
    </row>
    <row r="196" spans="2:8" x14ac:dyDescent="0.2">
      <c r="B196" s="22"/>
      <c r="C196" s="22"/>
      <c r="D196" s="23"/>
      <c r="E196" s="23"/>
      <c r="F196" s="24"/>
      <c r="G196" s="24"/>
      <c r="H196" s="23"/>
    </row>
    <row r="197" spans="2:8" x14ac:dyDescent="0.2">
      <c r="B197" s="22"/>
      <c r="C197" s="22"/>
      <c r="D197" s="23"/>
      <c r="E197" s="23"/>
      <c r="F197" s="24"/>
      <c r="G197" s="24"/>
      <c r="H197" s="23"/>
    </row>
    <row r="198" spans="2:8" x14ac:dyDescent="0.2">
      <c r="B198" s="22"/>
      <c r="C198" s="22"/>
      <c r="D198" s="23"/>
      <c r="E198" s="23"/>
      <c r="F198" s="24"/>
      <c r="G198" s="24"/>
      <c r="H198" s="23"/>
    </row>
    <row r="199" spans="2:8" x14ac:dyDescent="0.2">
      <c r="B199" s="22"/>
      <c r="C199" s="22"/>
      <c r="D199" s="23"/>
      <c r="E199" s="23"/>
      <c r="F199" s="24"/>
      <c r="G199" s="24"/>
      <c r="H199" s="23"/>
    </row>
    <row r="200" spans="2:8" x14ac:dyDescent="0.2">
      <c r="B200" s="22"/>
      <c r="C200" s="22"/>
      <c r="D200" s="23"/>
      <c r="E200" s="23"/>
      <c r="F200" s="24"/>
      <c r="G200" s="24"/>
      <c r="H200" s="23"/>
    </row>
    <row r="201" spans="2:8" x14ac:dyDescent="0.2">
      <c r="B201" s="22"/>
      <c r="C201" s="22"/>
      <c r="D201" s="23"/>
      <c r="E201" s="23"/>
      <c r="F201" s="24"/>
      <c r="G201" s="24"/>
      <c r="H201" s="23"/>
    </row>
    <row r="202" spans="2:8" x14ac:dyDescent="0.2">
      <c r="B202" s="22"/>
      <c r="C202" s="22"/>
      <c r="D202" s="23"/>
      <c r="E202" s="23"/>
      <c r="F202" s="24"/>
      <c r="G202" s="24"/>
      <c r="H202" s="23"/>
    </row>
    <row r="203" spans="2:8" x14ac:dyDescent="0.2">
      <c r="B203" s="22"/>
      <c r="C203" s="22"/>
      <c r="D203" s="23"/>
      <c r="E203" s="23"/>
      <c r="F203" s="24"/>
      <c r="G203" s="24"/>
      <c r="H203" s="23"/>
    </row>
    <row r="204" spans="2:8" x14ac:dyDescent="0.2">
      <c r="B204" s="22"/>
      <c r="C204" s="22"/>
      <c r="D204" s="23"/>
      <c r="E204" s="23"/>
      <c r="F204" s="24"/>
      <c r="G204" s="24"/>
      <c r="H204" s="23"/>
    </row>
    <row r="205" spans="2:8" x14ac:dyDescent="0.2">
      <c r="B205" s="22"/>
      <c r="C205" s="22"/>
      <c r="D205" s="23"/>
      <c r="E205" s="23"/>
      <c r="F205" s="24"/>
      <c r="G205" s="24"/>
      <c r="H205" s="23"/>
    </row>
    <row r="206" spans="2:8" x14ac:dyDescent="0.2">
      <c r="B206" s="22"/>
      <c r="C206" s="22"/>
      <c r="D206" s="23"/>
      <c r="E206" s="23"/>
      <c r="F206" s="24"/>
      <c r="G206" s="24"/>
      <c r="H206" s="23"/>
    </row>
    <row r="207" spans="2:8" x14ac:dyDescent="0.2">
      <c r="B207" s="22"/>
      <c r="C207" s="22"/>
      <c r="D207" s="23"/>
      <c r="E207" s="23"/>
      <c r="F207" s="24"/>
      <c r="G207" s="24"/>
      <c r="H207" s="23"/>
    </row>
    <row r="208" spans="2:8" x14ac:dyDescent="0.2">
      <c r="B208" s="22"/>
      <c r="C208" s="22"/>
      <c r="D208" s="23"/>
      <c r="E208" s="23"/>
      <c r="F208" s="24"/>
      <c r="G208" s="24"/>
      <c r="H208" s="23"/>
    </row>
    <row r="209" spans="2:8" x14ac:dyDescent="0.2">
      <c r="B209" s="22"/>
      <c r="C209" s="22"/>
      <c r="D209" s="23"/>
      <c r="E209" s="23"/>
      <c r="F209" s="24"/>
      <c r="G209" s="24"/>
      <c r="H209" s="23"/>
    </row>
    <row r="210" spans="2:8" x14ac:dyDescent="0.2">
      <c r="B210" s="22"/>
      <c r="C210" s="22"/>
      <c r="D210" s="23"/>
      <c r="E210" s="23"/>
      <c r="F210" s="24"/>
      <c r="G210" s="24"/>
      <c r="H210" s="23"/>
    </row>
    <row r="211" spans="2:8" x14ac:dyDescent="0.2">
      <c r="B211" s="22"/>
      <c r="C211" s="22"/>
      <c r="D211" s="23"/>
      <c r="E211" s="23"/>
      <c r="F211" s="24"/>
      <c r="G211" s="24"/>
      <c r="H211" s="23"/>
    </row>
    <row r="212" spans="2:8" x14ac:dyDescent="0.2">
      <c r="B212" s="22"/>
      <c r="C212" s="22"/>
      <c r="D212" s="23"/>
      <c r="E212" s="23"/>
      <c r="F212" s="24"/>
      <c r="G212" s="24"/>
      <c r="H212" s="23"/>
    </row>
    <row r="213" spans="2:8" x14ac:dyDescent="0.2">
      <c r="B213" s="22"/>
      <c r="C213" s="22"/>
      <c r="D213" s="23"/>
      <c r="E213" s="23"/>
      <c r="F213" s="24"/>
      <c r="G213" s="24"/>
      <c r="H213" s="23"/>
    </row>
    <row r="214" spans="2:8" x14ac:dyDescent="0.2">
      <c r="B214" s="22"/>
      <c r="C214" s="22"/>
      <c r="D214" s="23"/>
      <c r="E214" s="23"/>
      <c r="F214" s="24"/>
      <c r="G214" s="24"/>
      <c r="H214" s="23"/>
    </row>
    <row r="215" spans="2:8" x14ac:dyDescent="0.2">
      <c r="B215" s="22"/>
      <c r="C215" s="22"/>
      <c r="D215" s="23"/>
      <c r="E215" s="23"/>
      <c r="F215" s="24"/>
      <c r="G215" s="24"/>
      <c r="H215" s="23"/>
    </row>
    <row r="216" spans="2:8" x14ac:dyDescent="0.2">
      <c r="B216" s="22"/>
      <c r="C216" s="22"/>
      <c r="D216" s="23"/>
      <c r="E216" s="23"/>
      <c r="F216" s="24"/>
      <c r="G216" s="24"/>
      <c r="H216" s="23"/>
    </row>
    <row r="217" spans="2:8" x14ac:dyDescent="0.2">
      <c r="B217" s="22"/>
      <c r="C217" s="22"/>
      <c r="D217" s="23"/>
      <c r="E217" s="23"/>
      <c r="F217" s="24"/>
      <c r="G217" s="24"/>
      <c r="H217" s="23"/>
    </row>
    <row r="218" spans="2:8" x14ac:dyDescent="0.2">
      <c r="B218" s="22"/>
      <c r="C218" s="22"/>
      <c r="D218" s="23"/>
      <c r="E218" s="23"/>
      <c r="F218" s="24"/>
      <c r="G218" s="24"/>
      <c r="H218" s="23"/>
    </row>
    <row r="219" spans="2:8" x14ac:dyDescent="0.2">
      <c r="B219" s="22"/>
      <c r="C219" s="22"/>
      <c r="D219" s="23"/>
      <c r="E219" s="23"/>
      <c r="F219" s="24"/>
      <c r="G219" s="24"/>
      <c r="H219" s="23"/>
    </row>
    <row r="220" spans="2:8" x14ac:dyDescent="0.2">
      <c r="B220" s="22"/>
      <c r="C220" s="22"/>
      <c r="D220" s="23"/>
      <c r="E220" s="23"/>
      <c r="F220" s="24"/>
      <c r="G220" s="24"/>
      <c r="H220" s="23"/>
    </row>
    <row r="221" spans="2:8" x14ac:dyDescent="0.2">
      <c r="B221" s="22"/>
      <c r="C221" s="22"/>
      <c r="D221" s="23"/>
      <c r="E221" s="23"/>
      <c r="F221" s="24"/>
      <c r="G221" s="24"/>
      <c r="H221" s="23"/>
    </row>
    <row r="222" spans="2:8" x14ac:dyDescent="0.2">
      <c r="B222" s="22"/>
      <c r="C222" s="22"/>
      <c r="D222" s="23"/>
      <c r="E222" s="23"/>
      <c r="F222" s="24"/>
      <c r="G222" s="24"/>
      <c r="H222" s="23"/>
    </row>
    <row r="223" spans="2:8" x14ac:dyDescent="0.2">
      <c r="B223" s="22"/>
      <c r="C223" s="22"/>
      <c r="D223" s="23"/>
      <c r="E223" s="23"/>
      <c r="F223" s="24"/>
      <c r="G223" s="24"/>
      <c r="H223" s="23"/>
    </row>
    <row r="224" spans="2:8" x14ac:dyDescent="0.2">
      <c r="B224" s="22"/>
      <c r="C224" s="22"/>
      <c r="D224" s="23"/>
      <c r="E224" s="23"/>
      <c r="F224" s="24"/>
      <c r="G224" s="24"/>
      <c r="H224" s="23"/>
    </row>
    <row r="225" spans="2:8" x14ac:dyDescent="0.2">
      <c r="B225" s="22"/>
      <c r="C225" s="22"/>
      <c r="D225" s="23"/>
      <c r="E225" s="23"/>
      <c r="F225" s="24"/>
      <c r="G225" s="24"/>
      <c r="H225" s="23"/>
    </row>
    <row r="226" spans="2:8" x14ac:dyDescent="0.2">
      <c r="B226" s="22"/>
      <c r="C226" s="22"/>
      <c r="D226" s="23"/>
      <c r="E226" s="23"/>
      <c r="F226" s="24"/>
      <c r="G226" s="24"/>
      <c r="H226" s="23"/>
    </row>
    <row r="227" spans="2:8" x14ac:dyDescent="0.2">
      <c r="B227" s="22"/>
      <c r="C227" s="22"/>
      <c r="D227" s="23"/>
      <c r="E227" s="23"/>
      <c r="F227" s="24"/>
      <c r="G227" s="24"/>
      <c r="H227" s="23"/>
    </row>
    <row r="228" spans="2:8" x14ac:dyDescent="0.2">
      <c r="B228" s="22"/>
      <c r="C228" s="22"/>
      <c r="D228" s="23"/>
      <c r="E228" s="23"/>
      <c r="F228" s="24"/>
      <c r="G228" s="24"/>
      <c r="H228" s="23"/>
    </row>
    <row r="229" spans="2:8" x14ac:dyDescent="0.2">
      <c r="B229" s="22"/>
      <c r="C229" s="22"/>
      <c r="D229" s="23"/>
      <c r="E229" s="23"/>
      <c r="F229" s="24"/>
      <c r="G229" s="24"/>
      <c r="H229" s="23"/>
    </row>
    <row r="230" spans="2:8" x14ac:dyDescent="0.2">
      <c r="B230" s="22"/>
      <c r="C230" s="22"/>
      <c r="D230" s="23"/>
      <c r="E230" s="23"/>
      <c r="F230" s="24"/>
      <c r="G230" s="24"/>
      <c r="H230" s="23"/>
    </row>
    <row r="231" spans="2:8" x14ac:dyDescent="0.2">
      <c r="B231" s="22"/>
      <c r="C231" s="22"/>
      <c r="D231" s="23"/>
      <c r="E231" s="23"/>
      <c r="F231" s="24"/>
      <c r="G231" s="24"/>
      <c r="H231" s="23"/>
    </row>
    <row r="232" spans="2:8" x14ac:dyDescent="0.2">
      <c r="B232" s="22"/>
      <c r="C232" s="22"/>
      <c r="D232" s="23"/>
      <c r="E232" s="23"/>
      <c r="F232" s="24"/>
      <c r="G232" s="24"/>
      <c r="H232" s="23"/>
    </row>
    <row r="233" spans="2:8" x14ac:dyDescent="0.2">
      <c r="B233" s="22"/>
      <c r="C233" s="22"/>
      <c r="D233" s="23"/>
      <c r="E233" s="23"/>
      <c r="F233" s="24"/>
      <c r="G233" s="24"/>
      <c r="H233" s="23"/>
    </row>
    <row r="234" spans="2:8" x14ac:dyDescent="0.2">
      <c r="B234" s="22"/>
      <c r="C234" s="22"/>
      <c r="D234" s="23"/>
      <c r="E234" s="23"/>
      <c r="F234" s="24"/>
      <c r="G234" s="24"/>
      <c r="H234" s="23"/>
    </row>
    <row r="235" spans="2:8" x14ac:dyDescent="0.2">
      <c r="B235" s="22"/>
      <c r="C235" s="22"/>
      <c r="D235" s="23"/>
      <c r="E235" s="23"/>
      <c r="F235" s="24"/>
      <c r="G235" s="24"/>
      <c r="H235" s="23"/>
    </row>
    <row r="236" spans="2:8" x14ac:dyDescent="0.2">
      <c r="B236" s="22"/>
      <c r="C236" s="22"/>
      <c r="D236" s="23"/>
      <c r="E236" s="23"/>
      <c r="F236" s="24"/>
      <c r="G236" s="24"/>
      <c r="H236" s="23"/>
    </row>
    <row r="237" spans="2:8" x14ac:dyDescent="0.2">
      <c r="B237" s="22"/>
      <c r="C237" s="22"/>
      <c r="D237" s="23"/>
      <c r="E237" s="23"/>
      <c r="F237" s="24"/>
      <c r="G237" s="24"/>
      <c r="H237" s="23"/>
    </row>
    <row r="238" spans="2:8" x14ac:dyDescent="0.2">
      <c r="B238" s="22"/>
      <c r="C238" s="22"/>
      <c r="D238" s="23"/>
      <c r="E238" s="23"/>
      <c r="F238" s="24"/>
      <c r="G238" s="24"/>
      <c r="H238" s="23"/>
    </row>
    <row r="239" spans="2:8" x14ac:dyDescent="0.2">
      <c r="B239" s="22"/>
      <c r="C239" s="22"/>
      <c r="D239" s="23"/>
      <c r="E239" s="23"/>
      <c r="F239" s="24"/>
      <c r="G239" s="24"/>
      <c r="H239" s="23"/>
    </row>
    <row r="240" spans="2:8" x14ac:dyDescent="0.2">
      <c r="B240" s="22"/>
      <c r="C240" s="22"/>
      <c r="D240" s="23"/>
      <c r="E240" s="23"/>
      <c r="F240" s="24"/>
      <c r="G240" s="24"/>
      <c r="H240" s="23"/>
    </row>
    <row r="241" spans="2:8" x14ac:dyDescent="0.2">
      <c r="B241" s="22"/>
      <c r="C241" s="22"/>
      <c r="D241" s="23"/>
      <c r="E241" s="23"/>
      <c r="F241" s="24"/>
      <c r="G241" s="24"/>
      <c r="H241" s="23"/>
    </row>
    <row r="242" spans="2:8" x14ac:dyDescent="0.2">
      <c r="B242" s="22"/>
      <c r="C242" s="22"/>
      <c r="D242" s="23"/>
      <c r="E242" s="23"/>
      <c r="F242" s="24"/>
      <c r="G242" s="24"/>
      <c r="H242" s="23"/>
    </row>
    <row r="243" spans="2:8" x14ac:dyDescent="0.2">
      <c r="B243" s="22"/>
      <c r="C243" s="22"/>
      <c r="D243" s="23"/>
      <c r="E243" s="23"/>
      <c r="F243" s="24"/>
      <c r="G243" s="24"/>
      <c r="H243" s="23"/>
    </row>
    <row r="244" spans="2:8" x14ac:dyDescent="0.2">
      <c r="B244" s="22"/>
      <c r="C244" s="22"/>
      <c r="D244" s="23"/>
      <c r="E244" s="23"/>
      <c r="F244" s="24"/>
      <c r="G244" s="24"/>
      <c r="H244" s="23"/>
    </row>
    <row r="245" spans="2:8" x14ac:dyDescent="0.2">
      <c r="B245" s="22"/>
      <c r="C245" s="22"/>
      <c r="D245" s="23"/>
      <c r="E245" s="23"/>
      <c r="F245" s="24"/>
      <c r="G245" s="24"/>
      <c r="H245" s="23"/>
    </row>
    <row r="246" spans="2:8" x14ac:dyDescent="0.2">
      <c r="B246" s="22"/>
      <c r="C246" s="22"/>
      <c r="D246" s="23"/>
      <c r="E246" s="23"/>
      <c r="F246" s="24"/>
      <c r="G246" s="24"/>
      <c r="H246" s="23"/>
    </row>
    <row r="247" spans="2:8" x14ac:dyDescent="0.2">
      <c r="B247" s="22"/>
      <c r="C247" s="22"/>
      <c r="D247" s="23"/>
      <c r="E247" s="23"/>
      <c r="F247" s="24"/>
      <c r="G247" s="24"/>
      <c r="H247" s="23"/>
    </row>
    <row r="248" spans="2:8" x14ac:dyDescent="0.2">
      <c r="B248" s="22"/>
      <c r="C248" s="22"/>
      <c r="D248" s="23"/>
      <c r="E248" s="23"/>
      <c r="F248" s="24"/>
      <c r="G248" s="24"/>
      <c r="H248" s="23"/>
    </row>
    <row r="249" spans="2:8" x14ac:dyDescent="0.2">
      <c r="B249" s="22"/>
      <c r="C249" s="22"/>
      <c r="D249" s="23"/>
      <c r="E249" s="23"/>
      <c r="F249" s="24"/>
      <c r="G249" s="24"/>
      <c r="H249" s="23"/>
    </row>
    <row r="250" spans="2:8" x14ac:dyDescent="0.2">
      <c r="B250" s="22"/>
      <c r="C250" s="22"/>
      <c r="D250" s="23"/>
      <c r="E250" s="23"/>
      <c r="F250" s="24"/>
      <c r="G250" s="24"/>
      <c r="H250" s="23"/>
    </row>
    <row r="251" spans="2:8" x14ac:dyDescent="0.2">
      <c r="B251" s="22"/>
      <c r="C251" s="22"/>
      <c r="D251" s="23"/>
      <c r="E251" s="23"/>
      <c r="F251" s="24"/>
      <c r="G251" s="24"/>
      <c r="H251" s="23"/>
    </row>
    <row r="252" spans="2:8" x14ac:dyDescent="0.2">
      <c r="B252" s="22"/>
      <c r="C252" s="22"/>
      <c r="D252" s="23"/>
      <c r="E252" s="23"/>
      <c r="F252" s="24"/>
      <c r="G252" s="24"/>
      <c r="H252" s="23"/>
    </row>
    <row r="253" spans="2:8" x14ac:dyDescent="0.2">
      <c r="B253" s="22"/>
      <c r="C253" s="22"/>
      <c r="D253" s="23"/>
      <c r="E253" s="23"/>
      <c r="F253" s="24"/>
      <c r="G253" s="24"/>
      <c r="H253" s="23"/>
    </row>
    <row r="254" spans="2:8" x14ac:dyDescent="0.2">
      <c r="B254" s="22"/>
      <c r="C254" s="22"/>
      <c r="D254" s="23"/>
      <c r="E254" s="23"/>
      <c r="F254" s="24"/>
      <c r="G254" s="24"/>
      <c r="H254" s="23"/>
    </row>
    <row r="255" spans="2:8" x14ac:dyDescent="0.2">
      <c r="B255" s="22"/>
      <c r="C255" s="22"/>
      <c r="D255" s="23"/>
      <c r="E255" s="23"/>
      <c r="F255" s="24"/>
      <c r="G255" s="24"/>
      <c r="H255" s="23"/>
    </row>
    <row r="256" spans="2:8" x14ac:dyDescent="0.2">
      <c r="B256" s="22"/>
      <c r="C256" s="22"/>
      <c r="D256" s="23"/>
      <c r="E256" s="23"/>
      <c r="F256" s="24"/>
      <c r="G256" s="24"/>
      <c r="H256" s="23"/>
    </row>
    <row r="257" spans="2:8" x14ac:dyDescent="0.2">
      <c r="B257" s="22"/>
      <c r="C257" s="22"/>
      <c r="D257" s="23"/>
      <c r="E257" s="23"/>
      <c r="F257" s="24"/>
      <c r="G257" s="24"/>
      <c r="H257" s="23"/>
    </row>
    <row r="258" spans="2:8" x14ac:dyDescent="0.2">
      <c r="B258" s="22"/>
      <c r="C258" s="22"/>
      <c r="D258" s="23"/>
      <c r="E258" s="23"/>
      <c r="F258" s="24"/>
      <c r="G258" s="24"/>
      <c r="H258" s="23"/>
    </row>
    <row r="259" spans="2:8" x14ac:dyDescent="0.2">
      <c r="B259" s="22"/>
      <c r="C259" s="22"/>
      <c r="D259" s="23"/>
      <c r="E259" s="23"/>
      <c r="F259" s="24"/>
      <c r="G259" s="24"/>
      <c r="H259" s="23"/>
    </row>
    <row r="260" spans="2:8" x14ac:dyDescent="0.2">
      <c r="B260" s="22"/>
      <c r="C260" s="22"/>
      <c r="D260" s="23"/>
      <c r="E260" s="23"/>
      <c r="F260" s="24"/>
      <c r="G260" s="24"/>
      <c r="H260" s="23"/>
    </row>
    <row r="261" spans="2:8" x14ac:dyDescent="0.2">
      <c r="B261" s="22"/>
      <c r="C261" s="22"/>
      <c r="D261" s="23"/>
      <c r="E261" s="23"/>
      <c r="F261" s="24"/>
      <c r="G261" s="24"/>
      <c r="H261" s="23"/>
    </row>
    <row r="262" spans="2:8" x14ac:dyDescent="0.2">
      <c r="B262" s="22"/>
      <c r="C262" s="22"/>
      <c r="D262" s="23"/>
      <c r="E262" s="23"/>
      <c r="F262" s="24"/>
      <c r="G262" s="24"/>
      <c r="H262" s="23"/>
    </row>
    <row r="263" spans="2:8" x14ac:dyDescent="0.2">
      <c r="B263" s="22"/>
      <c r="C263" s="22"/>
      <c r="D263" s="23"/>
      <c r="E263" s="23"/>
      <c r="F263" s="24"/>
      <c r="G263" s="24"/>
      <c r="H263" s="23"/>
    </row>
    <row r="264" spans="2:8" x14ac:dyDescent="0.2">
      <c r="B264" s="22"/>
      <c r="C264" s="22"/>
      <c r="D264" s="23"/>
      <c r="E264" s="23"/>
      <c r="F264" s="24"/>
      <c r="G264" s="24"/>
      <c r="H264" s="23"/>
    </row>
    <row r="265" spans="2:8" x14ac:dyDescent="0.2">
      <c r="B265" s="22"/>
      <c r="C265" s="22"/>
      <c r="D265" s="23"/>
      <c r="E265" s="23"/>
      <c r="F265" s="24"/>
      <c r="G265" s="24"/>
      <c r="H265" s="23"/>
    </row>
    <row r="266" spans="2:8" x14ac:dyDescent="0.2">
      <c r="B266" s="22"/>
      <c r="C266" s="22"/>
      <c r="D266" s="23"/>
      <c r="E266" s="23"/>
      <c r="F266" s="24"/>
      <c r="G266" s="24"/>
      <c r="H266" s="23"/>
    </row>
    <row r="267" spans="2:8" x14ac:dyDescent="0.2">
      <c r="B267" s="22"/>
      <c r="C267" s="22"/>
      <c r="D267" s="23"/>
      <c r="E267" s="23"/>
      <c r="F267" s="24"/>
      <c r="G267" s="24"/>
      <c r="H267" s="23"/>
    </row>
    <row r="268" spans="2:8" x14ac:dyDescent="0.2">
      <c r="B268" s="22"/>
      <c r="C268" s="22"/>
      <c r="D268" s="23"/>
      <c r="E268" s="23"/>
      <c r="F268" s="24"/>
      <c r="G268" s="24"/>
      <c r="H268" s="23"/>
    </row>
    <row r="269" spans="2:8" x14ac:dyDescent="0.2">
      <c r="B269" s="22"/>
      <c r="C269" s="22"/>
      <c r="D269" s="23"/>
      <c r="E269" s="23"/>
      <c r="F269" s="24"/>
      <c r="G269" s="24"/>
      <c r="H269" s="23"/>
    </row>
    <row r="270" spans="2:8" x14ac:dyDescent="0.2">
      <c r="B270" s="22"/>
      <c r="C270" s="22"/>
      <c r="D270" s="23"/>
      <c r="E270" s="23"/>
      <c r="F270" s="24"/>
      <c r="G270" s="24"/>
      <c r="H270" s="23"/>
    </row>
    <row r="271" spans="2:8" x14ac:dyDescent="0.2">
      <c r="B271" s="22"/>
      <c r="C271" s="22"/>
      <c r="D271" s="23"/>
      <c r="E271" s="23"/>
      <c r="F271" s="24"/>
      <c r="G271" s="24"/>
      <c r="H271" s="23"/>
    </row>
    <row r="272" spans="2:8" x14ac:dyDescent="0.2">
      <c r="B272" s="22"/>
      <c r="C272" s="22"/>
      <c r="D272" s="23"/>
      <c r="E272" s="23"/>
      <c r="F272" s="24"/>
      <c r="G272" s="24"/>
      <c r="H272" s="23"/>
    </row>
    <row r="273" spans="2:8" x14ac:dyDescent="0.2">
      <c r="B273" s="22"/>
      <c r="C273" s="22"/>
      <c r="D273" s="23"/>
      <c r="E273" s="23"/>
      <c r="F273" s="24"/>
      <c r="G273" s="24"/>
      <c r="H273" s="23"/>
    </row>
    <row r="274" spans="2:8" x14ac:dyDescent="0.2">
      <c r="B274" s="22"/>
      <c r="C274" s="22"/>
      <c r="D274" s="23"/>
      <c r="E274" s="23"/>
      <c r="F274" s="24"/>
      <c r="G274" s="24"/>
      <c r="H274" s="23"/>
    </row>
    <row r="275" spans="2:8" x14ac:dyDescent="0.2">
      <c r="B275" s="22"/>
      <c r="C275" s="22"/>
      <c r="D275" s="23"/>
      <c r="E275" s="23"/>
      <c r="F275" s="24"/>
      <c r="G275" s="24"/>
      <c r="H275" s="23"/>
    </row>
    <row r="276" spans="2:8" x14ac:dyDescent="0.2">
      <c r="B276" s="22"/>
      <c r="C276" s="22"/>
      <c r="D276" s="23"/>
      <c r="E276" s="23"/>
      <c r="F276" s="24"/>
      <c r="G276" s="24"/>
      <c r="H276" s="23"/>
    </row>
    <row r="277" spans="2:8" x14ac:dyDescent="0.2">
      <c r="B277" s="22"/>
      <c r="C277" s="22"/>
      <c r="D277" s="23"/>
      <c r="E277" s="23"/>
      <c r="F277" s="24"/>
      <c r="G277" s="24"/>
      <c r="H277" s="23"/>
    </row>
    <row r="278" spans="2:8" x14ac:dyDescent="0.2">
      <c r="B278" s="22"/>
      <c r="C278" s="22"/>
      <c r="D278" s="23"/>
      <c r="E278" s="23"/>
      <c r="F278" s="24"/>
      <c r="G278" s="24"/>
      <c r="H278" s="23"/>
    </row>
    <row r="279" spans="2:8" x14ac:dyDescent="0.2">
      <c r="B279" s="22"/>
      <c r="C279" s="22"/>
      <c r="D279" s="23"/>
      <c r="E279" s="23"/>
      <c r="F279" s="24"/>
      <c r="G279" s="24"/>
      <c r="H279" s="23"/>
    </row>
    <row r="280" spans="2:8" x14ac:dyDescent="0.2">
      <c r="B280" s="22"/>
      <c r="C280" s="22"/>
      <c r="D280" s="23"/>
      <c r="E280" s="23"/>
      <c r="F280" s="24"/>
      <c r="G280" s="24"/>
      <c r="H280" s="23"/>
    </row>
    <row r="281" spans="2:8" x14ac:dyDescent="0.2">
      <c r="B281" s="22"/>
      <c r="C281" s="22"/>
      <c r="D281" s="23"/>
      <c r="E281" s="23"/>
      <c r="F281" s="24"/>
      <c r="G281" s="24"/>
      <c r="H281" s="23"/>
    </row>
    <row r="282" spans="2:8" x14ac:dyDescent="0.2">
      <c r="B282" s="22"/>
      <c r="C282" s="22"/>
      <c r="D282" s="23"/>
      <c r="E282" s="23"/>
      <c r="F282" s="24"/>
      <c r="G282" s="24"/>
      <c r="H282" s="23"/>
    </row>
    <row r="283" spans="2:8" x14ac:dyDescent="0.2">
      <c r="B283" s="22"/>
      <c r="C283" s="22"/>
      <c r="D283" s="23"/>
      <c r="E283" s="23"/>
      <c r="F283" s="24"/>
      <c r="G283" s="24"/>
      <c r="H283" s="23"/>
    </row>
    <row r="284" spans="2:8" x14ac:dyDescent="0.2">
      <c r="B284" s="22"/>
      <c r="C284" s="22"/>
      <c r="D284" s="23"/>
      <c r="E284" s="23"/>
      <c r="F284" s="24"/>
      <c r="G284" s="24"/>
      <c r="H284" s="23"/>
    </row>
    <row r="285" spans="2:8" x14ac:dyDescent="0.2">
      <c r="B285" s="22"/>
      <c r="C285" s="22"/>
      <c r="D285" s="23"/>
      <c r="E285" s="23"/>
      <c r="F285" s="24"/>
      <c r="G285" s="24"/>
      <c r="H285" s="23"/>
    </row>
    <row r="286" spans="2:8" x14ac:dyDescent="0.2">
      <c r="B286" s="22"/>
      <c r="C286" s="22"/>
      <c r="D286" s="23"/>
      <c r="E286" s="23"/>
      <c r="F286" s="24"/>
      <c r="G286" s="24"/>
      <c r="H286" s="23"/>
    </row>
    <row r="287" spans="2:8" x14ac:dyDescent="0.2">
      <c r="B287" s="22"/>
      <c r="C287" s="22"/>
      <c r="D287" s="23"/>
      <c r="E287" s="23"/>
      <c r="F287" s="24"/>
      <c r="G287" s="24"/>
      <c r="H287" s="23"/>
    </row>
    <row r="288" spans="2:8" x14ac:dyDescent="0.2">
      <c r="B288" s="22"/>
      <c r="C288" s="22"/>
      <c r="D288" s="23"/>
      <c r="E288" s="23"/>
      <c r="F288" s="24"/>
      <c r="G288" s="24"/>
      <c r="H288" s="23"/>
    </row>
    <row r="289" spans="2:8" x14ac:dyDescent="0.2">
      <c r="B289" s="22"/>
      <c r="C289" s="22"/>
      <c r="D289" s="23"/>
      <c r="E289" s="23"/>
      <c r="F289" s="24"/>
      <c r="G289" s="24"/>
      <c r="H289" s="23"/>
    </row>
    <row r="290" spans="2:8" x14ac:dyDescent="0.2">
      <c r="B290" s="22"/>
      <c r="C290" s="22"/>
      <c r="D290" s="23"/>
      <c r="E290" s="23"/>
      <c r="F290" s="24"/>
      <c r="G290" s="24"/>
      <c r="H290" s="23"/>
    </row>
    <row r="291" spans="2:8" x14ac:dyDescent="0.2">
      <c r="B291" s="22"/>
      <c r="C291" s="22"/>
      <c r="D291" s="23"/>
      <c r="E291" s="23"/>
      <c r="F291" s="24"/>
      <c r="G291" s="24"/>
      <c r="H291" s="23"/>
    </row>
    <row r="292" spans="2:8" x14ac:dyDescent="0.2">
      <c r="B292" s="22"/>
      <c r="C292" s="22"/>
      <c r="D292" s="23"/>
      <c r="E292" s="23"/>
      <c r="F292" s="24"/>
      <c r="G292" s="24"/>
      <c r="H292" s="23"/>
    </row>
    <row r="293" spans="2:8" x14ac:dyDescent="0.2">
      <c r="B293" s="22"/>
      <c r="C293" s="22"/>
      <c r="D293" s="23"/>
      <c r="E293" s="23"/>
      <c r="F293" s="24"/>
      <c r="G293" s="24"/>
      <c r="H293" s="23"/>
    </row>
    <row r="294" spans="2:8" x14ac:dyDescent="0.2">
      <c r="B294" s="22"/>
      <c r="C294" s="22"/>
      <c r="D294" s="23"/>
      <c r="E294" s="23"/>
      <c r="F294" s="24"/>
      <c r="G294" s="24"/>
      <c r="H294" s="23"/>
    </row>
    <row r="295" spans="2:8" x14ac:dyDescent="0.2">
      <c r="B295" s="22"/>
      <c r="C295" s="22"/>
      <c r="D295" s="23"/>
      <c r="E295" s="23"/>
      <c r="F295" s="24"/>
      <c r="G295" s="24"/>
      <c r="H295" s="23"/>
    </row>
    <row r="296" spans="2:8" x14ac:dyDescent="0.2">
      <c r="B296" s="22"/>
      <c r="C296" s="22"/>
      <c r="D296" s="23"/>
      <c r="E296" s="23"/>
      <c r="F296" s="24"/>
      <c r="G296" s="24"/>
      <c r="H296" s="23"/>
    </row>
    <row r="297" spans="2:8" x14ac:dyDescent="0.2">
      <c r="B297" s="22"/>
      <c r="C297" s="22"/>
      <c r="D297" s="23"/>
      <c r="E297" s="23"/>
      <c r="F297" s="24"/>
      <c r="G297" s="24"/>
      <c r="H297" s="23"/>
    </row>
    <row r="298" spans="2:8" x14ac:dyDescent="0.2">
      <c r="B298" s="22"/>
      <c r="C298" s="22"/>
      <c r="D298" s="23"/>
      <c r="E298" s="23"/>
      <c r="F298" s="24"/>
      <c r="G298" s="24"/>
      <c r="H298" s="23"/>
    </row>
    <row r="299" spans="2:8" x14ac:dyDescent="0.2">
      <c r="B299" s="22"/>
      <c r="C299" s="22"/>
      <c r="D299" s="23"/>
      <c r="E299" s="23"/>
      <c r="F299" s="24"/>
      <c r="G299" s="24"/>
      <c r="H299" s="23"/>
    </row>
    <row r="300" spans="2:8" x14ac:dyDescent="0.2">
      <c r="B300" s="22"/>
      <c r="C300" s="22"/>
      <c r="D300" s="23"/>
      <c r="E300" s="23"/>
      <c r="F300" s="24"/>
      <c r="G300" s="24"/>
      <c r="H300" s="23"/>
    </row>
    <row r="301" spans="2:8" x14ac:dyDescent="0.2">
      <c r="B301" s="22"/>
      <c r="C301" s="22"/>
      <c r="D301" s="23"/>
      <c r="E301" s="23"/>
      <c r="F301" s="24"/>
      <c r="G301" s="24"/>
      <c r="H301" s="23"/>
    </row>
    <row r="302" spans="2:8" x14ac:dyDescent="0.2">
      <c r="B302" s="22"/>
      <c r="C302" s="22"/>
      <c r="D302" s="23"/>
      <c r="E302" s="23"/>
      <c r="F302" s="24"/>
      <c r="G302" s="24"/>
      <c r="H302" s="23"/>
    </row>
    <row r="303" spans="2:8" x14ac:dyDescent="0.2">
      <c r="B303" s="22"/>
      <c r="C303" s="22"/>
      <c r="D303" s="23"/>
      <c r="E303" s="23"/>
      <c r="F303" s="24"/>
      <c r="G303" s="24"/>
      <c r="H303" s="23"/>
    </row>
    <row r="304" spans="2:8" x14ac:dyDescent="0.2">
      <c r="B304" s="22"/>
      <c r="C304" s="22"/>
      <c r="D304" s="23"/>
      <c r="E304" s="23"/>
      <c r="F304" s="24"/>
      <c r="G304" s="24"/>
      <c r="H304" s="23"/>
    </row>
    <row r="305" spans="2:8" x14ac:dyDescent="0.2">
      <c r="B305" s="22"/>
      <c r="C305" s="22"/>
      <c r="D305" s="23"/>
      <c r="E305" s="23"/>
      <c r="F305" s="24"/>
      <c r="G305" s="24"/>
      <c r="H305" s="23"/>
    </row>
    <row r="306" spans="2:8" x14ac:dyDescent="0.2">
      <c r="B306" s="22"/>
      <c r="C306" s="22"/>
      <c r="D306" s="23"/>
      <c r="E306" s="23"/>
      <c r="F306" s="24"/>
      <c r="G306" s="24"/>
      <c r="H306" s="23"/>
    </row>
    <row r="307" spans="2:8" x14ac:dyDescent="0.2">
      <c r="B307" s="22"/>
      <c r="C307" s="22"/>
      <c r="D307" s="23"/>
      <c r="E307" s="23"/>
      <c r="F307" s="24"/>
      <c r="G307" s="24"/>
      <c r="H307" s="23"/>
    </row>
    <row r="308" spans="2:8" x14ac:dyDescent="0.2">
      <c r="B308" s="22"/>
      <c r="C308" s="22"/>
      <c r="D308" s="23"/>
      <c r="E308" s="23"/>
      <c r="F308" s="24"/>
      <c r="G308" s="24"/>
      <c r="H308" s="23"/>
    </row>
    <row r="309" spans="2:8" x14ac:dyDescent="0.2">
      <c r="B309" s="22"/>
      <c r="C309" s="22"/>
      <c r="D309" s="23"/>
      <c r="E309" s="23"/>
      <c r="F309" s="24"/>
      <c r="G309" s="24"/>
      <c r="H309" s="23"/>
    </row>
    <row r="310" spans="2:8" x14ac:dyDescent="0.2">
      <c r="B310" s="22"/>
      <c r="C310" s="22"/>
      <c r="D310" s="23"/>
      <c r="E310" s="23"/>
      <c r="F310" s="24"/>
      <c r="G310" s="24"/>
      <c r="H310" s="23"/>
    </row>
    <row r="311" spans="2:8" x14ac:dyDescent="0.2">
      <c r="B311" s="22"/>
      <c r="C311" s="22"/>
      <c r="D311" s="23"/>
      <c r="E311" s="23"/>
      <c r="F311" s="24"/>
      <c r="G311" s="24"/>
      <c r="H311" s="23"/>
    </row>
    <row r="312" spans="2:8" x14ac:dyDescent="0.2">
      <c r="B312" s="22"/>
      <c r="C312" s="22"/>
      <c r="D312" s="23"/>
      <c r="E312" s="23"/>
      <c r="F312" s="24"/>
      <c r="G312" s="24"/>
      <c r="H312" s="23"/>
    </row>
    <row r="313" spans="2:8" x14ac:dyDescent="0.2">
      <c r="B313" s="22"/>
      <c r="C313" s="22"/>
      <c r="D313" s="23"/>
      <c r="E313" s="23"/>
      <c r="F313" s="24"/>
      <c r="G313" s="24"/>
      <c r="H313" s="23"/>
    </row>
    <row r="314" spans="2:8" x14ac:dyDescent="0.2">
      <c r="B314" s="22"/>
      <c r="C314" s="22"/>
      <c r="D314" s="23"/>
      <c r="E314" s="23"/>
      <c r="F314" s="24"/>
      <c r="G314" s="24"/>
      <c r="H314" s="23"/>
    </row>
    <row r="315" spans="2:8" x14ac:dyDescent="0.2">
      <c r="B315" s="22"/>
      <c r="C315" s="22"/>
      <c r="D315" s="23"/>
      <c r="E315" s="23"/>
      <c r="F315" s="24"/>
      <c r="G315" s="24"/>
      <c r="H315" s="23"/>
    </row>
    <row r="316" spans="2:8" x14ac:dyDescent="0.2">
      <c r="B316" s="22"/>
      <c r="C316" s="22"/>
      <c r="D316" s="23"/>
      <c r="E316" s="23"/>
      <c r="F316" s="24"/>
      <c r="G316" s="24"/>
      <c r="H316" s="23"/>
    </row>
    <row r="317" spans="2:8" x14ac:dyDescent="0.2">
      <c r="B317" s="22"/>
      <c r="C317" s="22"/>
      <c r="D317" s="23"/>
      <c r="E317" s="23"/>
      <c r="F317" s="24"/>
      <c r="G317" s="24"/>
      <c r="H317" s="23"/>
    </row>
    <row r="318" spans="2:8" x14ac:dyDescent="0.2">
      <c r="B318" s="22"/>
      <c r="C318" s="22"/>
      <c r="D318" s="23"/>
      <c r="E318" s="23"/>
      <c r="F318" s="24"/>
      <c r="G318" s="24"/>
      <c r="H318" s="23"/>
    </row>
    <row r="319" spans="2:8" x14ac:dyDescent="0.2">
      <c r="B319" s="22"/>
      <c r="C319" s="22"/>
      <c r="D319" s="23"/>
      <c r="E319" s="23"/>
      <c r="F319" s="24"/>
      <c r="G319" s="24"/>
      <c r="H319" s="23"/>
    </row>
    <row r="320" spans="2:8" x14ac:dyDescent="0.2">
      <c r="B320" s="22"/>
      <c r="C320" s="22"/>
      <c r="D320" s="23"/>
      <c r="E320" s="23"/>
      <c r="F320" s="24"/>
      <c r="G320" s="24"/>
      <c r="H320" s="23"/>
    </row>
    <row r="321" spans="2:8" x14ac:dyDescent="0.2">
      <c r="B321" s="22"/>
      <c r="C321" s="22"/>
      <c r="D321" s="23"/>
      <c r="E321" s="23"/>
      <c r="F321" s="24"/>
      <c r="G321" s="24"/>
      <c r="H321" s="23"/>
    </row>
    <row r="322" spans="2:8" x14ac:dyDescent="0.2">
      <c r="B322" s="22"/>
      <c r="C322" s="22"/>
      <c r="D322" s="23"/>
      <c r="E322" s="23"/>
      <c r="F322" s="24"/>
      <c r="G322" s="24"/>
      <c r="H322" s="23"/>
    </row>
    <row r="323" spans="2:8" x14ac:dyDescent="0.2">
      <c r="B323" s="22"/>
      <c r="C323" s="22"/>
      <c r="D323" s="23"/>
      <c r="E323" s="23"/>
      <c r="F323" s="24"/>
      <c r="G323" s="24"/>
      <c r="H323" s="23"/>
    </row>
    <row r="324" spans="2:8" x14ac:dyDescent="0.2">
      <c r="B324" s="22"/>
      <c r="C324" s="22"/>
      <c r="D324" s="23"/>
      <c r="E324" s="23"/>
      <c r="F324" s="24"/>
      <c r="G324" s="24"/>
      <c r="H324" s="23"/>
    </row>
    <row r="325" spans="2:8" x14ac:dyDescent="0.2">
      <c r="B325" s="22"/>
      <c r="C325" s="22"/>
      <c r="D325" s="23"/>
      <c r="E325" s="23"/>
      <c r="F325" s="24"/>
      <c r="G325" s="24"/>
      <c r="H325" s="23"/>
    </row>
    <row r="326" spans="2:8" x14ac:dyDescent="0.2">
      <c r="B326" s="22"/>
      <c r="C326" s="22"/>
      <c r="D326" s="23"/>
      <c r="E326" s="23"/>
      <c r="F326" s="24"/>
      <c r="G326" s="24"/>
      <c r="H326" s="23"/>
    </row>
    <row r="327" spans="2:8" x14ac:dyDescent="0.2">
      <c r="B327" s="22"/>
      <c r="C327" s="22"/>
      <c r="D327" s="23"/>
      <c r="E327" s="23"/>
      <c r="F327" s="24"/>
      <c r="G327" s="24"/>
      <c r="H327" s="23"/>
    </row>
    <row r="328" spans="2:8" x14ac:dyDescent="0.2">
      <c r="B328" s="22"/>
      <c r="C328" s="22"/>
      <c r="D328" s="23"/>
      <c r="E328" s="23"/>
      <c r="F328" s="24"/>
      <c r="G328" s="24"/>
      <c r="H328" s="23"/>
    </row>
    <row r="329" spans="2:8" x14ac:dyDescent="0.2">
      <c r="B329" s="22"/>
      <c r="C329" s="22"/>
      <c r="D329" s="23"/>
      <c r="E329" s="23"/>
      <c r="F329" s="24"/>
      <c r="G329" s="24"/>
      <c r="H329" s="23"/>
    </row>
    <row r="330" spans="2:8" x14ac:dyDescent="0.2">
      <c r="B330" s="22"/>
      <c r="C330" s="22"/>
      <c r="D330" s="23"/>
      <c r="E330" s="23"/>
      <c r="F330" s="24"/>
      <c r="G330" s="24"/>
      <c r="H330" s="23"/>
    </row>
    <row r="331" spans="2:8" x14ac:dyDescent="0.2">
      <c r="B331" s="22"/>
      <c r="C331" s="22"/>
      <c r="D331" s="23"/>
      <c r="E331" s="23"/>
      <c r="F331" s="24"/>
      <c r="G331" s="24"/>
      <c r="H331" s="23"/>
    </row>
    <row r="332" spans="2:8" x14ac:dyDescent="0.2">
      <c r="B332" s="22"/>
      <c r="C332" s="22"/>
      <c r="D332" s="23"/>
      <c r="E332" s="23"/>
      <c r="F332" s="24"/>
      <c r="G332" s="24"/>
      <c r="H332" s="23"/>
    </row>
    <row r="333" spans="2:8" x14ac:dyDescent="0.2">
      <c r="B333" s="22"/>
      <c r="C333" s="22"/>
      <c r="D333" s="23"/>
      <c r="E333" s="23"/>
      <c r="F333" s="24"/>
      <c r="G333" s="24"/>
      <c r="H333" s="23"/>
    </row>
    <row r="334" spans="2:8" x14ac:dyDescent="0.2">
      <c r="B334" s="22"/>
      <c r="C334" s="22"/>
      <c r="D334" s="23"/>
      <c r="E334" s="23"/>
      <c r="F334" s="24"/>
      <c r="G334" s="24"/>
      <c r="H334" s="23"/>
    </row>
    <row r="335" spans="2:8" x14ac:dyDescent="0.2">
      <c r="B335" s="22"/>
      <c r="C335" s="22"/>
      <c r="D335" s="23"/>
      <c r="E335" s="23"/>
      <c r="F335" s="24"/>
      <c r="G335" s="24"/>
      <c r="H335" s="23"/>
    </row>
    <row r="336" spans="2:8" x14ac:dyDescent="0.2">
      <c r="B336" s="22"/>
      <c r="C336" s="22"/>
      <c r="D336" s="23"/>
      <c r="E336" s="23"/>
      <c r="F336" s="24"/>
      <c r="G336" s="24"/>
      <c r="H336" s="23"/>
    </row>
    <row r="337" spans="2:8" x14ac:dyDescent="0.2">
      <c r="B337" s="22"/>
      <c r="C337" s="22"/>
      <c r="D337" s="23"/>
      <c r="E337" s="23"/>
      <c r="F337" s="24"/>
      <c r="G337" s="24"/>
      <c r="H337" s="23"/>
    </row>
    <row r="338" spans="2:8" x14ac:dyDescent="0.2">
      <c r="B338" s="22"/>
      <c r="C338" s="22"/>
      <c r="D338" s="23"/>
      <c r="E338" s="23"/>
      <c r="F338" s="24"/>
      <c r="G338" s="24"/>
      <c r="H338" s="23"/>
    </row>
    <row r="339" spans="2:8" x14ac:dyDescent="0.2">
      <c r="B339" s="22"/>
      <c r="C339" s="22"/>
      <c r="D339" s="23"/>
      <c r="E339" s="23"/>
      <c r="F339" s="24"/>
      <c r="G339" s="24"/>
      <c r="H339" s="23"/>
    </row>
    <row r="340" spans="2:8" x14ac:dyDescent="0.2">
      <c r="B340" s="22"/>
      <c r="C340" s="22"/>
      <c r="D340" s="23"/>
      <c r="E340" s="23"/>
      <c r="F340" s="24"/>
      <c r="G340" s="24"/>
      <c r="H340" s="23"/>
    </row>
    <row r="341" spans="2:8" x14ac:dyDescent="0.2">
      <c r="B341" s="22"/>
      <c r="C341" s="22"/>
      <c r="D341" s="23"/>
      <c r="E341" s="23"/>
      <c r="F341" s="24"/>
      <c r="G341" s="24"/>
      <c r="H341" s="23"/>
    </row>
    <row r="342" spans="2:8" x14ac:dyDescent="0.2">
      <c r="B342" s="22"/>
      <c r="C342" s="22"/>
      <c r="D342" s="23"/>
      <c r="E342" s="23"/>
      <c r="F342" s="24"/>
      <c r="G342" s="24"/>
      <c r="H342" s="23"/>
    </row>
    <row r="343" spans="2:8" x14ac:dyDescent="0.2">
      <c r="B343" s="22"/>
      <c r="C343" s="22"/>
      <c r="D343" s="23"/>
      <c r="E343" s="23"/>
      <c r="F343" s="24"/>
      <c r="G343" s="24"/>
      <c r="H343" s="23"/>
    </row>
    <row r="344" spans="2:8" x14ac:dyDescent="0.2">
      <c r="B344" s="22"/>
      <c r="C344" s="22"/>
      <c r="D344" s="23"/>
      <c r="E344" s="23"/>
      <c r="F344" s="24"/>
      <c r="G344" s="24"/>
      <c r="H344" s="23"/>
    </row>
    <row r="345" spans="2:8" x14ac:dyDescent="0.2">
      <c r="B345" s="22"/>
      <c r="C345" s="22"/>
      <c r="D345" s="23"/>
      <c r="E345" s="23"/>
      <c r="F345" s="24"/>
      <c r="G345" s="24"/>
      <c r="H345" s="23"/>
    </row>
    <row r="346" spans="2:8" x14ac:dyDescent="0.2">
      <c r="B346" s="22"/>
      <c r="C346" s="22"/>
      <c r="D346" s="23"/>
      <c r="E346" s="23"/>
      <c r="F346" s="24"/>
      <c r="G346" s="24"/>
      <c r="H346" s="23"/>
    </row>
    <row r="347" spans="2:8" x14ac:dyDescent="0.2">
      <c r="B347" s="22"/>
      <c r="C347" s="22"/>
      <c r="D347" s="23"/>
      <c r="E347" s="23"/>
      <c r="F347" s="24"/>
      <c r="G347" s="24"/>
      <c r="H347" s="23"/>
    </row>
    <row r="348" spans="2:8" x14ac:dyDescent="0.2">
      <c r="B348" s="22"/>
      <c r="C348" s="22"/>
      <c r="D348" s="23"/>
      <c r="E348" s="23"/>
      <c r="F348" s="24"/>
      <c r="G348" s="24"/>
      <c r="H348" s="23"/>
    </row>
    <row r="349" spans="2:8" x14ac:dyDescent="0.2">
      <c r="B349" s="22"/>
      <c r="C349" s="22"/>
      <c r="D349" s="23"/>
      <c r="E349" s="23"/>
      <c r="F349" s="24"/>
      <c r="G349" s="24"/>
      <c r="H349" s="23"/>
    </row>
    <row r="350" spans="2:8" x14ac:dyDescent="0.2">
      <c r="B350" s="22"/>
      <c r="C350" s="22"/>
      <c r="D350" s="23"/>
      <c r="E350" s="23"/>
      <c r="F350" s="24"/>
      <c r="G350" s="24"/>
      <c r="H350" s="23"/>
    </row>
    <row r="351" spans="2:8" x14ac:dyDescent="0.2">
      <c r="B351" s="22"/>
      <c r="C351" s="22"/>
      <c r="D351" s="23"/>
      <c r="E351" s="23"/>
      <c r="F351" s="24"/>
      <c r="G351" s="24"/>
      <c r="H351" s="23"/>
    </row>
    <row r="352" spans="2:8" x14ac:dyDescent="0.2">
      <c r="B352" s="22"/>
      <c r="C352" s="22"/>
      <c r="D352" s="23"/>
      <c r="E352" s="23"/>
      <c r="F352" s="24"/>
      <c r="G352" s="24"/>
      <c r="H352" s="23"/>
    </row>
    <row r="353" spans="2:8" x14ac:dyDescent="0.2">
      <c r="B353" s="22"/>
      <c r="C353" s="22"/>
      <c r="D353" s="23"/>
      <c r="E353" s="23"/>
      <c r="F353" s="24"/>
      <c r="G353" s="24"/>
      <c r="H353" s="23"/>
    </row>
    <row r="354" spans="2:8" x14ac:dyDescent="0.2">
      <c r="B354" s="22"/>
      <c r="C354" s="22"/>
      <c r="D354" s="23"/>
      <c r="E354" s="23"/>
      <c r="F354" s="24"/>
      <c r="G354" s="24"/>
      <c r="H354" s="23"/>
    </row>
    <row r="355" spans="2:8" x14ac:dyDescent="0.2">
      <c r="B355" s="22"/>
      <c r="C355" s="22"/>
      <c r="D355" s="23"/>
      <c r="E355" s="23"/>
      <c r="F355" s="24"/>
      <c r="G355" s="24"/>
      <c r="H355" s="23"/>
    </row>
    <row r="356" spans="2:8" x14ac:dyDescent="0.2">
      <c r="B356" s="22"/>
      <c r="C356" s="22"/>
      <c r="D356" s="23"/>
      <c r="E356" s="23"/>
      <c r="F356" s="24"/>
      <c r="G356" s="24"/>
      <c r="H356" s="23"/>
    </row>
    <row r="357" spans="2:8" x14ac:dyDescent="0.2">
      <c r="B357" s="22"/>
      <c r="C357" s="22"/>
      <c r="D357" s="23"/>
      <c r="E357" s="23"/>
      <c r="F357" s="24"/>
      <c r="G357" s="24"/>
      <c r="H357" s="23"/>
    </row>
    <row r="358" spans="2:8" x14ac:dyDescent="0.2">
      <c r="B358" s="22"/>
      <c r="C358" s="22"/>
      <c r="D358" s="23"/>
      <c r="E358" s="23"/>
      <c r="F358" s="24"/>
      <c r="G358" s="24"/>
      <c r="H358" s="23"/>
    </row>
    <row r="359" spans="2:8" x14ac:dyDescent="0.2">
      <c r="B359" s="22"/>
      <c r="C359" s="22"/>
      <c r="D359" s="23"/>
      <c r="E359" s="23"/>
      <c r="F359" s="24"/>
      <c r="G359" s="24"/>
      <c r="H359" s="23"/>
    </row>
    <row r="360" spans="2:8" x14ac:dyDescent="0.2">
      <c r="B360" s="22"/>
      <c r="C360" s="22"/>
      <c r="D360" s="23"/>
      <c r="E360" s="23"/>
      <c r="F360" s="24"/>
      <c r="G360" s="24"/>
      <c r="H360" s="23"/>
    </row>
    <row r="361" spans="2:8" x14ac:dyDescent="0.2">
      <c r="B361" s="22"/>
      <c r="C361" s="22"/>
      <c r="D361" s="23"/>
      <c r="E361" s="23"/>
      <c r="F361" s="24"/>
      <c r="G361" s="24"/>
      <c r="H361" s="23"/>
    </row>
    <row r="362" spans="2:8" x14ac:dyDescent="0.2">
      <c r="B362" s="22"/>
      <c r="C362" s="22"/>
      <c r="D362" s="23"/>
      <c r="E362" s="23"/>
      <c r="F362" s="24"/>
      <c r="G362" s="24"/>
      <c r="H362" s="23"/>
    </row>
    <row r="363" spans="2:8" x14ac:dyDescent="0.2">
      <c r="B363" s="22"/>
      <c r="C363" s="22"/>
      <c r="D363" s="23"/>
      <c r="E363" s="23"/>
      <c r="F363" s="24"/>
      <c r="G363" s="24"/>
      <c r="H363" s="23"/>
    </row>
    <row r="364" spans="2:8" x14ac:dyDescent="0.2">
      <c r="B364" s="22"/>
      <c r="C364" s="22"/>
      <c r="D364" s="23"/>
      <c r="E364" s="23"/>
      <c r="F364" s="24"/>
      <c r="G364" s="24"/>
      <c r="H364" s="23"/>
    </row>
    <row r="365" spans="2:8" x14ac:dyDescent="0.2">
      <c r="B365" s="22"/>
      <c r="C365" s="22"/>
      <c r="D365" s="23"/>
      <c r="E365" s="23"/>
      <c r="F365" s="24"/>
      <c r="G365" s="24"/>
      <c r="H365" s="23"/>
    </row>
    <row r="366" spans="2:8" x14ac:dyDescent="0.2">
      <c r="B366" s="22"/>
      <c r="C366" s="22"/>
      <c r="D366" s="23"/>
      <c r="E366" s="23"/>
      <c r="F366" s="24"/>
      <c r="G366" s="24"/>
      <c r="H366" s="23"/>
    </row>
    <row r="367" spans="2:8" x14ac:dyDescent="0.2">
      <c r="B367" s="22"/>
      <c r="C367" s="22"/>
      <c r="D367" s="23"/>
      <c r="E367" s="23"/>
      <c r="F367" s="24"/>
      <c r="G367" s="24"/>
      <c r="H367" s="23"/>
    </row>
    <row r="368" spans="2:8" x14ac:dyDescent="0.2">
      <c r="B368" s="22"/>
      <c r="C368" s="22"/>
      <c r="D368" s="23"/>
      <c r="E368" s="23"/>
      <c r="F368" s="24"/>
      <c r="G368" s="24"/>
      <c r="H368" s="23"/>
    </row>
    <row r="369" spans="2:8" x14ac:dyDescent="0.2">
      <c r="B369" s="22"/>
      <c r="C369" s="22"/>
      <c r="D369" s="23"/>
      <c r="E369" s="23"/>
      <c r="F369" s="24"/>
      <c r="G369" s="24"/>
      <c r="H369" s="23"/>
    </row>
    <row r="370" spans="2:8" x14ac:dyDescent="0.2">
      <c r="B370" s="22"/>
      <c r="C370" s="22"/>
      <c r="D370" s="23"/>
      <c r="E370" s="23"/>
      <c r="F370" s="24"/>
      <c r="G370" s="24"/>
      <c r="H370" s="23"/>
    </row>
    <row r="371" spans="2:8" x14ac:dyDescent="0.2">
      <c r="B371" s="22"/>
      <c r="C371" s="22"/>
      <c r="D371" s="23"/>
      <c r="E371" s="23"/>
      <c r="F371" s="24"/>
      <c r="G371" s="24"/>
      <c r="H371" s="23"/>
    </row>
    <row r="372" spans="2:8" x14ac:dyDescent="0.2">
      <c r="B372" s="22"/>
      <c r="C372" s="22"/>
      <c r="D372" s="23"/>
      <c r="E372" s="23"/>
      <c r="F372" s="24"/>
      <c r="G372" s="24"/>
      <c r="H372" s="23"/>
    </row>
    <row r="373" spans="2:8" x14ac:dyDescent="0.2">
      <c r="B373" s="22"/>
      <c r="C373" s="22"/>
      <c r="D373" s="23"/>
      <c r="E373" s="23"/>
      <c r="F373" s="24"/>
      <c r="G373" s="24"/>
      <c r="H373" s="23"/>
    </row>
    <row r="374" spans="2:8" x14ac:dyDescent="0.2">
      <c r="B374" s="22"/>
      <c r="C374" s="22"/>
      <c r="D374" s="23"/>
      <c r="E374" s="23"/>
      <c r="F374" s="24"/>
      <c r="G374" s="24"/>
      <c r="H374" s="23"/>
    </row>
    <row r="375" spans="2:8" x14ac:dyDescent="0.2">
      <c r="B375" s="22"/>
      <c r="C375" s="22"/>
      <c r="D375" s="23"/>
      <c r="E375" s="23"/>
      <c r="F375" s="24"/>
      <c r="G375" s="24"/>
      <c r="H375" s="23"/>
    </row>
    <row r="376" spans="2:8" x14ac:dyDescent="0.2">
      <c r="B376" s="22"/>
      <c r="C376" s="22"/>
      <c r="D376" s="23"/>
      <c r="E376" s="23"/>
      <c r="F376" s="24"/>
      <c r="G376" s="24"/>
      <c r="H376" s="23"/>
    </row>
    <row r="377" spans="2:8" x14ac:dyDescent="0.2">
      <c r="B377" s="22"/>
      <c r="C377" s="22"/>
      <c r="D377" s="23"/>
      <c r="E377" s="23"/>
      <c r="F377" s="24"/>
      <c r="G377" s="24"/>
      <c r="H377" s="23"/>
    </row>
    <row r="378" spans="2:8" x14ac:dyDescent="0.2">
      <c r="B378" s="22"/>
      <c r="C378" s="22"/>
      <c r="D378" s="23"/>
      <c r="E378" s="23"/>
      <c r="F378" s="24"/>
      <c r="G378" s="24"/>
      <c r="H378" s="23"/>
    </row>
    <row r="379" spans="2:8" x14ac:dyDescent="0.2">
      <c r="B379" s="22"/>
      <c r="C379" s="22"/>
      <c r="D379" s="23"/>
      <c r="E379" s="23"/>
      <c r="F379" s="24"/>
      <c r="G379" s="24"/>
      <c r="H379" s="23"/>
    </row>
    <row r="380" spans="2:8" x14ac:dyDescent="0.2">
      <c r="B380" s="22"/>
      <c r="C380" s="22"/>
      <c r="D380" s="23"/>
      <c r="E380" s="23"/>
      <c r="F380" s="24"/>
      <c r="G380" s="24"/>
      <c r="H380" s="23"/>
    </row>
    <row r="381" spans="2:8" x14ac:dyDescent="0.2">
      <c r="B381" s="22"/>
      <c r="C381" s="22"/>
      <c r="D381" s="23"/>
      <c r="E381" s="23"/>
      <c r="F381" s="24"/>
      <c r="G381" s="24"/>
      <c r="H381" s="23"/>
    </row>
    <row r="382" spans="2:8" x14ac:dyDescent="0.2">
      <c r="B382" s="22"/>
      <c r="C382" s="22"/>
      <c r="D382" s="23"/>
      <c r="E382" s="23"/>
      <c r="F382" s="24"/>
      <c r="G382" s="24"/>
      <c r="H382" s="23"/>
    </row>
    <row r="383" spans="2:8" x14ac:dyDescent="0.2">
      <c r="B383" s="22"/>
      <c r="C383" s="22"/>
      <c r="D383" s="23"/>
      <c r="E383" s="23"/>
      <c r="F383" s="24"/>
      <c r="G383" s="24"/>
      <c r="H383" s="23"/>
    </row>
    <row r="384" spans="2:8" x14ac:dyDescent="0.2">
      <c r="B384" s="22"/>
      <c r="C384" s="22"/>
      <c r="D384" s="23"/>
      <c r="E384" s="23"/>
      <c r="F384" s="24"/>
      <c r="G384" s="24"/>
      <c r="H384" s="23"/>
    </row>
    <row r="385" spans="2:8" x14ac:dyDescent="0.2">
      <c r="B385" s="22"/>
      <c r="C385" s="22"/>
      <c r="D385" s="23"/>
      <c r="E385" s="23"/>
      <c r="F385" s="24"/>
      <c r="G385" s="24"/>
      <c r="H385" s="23"/>
    </row>
    <row r="386" spans="2:8" x14ac:dyDescent="0.2">
      <c r="B386" s="22"/>
      <c r="C386" s="22"/>
      <c r="D386" s="23"/>
      <c r="E386" s="23"/>
      <c r="F386" s="24"/>
      <c r="G386" s="24"/>
      <c r="H386" s="23"/>
    </row>
    <row r="387" spans="2:8" x14ac:dyDescent="0.2">
      <c r="B387" s="22"/>
      <c r="C387" s="22"/>
      <c r="D387" s="23"/>
      <c r="E387" s="23"/>
      <c r="F387" s="24"/>
      <c r="G387" s="24"/>
      <c r="H387" s="23"/>
    </row>
    <row r="388" spans="2:8" x14ac:dyDescent="0.2">
      <c r="B388" s="22"/>
      <c r="C388" s="22"/>
      <c r="D388" s="23"/>
      <c r="E388" s="23"/>
      <c r="F388" s="24"/>
      <c r="G388" s="24"/>
      <c r="H388" s="23"/>
    </row>
    <row r="389" spans="2:8" x14ac:dyDescent="0.2">
      <c r="B389" s="22"/>
      <c r="C389" s="22"/>
      <c r="D389" s="23"/>
      <c r="E389" s="23"/>
      <c r="F389" s="24"/>
      <c r="G389" s="24"/>
      <c r="H389" s="23"/>
    </row>
    <row r="390" spans="2:8" x14ac:dyDescent="0.2">
      <c r="B390" s="22"/>
      <c r="C390" s="22"/>
      <c r="D390" s="23"/>
      <c r="E390" s="23"/>
      <c r="F390" s="24"/>
      <c r="G390" s="24"/>
      <c r="H390" s="23"/>
    </row>
    <row r="391" spans="2:8" x14ac:dyDescent="0.2">
      <c r="B391" s="22"/>
      <c r="C391" s="22"/>
      <c r="D391" s="23"/>
      <c r="E391" s="23"/>
      <c r="F391" s="24"/>
      <c r="G391" s="24"/>
      <c r="H391" s="23"/>
    </row>
    <row r="392" spans="2:8" x14ac:dyDescent="0.2">
      <c r="B392" s="22"/>
      <c r="C392" s="22"/>
      <c r="D392" s="23"/>
      <c r="E392" s="23"/>
      <c r="F392" s="24"/>
      <c r="G392" s="24"/>
      <c r="H392" s="23"/>
    </row>
    <row r="393" spans="2:8" x14ac:dyDescent="0.2">
      <c r="B393" s="22"/>
      <c r="C393" s="22"/>
      <c r="D393" s="23"/>
      <c r="E393" s="23"/>
      <c r="F393" s="24"/>
      <c r="G393" s="24"/>
      <c r="H393" s="23"/>
    </row>
    <row r="394" spans="2:8" x14ac:dyDescent="0.2">
      <c r="B394" s="22"/>
      <c r="C394" s="22"/>
      <c r="D394" s="23"/>
      <c r="E394" s="23"/>
      <c r="F394" s="24"/>
      <c r="G394" s="24"/>
      <c r="H394" s="23"/>
    </row>
    <row r="395" spans="2:8" x14ac:dyDescent="0.2">
      <c r="B395" s="22"/>
      <c r="C395" s="22"/>
      <c r="D395" s="23"/>
      <c r="E395" s="23"/>
      <c r="F395" s="24"/>
      <c r="G395" s="24"/>
      <c r="H395" s="23"/>
    </row>
    <row r="396" spans="2:8" x14ac:dyDescent="0.2">
      <c r="B396" s="22"/>
      <c r="C396" s="22"/>
      <c r="D396" s="23"/>
      <c r="E396" s="23"/>
      <c r="F396" s="24"/>
      <c r="G396" s="24"/>
      <c r="H396" s="23"/>
    </row>
    <row r="397" spans="2:8" x14ac:dyDescent="0.2">
      <c r="B397" s="22"/>
      <c r="C397" s="22"/>
      <c r="D397" s="23"/>
      <c r="E397" s="23"/>
      <c r="F397" s="24"/>
      <c r="G397" s="24"/>
      <c r="H397" s="23"/>
    </row>
    <row r="398" spans="2:8" x14ac:dyDescent="0.2">
      <c r="B398" s="22"/>
      <c r="C398" s="22"/>
      <c r="D398" s="23"/>
      <c r="E398" s="23"/>
      <c r="F398" s="24"/>
      <c r="G398" s="24"/>
      <c r="H398" s="23"/>
    </row>
    <row r="399" spans="2:8" x14ac:dyDescent="0.2">
      <c r="B399" s="22"/>
      <c r="C399" s="22"/>
      <c r="D399" s="23"/>
      <c r="E399" s="23"/>
      <c r="F399" s="24"/>
      <c r="G399" s="24"/>
      <c r="H399" s="23"/>
    </row>
    <row r="400" spans="2:8" x14ac:dyDescent="0.2">
      <c r="B400" s="22"/>
      <c r="C400" s="22"/>
      <c r="D400" s="23"/>
      <c r="E400" s="23"/>
      <c r="F400" s="24"/>
      <c r="G400" s="24"/>
      <c r="H400" s="23"/>
    </row>
    <row r="401" spans="2:8" x14ac:dyDescent="0.2">
      <c r="B401" s="22"/>
      <c r="C401" s="22"/>
      <c r="D401" s="23"/>
      <c r="E401" s="23"/>
      <c r="F401" s="24"/>
      <c r="G401" s="24"/>
      <c r="H401" s="23"/>
    </row>
    <row r="402" spans="2:8" x14ac:dyDescent="0.2">
      <c r="B402" s="22"/>
      <c r="C402" s="22"/>
      <c r="D402" s="23"/>
      <c r="E402" s="23"/>
      <c r="F402" s="24"/>
      <c r="G402" s="24"/>
      <c r="H402" s="23"/>
    </row>
    <row r="403" spans="2:8" x14ac:dyDescent="0.2">
      <c r="B403" s="22"/>
      <c r="C403" s="22"/>
      <c r="D403" s="23"/>
      <c r="E403" s="23"/>
      <c r="F403" s="24"/>
      <c r="G403" s="24"/>
      <c r="H403" s="23"/>
    </row>
    <row r="404" spans="2:8" x14ac:dyDescent="0.2">
      <c r="B404" s="22"/>
      <c r="C404" s="22"/>
      <c r="D404" s="23"/>
      <c r="E404" s="23"/>
      <c r="F404" s="24"/>
      <c r="G404" s="24"/>
      <c r="H404" s="23"/>
    </row>
    <row r="405" spans="2:8" x14ac:dyDescent="0.2">
      <c r="B405" s="22"/>
      <c r="C405" s="22"/>
      <c r="D405" s="23"/>
      <c r="E405" s="23"/>
      <c r="F405" s="24"/>
      <c r="G405" s="24"/>
      <c r="H405" s="23"/>
    </row>
    <row r="406" spans="2:8" x14ac:dyDescent="0.2">
      <c r="B406" s="22"/>
      <c r="C406" s="22"/>
      <c r="D406" s="23"/>
      <c r="E406" s="23"/>
      <c r="F406" s="24"/>
      <c r="G406" s="24"/>
      <c r="H406" s="23"/>
    </row>
    <row r="407" spans="2:8" x14ac:dyDescent="0.2">
      <c r="B407" s="22"/>
      <c r="C407" s="22"/>
      <c r="D407" s="23"/>
      <c r="E407" s="23"/>
      <c r="F407" s="24"/>
      <c r="G407" s="24"/>
      <c r="H407" s="23"/>
    </row>
    <row r="408" spans="2:8" x14ac:dyDescent="0.2">
      <c r="B408" s="22"/>
      <c r="C408" s="22"/>
      <c r="D408" s="23"/>
      <c r="E408" s="23"/>
      <c r="F408" s="24"/>
      <c r="G408" s="24"/>
      <c r="H408" s="23"/>
    </row>
    <row r="409" spans="2:8" x14ac:dyDescent="0.2">
      <c r="B409" s="22"/>
      <c r="C409" s="22"/>
      <c r="D409" s="23"/>
      <c r="E409" s="23"/>
      <c r="F409" s="24"/>
      <c r="G409" s="24"/>
      <c r="H409" s="23"/>
    </row>
    <row r="410" spans="2:8" x14ac:dyDescent="0.2">
      <c r="B410" s="22"/>
      <c r="C410" s="22"/>
      <c r="D410" s="23"/>
      <c r="E410" s="23"/>
      <c r="F410" s="24"/>
      <c r="G410" s="24"/>
      <c r="H410" s="23"/>
    </row>
    <row r="411" spans="2:8" x14ac:dyDescent="0.2">
      <c r="B411" s="22"/>
      <c r="C411" s="22"/>
      <c r="D411" s="23"/>
      <c r="E411" s="23"/>
      <c r="F411" s="24"/>
      <c r="G411" s="24"/>
      <c r="H411" s="23"/>
    </row>
    <row r="412" spans="2:8" x14ac:dyDescent="0.2">
      <c r="B412" s="22"/>
      <c r="C412" s="22"/>
      <c r="D412" s="23"/>
      <c r="E412" s="23"/>
      <c r="F412" s="24"/>
      <c r="G412" s="24"/>
      <c r="H412" s="23"/>
    </row>
    <row r="413" spans="2:8" x14ac:dyDescent="0.2">
      <c r="B413" s="22"/>
      <c r="C413" s="22"/>
      <c r="D413" s="23"/>
      <c r="E413" s="23"/>
      <c r="F413" s="24"/>
      <c r="G413" s="24"/>
      <c r="H413" s="23"/>
    </row>
    <row r="414" spans="2:8" x14ac:dyDescent="0.2">
      <c r="B414" s="22"/>
      <c r="C414" s="22"/>
      <c r="D414" s="23"/>
      <c r="E414" s="23"/>
      <c r="F414" s="24"/>
      <c r="G414" s="24"/>
      <c r="H414" s="23"/>
    </row>
    <row r="415" spans="2:8" x14ac:dyDescent="0.2">
      <c r="B415" s="22"/>
      <c r="C415" s="22"/>
      <c r="D415" s="23"/>
      <c r="E415" s="23"/>
      <c r="F415" s="24"/>
      <c r="G415" s="24"/>
      <c r="H415" s="23"/>
    </row>
    <row r="416" spans="2:8" x14ac:dyDescent="0.2">
      <c r="B416" s="22"/>
      <c r="C416" s="22"/>
      <c r="D416" s="23"/>
      <c r="E416" s="23"/>
      <c r="F416" s="24"/>
      <c r="G416" s="24"/>
      <c r="H416" s="23"/>
    </row>
    <row r="417" spans="2:8" x14ac:dyDescent="0.2">
      <c r="B417" s="22"/>
      <c r="C417" s="22"/>
      <c r="D417" s="23"/>
      <c r="E417" s="23"/>
      <c r="F417" s="24"/>
      <c r="G417" s="24"/>
      <c r="H417" s="23"/>
    </row>
    <row r="418" spans="2:8" x14ac:dyDescent="0.2">
      <c r="B418" s="22"/>
      <c r="C418" s="22"/>
      <c r="D418" s="23"/>
      <c r="E418" s="23"/>
      <c r="F418" s="24"/>
      <c r="G418" s="24"/>
      <c r="H418" s="23"/>
    </row>
    <row r="419" spans="2:8" x14ac:dyDescent="0.2">
      <c r="B419" s="22"/>
      <c r="C419" s="22"/>
      <c r="D419" s="23"/>
      <c r="E419" s="23"/>
      <c r="F419" s="24"/>
      <c r="G419" s="24"/>
      <c r="H419" s="23"/>
    </row>
    <row r="420" spans="2:8" x14ac:dyDescent="0.2">
      <c r="B420" s="22"/>
      <c r="C420" s="22"/>
      <c r="D420" s="23"/>
      <c r="E420" s="23"/>
      <c r="F420" s="24"/>
      <c r="G420" s="24"/>
      <c r="H420" s="23"/>
    </row>
  </sheetData>
  <mergeCells count="85">
    <mergeCell ref="G140:H140"/>
    <mergeCell ref="G131:H131"/>
    <mergeCell ref="G86:H86"/>
    <mergeCell ref="B172:H173"/>
    <mergeCell ref="B124:H125"/>
    <mergeCell ref="B128:H129"/>
    <mergeCell ref="B157:H157"/>
    <mergeCell ref="B152:H153"/>
    <mergeCell ref="G156:H156"/>
    <mergeCell ref="G148:H148"/>
    <mergeCell ref="G123:H123"/>
    <mergeCell ref="G110:H110"/>
    <mergeCell ref="G155:H155"/>
    <mergeCell ref="G136:H136"/>
    <mergeCell ref="G127:H127"/>
    <mergeCell ref="G113:H113"/>
    <mergeCell ref="G16:H16"/>
    <mergeCell ref="B18:H19"/>
    <mergeCell ref="G29:H29"/>
    <mergeCell ref="G116:H116"/>
    <mergeCell ref="B34:H36"/>
    <mergeCell ref="B39:H41"/>
    <mergeCell ref="B47:H49"/>
    <mergeCell ref="B71:H72"/>
    <mergeCell ref="B60:H62"/>
    <mergeCell ref="G64:H64"/>
    <mergeCell ref="G46:H46"/>
    <mergeCell ref="G52:H52"/>
    <mergeCell ref="B44:G44"/>
    <mergeCell ref="B30:H31"/>
    <mergeCell ref="G25:H25"/>
    <mergeCell ref="G33:H33"/>
    <mergeCell ref="G38:H38"/>
    <mergeCell ref="B22:H23"/>
    <mergeCell ref="B26:H27"/>
    <mergeCell ref="G171:H171"/>
    <mergeCell ref="G159:H159"/>
    <mergeCell ref="B163:F163"/>
    <mergeCell ref="G164:H164"/>
    <mergeCell ref="G167:H167"/>
    <mergeCell ref="B170:F170"/>
    <mergeCell ref="G163:H163"/>
    <mergeCell ref="G170:H170"/>
    <mergeCell ref="B56:H57"/>
    <mergeCell ref="B111:H111"/>
    <mergeCell ref="B108:H108"/>
    <mergeCell ref="B75:H76"/>
    <mergeCell ref="B113:F113"/>
    <mergeCell ref="G1:H1"/>
    <mergeCell ref="B53:H53"/>
    <mergeCell ref="B83:H84"/>
    <mergeCell ref="B87:H87"/>
    <mergeCell ref="G51:H51"/>
    <mergeCell ref="B79:H80"/>
    <mergeCell ref="G78:H78"/>
    <mergeCell ref="G55:H55"/>
    <mergeCell ref="G82:H82"/>
    <mergeCell ref="G74:H74"/>
    <mergeCell ref="G70:H70"/>
    <mergeCell ref="G59:H59"/>
    <mergeCell ref="B13:D13"/>
    <mergeCell ref="G43:H43"/>
    <mergeCell ref="G17:H17"/>
    <mergeCell ref="G21:H21"/>
    <mergeCell ref="B90:H91"/>
    <mergeCell ref="G89:H89"/>
    <mergeCell ref="G93:H93"/>
    <mergeCell ref="B94:H95"/>
    <mergeCell ref="B65:H68"/>
    <mergeCell ref="B98:H100"/>
    <mergeCell ref="B103:H105"/>
    <mergeCell ref="B160:H161"/>
    <mergeCell ref="B114:H114"/>
    <mergeCell ref="G97:H97"/>
    <mergeCell ref="G102:H102"/>
    <mergeCell ref="G107:H107"/>
    <mergeCell ref="B117:H121"/>
    <mergeCell ref="G151:H151"/>
    <mergeCell ref="B145:H146"/>
    <mergeCell ref="B149:H149"/>
    <mergeCell ref="B155:F155"/>
    <mergeCell ref="G144:H144"/>
    <mergeCell ref="B141:H142"/>
    <mergeCell ref="B137:H138"/>
    <mergeCell ref="B132:H134"/>
  </mergeCells>
  <pageMargins left="0.70866141732283472" right="0.70866141732283472" top="0.78740157480314965" bottom="0.78740157480314965" header="0.31496062992125984" footer="0.31496062992125984"/>
  <pageSetup paperSize="9" scale="64" firstPageNumber="34" orientation="portrait" useFirstPageNumber="1" r:id="rId1"/>
  <headerFooter>
    <oddFooter>&amp;L&amp;"-,Kurzíva"Zastupitelstvo  Olomouckého kraje 13-12-2021
13. - Rozpočet Olomouckého kraje 2022 - návrh rozpočtu
Příloha č. 3a): Výdaje odborů &amp;R&amp;"-,Kurzíva"Strana &amp;P (Celkem 176)</oddFooter>
  </headerFooter>
  <rowBreaks count="2" manualBreakCount="2">
    <brk id="72" min="1" max="7" man="1"/>
    <brk id="143"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78"/>
  <sheetViews>
    <sheetView showGridLines="0" view="pageBreakPreview" zoomScaleNormal="100" zoomScaleSheetLayoutView="100" workbookViewId="0">
      <selection activeCell="B22" sqref="B22:H22"/>
    </sheetView>
  </sheetViews>
  <sheetFormatPr defaultColWidth="9.140625" defaultRowHeight="14.25" x14ac:dyDescent="0.2"/>
  <cols>
    <col min="1" max="1" width="5.7109375" style="38" customWidth="1"/>
    <col min="2" max="2" width="8.5703125" style="44" customWidth="1"/>
    <col min="3" max="3" width="9.140625" style="44"/>
    <col min="4" max="4" width="58.7109375" style="38" customWidth="1"/>
    <col min="5" max="5" width="15.7109375" style="38" customWidth="1"/>
    <col min="6" max="6" width="17.85546875" style="36" customWidth="1"/>
    <col min="7" max="7" width="14.140625" style="36" customWidth="1"/>
    <col min="8" max="8" width="8.28515625" style="38" customWidth="1"/>
    <col min="9" max="10" width="10.42578125" style="37" customWidth="1"/>
    <col min="11" max="12" width="9.140625" style="38"/>
    <col min="13" max="13" width="13.28515625" style="38" customWidth="1"/>
    <col min="14" max="16384" width="9.140625" style="38"/>
  </cols>
  <sheetData>
    <row r="1" spans="2:39" ht="23.25" x14ac:dyDescent="0.35">
      <c r="B1" s="117" t="s">
        <v>554</v>
      </c>
      <c r="G1" s="706" t="s">
        <v>553</v>
      </c>
      <c r="H1" s="706"/>
    </row>
    <row r="3" spans="2:39" x14ac:dyDescent="0.2">
      <c r="B3" s="350" t="s">
        <v>1</v>
      </c>
      <c r="C3" s="350" t="s">
        <v>555</v>
      </c>
    </row>
    <row r="4" spans="2:39" x14ac:dyDescent="0.2">
      <c r="C4" s="350" t="s">
        <v>556</v>
      </c>
    </row>
    <row r="5" spans="2:39" s="41" customFormat="1" ht="15.75" thickBot="1" x14ac:dyDescent="0.3">
      <c r="B5" s="118"/>
      <c r="C5" s="119"/>
      <c r="F5" s="37"/>
      <c r="G5" s="37"/>
      <c r="H5" s="198" t="s">
        <v>6</v>
      </c>
      <c r="I5" s="37"/>
      <c r="J5" s="37"/>
    </row>
    <row r="6" spans="2:39" s="41" customFormat="1" ht="39.75" thickTop="1" thickBot="1" x14ac:dyDescent="0.25">
      <c r="B6" s="70" t="s">
        <v>2</v>
      </c>
      <c r="C6" s="71" t="s">
        <v>3</v>
      </c>
      <c r="D6" s="72" t="s">
        <v>4</v>
      </c>
      <c r="E6" s="73" t="s">
        <v>786</v>
      </c>
      <c r="F6" s="73" t="s">
        <v>787</v>
      </c>
      <c r="G6" s="73" t="s">
        <v>501</v>
      </c>
      <c r="H6" s="27" t="s">
        <v>5</v>
      </c>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row>
    <row r="7" spans="2:39" s="79" customFormat="1" ht="12.75" thickTop="1" thickBot="1" x14ac:dyDescent="0.25">
      <c r="B7" s="74">
        <v>1</v>
      </c>
      <c r="C7" s="75">
        <v>2</v>
      </c>
      <c r="D7" s="75">
        <v>3</v>
      </c>
      <c r="E7" s="76">
        <v>4</v>
      </c>
      <c r="F7" s="76">
        <v>5</v>
      </c>
      <c r="G7" s="76">
        <v>6</v>
      </c>
      <c r="H7" s="77" t="s">
        <v>337</v>
      </c>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row>
    <row r="8" spans="2:39" ht="15" thickTop="1" x14ac:dyDescent="0.2">
      <c r="B8" s="95">
        <v>6172</v>
      </c>
      <c r="C8" s="96">
        <v>50</v>
      </c>
      <c r="D8" s="87" t="s">
        <v>271</v>
      </c>
      <c r="E8" s="122">
        <v>356013</v>
      </c>
      <c r="F8" s="33">
        <v>364164</v>
      </c>
      <c r="G8" s="33">
        <f>SUM(G16)</f>
        <v>364820</v>
      </c>
      <c r="H8" s="35">
        <f>G8/E8*100</f>
        <v>102.47378606960982</v>
      </c>
    </row>
    <row r="9" spans="2:39" x14ac:dyDescent="0.2">
      <c r="B9" s="95">
        <v>6172</v>
      </c>
      <c r="C9" s="96">
        <v>51</v>
      </c>
      <c r="D9" s="100" t="s">
        <v>7</v>
      </c>
      <c r="E9" s="25">
        <f>I40</f>
        <v>4210</v>
      </c>
      <c r="F9" s="25">
        <f>J40</f>
        <v>4227</v>
      </c>
      <c r="G9" s="33">
        <f>SUM(G40)</f>
        <v>5265</v>
      </c>
      <c r="H9" s="35">
        <f>G9/E9*100</f>
        <v>125.05938242280286</v>
      </c>
    </row>
    <row r="10" spans="2:39" x14ac:dyDescent="0.2">
      <c r="B10" s="95">
        <v>6172</v>
      </c>
      <c r="C10" s="96">
        <v>54</v>
      </c>
      <c r="D10" s="100" t="s">
        <v>9</v>
      </c>
      <c r="E10" s="25">
        <v>2000</v>
      </c>
      <c r="F10" s="33">
        <v>2000</v>
      </c>
      <c r="G10" s="33">
        <f>SUM(G66)</f>
        <v>2500</v>
      </c>
      <c r="H10" s="35">
        <f>G10/E10*100</f>
        <v>125</v>
      </c>
    </row>
    <row r="11" spans="2:39" ht="29.25" thickBot="1" x14ac:dyDescent="0.25">
      <c r="B11" s="194">
        <v>6330</v>
      </c>
      <c r="C11" s="195">
        <v>53</v>
      </c>
      <c r="D11" s="203" t="s">
        <v>272</v>
      </c>
      <c r="E11" s="122">
        <v>10488</v>
      </c>
      <c r="F11" s="495">
        <v>10708</v>
      </c>
      <c r="G11" s="33">
        <f>SUM(G70)</f>
        <v>10748</v>
      </c>
      <c r="H11" s="35">
        <f>G11/E11*100</f>
        <v>102.47902364607171</v>
      </c>
    </row>
    <row r="12" spans="2:39" s="105" customFormat="1" ht="16.5" thickTop="1" thickBot="1" x14ac:dyDescent="0.3">
      <c r="B12" s="683" t="s">
        <v>8</v>
      </c>
      <c r="C12" s="684"/>
      <c r="D12" s="685"/>
      <c r="E12" s="103">
        <f>SUM(E8:E11)</f>
        <v>372711</v>
      </c>
      <c r="F12" s="103">
        <f>SUM(F8:F11)</f>
        <v>381099</v>
      </c>
      <c r="G12" s="103">
        <f>SUM(G8:G11)</f>
        <v>383333</v>
      </c>
      <c r="H12" s="42">
        <f t="shared" ref="H12" si="0">G12/E12*100</f>
        <v>102.84992930179146</v>
      </c>
      <c r="I12" s="228"/>
      <c r="J12" s="228"/>
    </row>
    <row r="13" spans="2:39" ht="15" thickTop="1" x14ac:dyDescent="0.2">
      <c r="B13" s="351"/>
      <c r="C13" s="351"/>
      <c r="D13" s="351"/>
      <c r="E13" s="351"/>
      <c r="F13" s="351"/>
      <c r="G13" s="351"/>
      <c r="H13" s="351"/>
    </row>
    <row r="14" spans="2:39" x14ac:dyDescent="0.2">
      <c r="B14" s="164"/>
      <c r="C14" s="164"/>
      <c r="D14" s="164"/>
      <c r="E14" s="164"/>
      <c r="F14" s="164"/>
      <c r="G14" s="164"/>
      <c r="H14" s="164"/>
      <c r="J14" s="229"/>
      <c r="K14" s="164"/>
      <c r="L14" s="164"/>
      <c r="M14" s="164"/>
      <c r="N14" s="164"/>
      <c r="O14" s="164"/>
      <c r="P14" s="164"/>
    </row>
    <row r="15" spans="2:39" ht="15" x14ac:dyDescent="0.25">
      <c r="B15" s="45" t="s">
        <v>10</v>
      </c>
      <c r="M15" s="38" t="s">
        <v>207</v>
      </c>
    </row>
    <row r="16" spans="2:39" ht="17.25" customHeight="1" thickBot="1" x14ac:dyDescent="0.3">
      <c r="B16" s="46" t="s">
        <v>279</v>
      </c>
      <c r="C16" s="47"/>
      <c r="D16" s="48"/>
      <c r="E16" s="48"/>
      <c r="F16" s="49"/>
      <c r="G16" s="695">
        <f>SUM(G17,G21,G24,G27,G30,G33,Q39,G37)</f>
        <v>364820</v>
      </c>
      <c r="H16" s="695"/>
      <c r="I16" s="241"/>
      <c r="J16" s="241"/>
    </row>
    <row r="17" spans="1:39" ht="15.75" thickTop="1" x14ac:dyDescent="0.25">
      <c r="A17" s="38">
        <v>5011</v>
      </c>
      <c r="B17" s="357" t="s">
        <v>294</v>
      </c>
      <c r="G17" s="698">
        <v>269554</v>
      </c>
      <c r="H17" s="699"/>
      <c r="I17" s="241"/>
      <c r="J17" s="241"/>
    </row>
    <row r="18" spans="1:39" ht="16.5" customHeight="1" x14ac:dyDescent="0.2">
      <c r="B18" s="671" t="s">
        <v>557</v>
      </c>
      <c r="C18" s="671"/>
      <c r="D18" s="671"/>
      <c r="E18" s="671"/>
      <c r="F18" s="671"/>
      <c r="G18" s="671"/>
      <c r="H18" s="671"/>
    </row>
    <row r="19" spans="1:39" ht="13.5" customHeight="1" x14ac:dyDescent="0.2">
      <c r="B19" s="671"/>
      <c r="C19" s="671"/>
      <c r="D19" s="671"/>
      <c r="E19" s="671"/>
      <c r="F19" s="671"/>
      <c r="G19" s="671"/>
      <c r="H19" s="671"/>
    </row>
    <row r="20" spans="1:39" ht="15" customHeight="1" x14ac:dyDescent="0.25">
      <c r="B20" s="357"/>
    </row>
    <row r="21" spans="1:39" ht="15" x14ac:dyDescent="0.25">
      <c r="A21" s="38">
        <v>5021</v>
      </c>
      <c r="B21" s="357" t="s">
        <v>23</v>
      </c>
      <c r="G21" s="698">
        <v>2500</v>
      </c>
      <c r="H21" s="699"/>
    </row>
    <row r="22" spans="1:39" ht="15" customHeight="1" x14ac:dyDescent="0.25">
      <c r="B22" s="697" t="s">
        <v>558</v>
      </c>
      <c r="C22" s="700"/>
      <c r="D22" s="700"/>
      <c r="E22" s="700"/>
      <c r="F22" s="700"/>
      <c r="G22" s="700"/>
      <c r="H22" s="700"/>
    </row>
    <row r="23" spans="1:39" ht="22.5" customHeight="1" x14ac:dyDescent="0.25">
      <c r="B23" s="357"/>
    </row>
    <row r="24" spans="1:39" ht="15" x14ac:dyDescent="0.25">
      <c r="A24" s="38">
        <v>5029</v>
      </c>
      <c r="B24" s="357" t="s">
        <v>46</v>
      </c>
      <c r="G24" s="698">
        <v>430</v>
      </c>
      <c r="H24" s="699"/>
    </row>
    <row r="25" spans="1:39" ht="15" customHeight="1" x14ac:dyDescent="0.2">
      <c r="B25" s="697" t="s">
        <v>559</v>
      </c>
      <c r="C25" s="707"/>
      <c r="D25" s="707"/>
      <c r="E25" s="707"/>
      <c r="F25" s="707"/>
      <c r="G25" s="707"/>
      <c r="H25" s="707"/>
    </row>
    <row r="26" spans="1:39" ht="14.25" customHeight="1" x14ac:dyDescent="0.25">
      <c r="B26" s="357"/>
    </row>
    <row r="27" spans="1:39" ht="13.9" customHeight="1" x14ac:dyDescent="0.25">
      <c r="A27" s="38">
        <v>5031</v>
      </c>
      <c r="B27" s="357" t="s">
        <v>25</v>
      </c>
      <c r="G27" s="698">
        <v>66881</v>
      </c>
      <c r="H27" s="699"/>
    </row>
    <row r="28" spans="1:39" ht="30.75" customHeight="1" x14ac:dyDescent="0.2">
      <c r="B28" s="697" t="s">
        <v>560</v>
      </c>
      <c r="C28" s="707"/>
      <c r="D28" s="707"/>
      <c r="E28" s="707"/>
      <c r="F28" s="707"/>
      <c r="G28" s="707"/>
      <c r="H28" s="707"/>
    </row>
    <row r="29" spans="1:39" s="37" customFormat="1" ht="14.25" customHeight="1" x14ac:dyDescent="0.25">
      <c r="A29" s="38"/>
      <c r="B29" s="357"/>
      <c r="C29" s="44"/>
      <c r="D29" s="38"/>
      <c r="E29" s="38"/>
      <c r="F29" s="36"/>
      <c r="G29" s="36"/>
      <c r="H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row>
    <row r="30" spans="1:39" s="37" customFormat="1" ht="15" x14ac:dyDescent="0.25">
      <c r="A30" s="38">
        <v>5032</v>
      </c>
      <c r="B30" s="357" t="s">
        <v>47</v>
      </c>
      <c r="C30" s="44"/>
      <c r="D30" s="38"/>
      <c r="E30" s="38"/>
      <c r="F30" s="36"/>
      <c r="G30" s="698">
        <v>24272</v>
      </c>
      <c r="H30" s="699"/>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row>
    <row r="31" spans="1:39" s="37" customFormat="1" ht="27" customHeight="1" x14ac:dyDescent="0.2">
      <c r="A31" s="38"/>
      <c r="B31" s="697" t="s">
        <v>561</v>
      </c>
      <c r="C31" s="697"/>
      <c r="D31" s="697"/>
      <c r="E31" s="697"/>
      <c r="F31" s="697"/>
      <c r="G31" s="697"/>
      <c r="H31" s="697"/>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row>
    <row r="32" spans="1:39" s="37" customFormat="1" ht="18" customHeight="1" x14ac:dyDescent="0.25">
      <c r="A32" s="38"/>
      <c r="B32" s="357"/>
      <c r="C32" s="44"/>
      <c r="D32" s="38"/>
      <c r="E32" s="38"/>
      <c r="F32" s="36"/>
      <c r="G32" s="36"/>
      <c r="H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row>
    <row r="33" spans="1:39" s="37" customFormat="1" ht="15" x14ac:dyDescent="0.25">
      <c r="A33" s="38">
        <v>5038</v>
      </c>
      <c r="B33" s="357" t="s">
        <v>48</v>
      </c>
      <c r="C33" s="44"/>
      <c r="D33" s="38"/>
      <c r="E33" s="38"/>
      <c r="F33" s="36"/>
      <c r="G33" s="698">
        <v>1133</v>
      </c>
      <c r="H33" s="699"/>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row>
    <row r="34" spans="1:39" s="37" customFormat="1" x14ac:dyDescent="0.2">
      <c r="A34" s="38"/>
      <c r="B34" s="697" t="s">
        <v>562</v>
      </c>
      <c r="C34" s="700"/>
      <c r="D34" s="700"/>
      <c r="E34" s="700"/>
      <c r="F34" s="700"/>
      <c r="G34" s="700"/>
      <c r="H34" s="700"/>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row>
    <row r="35" spans="1:39" s="37" customFormat="1" x14ac:dyDescent="0.2">
      <c r="A35" s="38"/>
      <c r="B35" s="700"/>
      <c r="C35" s="700"/>
      <c r="D35" s="700"/>
      <c r="E35" s="700"/>
      <c r="F35" s="700"/>
      <c r="G35" s="700"/>
      <c r="H35" s="700"/>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row>
    <row r="36" spans="1:39" s="37" customFormat="1" ht="12.75" customHeight="1" x14ac:dyDescent="0.25">
      <c r="A36" s="38"/>
      <c r="B36" s="357"/>
      <c r="C36" s="44"/>
      <c r="D36" s="38"/>
      <c r="E36" s="38"/>
      <c r="F36" s="36"/>
      <c r="G36" s="36"/>
      <c r="H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row>
    <row r="37" spans="1:39" s="37" customFormat="1" ht="15" x14ac:dyDescent="0.25">
      <c r="A37" s="38">
        <v>5039</v>
      </c>
      <c r="B37" s="357" t="s">
        <v>26</v>
      </c>
      <c r="C37" s="44"/>
      <c r="D37" s="38"/>
      <c r="E37" s="38"/>
      <c r="F37" s="36"/>
      <c r="G37" s="698">
        <v>50</v>
      </c>
      <c r="H37" s="699"/>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row>
    <row r="38" spans="1:39" s="37" customFormat="1" x14ac:dyDescent="0.2">
      <c r="A38" s="38"/>
      <c r="B38" s="704" t="s">
        <v>563</v>
      </c>
      <c r="C38" s="704"/>
      <c r="D38" s="704"/>
      <c r="E38" s="704"/>
      <c r="F38" s="704"/>
      <c r="G38" s="704"/>
      <c r="H38" s="704"/>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row>
    <row r="39" spans="1:39" s="37" customFormat="1" ht="15" x14ac:dyDescent="0.25">
      <c r="A39" s="38"/>
      <c r="B39" s="357"/>
      <c r="C39" s="44"/>
      <c r="D39" s="38"/>
      <c r="E39" s="38"/>
      <c r="F39" s="36"/>
      <c r="G39" s="36"/>
      <c r="H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row>
    <row r="40" spans="1:39" s="37" customFormat="1" ht="15.75" thickBot="1" x14ac:dyDescent="0.3">
      <c r="A40" s="38"/>
      <c r="B40" s="46" t="s">
        <v>44</v>
      </c>
      <c r="C40" s="47"/>
      <c r="D40" s="48"/>
      <c r="E40" s="48"/>
      <c r="F40" s="49"/>
      <c r="G40" s="695">
        <f>SUM(G41,G44,G47,G50,G60,G63)</f>
        <v>5265</v>
      </c>
      <c r="H40" s="695"/>
      <c r="I40" s="230">
        <f>SUM(I41:I64)</f>
        <v>4210</v>
      </c>
      <c r="J40" s="230">
        <f>SUM(J41:J64)</f>
        <v>4227</v>
      </c>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row>
    <row r="41" spans="1:39" s="37" customFormat="1" ht="18.75" customHeight="1" thickTop="1" x14ac:dyDescent="0.25">
      <c r="A41" s="38">
        <v>5142</v>
      </c>
      <c r="B41" s="702" t="s">
        <v>162</v>
      </c>
      <c r="C41" s="703"/>
      <c r="D41" s="703"/>
      <c r="E41" s="354"/>
      <c r="F41" s="353"/>
      <c r="G41" s="698">
        <v>5</v>
      </c>
      <c r="H41" s="699"/>
      <c r="I41" s="37">
        <v>10</v>
      </c>
      <c r="J41" s="37">
        <v>10</v>
      </c>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row>
    <row r="42" spans="1:39" s="37" customFormat="1" ht="12.75" customHeight="1" x14ac:dyDescent="0.25">
      <c r="A42" s="38"/>
      <c r="B42" s="697" t="s">
        <v>564</v>
      </c>
      <c r="C42" s="701"/>
      <c r="D42" s="701"/>
      <c r="E42" s="701"/>
      <c r="F42" s="701"/>
      <c r="G42" s="701"/>
      <c r="H42" s="701"/>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row>
    <row r="43" spans="1:39" s="37" customFormat="1" ht="12.75" customHeight="1" x14ac:dyDescent="0.2">
      <c r="A43" s="38"/>
      <c r="B43" s="352"/>
      <c r="C43" s="352"/>
      <c r="D43" s="352"/>
      <c r="E43" s="352"/>
      <c r="F43" s="352"/>
      <c r="G43" s="352"/>
      <c r="H43" s="352"/>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row>
    <row r="44" spans="1:39" s="37" customFormat="1" ht="15" x14ac:dyDescent="0.25">
      <c r="A44" s="38">
        <v>5163</v>
      </c>
      <c r="B44" s="357" t="s">
        <v>31</v>
      </c>
      <c r="C44" s="353"/>
      <c r="D44" s="353"/>
      <c r="E44" s="353"/>
      <c r="F44" s="353"/>
      <c r="G44" s="698">
        <v>10</v>
      </c>
      <c r="H44" s="699"/>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row>
    <row r="45" spans="1:39" s="37" customFormat="1" ht="15" x14ac:dyDescent="0.25">
      <c r="A45" s="38"/>
      <c r="B45" s="704" t="s">
        <v>565</v>
      </c>
      <c r="C45" s="704"/>
      <c r="D45" s="704"/>
      <c r="E45" s="704"/>
      <c r="F45" s="704"/>
      <c r="G45" s="705"/>
      <c r="H45" s="70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row>
    <row r="46" spans="1:39" s="37" customFormat="1" ht="17.25" customHeight="1" x14ac:dyDescent="0.25">
      <c r="A46" s="38"/>
      <c r="B46" s="357"/>
      <c r="C46" s="353"/>
      <c r="D46" s="353"/>
      <c r="E46" s="353"/>
      <c r="F46" s="353"/>
      <c r="G46" s="353"/>
      <c r="H46" s="353"/>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row>
    <row r="47" spans="1:39" s="37" customFormat="1" ht="15" x14ac:dyDescent="0.25">
      <c r="A47" s="38">
        <v>5164</v>
      </c>
      <c r="B47" s="357" t="s">
        <v>42</v>
      </c>
      <c r="C47" s="353"/>
      <c r="D47" s="353"/>
      <c r="E47" s="353"/>
      <c r="F47" s="353"/>
      <c r="G47" s="698">
        <v>50</v>
      </c>
      <c r="H47" s="699"/>
      <c r="I47" s="37">
        <v>0</v>
      </c>
      <c r="J47" s="37">
        <v>0</v>
      </c>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row>
    <row r="48" spans="1:39" x14ac:dyDescent="0.2">
      <c r="B48" s="704" t="s">
        <v>32</v>
      </c>
      <c r="C48" s="704"/>
      <c r="D48" s="704"/>
      <c r="E48" s="704"/>
      <c r="F48" s="704"/>
      <c r="G48" s="705"/>
      <c r="H48" s="705"/>
    </row>
    <row r="50" spans="1:10" ht="15" x14ac:dyDescent="0.25">
      <c r="A50" s="38">
        <v>5167</v>
      </c>
      <c r="B50" s="21" t="s">
        <v>15</v>
      </c>
      <c r="C50" s="170"/>
      <c r="D50" s="170"/>
      <c r="E50" s="170"/>
      <c r="F50" s="170"/>
      <c r="G50" s="673">
        <f>SUM(G51,G54,G57)</f>
        <v>2000</v>
      </c>
      <c r="H50" s="696"/>
      <c r="I50" s="37">
        <v>2000</v>
      </c>
      <c r="J50" s="37">
        <v>2000</v>
      </c>
    </row>
    <row r="51" spans="1:10" ht="15" x14ac:dyDescent="0.25">
      <c r="B51" s="709" t="s">
        <v>388</v>
      </c>
      <c r="C51" s="709"/>
      <c r="D51" s="709"/>
      <c r="E51" s="709"/>
      <c r="F51" s="709"/>
      <c r="G51" s="710">
        <v>1000</v>
      </c>
      <c r="H51" s="711"/>
    </row>
    <row r="52" spans="1:10" ht="70.5" customHeight="1" x14ac:dyDescent="0.2">
      <c r="B52" s="712" t="s">
        <v>566</v>
      </c>
      <c r="C52" s="712"/>
      <c r="D52" s="712"/>
      <c r="E52" s="712"/>
      <c r="F52" s="712"/>
      <c r="G52" s="712"/>
      <c r="H52" s="712"/>
    </row>
    <row r="53" spans="1:10" ht="15" customHeight="1" x14ac:dyDescent="0.25">
      <c r="B53" s="328"/>
      <c r="C53" s="328"/>
      <c r="D53" s="328"/>
      <c r="E53" s="328"/>
      <c r="F53" s="328"/>
      <c r="G53" s="329"/>
      <c r="H53" s="329"/>
    </row>
    <row r="54" spans="1:10" s="105" customFormat="1" ht="15" x14ac:dyDescent="0.25">
      <c r="B54" s="709" t="s">
        <v>231</v>
      </c>
      <c r="C54" s="709"/>
      <c r="D54" s="709"/>
      <c r="E54" s="709"/>
      <c r="F54" s="709"/>
      <c r="G54" s="710">
        <v>300</v>
      </c>
      <c r="H54" s="711"/>
      <c r="I54" s="228"/>
      <c r="J54" s="228"/>
    </row>
    <row r="55" spans="1:10" ht="17.25" customHeight="1" x14ac:dyDescent="0.2">
      <c r="B55" s="672" t="s">
        <v>567</v>
      </c>
      <c r="C55" s="672"/>
      <c r="D55" s="672"/>
      <c r="E55" s="672"/>
      <c r="F55" s="672"/>
      <c r="G55" s="672"/>
      <c r="H55" s="672"/>
    </row>
    <row r="56" spans="1:10" ht="15" customHeight="1" x14ac:dyDescent="0.2">
      <c r="B56" s="346"/>
      <c r="C56" s="346"/>
      <c r="D56" s="346"/>
      <c r="E56" s="346"/>
      <c r="F56" s="346"/>
      <c r="G56" s="346"/>
      <c r="H56" s="346"/>
    </row>
    <row r="57" spans="1:10" s="105" customFormat="1" ht="15" x14ac:dyDescent="0.25">
      <c r="B57" s="709" t="s">
        <v>345</v>
      </c>
      <c r="C57" s="709"/>
      <c r="D57" s="709"/>
      <c r="E57" s="709"/>
      <c r="F57" s="709"/>
      <c r="G57" s="710">
        <v>700</v>
      </c>
      <c r="H57" s="711"/>
      <c r="I57" s="228"/>
      <c r="J57" s="228"/>
    </row>
    <row r="58" spans="1:10" ht="84.75" customHeight="1" x14ac:dyDescent="0.2">
      <c r="B58" s="671" t="s">
        <v>568</v>
      </c>
      <c r="C58" s="671"/>
      <c r="D58" s="671"/>
      <c r="E58" s="671"/>
      <c r="F58" s="671"/>
      <c r="G58" s="671"/>
      <c r="H58" s="671"/>
    </row>
    <row r="59" spans="1:10" ht="12" customHeight="1" x14ac:dyDescent="0.25">
      <c r="B59" s="357"/>
      <c r="C59" s="353"/>
      <c r="D59" s="353"/>
      <c r="E59" s="353"/>
      <c r="F59" s="353"/>
      <c r="G59" s="353"/>
      <c r="H59" s="353"/>
    </row>
    <row r="60" spans="1:10" s="23" customFormat="1" ht="15" x14ac:dyDescent="0.25">
      <c r="A60" s="23">
        <v>5173</v>
      </c>
      <c r="B60" s="21" t="s">
        <v>341</v>
      </c>
      <c r="C60" s="170"/>
      <c r="D60" s="170"/>
      <c r="E60" s="170"/>
      <c r="F60" s="170"/>
      <c r="G60" s="673">
        <v>3000</v>
      </c>
      <c r="H60" s="696"/>
      <c r="I60" s="69">
        <v>2000</v>
      </c>
      <c r="J60" s="69">
        <v>2017</v>
      </c>
    </row>
    <row r="61" spans="1:10" s="23" customFormat="1" ht="18" customHeight="1" x14ac:dyDescent="0.2">
      <c r="B61" s="712" t="s">
        <v>569</v>
      </c>
      <c r="C61" s="712"/>
      <c r="D61" s="712"/>
      <c r="E61" s="712"/>
      <c r="F61" s="712"/>
      <c r="G61" s="712"/>
      <c r="H61" s="712"/>
      <c r="I61" s="69"/>
      <c r="J61" s="69"/>
    </row>
    <row r="62" spans="1:10" s="23" customFormat="1" ht="18.600000000000001" customHeight="1" x14ac:dyDescent="0.2">
      <c r="B62" s="347"/>
      <c r="C62" s="347"/>
      <c r="D62" s="347"/>
      <c r="E62" s="347"/>
      <c r="F62" s="347"/>
      <c r="G62" s="347"/>
      <c r="H62" s="347"/>
      <c r="I62" s="69"/>
      <c r="J62" s="69"/>
    </row>
    <row r="63" spans="1:10" ht="15" x14ac:dyDescent="0.25">
      <c r="A63" s="38">
        <v>5176</v>
      </c>
      <c r="B63" s="357" t="s">
        <v>34</v>
      </c>
      <c r="C63" s="353"/>
      <c r="D63" s="353"/>
      <c r="E63" s="353"/>
      <c r="F63" s="353"/>
      <c r="G63" s="698">
        <v>200</v>
      </c>
      <c r="H63" s="699"/>
      <c r="I63" s="37">
        <v>200</v>
      </c>
      <c r="J63" s="37">
        <v>200</v>
      </c>
    </row>
    <row r="64" spans="1:10" ht="15" x14ac:dyDescent="0.25">
      <c r="B64" s="350" t="s">
        <v>488</v>
      </c>
      <c r="C64" s="353"/>
      <c r="D64" s="353"/>
      <c r="E64" s="353"/>
      <c r="F64" s="353"/>
      <c r="G64" s="353"/>
      <c r="H64" s="353"/>
    </row>
    <row r="65" spans="1:10" ht="13.5" customHeight="1" x14ac:dyDescent="0.25">
      <c r="B65" s="357"/>
      <c r="C65" s="353"/>
      <c r="D65" s="353"/>
      <c r="E65" s="353"/>
      <c r="F65" s="353"/>
      <c r="G65" s="353"/>
      <c r="H65" s="353"/>
    </row>
    <row r="66" spans="1:10" ht="15.75" thickBot="1" x14ac:dyDescent="0.3">
      <c r="B66" s="46" t="s">
        <v>53</v>
      </c>
      <c r="C66" s="47"/>
      <c r="D66" s="48"/>
      <c r="E66" s="48"/>
      <c r="F66" s="49"/>
      <c r="G66" s="695">
        <f>SUM(G67)</f>
        <v>2500</v>
      </c>
      <c r="H66" s="695"/>
    </row>
    <row r="67" spans="1:10" ht="15.75" thickTop="1" x14ac:dyDescent="0.25">
      <c r="A67" s="38">
        <v>5424</v>
      </c>
      <c r="B67" s="357" t="s">
        <v>39</v>
      </c>
      <c r="G67" s="698">
        <v>2500</v>
      </c>
      <c r="H67" s="699"/>
    </row>
    <row r="68" spans="1:10" ht="15" x14ac:dyDescent="0.25">
      <c r="B68" s="350" t="s">
        <v>394</v>
      </c>
      <c r="G68" s="348"/>
      <c r="H68" s="349"/>
    </row>
    <row r="69" spans="1:10" ht="15" x14ac:dyDescent="0.25">
      <c r="B69" s="452"/>
      <c r="G69" s="448"/>
      <c r="H69" s="449"/>
    </row>
    <row r="70" spans="1:10" ht="30" customHeight="1" thickBot="1" x14ac:dyDescent="0.3">
      <c r="B70" s="677" t="s">
        <v>278</v>
      </c>
      <c r="C70" s="678"/>
      <c r="D70" s="678"/>
      <c r="E70" s="678"/>
      <c r="F70" s="678"/>
      <c r="G70" s="695">
        <f>SUM(G71)</f>
        <v>10748</v>
      </c>
      <c r="H70" s="695"/>
    </row>
    <row r="71" spans="1:10" ht="15.75" thickTop="1" x14ac:dyDescent="0.25">
      <c r="A71" s="38">
        <v>5342</v>
      </c>
      <c r="B71" s="116" t="s">
        <v>340</v>
      </c>
      <c r="C71" s="170"/>
      <c r="D71" s="170"/>
      <c r="E71" s="170"/>
      <c r="F71" s="170"/>
      <c r="G71" s="673">
        <v>10748</v>
      </c>
      <c r="H71" s="696"/>
      <c r="I71" s="69"/>
      <c r="J71" s="69"/>
    </row>
    <row r="72" spans="1:10" ht="15" x14ac:dyDescent="0.25">
      <c r="B72" s="453" t="s">
        <v>773</v>
      </c>
      <c r="C72" s="170"/>
      <c r="D72" s="170"/>
      <c r="E72" s="170"/>
      <c r="F72" s="170"/>
      <c r="G72" s="170"/>
      <c r="H72" s="170"/>
      <c r="I72" s="69"/>
      <c r="J72" s="69"/>
    </row>
    <row r="76" spans="1:10" x14ac:dyDescent="0.2">
      <c r="D76" s="342" t="s">
        <v>502</v>
      </c>
      <c r="E76" s="343">
        <f>SUM(E12)</f>
        <v>372711</v>
      </c>
      <c r="F76" s="343">
        <f>SUM(F12)</f>
        <v>381099</v>
      </c>
      <c r="G76" s="343">
        <f>SUM(G12)</f>
        <v>383333</v>
      </c>
    </row>
    <row r="77" spans="1:10" x14ac:dyDescent="0.2">
      <c r="D77" s="342" t="s">
        <v>503</v>
      </c>
      <c r="E77" s="343">
        <v>0</v>
      </c>
      <c r="F77" s="343">
        <v>0</v>
      </c>
      <c r="G77" s="343">
        <v>0</v>
      </c>
    </row>
    <row r="78" spans="1:10" ht="15" x14ac:dyDescent="0.25">
      <c r="D78" s="344" t="s">
        <v>498</v>
      </c>
      <c r="E78" s="345">
        <f>SUM(E76:E77)</f>
        <v>372711</v>
      </c>
      <c r="F78" s="345">
        <f t="shared" ref="F78:G78" si="1">SUM(F76:F77)</f>
        <v>381099</v>
      </c>
      <c r="G78" s="345">
        <f t="shared" si="1"/>
        <v>383333</v>
      </c>
    </row>
  </sheetData>
  <mergeCells count="45">
    <mergeCell ref="G66:H66"/>
    <mergeCell ref="G67:H67"/>
    <mergeCell ref="G60:H60"/>
    <mergeCell ref="B61:H61"/>
    <mergeCell ref="G63:H63"/>
    <mergeCell ref="B45:F45"/>
    <mergeCell ref="G45:H45"/>
    <mergeCell ref="B58:H58"/>
    <mergeCell ref="G50:H50"/>
    <mergeCell ref="B51:F51"/>
    <mergeCell ref="G51:H51"/>
    <mergeCell ref="B52:H52"/>
    <mergeCell ref="B54:F54"/>
    <mergeCell ref="G54:H54"/>
    <mergeCell ref="B55:H55"/>
    <mergeCell ref="B57:F57"/>
    <mergeCell ref="G57:H57"/>
    <mergeCell ref="G30:H30"/>
    <mergeCell ref="G1:H1"/>
    <mergeCell ref="B12:D12"/>
    <mergeCell ref="G16:H16"/>
    <mergeCell ref="G17:H17"/>
    <mergeCell ref="B18:H19"/>
    <mergeCell ref="G21:H21"/>
    <mergeCell ref="B22:H22"/>
    <mergeCell ref="G24:H24"/>
    <mergeCell ref="B25:H25"/>
    <mergeCell ref="G27:H27"/>
    <mergeCell ref="B28:H28"/>
    <mergeCell ref="B70:F70"/>
    <mergeCell ref="G70:H70"/>
    <mergeCell ref="G71:H71"/>
    <mergeCell ref="B31:H31"/>
    <mergeCell ref="G33:H33"/>
    <mergeCell ref="B34:H35"/>
    <mergeCell ref="B42:H42"/>
    <mergeCell ref="B41:D41"/>
    <mergeCell ref="G41:H41"/>
    <mergeCell ref="G37:H37"/>
    <mergeCell ref="B38:H38"/>
    <mergeCell ref="G40:H40"/>
    <mergeCell ref="B48:F48"/>
    <mergeCell ref="G48:H48"/>
    <mergeCell ref="G47:H47"/>
    <mergeCell ref="G44:H44"/>
  </mergeCells>
  <pageMargins left="0.70866141732283472" right="0.70866141732283472" top="0.78740157480314965" bottom="0.78740157480314965" header="0.31496062992125984" footer="0.31496062992125984"/>
  <pageSetup paperSize="9" scale="64" firstPageNumber="37" orientation="portrait" useFirstPageNumber="1" r:id="rId1"/>
  <headerFooter>
    <oddFooter>&amp;L&amp;"-,Kurzíva"Zastupitelstvo  Olomouckého kraje 13-12-2021
13. - Rozpočet Olomouckého kraje 2022 - návrh rozpočtu
Příloha č. 3a): Výdaje odborů &amp;R&amp;"-,Kurzíva"Strana &amp;P (Celkem 176)</oddFooter>
  </headerFooter>
  <rowBreaks count="1" manualBreakCount="1">
    <brk id="64" min="1" max="7" man="1"/>
  </rowBreaks>
  <colBreaks count="1" manualBreakCount="1">
    <brk id="12" max="10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169"/>
  <sheetViews>
    <sheetView showGridLines="0" view="pageBreakPreview" topLeftCell="A76" zoomScaleNormal="100" zoomScaleSheetLayoutView="100" workbookViewId="0">
      <selection activeCell="B65" sqref="B65:F66"/>
    </sheetView>
  </sheetViews>
  <sheetFormatPr defaultColWidth="9.140625" defaultRowHeight="14.25" x14ac:dyDescent="0.2"/>
  <cols>
    <col min="1" max="1" width="5.7109375" style="38" customWidth="1"/>
    <col min="2" max="2" width="8.5703125" style="44" customWidth="1"/>
    <col min="3" max="3" width="9.140625" style="44"/>
    <col min="4" max="4" width="58.7109375" style="38" customWidth="1"/>
    <col min="5" max="5" width="15.7109375" style="38" customWidth="1"/>
    <col min="6" max="6" width="15.7109375" style="36" customWidth="1"/>
    <col min="7" max="7" width="14.140625" style="36" customWidth="1"/>
    <col min="8" max="8" width="8.28515625" style="38" customWidth="1"/>
    <col min="9" max="10" width="10.42578125" style="37" customWidth="1"/>
    <col min="11" max="11" width="9.140625" style="41"/>
    <col min="12" max="12" width="9.140625" style="38"/>
    <col min="13" max="13" width="13.28515625" style="38" customWidth="1"/>
    <col min="14" max="16384" width="9.140625" style="38"/>
  </cols>
  <sheetData>
    <row r="1" spans="2:39" ht="23.25" x14ac:dyDescent="0.35">
      <c r="B1" s="117" t="s">
        <v>137</v>
      </c>
      <c r="G1" s="706" t="s">
        <v>45</v>
      </c>
      <c r="H1" s="706"/>
    </row>
    <row r="3" spans="2:39" x14ac:dyDescent="0.2">
      <c r="B3" s="54" t="s">
        <v>1</v>
      </c>
      <c r="C3" s="54" t="s">
        <v>184</v>
      </c>
    </row>
    <row r="4" spans="2:39" x14ac:dyDescent="0.2">
      <c r="C4" s="54" t="s">
        <v>56</v>
      </c>
    </row>
    <row r="5" spans="2:39" s="41" customFormat="1" ht="15.75" thickBot="1" x14ac:dyDescent="0.3">
      <c r="B5" s="118"/>
      <c r="C5" s="119"/>
      <c r="F5" s="37"/>
      <c r="G5" s="37"/>
      <c r="H5" s="198" t="s">
        <v>6</v>
      </c>
      <c r="I5" s="37"/>
      <c r="J5" s="37"/>
    </row>
    <row r="6" spans="2:39" s="41" customFormat="1" ht="39.75" thickTop="1" thickBot="1" x14ac:dyDescent="0.25">
      <c r="B6" s="70" t="s">
        <v>2</v>
      </c>
      <c r="C6" s="71" t="s">
        <v>3</v>
      </c>
      <c r="D6" s="72" t="s">
        <v>4</v>
      </c>
      <c r="E6" s="73" t="s">
        <v>500</v>
      </c>
      <c r="F6" s="73" t="s">
        <v>504</v>
      </c>
      <c r="G6" s="73" t="s">
        <v>501</v>
      </c>
      <c r="H6" s="27" t="s">
        <v>5</v>
      </c>
      <c r="I6" s="69"/>
      <c r="J6" s="69"/>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row>
    <row r="7" spans="2:39" s="79" customFormat="1" thickTop="1" thickBot="1" x14ac:dyDescent="0.25">
      <c r="B7" s="74">
        <v>1</v>
      </c>
      <c r="C7" s="75">
        <v>2</v>
      </c>
      <c r="D7" s="75">
        <v>3</v>
      </c>
      <c r="E7" s="76">
        <v>4</v>
      </c>
      <c r="F7" s="76">
        <v>5</v>
      </c>
      <c r="G7" s="76">
        <v>6</v>
      </c>
      <c r="H7" s="77" t="s">
        <v>337</v>
      </c>
      <c r="I7" s="239"/>
      <c r="J7" s="239"/>
      <c r="K7" s="67"/>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row>
    <row r="8" spans="2:39" ht="15" hidden="1" thickTop="1" x14ac:dyDescent="0.2">
      <c r="B8" s="95">
        <v>6172</v>
      </c>
      <c r="C8" s="96">
        <v>50</v>
      </c>
      <c r="D8" s="87" t="s">
        <v>271</v>
      </c>
      <c r="E8" s="122"/>
      <c r="F8" s="33"/>
      <c r="G8" s="33"/>
      <c r="H8" s="35" t="e">
        <f>G8/E8*100</f>
        <v>#DIV/0!</v>
      </c>
    </row>
    <row r="9" spans="2:39" ht="15" thickTop="1" x14ac:dyDescent="0.2">
      <c r="B9" s="95">
        <v>6172</v>
      </c>
      <c r="C9" s="96">
        <v>51</v>
      </c>
      <c r="D9" s="100" t="s">
        <v>7</v>
      </c>
      <c r="E9" s="25">
        <f>SUM(I17)</f>
        <v>59596</v>
      </c>
      <c r="F9" s="33">
        <f>SUM(J17)</f>
        <v>76761</v>
      </c>
      <c r="G9" s="33">
        <f>SUM(G17)</f>
        <v>95959</v>
      </c>
      <c r="H9" s="35">
        <f>G9/E9*100</f>
        <v>161.01583998926102</v>
      </c>
    </row>
    <row r="10" spans="2:39" ht="29.25" thickBot="1" x14ac:dyDescent="0.25">
      <c r="B10" s="194">
        <v>6172</v>
      </c>
      <c r="C10" s="195">
        <v>53</v>
      </c>
      <c r="D10" s="203" t="s">
        <v>272</v>
      </c>
      <c r="E10" s="98">
        <f>SUM(I159)</f>
        <v>180</v>
      </c>
      <c r="F10" s="98">
        <f>SUM(J159)</f>
        <v>260</v>
      </c>
      <c r="G10" s="50">
        <f>SUM(G159)</f>
        <v>260</v>
      </c>
      <c r="H10" s="99">
        <f>G10/E10*100</f>
        <v>144.44444444444443</v>
      </c>
    </row>
    <row r="11" spans="2:39" hidden="1" x14ac:dyDescent="0.2">
      <c r="B11" s="95">
        <v>6172</v>
      </c>
      <c r="C11" s="96">
        <v>54</v>
      </c>
      <c r="D11" s="100" t="s">
        <v>9</v>
      </c>
      <c r="E11" s="25"/>
      <c r="F11" s="33"/>
      <c r="G11" s="33"/>
      <c r="H11" s="35" t="e">
        <f>G11/E11*100</f>
        <v>#DIV/0!</v>
      </c>
    </row>
    <row r="12" spans="2:39" ht="29.25" hidden="1" thickBot="1" x14ac:dyDescent="0.25">
      <c r="B12" s="194">
        <v>6330</v>
      </c>
      <c r="C12" s="195">
        <v>53</v>
      </c>
      <c r="D12" s="203" t="s">
        <v>272</v>
      </c>
      <c r="E12" s="98"/>
      <c r="F12" s="50"/>
      <c r="G12" s="50"/>
      <c r="H12" s="99" t="e">
        <f>G12/E12*100</f>
        <v>#DIV/0!</v>
      </c>
    </row>
    <row r="13" spans="2:39" s="105" customFormat="1" ht="16.5" thickTop="1" thickBot="1" x14ac:dyDescent="0.3">
      <c r="B13" s="683" t="s">
        <v>8</v>
      </c>
      <c r="C13" s="684"/>
      <c r="D13" s="685"/>
      <c r="E13" s="103">
        <f>SUM(E8:E12)</f>
        <v>59776</v>
      </c>
      <c r="F13" s="103">
        <f>SUM(F8:F12)</f>
        <v>77021</v>
      </c>
      <c r="G13" s="103">
        <f>SUM(G8:G12)</f>
        <v>96219</v>
      </c>
      <c r="H13" s="42">
        <f t="shared" ref="H13" si="0">G13/E13*100</f>
        <v>160.96593950749465</v>
      </c>
      <c r="I13" s="228"/>
      <c r="J13" s="228"/>
      <c r="K13" s="404"/>
    </row>
    <row r="14" spans="2:39" ht="15" thickTop="1" x14ac:dyDescent="0.2">
      <c r="B14" s="51"/>
      <c r="C14" s="51"/>
      <c r="D14" s="51"/>
      <c r="E14" s="51"/>
      <c r="F14" s="51"/>
      <c r="G14" s="51"/>
      <c r="H14" s="51"/>
    </row>
    <row r="15" spans="2:39" x14ac:dyDescent="0.2">
      <c r="B15" s="39"/>
      <c r="C15" s="39"/>
      <c r="D15" s="39"/>
      <c r="E15" s="39"/>
      <c r="F15" s="39"/>
      <c r="G15" s="39"/>
      <c r="H15" s="39"/>
      <c r="J15" s="229"/>
      <c r="K15" s="405"/>
      <c r="L15" s="39"/>
      <c r="M15" s="39"/>
      <c r="N15" s="39"/>
      <c r="O15" s="39"/>
      <c r="P15" s="39"/>
    </row>
    <row r="16" spans="2:39" ht="15" x14ac:dyDescent="0.25">
      <c r="B16" s="45" t="s">
        <v>10</v>
      </c>
      <c r="M16" s="38" t="s">
        <v>207</v>
      </c>
    </row>
    <row r="17" spans="1:10" ht="15.75" thickBot="1" x14ac:dyDescent="0.3">
      <c r="B17" s="46" t="s">
        <v>44</v>
      </c>
      <c r="C17" s="47"/>
      <c r="D17" s="48"/>
      <c r="E17" s="48"/>
      <c r="F17" s="49"/>
      <c r="G17" s="695">
        <f>SUM(G18,G22,G25,G29,G32,G39,G46,G51,G53,G61,G64,G68,G71,G74,G83,G87,G99,G109,G105,G135,G149,G152,G155)</f>
        <v>95959</v>
      </c>
      <c r="H17" s="695"/>
      <c r="I17" s="230">
        <f>SUM(I18:I155)</f>
        <v>59596</v>
      </c>
      <c r="J17" s="230">
        <f>SUM(J18:J155)</f>
        <v>76761</v>
      </c>
    </row>
    <row r="18" spans="1:10" ht="15.75" thickTop="1" x14ac:dyDescent="0.25">
      <c r="A18" s="38">
        <v>5132</v>
      </c>
      <c r="B18" s="43" t="s">
        <v>74</v>
      </c>
      <c r="G18" s="698">
        <v>60</v>
      </c>
      <c r="H18" s="699"/>
      <c r="I18" s="37">
        <v>60</v>
      </c>
      <c r="J18" s="37">
        <v>60</v>
      </c>
    </row>
    <row r="19" spans="1:10" x14ac:dyDescent="0.2">
      <c r="B19" s="697" t="s">
        <v>295</v>
      </c>
      <c r="C19" s="700"/>
      <c r="D19" s="700"/>
      <c r="E19" s="700"/>
      <c r="F19" s="700"/>
      <c r="G19" s="700"/>
      <c r="H19" s="700"/>
    </row>
    <row r="20" spans="1:10" x14ac:dyDescent="0.2">
      <c r="B20" s="700"/>
      <c r="C20" s="700"/>
      <c r="D20" s="700"/>
      <c r="E20" s="700"/>
      <c r="F20" s="700"/>
      <c r="G20" s="700"/>
      <c r="H20" s="700"/>
    </row>
    <row r="21" spans="1:10" ht="17.25" customHeight="1" x14ac:dyDescent="0.25">
      <c r="B21" s="63"/>
      <c r="C21" s="63"/>
      <c r="D21" s="63"/>
      <c r="E21" s="63"/>
      <c r="F21" s="63"/>
      <c r="G21" s="63"/>
      <c r="H21" s="63"/>
    </row>
    <row r="22" spans="1:10" ht="15" x14ac:dyDescent="0.25">
      <c r="A22" s="38">
        <v>5133</v>
      </c>
      <c r="B22" s="43" t="s">
        <v>82</v>
      </c>
      <c r="C22" s="63"/>
      <c r="D22" s="63"/>
      <c r="E22" s="63"/>
      <c r="F22" s="63"/>
      <c r="G22" s="698">
        <v>20</v>
      </c>
      <c r="H22" s="699"/>
      <c r="I22" s="37">
        <v>20</v>
      </c>
      <c r="J22" s="37">
        <v>80</v>
      </c>
    </row>
    <row r="23" spans="1:10" ht="14.25" customHeight="1" x14ac:dyDescent="0.2">
      <c r="B23" s="729" t="s">
        <v>273</v>
      </c>
      <c r="C23" s="729"/>
      <c r="D23" s="729"/>
      <c r="E23" s="729"/>
      <c r="F23" s="729"/>
      <c r="G23" s="729"/>
      <c r="H23" s="729"/>
    </row>
    <row r="24" spans="1:10" ht="19.5" customHeight="1" x14ac:dyDescent="0.25">
      <c r="B24" s="43"/>
    </row>
    <row r="25" spans="1:10" ht="15" x14ac:dyDescent="0.25">
      <c r="A25" s="38">
        <v>5136</v>
      </c>
      <c r="B25" s="43" t="s">
        <v>12</v>
      </c>
      <c r="G25" s="698">
        <f>SUM(G26:H27)</f>
        <v>150</v>
      </c>
      <c r="H25" s="699"/>
      <c r="I25" s="37">
        <v>200</v>
      </c>
      <c r="J25" s="37">
        <v>200</v>
      </c>
    </row>
    <row r="26" spans="1:10" ht="15" x14ac:dyDescent="0.25">
      <c r="B26" s="54" t="s">
        <v>138</v>
      </c>
      <c r="G26" s="705">
        <v>100</v>
      </c>
      <c r="H26" s="708"/>
    </row>
    <row r="27" spans="1:10" ht="15" x14ac:dyDescent="0.25">
      <c r="B27" s="54" t="s">
        <v>296</v>
      </c>
      <c r="G27" s="705">
        <f>100-50</f>
        <v>50</v>
      </c>
      <c r="H27" s="708"/>
    </row>
    <row r="28" spans="1:10" ht="15.75" customHeight="1" x14ac:dyDescent="0.25">
      <c r="B28" s="43"/>
    </row>
    <row r="29" spans="1:10" ht="15" x14ac:dyDescent="0.25">
      <c r="A29" s="38">
        <v>5137</v>
      </c>
      <c r="B29" s="43" t="s">
        <v>13</v>
      </c>
      <c r="G29" s="698">
        <v>700</v>
      </c>
      <c r="H29" s="699"/>
      <c r="I29" s="37">
        <v>1500</v>
      </c>
      <c r="J29" s="37">
        <v>1500</v>
      </c>
    </row>
    <row r="30" spans="1:10" ht="29.25" customHeight="1" x14ac:dyDescent="0.2">
      <c r="B30" s="720" t="s">
        <v>570</v>
      </c>
      <c r="C30" s="720"/>
      <c r="D30" s="720"/>
      <c r="E30" s="720"/>
      <c r="F30" s="720"/>
      <c r="G30" s="721"/>
      <c r="H30" s="721"/>
    </row>
    <row r="31" spans="1:10" ht="18" customHeight="1" x14ac:dyDescent="0.25">
      <c r="B31" s="60"/>
      <c r="C31" s="60"/>
      <c r="D31" s="60"/>
      <c r="E31" s="60"/>
      <c r="F31" s="60"/>
      <c r="G31" s="125"/>
      <c r="H31" s="126"/>
    </row>
    <row r="32" spans="1:10" ht="15" x14ac:dyDescent="0.25">
      <c r="A32" s="38">
        <v>5139</v>
      </c>
      <c r="B32" s="43" t="s">
        <v>327</v>
      </c>
      <c r="G32" s="698">
        <f>SUM(G33:H37)</f>
        <v>2588</v>
      </c>
      <c r="H32" s="699"/>
      <c r="I32" s="37">
        <v>2748</v>
      </c>
      <c r="J32" s="37">
        <v>2988</v>
      </c>
    </row>
    <row r="33" spans="1:11" ht="15" customHeight="1" x14ac:dyDescent="0.25">
      <c r="B33" s="713" t="s">
        <v>297</v>
      </c>
      <c r="C33" s="713"/>
      <c r="D33" s="713"/>
      <c r="E33" s="713"/>
      <c r="F33" s="713"/>
      <c r="G33" s="705">
        <v>1038</v>
      </c>
      <c r="H33" s="708"/>
    </row>
    <row r="34" spans="1:11" ht="15" x14ac:dyDescent="0.25">
      <c r="B34" s="127" t="s">
        <v>333</v>
      </c>
      <c r="C34" s="127"/>
      <c r="D34" s="127"/>
      <c r="E34" s="127"/>
      <c r="F34" s="127"/>
      <c r="G34" s="705">
        <v>50</v>
      </c>
      <c r="H34" s="708"/>
    </row>
    <row r="35" spans="1:11" ht="15" x14ac:dyDescent="0.25">
      <c r="B35" s="127" t="s">
        <v>298</v>
      </c>
      <c r="C35" s="127"/>
      <c r="D35" s="127"/>
      <c r="E35" s="127"/>
      <c r="F35" s="127"/>
      <c r="G35" s="705">
        <v>700</v>
      </c>
      <c r="H35" s="708"/>
    </row>
    <row r="36" spans="1:11" ht="15" x14ac:dyDescent="0.25">
      <c r="B36" s="127" t="s">
        <v>299</v>
      </c>
      <c r="C36" s="127"/>
      <c r="D36" s="127"/>
      <c r="E36" s="127"/>
      <c r="F36" s="127"/>
      <c r="G36" s="705">
        <f>400-200</f>
        <v>200</v>
      </c>
      <c r="H36" s="708"/>
    </row>
    <row r="37" spans="1:11" ht="15" x14ac:dyDescent="0.25">
      <c r="B37" s="127" t="s">
        <v>300</v>
      </c>
      <c r="C37" s="127"/>
      <c r="D37" s="127"/>
      <c r="E37" s="127"/>
      <c r="F37" s="127"/>
      <c r="G37" s="705">
        <v>600</v>
      </c>
      <c r="H37" s="708"/>
      <c r="K37" s="41" t="s">
        <v>579</v>
      </c>
    </row>
    <row r="38" spans="1:11" ht="12.75" customHeight="1" x14ac:dyDescent="0.2">
      <c r="B38" s="707"/>
      <c r="C38" s="707"/>
      <c r="D38" s="707"/>
      <c r="E38" s="707"/>
      <c r="F38" s="707"/>
      <c r="G38" s="707"/>
      <c r="H38" s="707"/>
    </row>
    <row r="39" spans="1:11" ht="15" x14ac:dyDescent="0.25">
      <c r="A39" s="38">
        <v>5151</v>
      </c>
      <c r="B39" s="43" t="s">
        <v>27</v>
      </c>
      <c r="G39" s="698">
        <f>SUM(G41:H44)</f>
        <v>509</v>
      </c>
      <c r="H39" s="699"/>
      <c r="I39" s="37">
        <v>509</v>
      </c>
      <c r="J39" s="37">
        <v>510</v>
      </c>
    </row>
    <row r="40" spans="1:11" ht="14.25" customHeight="1" x14ac:dyDescent="0.25">
      <c r="B40" s="720" t="s">
        <v>342</v>
      </c>
      <c r="C40" s="720"/>
      <c r="D40" s="720"/>
      <c r="E40" s="720"/>
      <c r="F40" s="720"/>
      <c r="G40" s="61"/>
      <c r="H40" s="61"/>
    </row>
    <row r="41" spans="1:11" ht="14.25" customHeight="1" x14ac:dyDescent="0.25">
      <c r="B41" s="720"/>
      <c r="C41" s="720"/>
      <c r="D41" s="720"/>
      <c r="E41" s="720"/>
      <c r="F41" s="720"/>
      <c r="G41" s="705">
        <v>200</v>
      </c>
      <c r="H41" s="708"/>
    </row>
    <row r="42" spans="1:11" ht="15.6" customHeight="1" x14ac:dyDescent="0.25">
      <c r="B42" s="717" t="s">
        <v>224</v>
      </c>
      <c r="C42" s="717"/>
      <c r="D42" s="717"/>
      <c r="E42" s="717"/>
      <c r="F42" s="717"/>
      <c r="G42" s="705">
        <v>293</v>
      </c>
      <c r="H42" s="708"/>
    </row>
    <row r="43" spans="1:11" ht="27.6" customHeight="1" x14ac:dyDescent="0.25">
      <c r="B43" s="717" t="s">
        <v>831</v>
      </c>
      <c r="C43" s="717"/>
      <c r="D43" s="717"/>
      <c r="E43" s="717"/>
      <c r="F43" s="717"/>
      <c r="G43" s="705">
        <v>13</v>
      </c>
      <c r="H43" s="708"/>
    </row>
    <row r="44" spans="1:11" ht="26.45" customHeight="1" x14ac:dyDescent="0.25">
      <c r="B44" s="717" t="s">
        <v>571</v>
      </c>
      <c r="C44" s="717"/>
      <c r="D44" s="717"/>
      <c r="E44" s="717"/>
      <c r="F44" s="717"/>
      <c r="G44" s="705">
        <v>3</v>
      </c>
      <c r="H44" s="708"/>
    </row>
    <row r="45" spans="1:11" ht="15.75" customHeight="1" x14ac:dyDescent="0.25">
      <c r="B45" s="54"/>
      <c r="C45" s="54"/>
      <c r="D45" s="54"/>
      <c r="E45" s="54"/>
      <c r="F45" s="54"/>
      <c r="G45" s="125"/>
      <c r="H45" s="126"/>
    </row>
    <row r="46" spans="1:11" ht="15" x14ac:dyDescent="0.25">
      <c r="A46" s="38">
        <v>5152</v>
      </c>
      <c r="B46" s="43" t="s">
        <v>28</v>
      </c>
      <c r="G46" s="698">
        <f>SUM(G47:H49)</f>
        <v>3120</v>
      </c>
      <c r="H46" s="699"/>
      <c r="I46" s="37">
        <v>3070</v>
      </c>
      <c r="J46" s="37">
        <v>3120</v>
      </c>
    </row>
    <row r="47" spans="1:11" ht="28.5" customHeight="1" x14ac:dyDescent="0.25">
      <c r="B47" s="722" t="s">
        <v>385</v>
      </c>
      <c r="C47" s="722"/>
      <c r="D47" s="722"/>
      <c r="E47" s="722"/>
      <c r="F47" s="722"/>
      <c r="G47" s="705">
        <v>1400</v>
      </c>
      <c r="H47" s="708"/>
    </row>
    <row r="48" spans="1:11" ht="14.25" customHeight="1" x14ac:dyDescent="0.25">
      <c r="B48" s="720" t="s">
        <v>225</v>
      </c>
      <c r="C48" s="720"/>
      <c r="D48" s="720"/>
      <c r="E48" s="720"/>
      <c r="F48" s="720"/>
      <c r="G48" s="705">
        <v>1500</v>
      </c>
      <c r="H48" s="708"/>
    </row>
    <row r="49" spans="1:10" ht="27.75" customHeight="1" x14ac:dyDescent="0.25">
      <c r="B49" s="720" t="s">
        <v>386</v>
      </c>
      <c r="C49" s="720"/>
      <c r="D49" s="720"/>
      <c r="E49" s="720"/>
      <c r="F49" s="720"/>
      <c r="G49" s="705">
        <v>220</v>
      </c>
      <c r="H49" s="708"/>
    </row>
    <row r="50" spans="1:10" ht="15" x14ac:dyDescent="0.25">
      <c r="B50" s="43"/>
    </row>
    <row r="51" spans="1:10" ht="15" x14ac:dyDescent="0.25">
      <c r="A51" s="38">
        <v>5153</v>
      </c>
      <c r="B51" s="43" t="s">
        <v>226</v>
      </c>
      <c r="G51" s="698">
        <v>30</v>
      </c>
      <c r="H51" s="699"/>
      <c r="I51" s="37">
        <v>30</v>
      </c>
      <c r="J51" s="37">
        <v>31</v>
      </c>
    </row>
    <row r="52" spans="1:10" ht="30.75" customHeight="1" x14ac:dyDescent="0.2">
      <c r="B52" s="720" t="s">
        <v>832</v>
      </c>
      <c r="C52" s="720"/>
      <c r="D52" s="720"/>
      <c r="E52" s="720"/>
      <c r="F52" s="720"/>
      <c r="G52" s="720"/>
      <c r="H52" s="720"/>
    </row>
    <row r="53" spans="1:10" ht="15" x14ac:dyDescent="0.25">
      <c r="A53" s="38">
        <v>5154</v>
      </c>
      <c r="B53" s="43" t="s">
        <v>29</v>
      </c>
      <c r="G53" s="698">
        <f>SUM(G54:H59)</f>
        <v>3142</v>
      </c>
      <c r="H53" s="699"/>
      <c r="I53" s="37">
        <v>3652</v>
      </c>
      <c r="J53" s="37">
        <v>3716</v>
      </c>
    </row>
    <row r="54" spans="1:10" ht="16.5" customHeight="1" x14ac:dyDescent="0.25">
      <c r="B54" s="713" t="s">
        <v>399</v>
      </c>
      <c r="C54" s="713"/>
      <c r="D54" s="713"/>
      <c r="E54" s="713"/>
      <c r="F54" s="713"/>
      <c r="G54" s="705">
        <v>1710</v>
      </c>
      <c r="H54" s="708"/>
    </row>
    <row r="55" spans="1:10" ht="15" customHeight="1" x14ac:dyDescent="0.25">
      <c r="B55" s="713" t="s">
        <v>400</v>
      </c>
      <c r="C55" s="713"/>
      <c r="D55" s="713"/>
      <c r="E55" s="713"/>
      <c r="F55" s="713"/>
      <c r="G55" s="705">
        <f>1710-510</f>
        <v>1200</v>
      </c>
      <c r="H55" s="708"/>
    </row>
    <row r="56" spans="1:10" ht="27.75" customHeight="1" x14ac:dyDescent="0.25">
      <c r="B56" s="713" t="s">
        <v>263</v>
      </c>
      <c r="C56" s="713"/>
      <c r="D56" s="713"/>
      <c r="E56" s="713"/>
      <c r="F56" s="713"/>
      <c r="G56" s="705">
        <v>181</v>
      </c>
      <c r="H56" s="708"/>
    </row>
    <row r="57" spans="1:10" ht="29.25" customHeight="1" x14ac:dyDescent="0.25">
      <c r="B57" s="713" t="s">
        <v>227</v>
      </c>
      <c r="C57" s="713"/>
      <c r="D57" s="713"/>
      <c r="E57" s="713"/>
      <c r="F57" s="713"/>
      <c r="G57" s="705">
        <v>14</v>
      </c>
      <c r="H57" s="708"/>
    </row>
    <row r="58" spans="1:10" ht="30" customHeight="1" x14ac:dyDescent="0.25">
      <c r="B58" s="713" t="s">
        <v>833</v>
      </c>
      <c r="C58" s="713"/>
      <c r="D58" s="713"/>
      <c r="E58" s="713"/>
      <c r="F58" s="713"/>
      <c r="G58" s="705">
        <v>15</v>
      </c>
      <c r="H58" s="708"/>
    </row>
    <row r="59" spans="1:10" ht="29.25" customHeight="1" x14ac:dyDescent="0.25">
      <c r="B59" s="713" t="s">
        <v>572</v>
      </c>
      <c r="C59" s="713"/>
      <c r="D59" s="713"/>
      <c r="E59" s="713"/>
      <c r="F59" s="713"/>
      <c r="G59" s="705">
        <v>22</v>
      </c>
      <c r="H59" s="708"/>
    </row>
    <row r="60" spans="1:10" ht="15" x14ac:dyDescent="0.25">
      <c r="B60" s="43"/>
      <c r="G60" s="474"/>
      <c r="H60" s="475"/>
    </row>
    <row r="61" spans="1:10" ht="15" x14ac:dyDescent="0.25">
      <c r="A61" s="38">
        <v>5156</v>
      </c>
      <c r="B61" s="43" t="s">
        <v>30</v>
      </c>
      <c r="G61" s="698">
        <v>900</v>
      </c>
      <c r="H61" s="699"/>
      <c r="I61" s="37">
        <v>950</v>
      </c>
      <c r="J61" s="37">
        <v>950</v>
      </c>
    </row>
    <row r="62" spans="1:10" x14ac:dyDescent="0.2">
      <c r="B62" s="704" t="s">
        <v>573</v>
      </c>
      <c r="C62" s="704"/>
      <c r="D62" s="704"/>
      <c r="E62" s="704"/>
      <c r="F62" s="704"/>
      <c r="G62" s="704"/>
      <c r="H62" s="704"/>
    </row>
    <row r="63" spans="1:10" ht="15" x14ac:dyDescent="0.25">
      <c r="B63" s="43"/>
    </row>
    <row r="64" spans="1:10" ht="15" x14ac:dyDescent="0.25">
      <c r="A64" s="38">
        <v>5157</v>
      </c>
      <c r="B64" s="43" t="s">
        <v>49</v>
      </c>
      <c r="G64" s="698">
        <f>SUM(G66:H66)</f>
        <v>173</v>
      </c>
      <c r="H64" s="699"/>
      <c r="I64" s="37">
        <v>173</v>
      </c>
      <c r="J64" s="37">
        <v>175</v>
      </c>
    </row>
    <row r="65" spans="1:10" ht="14.25" customHeight="1" x14ac:dyDescent="0.2">
      <c r="B65" s="713" t="s">
        <v>464</v>
      </c>
      <c r="C65" s="713"/>
      <c r="D65" s="713"/>
      <c r="E65" s="713"/>
      <c r="F65" s="713"/>
      <c r="G65" s="38"/>
    </row>
    <row r="66" spans="1:10" ht="14.25" customHeight="1" x14ac:dyDescent="0.25">
      <c r="B66" s="713"/>
      <c r="C66" s="713"/>
      <c r="D66" s="713"/>
      <c r="E66" s="713"/>
      <c r="F66" s="713"/>
      <c r="G66" s="705">
        <v>173</v>
      </c>
      <c r="H66" s="708"/>
    </row>
    <row r="67" spans="1:10" ht="15.75" customHeight="1" x14ac:dyDescent="0.25">
      <c r="B67" s="63"/>
      <c r="C67" s="63"/>
      <c r="D67" s="63"/>
      <c r="E67" s="63"/>
      <c r="F67" s="63"/>
      <c r="G67" s="63"/>
      <c r="H67" s="63"/>
    </row>
    <row r="68" spans="1:10" ht="15" x14ac:dyDescent="0.25">
      <c r="A68" s="38">
        <v>5159</v>
      </c>
      <c r="B68" s="43" t="s">
        <v>50</v>
      </c>
      <c r="G68" s="698">
        <v>25</v>
      </c>
      <c r="H68" s="699"/>
      <c r="I68" s="37">
        <v>25</v>
      </c>
      <c r="J68" s="37">
        <v>25</v>
      </c>
    </row>
    <row r="69" spans="1:10" x14ac:dyDescent="0.2">
      <c r="B69" s="54" t="s">
        <v>51</v>
      </c>
    </row>
    <row r="70" spans="1:10" ht="15" customHeight="1" x14ac:dyDescent="0.25">
      <c r="B70" s="43"/>
    </row>
    <row r="71" spans="1:10" ht="15" x14ac:dyDescent="0.25">
      <c r="A71" s="38">
        <v>5161</v>
      </c>
      <c r="B71" s="43" t="s">
        <v>89</v>
      </c>
      <c r="G71" s="698">
        <f>1750-250</f>
        <v>1500</v>
      </c>
      <c r="H71" s="699"/>
      <c r="I71" s="37">
        <v>1750</v>
      </c>
      <c r="J71" s="37">
        <v>1750</v>
      </c>
    </row>
    <row r="72" spans="1:10" x14ac:dyDescent="0.2">
      <c r="B72" s="54" t="s">
        <v>228</v>
      </c>
    </row>
    <row r="73" spans="1:10" ht="12.75" customHeight="1" x14ac:dyDescent="0.25">
      <c r="B73" s="43"/>
    </row>
    <row r="74" spans="1:10" ht="15" x14ac:dyDescent="0.25">
      <c r="A74" s="38">
        <v>5162</v>
      </c>
      <c r="B74" s="21" t="s">
        <v>328</v>
      </c>
      <c r="G74" s="698">
        <f>SUM(G76:H80)</f>
        <v>2861</v>
      </c>
      <c r="H74" s="699"/>
      <c r="I74" s="37">
        <v>2761</v>
      </c>
      <c r="J74" s="37">
        <v>2761</v>
      </c>
    </row>
    <row r="75" spans="1:10" ht="15" x14ac:dyDescent="0.25">
      <c r="B75" s="717" t="s">
        <v>574</v>
      </c>
      <c r="C75" s="717"/>
      <c r="D75" s="717"/>
      <c r="E75" s="717"/>
      <c r="F75" s="717"/>
      <c r="G75" s="474"/>
      <c r="H75" s="475"/>
    </row>
    <row r="76" spans="1:10" ht="15" x14ac:dyDescent="0.25">
      <c r="B76" s="717"/>
      <c r="C76" s="717"/>
      <c r="D76" s="717"/>
      <c r="E76" s="717"/>
      <c r="F76" s="717"/>
      <c r="G76" s="705">
        <v>650</v>
      </c>
      <c r="H76" s="708"/>
    </row>
    <row r="77" spans="1:10" ht="14.25" customHeight="1" x14ac:dyDescent="0.25">
      <c r="B77" s="717" t="s">
        <v>229</v>
      </c>
      <c r="C77" s="717"/>
      <c r="D77" s="717"/>
      <c r="E77" s="717"/>
      <c r="F77" s="717"/>
      <c r="G77" s="705">
        <v>380</v>
      </c>
      <c r="H77" s="708"/>
    </row>
    <row r="78" spans="1:10" ht="14.25" customHeight="1" x14ac:dyDescent="0.25">
      <c r="B78" s="717" t="s">
        <v>343</v>
      </c>
      <c r="C78" s="717"/>
      <c r="D78" s="717"/>
      <c r="E78" s="717"/>
      <c r="F78" s="717"/>
      <c r="G78" s="705">
        <v>305</v>
      </c>
      <c r="H78" s="708"/>
    </row>
    <row r="79" spans="1:10" ht="29.25" customHeight="1" x14ac:dyDescent="0.25">
      <c r="B79" s="717" t="s">
        <v>344</v>
      </c>
      <c r="C79" s="719"/>
      <c r="D79" s="719"/>
      <c r="E79" s="719"/>
      <c r="F79" s="719"/>
      <c r="G79" s="705">
        <v>1500</v>
      </c>
      <c r="H79" s="708"/>
    </row>
    <row r="80" spans="1:10" ht="29.25" customHeight="1" x14ac:dyDescent="0.25">
      <c r="B80" s="717" t="s">
        <v>334</v>
      </c>
      <c r="C80" s="717"/>
      <c r="D80" s="717"/>
      <c r="E80" s="717"/>
      <c r="F80" s="717"/>
      <c r="G80" s="705">
        <v>26</v>
      </c>
      <c r="H80" s="708"/>
    </row>
    <row r="81" spans="1:10" ht="13.5" customHeight="1" x14ac:dyDescent="0.25">
      <c r="B81" s="43"/>
      <c r="G81" s="55"/>
      <c r="H81" s="56"/>
    </row>
    <row r="82" spans="1:10" ht="13.5" customHeight="1" x14ac:dyDescent="0.25">
      <c r="B82" s="43"/>
      <c r="G82" s="244"/>
      <c r="H82" s="245"/>
    </row>
    <row r="83" spans="1:10" ht="15" x14ac:dyDescent="0.25">
      <c r="A83" s="38">
        <v>5163</v>
      </c>
      <c r="B83" s="43" t="s">
        <v>31</v>
      </c>
      <c r="C83" s="63"/>
      <c r="D83" s="63"/>
      <c r="E83" s="63"/>
      <c r="F83" s="63"/>
      <c r="G83" s="698">
        <f>SUM(G84:H85)</f>
        <v>270</v>
      </c>
      <c r="H83" s="699"/>
      <c r="I83" s="37">
        <v>290</v>
      </c>
      <c r="J83" s="37">
        <v>290</v>
      </c>
    </row>
    <row r="84" spans="1:10" ht="15" x14ac:dyDescent="0.25">
      <c r="B84" s="704" t="s">
        <v>387</v>
      </c>
      <c r="C84" s="704"/>
      <c r="D84" s="704"/>
      <c r="E84" s="704"/>
      <c r="F84" s="704"/>
      <c r="G84" s="705">
        <v>10</v>
      </c>
      <c r="H84" s="708"/>
    </row>
    <row r="85" spans="1:10" ht="27" customHeight="1" x14ac:dyDescent="0.25">
      <c r="B85" s="717" t="s">
        <v>575</v>
      </c>
      <c r="C85" s="717"/>
      <c r="D85" s="717"/>
      <c r="E85" s="717"/>
      <c r="F85" s="717"/>
      <c r="G85" s="705">
        <v>260</v>
      </c>
      <c r="H85" s="708"/>
    </row>
    <row r="86" spans="1:10" ht="17.25" customHeight="1" x14ac:dyDescent="0.25">
      <c r="B86" s="43"/>
      <c r="C86" s="63"/>
      <c r="D86" s="63"/>
      <c r="E86" s="63"/>
      <c r="F86" s="63"/>
      <c r="G86" s="63"/>
      <c r="H86" s="63"/>
    </row>
    <row r="87" spans="1:10" ht="15" x14ac:dyDescent="0.25">
      <c r="A87" s="38">
        <v>5164</v>
      </c>
      <c r="B87" s="43" t="s">
        <v>42</v>
      </c>
      <c r="C87" s="63"/>
      <c r="D87" s="63"/>
      <c r="E87" s="63"/>
      <c r="F87" s="63"/>
      <c r="G87" s="698">
        <f>SUM(G88:H97)</f>
        <v>20152</v>
      </c>
      <c r="H87" s="699"/>
      <c r="I87" s="37">
        <v>19257</v>
      </c>
      <c r="J87" s="37">
        <v>19194</v>
      </c>
    </row>
    <row r="88" spans="1:10" ht="15" customHeight="1" x14ac:dyDescent="0.2">
      <c r="B88" s="718" t="s">
        <v>335</v>
      </c>
      <c r="C88" s="701"/>
      <c r="D88" s="701"/>
      <c r="E88" s="701"/>
      <c r="F88" s="701"/>
      <c r="G88" s="127"/>
      <c r="H88" s="127"/>
    </row>
    <row r="89" spans="1:10" ht="13.5" customHeight="1" x14ac:dyDescent="0.25">
      <c r="B89" s="701"/>
      <c r="C89" s="701"/>
      <c r="D89" s="701"/>
      <c r="E89" s="701"/>
      <c r="F89" s="701"/>
      <c r="G89" s="705">
        <v>18983</v>
      </c>
      <c r="H89" s="708"/>
    </row>
    <row r="90" spans="1:10" ht="27.75" customHeight="1" x14ac:dyDescent="0.25">
      <c r="B90" s="697" t="s">
        <v>230</v>
      </c>
      <c r="C90" s="700"/>
      <c r="D90" s="700"/>
      <c r="E90" s="700"/>
      <c r="F90" s="700"/>
      <c r="G90" s="705">
        <v>130</v>
      </c>
      <c r="H90" s="708"/>
    </row>
    <row r="91" spans="1:10" ht="15" x14ac:dyDescent="0.25">
      <c r="B91" s="127" t="s">
        <v>576</v>
      </c>
      <c r="C91" s="127"/>
      <c r="D91" s="127"/>
      <c r="E91" s="127"/>
      <c r="F91" s="127"/>
      <c r="G91" s="705">
        <v>12</v>
      </c>
      <c r="H91" s="708"/>
    </row>
    <row r="92" spans="1:10" ht="15" x14ac:dyDescent="0.25">
      <c r="B92" s="127" t="s">
        <v>577</v>
      </c>
      <c r="C92" s="127"/>
      <c r="D92" s="127"/>
      <c r="E92" s="127"/>
      <c r="F92" s="127"/>
      <c r="G92" s="705">
        <v>21</v>
      </c>
      <c r="H92" s="708"/>
    </row>
    <row r="93" spans="1:10" ht="15" x14ac:dyDescent="0.25">
      <c r="B93" s="704" t="s">
        <v>578</v>
      </c>
      <c r="C93" s="704"/>
      <c r="D93" s="704"/>
      <c r="E93" s="704"/>
      <c r="F93" s="704"/>
      <c r="G93" s="705">
        <v>101</v>
      </c>
      <c r="H93" s="708"/>
    </row>
    <row r="94" spans="1:10" ht="29.25" customHeight="1" x14ac:dyDescent="0.25">
      <c r="B94" s="713" t="s">
        <v>270</v>
      </c>
      <c r="C94" s="713"/>
      <c r="D94" s="713"/>
      <c r="E94" s="713"/>
      <c r="F94" s="713"/>
      <c r="G94" s="715">
        <v>624</v>
      </c>
      <c r="H94" s="716"/>
    </row>
    <row r="95" spans="1:10" ht="30" customHeight="1" x14ac:dyDescent="0.25">
      <c r="B95" s="713" t="s">
        <v>336</v>
      </c>
      <c r="C95" s="713"/>
      <c r="D95" s="713"/>
      <c r="E95" s="713"/>
      <c r="F95" s="713"/>
      <c r="G95" s="715">
        <v>101</v>
      </c>
      <c r="H95" s="716"/>
    </row>
    <row r="96" spans="1:10" ht="14.25" customHeight="1" x14ac:dyDescent="0.2">
      <c r="B96" s="718" t="s">
        <v>402</v>
      </c>
      <c r="C96" s="701"/>
      <c r="D96" s="701"/>
      <c r="E96" s="701"/>
      <c r="F96" s="701"/>
      <c r="G96" s="552"/>
      <c r="H96" s="552"/>
    </row>
    <row r="97" spans="1:11" ht="16.5" customHeight="1" x14ac:dyDescent="0.25">
      <c r="B97" s="701"/>
      <c r="C97" s="701"/>
      <c r="D97" s="701"/>
      <c r="E97" s="701"/>
      <c r="F97" s="701"/>
      <c r="G97" s="715">
        <v>180</v>
      </c>
      <c r="H97" s="716"/>
    </row>
    <row r="98" spans="1:11" x14ac:dyDescent="0.2">
      <c r="G98" s="24"/>
      <c r="H98" s="23"/>
    </row>
    <row r="99" spans="1:11" ht="15" x14ac:dyDescent="0.25">
      <c r="A99" s="38">
        <v>5166</v>
      </c>
      <c r="B99" s="43" t="s">
        <v>14</v>
      </c>
      <c r="C99" s="63"/>
      <c r="D99" s="63"/>
      <c r="E99" s="63"/>
      <c r="F99" s="63"/>
      <c r="G99" s="673">
        <f>SUM(G101:H103)</f>
        <v>592</v>
      </c>
      <c r="H99" s="696"/>
      <c r="I99" s="37">
        <v>570</v>
      </c>
      <c r="J99" s="37">
        <v>570</v>
      </c>
    </row>
    <row r="100" spans="1:11" ht="14.25" customHeight="1" x14ac:dyDescent="0.2">
      <c r="B100" s="717" t="s">
        <v>301</v>
      </c>
      <c r="C100" s="717"/>
      <c r="D100" s="717"/>
      <c r="E100" s="717"/>
      <c r="F100" s="717"/>
      <c r="G100" s="328"/>
      <c r="H100" s="328"/>
    </row>
    <row r="101" spans="1:11" ht="14.25" customHeight="1" x14ac:dyDescent="0.25">
      <c r="B101" s="717"/>
      <c r="C101" s="717"/>
      <c r="D101" s="717"/>
      <c r="E101" s="717"/>
      <c r="F101" s="717"/>
      <c r="G101" s="715">
        <v>300</v>
      </c>
      <c r="H101" s="716"/>
    </row>
    <row r="102" spans="1:11" ht="18.75" customHeight="1" x14ac:dyDescent="0.25">
      <c r="B102" s="713" t="s">
        <v>401</v>
      </c>
      <c r="C102" s="713"/>
      <c r="D102" s="713"/>
      <c r="E102" s="713"/>
      <c r="F102" s="713"/>
      <c r="G102" s="715">
        <v>270</v>
      </c>
      <c r="H102" s="716"/>
      <c r="K102" s="41" t="s">
        <v>580</v>
      </c>
    </row>
    <row r="103" spans="1:11" ht="31.5" customHeight="1" x14ac:dyDescent="0.25">
      <c r="B103" s="713" t="s">
        <v>778</v>
      </c>
      <c r="C103" s="713"/>
      <c r="D103" s="713"/>
      <c r="E103" s="713"/>
      <c r="F103" s="713"/>
      <c r="G103" s="715">
        <v>22</v>
      </c>
      <c r="H103" s="716"/>
    </row>
    <row r="104" spans="1:11" ht="18.75" customHeight="1" x14ac:dyDescent="0.25">
      <c r="B104" s="212"/>
      <c r="C104" s="212"/>
      <c r="D104" s="212"/>
      <c r="E104" s="212"/>
      <c r="F104" s="212"/>
      <c r="G104" s="553"/>
      <c r="H104" s="553"/>
    </row>
    <row r="105" spans="1:11" ht="15" x14ac:dyDescent="0.25">
      <c r="A105" s="38">
        <v>5168</v>
      </c>
      <c r="B105" s="43" t="s">
        <v>83</v>
      </c>
      <c r="C105" s="63"/>
      <c r="D105" s="63"/>
      <c r="E105" s="63"/>
      <c r="F105" s="63"/>
      <c r="G105" s="673">
        <f>SUM(G106:H107)</f>
        <v>33</v>
      </c>
      <c r="H105" s="696"/>
      <c r="I105" s="37">
        <v>33</v>
      </c>
      <c r="J105" s="37">
        <v>33</v>
      </c>
    </row>
    <row r="106" spans="1:11" ht="15" x14ac:dyDescent="0.25">
      <c r="B106" s="704" t="s">
        <v>302</v>
      </c>
      <c r="C106" s="704"/>
      <c r="D106" s="704"/>
      <c r="E106" s="704"/>
      <c r="F106" s="704"/>
      <c r="G106" s="705">
        <v>23</v>
      </c>
      <c r="H106" s="708"/>
    </row>
    <row r="107" spans="1:11" ht="14.25" customHeight="1" x14ac:dyDescent="0.25">
      <c r="B107" s="717" t="s">
        <v>393</v>
      </c>
      <c r="C107" s="717"/>
      <c r="D107" s="717"/>
      <c r="E107" s="717"/>
      <c r="F107" s="717"/>
      <c r="G107" s="705">
        <v>10</v>
      </c>
      <c r="H107" s="708"/>
    </row>
    <row r="108" spans="1:11" ht="12.75" customHeight="1" x14ac:dyDescent="0.25">
      <c r="B108" s="713"/>
      <c r="C108" s="713"/>
      <c r="D108" s="713"/>
      <c r="E108" s="713"/>
      <c r="F108" s="713"/>
      <c r="G108" s="705"/>
      <c r="H108" s="708"/>
    </row>
    <row r="109" spans="1:11" s="408" customFormat="1" ht="15" x14ac:dyDescent="0.25">
      <c r="A109" s="408">
        <v>5169</v>
      </c>
      <c r="B109" s="21" t="s">
        <v>16</v>
      </c>
      <c r="C109" s="170"/>
      <c r="D109" s="170"/>
      <c r="E109" s="170"/>
      <c r="F109" s="170"/>
      <c r="G109" s="673">
        <f>SUM(G110:H133)</f>
        <v>52593</v>
      </c>
      <c r="H109" s="696"/>
      <c r="I109" s="409">
        <v>18148</v>
      </c>
      <c r="J109" s="409">
        <v>33858</v>
      </c>
      <c r="K109" s="410"/>
    </row>
    <row r="110" spans="1:11" ht="13.9" customHeight="1" x14ac:dyDescent="0.25">
      <c r="B110" s="717" t="s">
        <v>834</v>
      </c>
      <c r="C110" s="717"/>
      <c r="D110" s="717"/>
      <c r="E110" s="717"/>
      <c r="F110" s="717"/>
      <c r="G110" s="715">
        <f>750-100</f>
        <v>650</v>
      </c>
      <c r="H110" s="716"/>
    </row>
    <row r="111" spans="1:11" ht="15" customHeight="1" x14ac:dyDescent="0.25">
      <c r="B111" s="704" t="s">
        <v>346</v>
      </c>
      <c r="C111" s="704"/>
      <c r="D111" s="704"/>
      <c r="E111" s="704"/>
      <c r="F111" s="704"/>
      <c r="G111" s="715">
        <v>3355</v>
      </c>
      <c r="H111" s="716"/>
    </row>
    <row r="112" spans="1:11" ht="15" customHeight="1" x14ac:dyDescent="0.25">
      <c r="B112" s="281" t="s">
        <v>581</v>
      </c>
      <c r="C112" s="281"/>
      <c r="D112" s="281"/>
      <c r="E112" s="281"/>
      <c r="F112" s="281"/>
      <c r="G112" s="715">
        <f>1800+162</f>
        <v>1962</v>
      </c>
      <c r="H112" s="716"/>
    </row>
    <row r="113" spans="2:11" ht="17.25" customHeight="1" x14ac:dyDescent="0.25">
      <c r="B113" s="713" t="s">
        <v>582</v>
      </c>
      <c r="C113" s="713"/>
      <c r="D113" s="713"/>
      <c r="E113" s="713"/>
      <c r="F113" s="713"/>
      <c r="G113" s="715">
        <f>1600+167</f>
        <v>1767</v>
      </c>
      <c r="H113" s="716"/>
    </row>
    <row r="114" spans="2:11" ht="14.25" customHeight="1" x14ac:dyDescent="0.25">
      <c r="B114" s="713" t="s">
        <v>583</v>
      </c>
      <c r="C114" s="713"/>
      <c r="D114" s="713"/>
      <c r="E114" s="713"/>
      <c r="F114" s="713"/>
      <c r="G114" s="715">
        <v>4200</v>
      </c>
      <c r="H114" s="716"/>
    </row>
    <row r="115" spans="2:11" ht="30" customHeight="1" x14ac:dyDescent="0.25">
      <c r="B115" s="713" t="s">
        <v>584</v>
      </c>
      <c r="C115" s="713"/>
      <c r="D115" s="713"/>
      <c r="E115" s="713"/>
      <c r="F115" s="713"/>
      <c r="G115" s="715">
        <v>1400</v>
      </c>
      <c r="H115" s="716"/>
    </row>
    <row r="116" spans="2:11" ht="14.45" customHeight="1" x14ac:dyDescent="0.25">
      <c r="B116" s="717" t="s">
        <v>585</v>
      </c>
      <c r="C116" s="717"/>
      <c r="D116" s="717"/>
      <c r="E116" s="717"/>
      <c r="F116" s="717"/>
      <c r="G116" s="715">
        <v>720</v>
      </c>
      <c r="H116" s="716"/>
    </row>
    <row r="117" spans="2:11" ht="29.25" customHeight="1" x14ac:dyDescent="0.25">
      <c r="B117" s="713" t="s">
        <v>586</v>
      </c>
      <c r="C117" s="713"/>
      <c r="D117" s="713"/>
      <c r="E117" s="713"/>
      <c r="F117" s="713"/>
      <c r="G117" s="715">
        <v>1</v>
      </c>
      <c r="H117" s="716"/>
    </row>
    <row r="118" spans="2:11" ht="15" x14ac:dyDescent="0.25">
      <c r="B118" s="704" t="s">
        <v>587</v>
      </c>
      <c r="C118" s="704"/>
      <c r="D118" s="704"/>
      <c r="E118" s="704"/>
      <c r="F118" s="704"/>
      <c r="G118" s="715">
        <f>290+31</f>
        <v>321</v>
      </c>
      <c r="H118" s="716"/>
    </row>
    <row r="119" spans="2:11" ht="15" x14ac:dyDescent="0.25">
      <c r="B119" s="704" t="s">
        <v>588</v>
      </c>
      <c r="C119" s="704"/>
      <c r="D119" s="704"/>
      <c r="E119" s="704"/>
      <c r="F119" s="704"/>
      <c r="G119" s="715">
        <v>1800</v>
      </c>
      <c r="H119" s="716"/>
    </row>
    <row r="120" spans="2:11" ht="29.25" customHeight="1" x14ac:dyDescent="0.25">
      <c r="B120" s="675" t="s">
        <v>589</v>
      </c>
      <c r="C120" s="675"/>
      <c r="D120" s="675"/>
      <c r="E120" s="675"/>
      <c r="F120" s="675"/>
      <c r="G120" s="715">
        <v>330</v>
      </c>
      <c r="H120" s="716"/>
    </row>
    <row r="121" spans="2:11" ht="15" x14ac:dyDescent="0.25">
      <c r="B121" s="704" t="s">
        <v>590</v>
      </c>
      <c r="C121" s="704"/>
      <c r="D121" s="704"/>
      <c r="E121" s="704"/>
      <c r="F121" s="704"/>
      <c r="G121" s="705">
        <v>130</v>
      </c>
      <c r="H121" s="708"/>
    </row>
    <row r="122" spans="2:11" ht="14.25" customHeight="1" x14ac:dyDescent="0.25">
      <c r="B122" s="713" t="s">
        <v>591</v>
      </c>
      <c r="C122" s="713"/>
      <c r="D122" s="713"/>
      <c r="E122" s="713"/>
      <c r="F122" s="713"/>
      <c r="G122" s="705">
        <v>175</v>
      </c>
      <c r="H122" s="708"/>
    </row>
    <row r="123" spans="2:11" ht="16.5" customHeight="1" x14ac:dyDescent="0.25">
      <c r="B123" s="704" t="s">
        <v>592</v>
      </c>
      <c r="C123" s="704"/>
      <c r="D123" s="704"/>
      <c r="E123" s="704"/>
      <c r="F123" s="704"/>
      <c r="G123" s="705">
        <v>110</v>
      </c>
      <c r="H123" s="708"/>
    </row>
    <row r="124" spans="2:11" ht="29.25" customHeight="1" x14ac:dyDescent="0.25">
      <c r="B124" s="713" t="s">
        <v>593</v>
      </c>
      <c r="C124" s="713"/>
      <c r="D124" s="713"/>
      <c r="E124" s="713"/>
      <c r="F124" s="713"/>
      <c r="G124" s="705">
        <v>160</v>
      </c>
      <c r="H124" s="708"/>
    </row>
    <row r="125" spans="2:11" ht="15" x14ac:dyDescent="0.25">
      <c r="B125" s="697" t="s">
        <v>829</v>
      </c>
      <c r="C125" s="700"/>
      <c r="D125" s="700"/>
      <c r="E125" s="700"/>
      <c r="F125" s="700"/>
      <c r="G125" s="705">
        <v>180</v>
      </c>
      <c r="H125" s="708"/>
    </row>
    <row r="126" spans="2:11" ht="15.75" customHeight="1" x14ac:dyDescent="0.25">
      <c r="B126" s="713" t="s">
        <v>830</v>
      </c>
      <c r="C126" s="713"/>
      <c r="D126" s="713"/>
      <c r="E126" s="713"/>
      <c r="F126" s="713"/>
      <c r="G126" s="705">
        <v>72</v>
      </c>
      <c r="H126" s="708"/>
    </row>
    <row r="127" spans="2:11" ht="15" x14ac:dyDescent="0.25">
      <c r="B127" s="704" t="s">
        <v>594</v>
      </c>
      <c r="C127" s="704"/>
      <c r="D127" s="704"/>
      <c r="E127" s="704"/>
      <c r="F127" s="704"/>
      <c r="G127" s="705">
        <v>120</v>
      </c>
      <c r="H127" s="708"/>
    </row>
    <row r="128" spans="2:11" s="23" customFormat="1" ht="29.25" customHeight="1" x14ac:dyDescent="0.25">
      <c r="B128" s="675" t="s">
        <v>595</v>
      </c>
      <c r="C128" s="675"/>
      <c r="D128" s="675"/>
      <c r="E128" s="675"/>
      <c r="F128" s="675"/>
      <c r="G128" s="715">
        <v>11</v>
      </c>
      <c r="H128" s="716"/>
      <c r="I128" s="69"/>
      <c r="J128" s="69"/>
      <c r="K128" s="68"/>
    </row>
    <row r="129" spans="1:11" s="23" customFormat="1" ht="15" customHeight="1" x14ac:dyDescent="0.25">
      <c r="B129" s="712" t="s">
        <v>596</v>
      </c>
      <c r="C129" s="712"/>
      <c r="D129" s="712"/>
      <c r="E129" s="712"/>
      <c r="F129" s="712"/>
      <c r="G129" s="715">
        <v>22</v>
      </c>
      <c r="H129" s="716"/>
      <c r="I129" s="69"/>
      <c r="J129" s="69"/>
      <c r="K129" s="68"/>
    </row>
    <row r="130" spans="1:11" s="23" customFormat="1" ht="15" customHeight="1" x14ac:dyDescent="0.25">
      <c r="B130" s="712" t="s">
        <v>597</v>
      </c>
      <c r="C130" s="712"/>
      <c r="D130" s="712"/>
      <c r="E130" s="712"/>
      <c r="F130" s="712"/>
      <c r="G130" s="715">
        <v>4</v>
      </c>
      <c r="H130" s="716"/>
      <c r="I130" s="69"/>
      <c r="J130" s="69"/>
      <c r="K130" s="68"/>
    </row>
    <row r="131" spans="1:11" s="23" customFormat="1" ht="30.75" customHeight="1" x14ac:dyDescent="0.25">
      <c r="B131" s="675" t="s">
        <v>347</v>
      </c>
      <c r="C131" s="675"/>
      <c r="D131" s="675"/>
      <c r="E131" s="675"/>
      <c r="F131" s="675"/>
      <c r="G131" s="715">
        <v>700</v>
      </c>
      <c r="H131" s="716"/>
      <c r="I131" s="69"/>
      <c r="J131" s="69"/>
      <c r="K131" s="68"/>
    </row>
    <row r="132" spans="1:11" s="23" customFormat="1" ht="71.25" customHeight="1" x14ac:dyDescent="0.25">
      <c r="B132" s="675" t="s">
        <v>835</v>
      </c>
      <c r="C132" s="675"/>
      <c r="D132" s="675"/>
      <c r="E132" s="675"/>
      <c r="F132" s="675"/>
      <c r="G132" s="715">
        <v>33128</v>
      </c>
      <c r="H132" s="716"/>
      <c r="I132" s="69"/>
      <c r="J132" s="69"/>
      <c r="K132" s="68"/>
    </row>
    <row r="133" spans="1:11" s="23" customFormat="1" ht="44.25" customHeight="1" x14ac:dyDescent="0.25">
      <c r="B133" s="675" t="s">
        <v>613</v>
      </c>
      <c r="C133" s="675"/>
      <c r="D133" s="675"/>
      <c r="E133" s="675"/>
      <c r="F133" s="675"/>
      <c r="G133" s="715">
        <v>1275</v>
      </c>
      <c r="H133" s="716"/>
      <c r="I133" s="69"/>
      <c r="J133" s="69"/>
      <c r="K133" s="68"/>
    </row>
    <row r="134" spans="1:11" s="23" customFormat="1" ht="19.5" customHeight="1" x14ac:dyDescent="0.25">
      <c r="B134" s="21"/>
      <c r="C134" s="170"/>
      <c r="D134" s="170"/>
      <c r="E134" s="170"/>
      <c r="F134" s="170"/>
      <c r="G134" s="170"/>
      <c r="H134" s="170"/>
      <c r="I134" s="69"/>
      <c r="J134" s="69"/>
      <c r="K134" s="68"/>
    </row>
    <row r="135" spans="1:11" s="23" customFormat="1" ht="15" x14ac:dyDescent="0.25">
      <c r="A135" s="23">
        <v>5171</v>
      </c>
      <c r="B135" s="21" t="s">
        <v>17</v>
      </c>
      <c r="C135" s="170"/>
      <c r="D135" s="170"/>
      <c r="E135" s="170"/>
      <c r="F135" s="170"/>
      <c r="G135" s="673">
        <f>SUM(G136:H147)</f>
        <v>3351</v>
      </c>
      <c r="H135" s="696"/>
      <c r="I135" s="69">
        <v>3200</v>
      </c>
      <c r="J135" s="69">
        <v>3200</v>
      </c>
      <c r="K135" s="68"/>
    </row>
    <row r="136" spans="1:11" s="23" customFormat="1" ht="45" customHeight="1" x14ac:dyDescent="0.2">
      <c r="B136" s="712" t="s">
        <v>598</v>
      </c>
      <c r="C136" s="712"/>
      <c r="D136" s="712"/>
      <c r="E136" s="712"/>
      <c r="F136" s="712"/>
      <c r="G136" s="715">
        <v>400</v>
      </c>
      <c r="H136" s="715"/>
      <c r="I136" s="69"/>
      <c r="J136" s="69"/>
      <c r="K136" s="68"/>
    </row>
    <row r="137" spans="1:11" s="23" customFormat="1" ht="15" x14ac:dyDescent="0.25">
      <c r="B137" s="712" t="s">
        <v>599</v>
      </c>
      <c r="C137" s="712"/>
      <c r="D137" s="712"/>
      <c r="E137" s="712"/>
      <c r="F137" s="712"/>
      <c r="G137" s="715"/>
      <c r="H137" s="716"/>
      <c r="I137" s="69"/>
      <c r="J137" s="69"/>
      <c r="K137" s="68"/>
    </row>
    <row r="138" spans="1:11" s="23" customFormat="1" ht="29.25" customHeight="1" x14ac:dyDescent="0.25">
      <c r="B138" s="724"/>
      <c r="C138" s="724"/>
      <c r="D138" s="724"/>
      <c r="E138" s="724"/>
      <c r="F138" s="724"/>
      <c r="G138" s="715">
        <v>50</v>
      </c>
      <c r="H138" s="716"/>
      <c r="I138" s="69"/>
      <c r="J138" s="69"/>
      <c r="K138" s="68"/>
    </row>
    <row r="139" spans="1:11" s="23" customFormat="1" ht="41.25" customHeight="1" x14ac:dyDescent="0.25">
      <c r="B139" s="712" t="s">
        <v>600</v>
      </c>
      <c r="C139" s="712"/>
      <c r="D139" s="712"/>
      <c r="E139" s="712"/>
      <c r="F139" s="712"/>
      <c r="G139" s="715">
        <v>50</v>
      </c>
      <c r="H139" s="716"/>
      <c r="I139" s="69"/>
      <c r="J139" s="69"/>
      <c r="K139" s="68"/>
    </row>
    <row r="140" spans="1:11" s="23" customFormat="1" ht="30" customHeight="1" x14ac:dyDescent="0.25">
      <c r="B140" s="712" t="s">
        <v>601</v>
      </c>
      <c r="C140" s="712"/>
      <c r="D140" s="712"/>
      <c r="E140" s="712"/>
      <c r="F140" s="712"/>
      <c r="G140" s="715">
        <v>115</v>
      </c>
      <c r="H140" s="716"/>
      <c r="I140" s="69"/>
      <c r="J140" s="69"/>
      <c r="K140" s="68"/>
    </row>
    <row r="141" spans="1:11" s="324" customFormat="1" ht="28.5" customHeight="1" x14ac:dyDescent="0.25">
      <c r="B141" s="712" t="s">
        <v>602</v>
      </c>
      <c r="C141" s="712"/>
      <c r="D141" s="712"/>
      <c r="E141" s="712"/>
      <c r="F141" s="712"/>
      <c r="G141" s="727">
        <v>180</v>
      </c>
      <c r="H141" s="728"/>
      <c r="I141" s="325"/>
      <c r="J141" s="325"/>
      <c r="K141" s="406"/>
    </row>
    <row r="142" spans="1:11" s="23" customFormat="1" ht="15" x14ac:dyDescent="0.25">
      <c r="B142" s="714" t="s">
        <v>603</v>
      </c>
      <c r="C142" s="714"/>
      <c r="D142" s="714"/>
      <c r="E142" s="714"/>
      <c r="F142" s="714"/>
      <c r="G142" s="715">
        <v>200</v>
      </c>
      <c r="H142" s="716"/>
      <c r="I142" s="69"/>
      <c r="J142" s="69"/>
      <c r="K142" s="68"/>
    </row>
    <row r="143" spans="1:11" s="23" customFormat="1" x14ac:dyDescent="0.2">
      <c r="B143" s="714" t="s">
        <v>604</v>
      </c>
      <c r="C143" s="714"/>
      <c r="D143" s="714"/>
      <c r="E143" s="714"/>
      <c r="F143" s="714"/>
      <c r="G143" s="715">
        <v>4</v>
      </c>
      <c r="H143" s="715"/>
      <c r="I143" s="69"/>
      <c r="J143" s="69"/>
      <c r="K143" s="68"/>
    </row>
    <row r="144" spans="1:11" s="23" customFormat="1" ht="29.25" customHeight="1" x14ac:dyDescent="0.2">
      <c r="B144" s="712" t="s">
        <v>605</v>
      </c>
      <c r="C144" s="712"/>
      <c r="D144" s="712"/>
      <c r="E144" s="712"/>
      <c r="F144" s="712"/>
      <c r="G144" s="715">
        <v>100</v>
      </c>
      <c r="H144" s="715"/>
      <c r="I144" s="69"/>
      <c r="J144" s="69"/>
      <c r="K144" s="68"/>
    </row>
    <row r="145" spans="1:11" s="23" customFormat="1" x14ac:dyDescent="0.2">
      <c r="B145" s="714" t="s">
        <v>606</v>
      </c>
      <c r="C145" s="714"/>
      <c r="D145" s="714"/>
      <c r="E145" s="714"/>
      <c r="F145" s="714"/>
      <c r="G145" s="715">
        <v>30</v>
      </c>
      <c r="H145" s="715"/>
      <c r="I145" s="69"/>
      <c r="J145" s="69"/>
      <c r="K145" s="68"/>
    </row>
    <row r="146" spans="1:11" s="23" customFormat="1" x14ac:dyDescent="0.2">
      <c r="B146" s="714" t="s">
        <v>607</v>
      </c>
      <c r="C146" s="714"/>
      <c r="D146" s="714"/>
      <c r="E146" s="714"/>
      <c r="F146" s="714"/>
      <c r="G146" s="715">
        <v>82</v>
      </c>
      <c r="H146" s="715"/>
      <c r="I146" s="69"/>
      <c r="J146" s="69"/>
      <c r="K146" s="68" t="s">
        <v>609</v>
      </c>
    </row>
    <row r="147" spans="1:11" s="23" customFormat="1" ht="42" customHeight="1" x14ac:dyDescent="0.25">
      <c r="B147" s="712" t="s">
        <v>608</v>
      </c>
      <c r="C147" s="712"/>
      <c r="D147" s="712"/>
      <c r="E147" s="712"/>
      <c r="F147" s="712"/>
      <c r="G147" s="715">
        <v>2140</v>
      </c>
      <c r="H147" s="716"/>
      <c r="I147" s="69"/>
      <c r="J147" s="69"/>
      <c r="K147" s="68"/>
    </row>
    <row r="148" spans="1:11" s="23" customFormat="1" x14ac:dyDescent="0.2">
      <c r="B148" s="22"/>
      <c r="C148" s="22"/>
      <c r="F148" s="24"/>
      <c r="G148" s="24"/>
      <c r="I148" s="69"/>
      <c r="J148" s="69"/>
      <c r="K148" s="68"/>
    </row>
    <row r="149" spans="1:11" ht="15" x14ac:dyDescent="0.25">
      <c r="A149" s="38">
        <v>5175</v>
      </c>
      <c r="B149" s="551" t="s">
        <v>33</v>
      </c>
      <c r="C149" s="549"/>
      <c r="D149" s="549"/>
      <c r="E149" s="549"/>
      <c r="F149" s="549"/>
      <c r="G149" s="698">
        <v>450</v>
      </c>
      <c r="H149" s="699"/>
      <c r="I149" s="37">
        <v>450</v>
      </c>
      <c r="J149" s="37">
        <v>450</v>
      </c>
    </row>
    <row r="150" spans="1:11" ht="15" x14ac:dyDescent="0.25">
      <c r="B150" s="193" t="s">
        <v>52</v>
      </c>
      <c r="C150" s="549"/>
      <c r="D150" s="549"/>
      <c r="E150" s="549"/>
      <c r="F150" s="549"/>
      <c r="G150" s="549"/>
      <c r="H150" s="549"/>
    </row>
    <row r="151" spans="1:11" ht="15" customHeight="1" x14ac:dyDescent="0.25">
      <c r="B151" s="551"/>
      <c r="C151" s="549"/>
      <c r="D151" s="549"/>
      <c r="E151" s="549"/>
      <c r="F151" s="549"/>
      <c r="G151" s="549"/>
      <c r="H151" s="549"/>
      <c r="K151" s="41" t="s">
        <v>610</v>
      </c>
    </row>
    <row r="152" spans="1:11" ht="14.25" customHeight="1" x14ac:dyDescent="0.25">
      <c r="A152" s="38">
        <v>5179</v>
      </c>
      <c r="B152" s="725" t="s">
        <v>188</v>
      </c>
      <c r="C152" s="725"/>
      <c r="D152" s="725"/>
      <c r="E152" s="550"/>
      <c r="F152" s="550"/>
      <c r="G152" s="698">
        <f>836+264</f>
        <v>1100</v>
      </c>
      <c r="H152" s="699"/>
      <c r="I152" s="38"/>
      <c r="J152" s="38"/>
      <c r="K152" s="38"/>
    </row>
    <row r="153" spans="1:11" ht="30.75" customHeight="1" x14ac:dyDescent="0.2">
      <c r="B153" s="726" t="s">
        <v>614</v>
      </c>
      <c r="C153" s="726"/>
      <c r="D153" s="726"/>
      <c r="E153" s="726"/>
      <c r="F153" s="726"/>
      <c r="G153" s="726"/>
      <c r="H153" s="726"/>
      <c r="I153" s="38"/>
      <c r="J153" s="38"/>
      <c r="K153" s="38"/>
    </row>
    <row r="154" spans="1:11" ht="15" customHeight="1" x14ac:dyDescent="0.25">
      <c r="B154" s="551"/>
      <c r="C154" s="549"/>
      <c r="D154" s="549"/>
      <c r="E154" s="549"/>
      <c r="F154" s="549"/>
      <c r="G154" s="549"/>
      <c r="H154" s="549"/>
    </row>
    <row r="155" spans="1:11" ht="15" x14ac:dyDescent="0.25">
      <c r="A155" s="38">
        <v>5192</v>
      </c>
      <c r="B155" s="551" t="s">
        <v>187</v>
      </c>
      <c r="C155" s="549"/>
      <c r="D155" s="549"/>
      <c r="E155" s="549"/>
      <c r="F155" s="549"/>
      <c r="G155" s="698">
        <f>SUM(G156:H157)</f>
        <v>1640</v>
      </c>
      <c r="H155" s="699"/>
      <c r="I155" s="37">
        <v>200</v>
      </c>
      <c r="J155" s="37">
        <v>1300</v>
      </c>
    </row>
    <row r="156" spans="1:11" ht="14.25" customHeight="1" x14ac:dyDescent="0.25">
      <c r="B156" s="717" t="s">
        <v>784</v>
      </c>
      <c r="C156" s="717"/>
      <c r="D156" s="717"/>
      <c r="E156" s="717"/>
      <c r="F156" s="717"/>
      <c r="G156" s="715">
        <v>200</v>
      </c>
      <c r="H156" s="716"/>
    </row>
    <row r="157" spans="1:11" ht="14.25" customHeight="1" x14ac:dyDescent="0.25">
      <c r="B157" s="717" t="s">
        <v>785</v>
      </c>
      <c r="C157" s="717"/>
      <c r="D157" s="717"/>
      <c r="E157" s="717"/>
      <c r="F157" s="717"/>
      <c r="G157" s="715">
        <v>1440</v>
      </c>
      <c r="H157" s="716"/>
    </row>
    <row r="158" spans="1:11" ht="18.75" customHeight="1" x14ac:dyDescent="0.25">
      <c r="B158" s="43"/>
      <c r="C158" s="63"/>
      <c r="D158" s="63"/>
      <c r="E158" s="63"/>
      <c r="F158" s="63"/>
      <c r="G158" s="63"/>
      <c r="H158" s="63"/>
    </row>
    <row r="159" spans="1:11" ht="32.25" customHeight="1" thickBot="1" x14ac:dyDescent="0.3">
      <c r="B159" s="677" t="s">
        <v>280</v>
      </c>
      <c r="C159" s="678"/>
      <c r="D159" s="678"/>
      <c r="E159" s="678"/>
      <c r="F159" s="678"/>
      <c r="G159" s="695">
        <f>SUM(G160,G163)</f>
        <v>260</v>
      </c>
      <c r="H159" s="695"/>
      <c r="I159" s="230">
        <f>SUM(I160:I163)</f>
        <v>180</v>
      </c>
      <c r="J159" s="230">
        <f>SUM(J160:J163)</f>
        <v>260</v>
      </c>
    </row>
    <row r="160" spans="1:11" ht="15.75" thickTop="1" x14ac:dyDescent="0.25">
      <c r="A160" s="38">
        <v>5361</v>
      </c>
      <c r="B160" s="43" t="s">
        <v>37</v>
      </c>
      <c r="G160" s="698">
        <v>200</v>
      </c>
      <c r="H160" s="699"/>
      <c r="I160" s="37">
        <v>100</v>
      </c>
      <c r="J160" s="37">
        <v>180</v>
      </c>
    </row>
    <row r="161" spans="1:11" ht="31.5" customHeight="1" x14ac:dyDescent="0.2">
      <c r="B161" s="697" t="s">
        <v>611</v>
      </c>
      <c r="C161" s="697"/>
      <c r="D161" s="697"/>
      <c r="E161" s="697"/>
      <c r="F161" s="697"/>
      <c r="G161" s="697"/>
      <c r="H161" s="697"/>
    </row>
    <row r="162" spans="1:11" ht="15" x14ac:dyDescent="0.25">
      <c r="B162" s="43"/>
      <c r="G162" s="55"/>
      <c r="H162" s="56"/>
    </row>
    <row r="163" spans="1:11" ht="15" x14ac:dyDescent="0.25">
      <c r="A163" s="38">
        <v>5362</v>
      </c>
      <c r="B163" s="43" t="s">
        <v>38</v>
      </c>
      <c r="G163" s="698">
        <v>60</v>
      </c>
      <c r="H163" s="699"/>
      <c r="I163" s="37">
        <v>80</v>
      </c>
      <c r="J163" s="37">
        <v>80</v>
      </c>
    </row>
    <row r="164" spans="1:11" s="322" customFormat="1" ht="28.5" customHeight="1" x14ac:dyDescent="0.25">
      <c r="B164" s="720" t="s">
        <v>290</v>
      </c>
      <c r="C164" s="723"/>
      <c r="D164" s="723"/>
      <c r="E164" s="723"/>
      <c r="F164" s="723"/>
      <c r="G164" s="723"/>
      <c r="H164" s="723"/>
      <c r="I164" s="323"/>
      <c r="J164" s="323"/>
      <c r="K164" s="407"/>
    </row>
    <row r="165" spans="1:11" ht="16.5" customHeight="1" x14ac:dyDescent="0.25">
      <c r="B165" s="43"/>
      <c r="G165" s="55"/>
      <c r="H165" s="56"/>
    </row>
    <row r="167" spans="1:11" x14ac:dyDescent="0.2">
      <c r="D167" s="342" t="s">
        <v>502</v>
      </c>
      <c r="E167" s="343">
        <f>SUM(E13)</f>
        <v>59776</v>
      </c>
      <c r="F167" s="343">
        <f>SUM(F13)</f>
        <v>77021</v>
      </c>
      <c r="G167" s="343">
        <f>SUM(G13)</f>
        <v>96219</v>
      </c>
    </row>
    <row r="168" spans="1:11" x14ac:dyDescent="0.2">
      <c r="D168" s="342" t="s">
        <v>503</v>
      </c>
      <c r="E168" s="343">
        <v>0</v>
      </c>
      <c r="F168" s="343">
        <v>0</v>
      </c>
      <c r="G168" s="343">
        <v>0</v>
      </c>
    </row>
    <row r="169" spans="1:11" ht="15" x14ac:dyDescent="0.25">
      <c r="D169" s="344" t="s">
        <v>498</v>
      </c>
      <c r="E169" s="345">
        <f>SUM(E167:E168)</f>
        <v>59776</v>
      </c>
      <c r="F169" s="345">
        <f t="shared" ref="F169:G169" si="1">SUM(F167:F168)</f>
        <v>77021</v>
      </c>
      <c r="G169" s="345">
        <f t="shared" si="1"/>
        <v>96219</v>
      </c>
    </row>
  </sheetData>
  <mergeCells count="190">
    <mergeCell ref="G105:H105"/>
    <mergeCell ref="B156:F156"/>
    <mergeCell ref="G156:H156"/>
    <mergeCell ref="B157:F157"/>
    <mergeCell ref="G157:H157"/>
    <mergeCell ref="G111:H111"/>
    <mergeCell ref="B114:F114"/>
    <mergeCell ref="B111:F111"/>
    <mergeCell ref="B106:F106"/>
    <mergeCell ref="G106:H106"/>
    <mergeCell ref="G108:H108"/>
    <mergeCell ref="G118:H118"/>
    <mergeCell ref="B125:F125"/>
    <mergeCell ref="B130:F130"/>
    <mergeCell ref="G130:H130"/>
    <mergeCell ref="G145:H145"/>
    <mergeCell ref="G147:H147"/>
    <mergeCell ref="B142:F142"/>
    <mergeCell ref="B132:F132"/>
    <mergeCell ref="G132:H132"/>
    <mergeCell ref="B115:F115"/>
    <mergeCell ref="G115:H115"/>
    <mergeCell ref="G114:H114"/>
    <mergeCell ref="B136:F136"/>
    <mergeCell ref="B107:F107"/>
    <mergeCell ref="G102:H102"/>
    <mergeCell ref="B108:F108"/>
    <mergeCell ref="G109:H109"/>
    <mergeCell ref="B113:F113"/>
    <mergeCell ref="G113:H113"/>
    <mergeCell ref="G136:H136"/>
    <mergeCell ref="G120:H120"/>
    <mergeCell ref="G127:H127"/>
    <mergeCell ref="G110:H110"/>
    <mergeCell ref="G107:H107"/>
    <mergeCell ref="B110:F110"/>
    <mergeCell ref="G112:H112"/>
    <mergeCell ref="B127:F127"/>
    <mergeCell ref="B117:F117"/>
    <mergeCell ref="G117:H117"/>
    <mergeCell ref="B119:F119"/>
    <mergeCell ref="G119:H119"/>
    <mergeCell ref="B124:F124"/>
    <mergeCell ref="G123:H123"/>
    <mergeCell ref="G124:H124"/>
    <mergeCell ref="G121:H121"/>
    <mergeCell ref="B103:F103"/>
    <mergeCell ref="G103:H103"/>
    <mergeCell ref="G17:H17"/>
    <mergeCell ref="G18:H18"/>
    <mergeCell ref="G41:H41"/>
    <mergeCell ref="G25:H25"/>
    <mergeCell ref="G32:H32"/>
    <mergeCell ref="B49:F49"/>
    <mergeCell ref="G49:H49"/>
    <mergeCell ref="G51:H51"/>
    <mergeCell ref="G77:H77"/>
    <mergeCell ref="B56:F56"/>
    <mergeCell ref="G57:H57"/>
    <mergeCell ref="B58:F58"/>
    <mergeCell ref="G58:H58"/>
    <mergeCell ref="B57:F57"/>
    <mergeCell ref="G59:H59"/>
    <mergeCell ref="B59:F59"/>
    <mergeCell ref="G61:H61"/>
    <mergeCell ref="B75:F76"/>
    <mergeCell ref="G76:H76"/>
    <mergeCell ref="G66:H66"/>
    <mergeCell ref="G53:H53"/>
    <mergeCell ref="B77:F77"/>
    <mergeCell ref="G71:H71"/>
    <mergeCell ref="B65:F66"/>
    <mergeCell ref="G95:H95"/>
    <mergeCell ref="B23:H23"/>
    <mergeCell ref="G35:H35"/>
    <mergeCell ref="G36:H36"/>
    <mergeCell ref="G37:H37"/>
    <mergeCell ref="B40:F41"/>
    <mergeCell ref="G26:H26"/>
    <mergeCell ref="G27:H27"/>
    <mergeCell ref="B33:F33"/>
    <mergeCell ref="G42:H42"/>
    <mergeCell ref="B38:H38"/>
    <mergeCell ref="G39:H39"/>
    <mergeCell ref="B42:F42"/>
    <mergeCell ref="G34:H34"/>
    <mergeCell ref="G68:H68"/>
    <mergeCell ref="B80:F80"/>
    <mergeCell ref="G80:H80"/>
    <mergeCell ref="G83:H83"/>
    <mergeCell ref="G64:H64"/>
    <mergeCell ref="G74:H74"/>
    <mergeCell ref="B94:F94"/>
    <mergeCell ref="G94:H94"/>
    <mergeCell ref="G79:H79"/>
    <mergeCell ref="B93:F93"/>
    <mergeCell ref="G116:H116"/>
    <mergeCell ref="G163:H163"/>
    <mergeCell ref="G137:H137"/>
    <mergeCell ref="G138:H138"/>
    <mergeCell ref="B164:H164"/>
    <mergeCell ref="B140:F140"/>
    <mergeCell ref="G140:H140"/>
    <mergeCell ref="G142:H142"/>
    <mergeCell ref="B137:F138"/>
    <mergeCell ref="B141:F141"/>
    <mergeCell ref="B161:H161"/>
    <mergeCell ref="B152:D152"/>
    <mergeCell ref="G152:H152"/>
    <mergeCell ref="B153:H153"/>
    <mergeCell ref="G160:H160"/>
    <mergeCell ref="B139:F139"/>
    <mergeCell ref="B147:F147"/>
    <mergeCell ref="G141:H141"/>
    <mergeCell ref="B145:F145"/>
    <mergeCell ref="G131:H131"/>
    <mergeCell ref="G129:H129"/>
    <mergeCell ref="G125:H125"/>
    <mergeCell ref="G1:H1"/>
    <mergeCell ref="B13:D13"/>
    <mergeCell ref="G135:H135"/>
    <mergeCell ref="B159:F159"/>
    <mergeCell ref="G159:H159"/>
    <mergeCell ref="G149:H149"/>
    <mergeCell ref="G155:H155"/>
    <mergeCell ref="B44:F44"/>
    <mergeCell ref="B19:H20"/>
    <mergeCell ref="G29:H29"/>
    <mergeCell ref="B30:H30"/>
    <mergeCell ref="G43:H43"/>
    <mergeCell ref="G44:H44"/>
    <mergeCell ref="B52:H52"/>
    <mergeCell ref="G33:H33"/>
    <mergeCell ref="G46:H46"/>
    <mergeCell ref="G47:H47"/>
    <mergeCell ref="B47:F47"/>
    <mergeCell ref="B48:F48"/>
    <mergeCell ref="B62:H62"/>
    <mergeCell ref="B43:F43"/>
    <mergeCell ref="G48:H48"/>
    <mergeCell ref="G22:H22"/>
    <mergeCell ref="B116:F116"/>
    <mergeCell ref="G93:H93"/>
    <mergeCell ref="B54:F54"/>
    <mergeCell ref="B85:F85"/>
    <mergeCell ref="G85:H85"/>
    <mergeCell ref="G91:H91"/>
    <mergeCell ref="B102:F102"/>
    <mergeCell ref="B88:F89"/>
    <mergeCell ref="G89:H89"/>
    <mergeCell ref="B90:F90"/>
    <mergeCell ref="B100:F101"/>
    <mergeCell ref="G101:H101"/>
    <mergeCell ref="G99:H99"/>
    <mergeCell ref="B95:F95"/>
    <mergeCell ref="B78:F78"/>
    <mergeCell ref="G78:H78"/>
    <mergeCell ref="G54:H54"/>
    <mergeCell ref="B79:F79"/>
    <mergeCell ref="G90:H90"/>
    <mergeCell ref="G87:H87"/>
    <mergeCell ref="B84:F84"/>
    <mergeCell ref="G84:H84"/>
    <mergeCell ref="B96:F97"/>
    <mergeCell ref="G55:H55"/>
    <mergeCell ref="G97:H97"/>
    <mergeCell ref="G56:H56"/>
    <mergeCell ref="B55:F55"/>
    <mergeCell ref="B146:F146"/>
    <mergeCell ref="G146:H146"/>
    <mergeCell ref="B118:F118"/>
    <mergeCell ref="B126:F126"/>
    <mergeCell ref="G126:H126"/>
    <mergeCell ref="B120:F120"/>
    <mergeCell ref="B122:F122"/>
    <mergeCell ref="G122:H122"/>
    <mergeCell ref="B123:F123"/>
    <mergeCell ref="B121:F121"/>
    <mergeCell ref="B133:F133"/>
    <mergeCell ref="G133:H133"/>
    <mergeCell ref="B129:F129"/>
    <mergeCell ref="B128:F128"/>
    <mergeCell ref="G128:H128"/>
    <mergeCell ref="G139:H139"/>
    <mergeCell ref="B143:F143"/>
    <mergeCell ref="G143:H143"/>
    <mergeCell ref="B144:F144"/>
    <mergeCell ref="G144:H144"/>
    <mergeCell ref="B131:F131"/>
    <mergeCell ref="G92:H92"/>
  </mergeCells>
  <pageMargins left="0.70866141732283472" right="0.70866141732283472" top="0.78740157480314965" bottom="0.78740157480314965" header="0.31496062992125984" footer="0.31496062992125984"/>
  <pageSetup paperSize="9" scale="66" firstPageNumber="39" orientation="portrait" useFirstPageNumber="1" r:id="rId1"/>
  <headerFooter>
    <oddFooter>&amp;L&amp;"-,Kurzíva"Zastupitelstvo  Olomouckého kraje 13-12-2021
13. - Rozpočet Olomouckého kraje 2022 - návrh rozpočtu
Příloha č. 3a): Výdaje odborů &amp;R&amp;"-,Kurzíva"Strana &amp;P (Celkem 176)</oddFooter>
  </headerFooter>
  <colBreaks count="1" manualBreakCount="1">
    <brk id="12" max="10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O89"/>
  <sheetViews>
    <sheetView showGridLines="0" view="pageBreakPreview" topLeftCell="A64" zoomScaleNormal="100" zoomScaleSheetLayoutView="100" workbookViewId="0">
      <selection activeCell="A31" sqref="A31:F31"/>
    </sheetView>
  </sheetViews>
  <sheetFormatPr defaultColWidth="9.140625" defaultRowHeight="14.25" x14ac:dyDescent="0.2"/>
  <cols>
    <col min="1" max="1" width="6.42578125" style="44" customWidth="1"/>
    <col min="2" max="2" width="8.5703125" style="44" customWidth="1"/>
    <col min="3" max="3" width="9.140625" style="44"/>
    <col min="4" max="4" width="60.85546875" style="38" customWidth="1"/>
    <col min="5" max="7" width="14.140625" style="36" customWidth="1"/>
    <col min="8" max="8" width="9.140625" style="38" customWidth="1"/>
    <col min="9" max="10" width="9.140625" style="37"/>
    <col min="11" max="11" width="9.140625" style="38"/>
    <col min="12" max="12" width="13.28515625" style="38" customWidth="1"/>
    <col min="13" max="16384" width="9.140625" style="38"/>
  </cols>
  <sheetData>
    <row r="1" spans="1:15" ht="23.25" x14ac:dyDescent="0.35">
      <c r="B1" s="117" t="s">
        <v>195</v>
      </c>
      <c r="G1" s="706" t="s">
        <v>54</v>
      </c>
      <c r="H1" s="706"/>
    </row>
    <row r="3" spans="1:15" x14ac:dyDescent="0.2">
      <c r="B3" s="54" t="s">
        <v>1</v>
      </c>
      <c r="C3" s="54" t="s">
        <v>55</v>
      </c>
    </row>
    <row r="4" spans="1:15" x14ac:dyDescent="0.2">
      <c r="C4" s="54" t="s">
        <v>56</v>
      </c>
    </row>
    <row r="5" spans="1:15" s="41" customFormat="1" ht="13.5" thickBot="1" x14ac:dyDescent="0.25">
      <c r="A5" s="119"/>
      <c r="B5" s="119"/>
      <c r="C5" s="119"/>
      <c r="E5" s="37"/>
      <c r="F5" s="37"/>
      <c r="G5" s="37"/>
      <c r="H5" s="198" t="s">
        <v>6</v>
      </c>
      <c r="I5" s="37"/>
      <c r="J5" s="37"/>
    </row>
    <row r="6" spans="1:15" s="41" customFormat="1" ht="39.75" thickTop="1" thickBot="1" x14ac:dyDescent="0.25">
      <c r="A6" s="119"/>
      <c r="B6" s="70" t="s">
        <v>2</v>
      </c>
      <c r="C6" s="71" t="s">
        <v>3</v>
      </c>
      <c r="D6" s="72" t="s">
        <v>4</v>
      </c>
      <c r="E6" s="73" t="s">
        <v>500</v>
      </c>
      <c r="F6" s="73" t="s">
        <v>504</v>
      </c>
      <c r="G6" s="73" t="s">
        <v>501</v>
      </c>
      <c r="H6" s="27" t="s">
        <v>5</v>
      </c>
      <c r="I6" s="37"/>
      <c r="J6" s="37"/>
    </row>
    <row r="7" spans="1:15" s="79" customFormat="1" thickTop="1" thickBot="1" x14ac:dyDescent="0.25">
      <c r="B7" s="74">
        <v>1</v>
      </c>
      <c r="C7" s="75">
        <v>2</v>
      </c>
      <c r="D7" s="75">
        <v>3</v>
      </c>
      <c r="E7" s="76">
        <v>4</v>
      </c>
      <c r="F7" s="76">
        <v>5</v>
      </c>
      <c r="G7" s="76">
        <v>6</v>
      </c>
      <c r="H7" s="77" t="s">
        <v>337</v>
      </c>
      <c r="I7" s="384"/>
      <c r="J7" s="384"/>
    </row>
    <row r="8" spans="1:15" ht="15" thickTop="1" x14ac:dyDescent="0.2">
      <c r="B8" s="95">
        <v>6172</v>
      </c>
      <c r="C8" s="96">
        <v>51</v>
      </c>
      <c r="D8" s="100" t="s">
        <v>7</v>
      </c>
      <c r="E8" s="25">
        <f>SUM(I16)</f>
        <v>2080</v>
      </c>
      <c r="F8" s="25">
        <f>SUM(J16)</f>
        <v>22011</v>
      </c>
      <c r="G8" s="25">
        <f>SUM(G16)</f>
        <v>41218</v>
      </c>
      <c r="H8" s="35">
        <f>G8/E8*100</f>
        <v>1981.6346153846155</v>
      </c>
    </row>
    <row r="9" spans="1:15" ht="28.5" x14ac:dyDescent="0.2">
      <c r="B9" s="194">
        <v>6172</v>
      </c>
      <c r="C9" s="195">
        <v>53</v>
      </c>
      <c r="D9" s="203" t="s">
        <v>272</v>
      </c>
      <c r="E9" s="130">
        <f>SUM(I57)</f>
        <v>180</v>
      </c>
      <c r="F9" s="130">
        <f>SUM(J57)</f>
        <v>180</v>
      </c>
      <c r="G9" s="130">
        <f>SUM(G57)</f>
        <v>175</v>
      </c>
      <c r="H9" s="131">
        <f>G9/E9*100</f>
        <v>97.222222222222214</v>
      </c>
    </row>
    <row r="10" spans="1:15" x14ac:dyDescent="0.2">
      <c r="B10" s="95">
        <v>6172</v>
      </c>
      <c r="C10" s="96">
        <v>54</v>
      </c>
      <c r="D10" s="100" t="s">
        <v>9</v>
      </c>
      <c r="E10" s="25">
        <f>SUM(I61)</f>
        <v>2</v>
      </c>
      <c r="F10" s="25">
        <f>SUM(J61)</f>
        <v>2</v>
      </c>
      <c r="G10" s="25">
        <f>SUM(G61)</f>
        <v>2</v>
      </c>
      <c r="H10" s="131">
        <f>G10/E10*100</f>
        <v>100</v>
      </c>
    </row>
    <row r="11" spans="1:15" ht="15" thickBot="1" x14ac:dyDescent="0.25">
      <c r="B11" s="95">
        <v>6172</v>
      </c>
      <c r="C11" s="96">
        <v>61</v>
      </c>
      <c r="D11" s="121" t="s">
        <v>57</v>
      </c>
      <c r="E11" s="25">
        <f>SUM(I66)</f>
        <v>2232</v>
      </c>
      <c r="F11" s="25">
        <f>SUM(J66)</f>
        <v>2232</v>
      </c>
      <c r="G11" s="25">
        <f>SUM(G66)</f>
        <v>2165</v>
      </c>
      <c r="H11" s="131">
        <f>G11/E11*100</f>
        <v>96.998207885304652</v>
      </c>
    </row>
    <row r="12" spans="1:15" s="105" customFormat="1" ht="16.5" thickTop="1" thickBot="1" x14ac:dyDescent="0.3">
      <c r="A12" s="118"/>
      <c r="B12" s="683" t="s">
        <v>8</v>
      </c>
      <c r="C12" s="684"/>
      <c r="D12" s="685"/>
      <c r="E12" s="103">
        <f>SUM(E8:E11)</f>
        <v>4494</v>
      </c>
      <c r="F12" s="103">
        <f>SUM(F8:F11)</f>
        <v>24425</v>
      </c>
      <c r="G12" s="103">
        <f>SUM(G8:G11)</f>
        <v>43560</v>
      </c>
      <c r="H12" s="42">
        <f>G12/E12*100</f>
        <v>969.29238985313759</v>
      </c>
      <c r="I12" s="228"/>
      <c r="J12" s="228"/>
    </row>
    <row r="13" spans="1:15" ht="15" thickTop="1" x14ac:dyDescent="0.2"/>
    <row r="14" spans="1:15" ht="18" customHeight="1" x14ac:dyDescent="0.2">
      <c r="B14" s="39"/>
      <c r="C14" s="39"/>
      <c r="D14" s="39"/>
      <c r="E14" s="39"/>
      <c r="F14" s="39"/>
      <c r="G14" s="39"/>
      <c r="H14" s="39"/>
      <c r="I14" s="229"/>
      <c r="J14" s="229"/>
      <c r="K14" s="39"/>
      <c r="L14" s="39"/>
      <c r="M14" s="39"/>
      <c r="N14" s="39"/>
      <c r="O14" s="39"/>
    </row>
    <row r="15" spans="1:15" ht="15" x14ac:dyDescent="0.25">
      <c r="B15" s="45" t="s">
        <v>10</v>
      </c>
    </row>
    <row r="16" spans="1:15" ht="17.25" customHeight="1" thickBot="1" x14ac:dyDescent="0.3">
      <c r="B16" s="46" t="s">
        <v>44</v>
      </c>
      <c r="C16" s="47"/>
      <c r="D16" s="48"/>
      <c r="E16" s="49"/>
      <c r="F16" s="49"/>
      <c r="G16" s="695">
        <f>SUM(G17,G24,G30,G35,G43,G53)</f>
        <v>41218</v>
      </c>
      <c r="H16" s="695"/>
      <c r="I16" s="230">
        <f>SUM(I17,I24,I30,I35,I43,I53)</f>
        <v>2080</v>
      </c>
      <c r="J16" s="230">
        <f>SUM(J17,J24,J30,J35,J43,J53)</f>
        <v>22011</v>
      </c>
    </row>
    <row r="17" spans="1:10" ht="15.75" thickTop="1" x14ac:dyDescent="0.25">
      <c r="A17" s="44">
        <v>5122</v>
      </c>
      <c r="B17" s="21" t="s">
        <v>213</v>
      </c>
      <c r="C17" s="22"/>
      <c r="D17" s="23"/>
      <c r="E17" s="24"/>
      <c r="F17" s="24"/>
      <c r="G17" s="673">
        <f>SUM(G18,G21)</f>
        <v>110</v>
      </c>
      <c r="H17" s="696"/>
      <c r="I17" s="386">
        <f>SUM(I18:I21)</f>
        <v>114</v>
      </c>
      <c r="J17" s="386">
        <f>SUM(J18:J21)</f>
        <v>114</v>
      </c>
    </row>
    <row r="18" spans="1:10" ht="15" customHeight="1" x14ac:dyDescent="0.25">
      <c r="B18" s="709" t="s">
        <v>214</v>
      </c>
      <c r="C18" s="709"/>
      <c r="D18" s="709"/>
      <c r="E18" s="709"/>
      <c r="F18" s="709"/>
      <c r="G18" s="715">
        <v>58</v>
      </c>
      <c r="H18" s="716"/>
      <c r="I18" s="37">
        <v>60</v>
      </c>
      <c r="J18" s="37">
        <v>60</v>
      </c>
    </row>
    <row r="19" spans="1:10" s="23" customFormat="1" ht="42.75" customHeight="1" x14ac:dyDescent="0.2">
      <c r="A19" s="22"/>
      <c r="B19" s="731" t="s">
        <v>532</v>
      </c>
      <c r="C19" s="731"/>
      <c r="D19" s="731"/>
      <c r="E19" s="731"/>
      <c r="F19" s="731"/>
      <c r="G19" s="731"/>
      <c r="H19" s="731"/>
      <c r="I19" s="69"/>
      <c r="J19" s="69"/>
    </row>
    <row r="20" spans="1:10" s="23" customFormat="1" ht="17.25" customHeight="1" x14ac:dyDescent="0.25">
      <c r="A20" s="22"/>
      <c r="B20" s="113"/>
      <c r="C20" s="114"/>
      <c r="D20" s="112"/>
      <c r="E20" s="111"/>
      <c r="F20" s="111"/>
      <c r="G20" s="115"/>
      <c r="H20" s="115"/>
      <c r="I20" s="69"/>
      <c r="J20" s="69"/>
    </row>
    <row r="21" spans="1:10" ht="15" customHeight="1" x14ac:dyDescent="0.25">
      <c r="B21" s="709" t="s">
        <v>264</v>
      </c>
      <c r="C21" s="709"/>
      <c r="D21" s="709"/>
      <c r="E21" s="709"/>
      <c r="F21" s="709"/>
      <c r="G21" s="715">
        <v>52</v>
      </c>
      <c r="H21" s="716"/>
      <c r="I21" s="37">
        <v>54</v>
      </c>
      <c r="J21" s="37">
        <v>54</v>
      </c>
    </row>
    <row r="22" spans="1:10" s="23" customFormat="1" ht="43.5" customHeight="1" x14ac:dyDescent="0.2">
      <c r="A22" s="22"/>
      <c r="B22" s="732" t="s">
        <v>533</v>
      </c>
      <c r="C22" s="731"/>
      <c r="D22" s="731"/>
      <c r="E22" s="731"/>
      <c r="F22" s="731"/>
      <c r="G22" s="731"/>
      <c r="H22" s="731"/>
      <c r="I22" s="69"/>
      <c r="J22" s="69"/>
    </row>
    <row r="23" spans="1:10" s="23" customFormat="1" ht="17.25" customHeight="1" x14ac:dyDescent="0.25">
      <c r="A23" s="22"/>
      <c r="B23" s="113"/>
      <c r="C23" s="114"/>
      <c r="D23" s="112"/>
      <c r="E23" s="111"/>
      <c r="F23" s="111"/>
      <c r="G23" s="115"/>
      <c r="H23" s="115"/>
      <c r="I23" s="69"/>
      <c r="J23" s="69"/>
    </row>
    <row r="24" spans="1:10" ht="15" x14ac:dyDescent="0.25">
      <c r="A24" s="38">
        <v>5163</v>
      </c>
      <c r="B24" s="357" t="s">
        <v>31</v>
      </c>
      <c r="C24" s="353"/>
      <c r="D24" s="353"/>
      <c r="E24" s="353"/>
      <c r="F24" s="353"/>
      <c r="G24" s="698">
        <v>39200</v>
      </c>
      <c r="H24" s="699"/>
      <c r="I24" s="38">
        <v>0</v>
      </c>
      <c r="J24" s="38">
        <v>19931</v>
      </c>
    </row>
    <row r="25" spans="1:10" s="23" customFormat="1" ht="17.25" customHeight="1" x14ac:dyDescent="0.2">
      <c r="A25" s="22"/>
      <c r="B25" s="694" t="s">
        <v>534</v>
      </c>
      <c r="C25" s="694"/>
      <c r="D25" s="694"/>
      <c r="E25" s="694"/>
      <c r="F25" s="694"/>
      <c r="G25" s="694"/>
      <c r="H25" s="694"/>
      <c r="I25" s="69"/>
      <c r="J25" s="69"/>
    </row>
    <row r="26" spans="1:10" s="23" customFormat="1" ht="17.25" customHeight="1" x14ac:dyDescent="0.2">
      <c r="A26" s="22"/>
      <c r="B26" s="694"/>
      <c r="C26" s="694"/>
      <c r="D26" s="694"/>
      <c r="E26" s="694"/>
      <c r="F26" s="694"/>
      <c r="G26" s="694"/>
      <c r="H26" s="694"/>
      <c r="I26" s="69"/>
      <c r="J26" s="69"/>
    </row>
    <row r="27" spans="1:10" s="23" customFormat="1" ht="18" customHeight="1" x14ac:dyDescent="0.2">
      <c r="A27" s="22"/>
      <c r="B27" s="694"/>
      <c r="C27" s="694"/>
      <c r="D27" s="694"/>
      <c r="E27" s="694"/>
      <c r="F27" s="694"/>
      <c r="G27" s="694"/>
      <c r="H27" s="694"/>
      <c r="I27" s="69"/>
      <c r="J27" s="69"/>
    </row>
    <row r="28" spans="1:10" s="23" customFormat="1" ht="18.75" customHeight="1" x14ac:dyDescent="0.2">
      <c r="A28" s="22"/>
      <c r="B28" s="694"/>
      <c r="C28" s="694"/>
      <c r="D28" s="694"/>
      <c r="E28" s="694"/>
      <c r="F28" s="694"/>
      <c r="G28" s="694"/>
      <c r="H28" s="694"/>
      <c r="I28" s="69"/>
      <c r="J28" s="69"/>
    </row>
    <row r="29" spans="1:10" s="23" customFormat="1" ht="17.25" customHeight="1" x14ac:dyDescent="0.25">
      <c r="A29" s="22"/>
      <c r="B29" s="113"/>
      <c r="C29" s="114"/>
      <c r="D29" s="112"/>
      <c r="E29" s="111"/>
      <c r="F29" s="111"/>
      <c r="G29" s="358"/>
      <c r="H29" s="358"/>
      <c r="I29" s="69"/>
      <c r="J29" s="69"/>
    </row>
    <row r="30" spans="1:10" ht="15" x14ac:dyDescent="0.25">
      <c r="A30" s="44">
        <v>5164</v>
      </c>
      <c r="B30" s="43" t="s">
        <v>42</v>
      </c>
      <c r="G30" s="698">
        <f>G31+G32</f>
        <v>384</v>
      </c>
      <c r="H30" s="699"/>
      <c r="I30" s="37">
        <v>395</v>
      </c>
      <c r="J30" s="37">
        <v>395</v>
      </c>
    </row>
    <row r="31" spans="1:10" ht="42.75" customHeight="1" x14ac:dyDescent="0.2">
      <c r="B31" s="671" t="s">
        <v>536</v>
      </c>
      <c r="C31" s="671"/>
      <c r="D31" s="671"/>
      <c r="E31" s="671"/>
      <c r="F31" s="671"/>
      <c r="G31" s="733">
        <v>44</v>
      </c>
      <c r="H31" s="737"/>
    </row>
    <row r="32" spans="1:10" ht="57" customHeight="1" x14ac:dyDescent="0.2">
      <c r="B32" s="671" t="s">
        <v>535</v>
      </c>
      <c r="C32" s="671"/>
      <c r="D32" s="671"/>
      <c r="E32" s="671"/>
      <c r="F32" s="671"/>
      <c r="G32" s="733">
        <v>340</v>
      </c>
      <c r="H32" s="734"/>
    </row>
    <row r="33" spans="1:10" ht="19.5" customHeight="1" x14ac:dyDescent="0.2">
      <c r="B33" s="671"/>
      <c r="C33" s="671"/>
      <c r="D33" s="671"/>
      <c r="E33" s="671"/>
      <c r="F33" s="671"/>
      <c r="G33" s="355"/>
      <c r="H33" s="356"/>
    </row>
    <row r="34" spans="1:10" s="23" customFormat="1" ht="17.25" customHeight="1" x14ac:dyDescent="0.25">
      <c r="A34" s="22"/>
      <c r="B34" s="113"/>
      <c r="C34" s="114"/>
      <c r="D34" s="112"/>
      <c r="E34" s="111"/>
      <c r="F34" s="111"/>
      <c r="G34" s="115"/>
      <c r="H34" s="115"/>
      <c r="I34" s="69"/>
      <c r="J34" s="69"/>
    </row>
    <row r="35" spans="1:10" ht="15" x14ac:dyDescent="0.25">
      <c r="A35" s="44">
        <v>5166</v>
      </c>
      <c r="B35" s="43" t="s">
        <v>14</v>
      </c>
      <c r="G35" s="698">
        <f>SUM(G36,G40)</f>
        <v>1261</v>
      </c>
      <c r="H35" s="699"/>
      <c r="I35" s="386">
        <f>SUM(I36:I40)</f>
        <v>1300</v>
      </c>
      <c r="J35" s="386">
        <f>SUM(J36:J40)</f>
        <v>1300</v>
      </c>
    </row>
    <row r="36" spans="1:10" ht="15" customHeight="1" x14ac:dyDescent="0.25">
      <c r="B36" s="709" t="s">
        <v>348</v>
      </c>
      <c r="C36" s="709"/>
      <c r="D36" s="709"/>
      <c r="E36" s="709"/>
      <c r="F36" s="709"/>
      <c r="G36" s="715">
        <v>1164</v>
      </c>
      <c r="H36" s="716"/>
      <c r="I36" s="37">
        <v>1200</v>
      </c>
      <c r="J36" s="37">
        <v>1200</v>
      </c>
    </row>
    <row r="37" spans="1:10" ht="14.25" customHeight="1" x14ac:dyDescent="0.2">
      <c r="B37" s="720" t="s">
        <v>537</v>
      </c>
      <c r="C37" s="720"/>
      <c r="D37" s="720"/>
      <c r="E37" s="720"/>
      <c r="F37" s="720"/>
      <c r="G37" s="720"/>
      <c r="H37" s="720"/>
    </row>
    <row r="38" spans="1:10" ht="28.5" customHeight="1" x14ac:dyDescent="0.2">
      <c r="B38" s="720"/>
      <c r="C38" s="720"/>
      <c r="D38" s="720"/>
      <c r="E38" s="720"/>
      <c r="F38" s="720"/>
      <c r="G38" s="720"/>
      <c r="H38" s="720"/>
    </row>
    <row r="39" spans="1:10" ht="15.75" customHeight="1" x14ac:dyDescent="0.2">
      <c r="B39" s="216"/>
      <c r="C39" s="216"/>
      <c r="D39" s="216"/>
      <c r="E39" s="216"/>
      <c r="F39" s="216"/>
      <c r="G39" s="216"/>
      <c r="H39" s="216"/>
    </row>
    <row r="40" spans="1:10" ht="15" customHeight="1" x14ac:dyDescent="0.25">
      <c r="B40" s="709" t="s">
        <v>349</v>
      </c>
      <c r="C40" s="709"/>
      <c r="D40" s="709"/>
      <c r="E40" s="709"/>
      <c r="F40" s="709"/>
      <c r="G40" s="715">
        <v>97</v>
      </c>
      <c r="H40" s="716"/>
      <c r="I40" s="37">
        <v>100</v>
      </c>
      <c r="J40" s="37">
        <v>100</v>
      </c>
    </row>
    <row r="41" spans="1:10" s="23" customFormat="1" ht="30.75" customHeight="1" x14ac:dyDescent="0.2">
      <c r="A41" s="22"/>
      <c r="B41" s="732" t="s">
        <v>538</v>
      </c>
      <c r="C41" s="732"/>
      <c r="D41" s="732"/>
      <c r="E41" s="732"/>
      <c r="F41" s="732"/>
      <c r="G41" s="732"/>
      <c r="H41" s="732"/>
      <c r="I41" s="69"/>
      <c r="J41" s="69"/>
    </row>
    <row r="42" spans="1:10" s="23" customFormat="1" ht="17.25" customHeight="1" x14ac:dyDescent="0.25">
      <c r="A42" s="22"/>
      <c r="B42" s="113"/>
      <c r="C42" s="114"/>
      <c r="D42" s="112"/>
      <c r="E42" s="111"/>
      <c r="F42" s="111"/>
      <c r="G42" s="115"/>
      <c r="H42" s="115"/>
      <c r="I42" s="69"/>
      <c r="J42" s="69"/>
    </row>
    <row r="43" spans="1:10" ht="15" x14ac:dyDescent="0.25">
      <c r="A43" s="44">
        <v>5169</v>
      </c>
      <c r="B43" s="43" t="s">
        <v>16</v>
      </c>
      <c r="G43" s="698">
        <f>SUM(G44,G49)</f>
        <v>184</v>
      </c>
      <c r="H43" s="699"/>
      <c r="I43" s="386">
        <f>SUM(I44:I49)</f>
        <v>190</v>
      </c>
      <c r="J43" s="386">
        <f>SUM(J44:J49)</f>
        <v>190</v>
      </c>
    </row>
    <row r="44" spans="1:10" ht="14.25" customHeight="1" x14ac:dyDescent="0.25">
      <c r="B44" s="709" t="s">
        <v>215</v>
      </c>
      <c r="C44" s="709"/>
      <c r="D44" s="709"/>
      <c r="E44" s="709"/>
      <c r="F44" s="709"/>
      <c r="G44" s="715">
        <v>87</v>
      </c>
      <c r="H44" s="716"/>
      <c r="I44" s="37">
        <v>90</v>
      </c>
      <c r="J44" s="37">
        <v>90</v>
      </c>
    </row>
    <row r="45" spans="1:10" ht="14.25" customHeight="1" x14ac:dyDescent="0.2">
      <c r="B45" s="720" t="s">
        <v>539</v>
      </c>
      <c r="C45" s="720"/>
      <c r="D45" s="720"/>
      <c r="E45" s="720"/>
      <c r="F45" s="720"/>
      <c r="G45" s="720"/>
      <c r="H45" s="720"/>
    </row>
    <row r="46" spans="1:10" ht="14.25" customHeight="1" x14ac:dyDescent="0.2">
      <c r="B46" s="720"/>
      <c r="C46" s="720"/>
      <c r="D46" s="720"/>
      <c r="E46" s="720"/>
      <c r="F46" s="720"/>
      <c r="G46" s="720"/>
      <c r="H46" s="720"/>
    </row>
    <row r="47" spans="1:10" ht="14.25" customHeight="1" x14ac:dyDescent="0.2">
      <c r="B47" s="720"/>
      <c r="C47" s="720"/>
      <c r="D47" s="720"/>
      <c r="E47" s="720"/>
      <c r="F47" s="720"/>
      <c r="G47" s="720"/>
      <c r="H47" s="720"/>
    </row>
    <row r="48" spans="1:10" ht="15" x14ac:dyDescent="0.25">
      <c r="B48" s="43"/>
      <c r="G48" s="172"/>
      <c r="H48" s="173"/>
    </row>
    <row r="49" spans="1:10" ht="14.25" customHeight="1" x14ac:dyDescent="0.25">
      <c r="B49" s="709" t="s">
        <v>216</v>
      </c>
      <c r="C49" s="709"/>
      <c r="D49" s="709"/>
      <c r="E49" s="709"/>
      <c r="F49" s="709"/>
      <c r="G49" s="715">
        <v>97</v>
      </c>
      <c r="H49" s="716"/>
      <c r="I49" s="37">
        <v>100</v>
      </c>
      <c r="J49" s="37">
        <v>100</v>
      </c>
    </row>
    <row r="50" spans="1:10" x14ac:dyDescent="0.2">
      <c r="B50" s="720" t="s">
        <v>540</v>
      </c>
      <c r="C50" s="720"/>
      <c r="D50" s="720"/>
      <c r="E50" s="720"/>
      <c r="F50" s="720"/>
      <c r="G50" s="720"/>
      <c r="H50" s="720"/>
    </row>
    <row r="51" spans="1:10" ht="15.75" customHeight="1" x14ac:dyDescent="0.2">
      <c r="B51" s="720"/>
      <c r="C51" s="720"/>
      <c r="D51" s="720"/>
      <c r="E51" s="720"/>
      <c r="F51" s="720"/>
      <c r="G51" s="720"/>
      <c r="H51" s="720"/>
    </row>
    <row r="52" spans="1:10" ht="15" x14ac:dyDescent="0.25">
      <c r="B52" s="43"/>
      <c r="G52" s="55"/>
      <c r="H52" s="56"/>
    </row>
    <row r="53" spans="1:10" ht="15" x14ac:dyDescent="0.25">
      <c r="A53" s="44">
        <v>5192</v>
      </c>
      <c r="B53" s="43" t="s">
        <v>177</v>
      </c>
      <c r="G53" s="698">
        <v>79</v>
      </c>
      <c r="H53" s="699"/>
      <c r="I53" s="37">
        <v>81</v>
      </c>
      <c r="J53" s="37">
        <v>81</v>
      </c>
    </row>
    <row r="54" spans="1:10" ht="15" customHeight="1" x14ac:dyDescent="0.2">
      <c r="B54" s="720" t="s">
        <v>541</v>
      </c>
      <c r="C54" s="720"/>
      <c r="D54" s="720"/>
      <c r="E54" s="720"/>
      <c r="F54" s="720"/>
      <c r="G54" s="720"/>
      <c r="H54" s="720"/>
    </row>
    <row r="55" spans="1:10" ht="15" customHeight="1" x14ac:dyDescent="0.2">
      <c r="B55" s="720"/>
      <c r="C55" s="720"/>
      <c r="D55" s="720"/>
      <c r="E55" s="720"/>
      <c r="F55" s="720"/>
      <c r="G55" s="720"/>
      <c r="H55" s="720"/>
    </row>
    <row r="56" spans="1:10" ht="19.5" customHeight="1" x14ac:dyDescent="0.25">
      <c r="B56" s="43"/>
      <c r="G56" s="55"/>
      <c r="H56" s="56"/>
    </row>
    <row r="57" spans="1:10" ht="32.25" customHeight="1" thickBot="1" x14ac:dyDescent="0.3">
      <c r="B57" s="677" t="s">
        <v>280</v>
      </c>
      <c r="C57" s="678"/>
      <c r="D57" s="678"/>
      <c r="E57" s="678"/>
      <c r="F57" s="678"/>
      <c r="G57" s="695">
        <f>SUM(G58)</f>
        <v>175</v>
      </c>
      <c r="H57" s="695"/>
      <c r="I57" s="230">
        <v>180</v>
      </c>
      <c r="J57" s="230">
        <v>180</v>
      </c>
    </row>
    <row r="58" spans="1:10" ht="15.75" thickTop="1" x14ac:dyDescent="0.25">
      <c r="A58" s="44">
        <v>5362</v>
      </c>
      <c r="B58" s="43" t="s">
        <v>38</v>
      </c>
      <c r="G58" s="698">
        <v>175</v>
      </c>
      <c r="H58" s="699"/>
    </row>
    <row r="59" spans="1:10" ht="27.75" customHeight="1" x14ac:dyDescent="0.2">
      <c r="B59" s="720" t="s">
        <v>542</v>
      </c>
      <c r="C59" s="730"/>
      <c r="D59" s="730"/>
      <c r="E59" s="730"/>
      <c r="F59" s="730"/>
      <c r="G59" s="730"/>
      <c r="H59" s="730"/>
    </row>
    <row r="60" spans="1:10" ht="15.75" customHeight="1" x14ac:dyDescent="0.25">
      <c r="B60" s="43"/>
      <c r="G60" s="55"/>
      <c r="H60" s="56"/>
    </row>
    <row r="61" spans="1:10" ht="15.75" thickBot="1" x14ac:dyDescent="0.3">
      <c r="B61" s="46" t="s">
        <v>53</v>
      </c>
      <c r="C61" s="47"/>
      <c r="D61" s="48"/>
      <c r="E61" s="49"/>
      <c r="F61" s="49"/>
      <c r="G61" s="695">
        <v>2</v>
      </c>
      <c r="H61" s="695"/>
      <c r="I61" s="230">
        <v>2</v>
      </c>
      <c r="J61" s="230">
        <v>2</v>
      </c>
    </row>
    <row r="62" spans="1:10" ht="15.75" thickTop="1" x14ac:dyDescent="0.25">
      <c r="A62" s="44">
        <v>5499</v>
      </c>
      <c r="B62" s="43" t="s">
        <v>41</v>
      </c>
      <c r="G62" s="698">
        <v>2</v>
      </c>
      <c r="H62" s="699"/>
    </row>
    <row r="63" spans="1:10" x14ac:dyDescent="0.2">
      <c r="B63" s="720" t="s">
        <v>543</v>
      </c>
      <c r="C63" s="730"/>
      <c r="D63" s="730"/>
      <c r="E63" s="730"/>
      <c r="F63" s="730"/>
      <c r="G63" s="730"/>
      <c r="H63" s="730"/>
    </row>
    <row r="64" spans="1:10" x14ac:dyDescent="0.2">
      <c r="B64" s="730"/>
      <c r="C64" s="730"/>
      <c r="D64" s="730"/>
      <c r="E64" s="730"/>
      <c r="F64" s="730"/>
      <c r="G64" s="730"/>
      <c r="H64" s="730"/>
    </row>
    <row r="65" spans="1:10" ht="29.25" customHeight="1" x14ac:dyDescent="0.25">
      <c r="B65" s="43"/>
      <c r="G65" s="55"/>
      <c r="H65" s="56"/>
    </row>
    <row r="66" spans="1:10" ht="17.25" customHeight="1" thickBot="1" x14ac:dyDescent="0.3">
      <c r="B66" s="46" t="s">
        <v>58</v>
      </c>
      <c r="C66" s="47"/>
      <c r="D66" s="48"/>
      <c r="E66" s="49"/>
      <c r="F66" s="49"/>
      <c r="G66" s="695">
        <f>SUM(G67,G77)</f>
        <v>2165</v>
      </c>
      <c r="H66" s="695"/>
      <c r="I66" s="230">
        <f>SUM(I67,I77)</f>
        <v>2232</v>
      </c>
      <c r="J66" s="230">
        <f>SUM(J67,J77)</f>
        <v>2232</v>
      </c>
    </row>
    <row r="67" spans="1:10" s="112" customFormat="1" ht="17.25" customHeight="1" thickTop="1" x14ac:dyDescent="0.25">
      <c r="A67" s="114">
        <v>6130</v>
      </c>
      <c r="B67" s="113" t="s">
        <v>59</v>
      </c>
      <c r="C67" s="114"/>
      <c r="E67" s="111"/>
      <c r="F67" s="111"/>
      <c r="G67" s="698">
        <f>SUM(G68,G72)</f>
        <v>2008</v>
      </c>
      <c r="H67" s="699"/>
      <c r="I67" s="387">
        <f>SUM(I68:I72)</f>
        <v>2070</v>
      </c>
      <c r="J67" s="387">
        <f>SUM(J68:J72)</f>
        <v>1920</v>
      </c>
    </row>
    <row r="68" spans="1:10" ht="14.25" customHeight="1" x14ac:dyDescent="0.25">
      <c r="B68" s="709" t="s">
        <v>350</v>
      </c>
      <c r="C68" s="709"/>
      <c r="D68" s="709"/>
      <c r="E68" s="709"/>
      <c r="F68" s="709"/>
      <c r="G68" s="715">
        <v>960</v>
      </c>
      <c r="H68" s="716"/>
      <c r="I68" s="37">
        <v>990</v>
      </c>
      <c r="J68" s="37">
        <v>1060</v>
      </c>
    </row>
    <row r="69" spans="1:10" x14ac:dyDescent="0.2">
      <c r="B69" s="735" t="s">
        <v>544</v>
      </c>
      <c r="C69" s="735"/>
      <c r="D69" s="735"/>
      <c r="E69" s="735"/>
      <c r="F69" s="735"/>
      <c r="G69" s="735"/>
      <c r="H69" s="735"/>
    </row>
    <row r="70" spans="1:10" x14ac:dyDescent="0.2">
      <c r="B70" s="735"/>
      <c r="C70" s="735"/>
      <c r="D70" s="735"/>
      <c r="E70" s="735"/>
      <c r="F70" s="735"/>
      <c r="G70" s="735"/>
      <c r="H70" s="735"/>
    </row>
    <row r="71" spans="1:10" s="112" customFormat="1" ht="17.25" customHeight="1" x14ac:dyDescent="0.25">
      <c r="A71" s="114"/>
      <c r="B71" s="113"/>
      <c r="C71" s="114"/>
      <c r="E71" s="111"/>
      <c r="F71" s="111"/>
      <c r="G71" s="214"/>
      <c r="H71" s="215"/>
      <c r="I71" s="385"/>
      <c r="J71" s="385"/>
    </row>
    <row r="72" spans="1:10" ht="14.25" customHeight="1" x14ac:dyDescent="0.25">
      <c r="B72" s="709" t="s">
        <v>403</v>
      </c>
      <c r="C72" s="709"/>
      <c r="D72" s="709"/>
      <c r="E72" s="709"/>
      <c r="F72" s="709"/>
      <c r="G72" s="715">
        <v>1048</v>
      </c>
      <c r="H72" s="716"/>
      <c r="I72" s="37">
        <v>1080</v>
      </c>
      <c r="J72" s="37">
        <v>860</v>
      </c>
    </row>
    <row r="73" spans="1:10" ht="15.75" customHeight="1" x14ac:dyDescent="0.2">
      <c r="B73" s="736" t="s">
        <v>545</v>
      </c>
      <c r="C73" s="736"/>
      <c r="D73" s="736"/>
      <c r="E73" s="736"/>
      <c r="F73" s="736"/>
      <c r="G73" s="736"/>
      <c r="H73" s="736"/>
    </row>
    <row r="74" spans="1:10" ht="14.25" customHeight="1" x14ac:dyDescent="0.2">
      <c r="B74" s="736"/>
      <c r="C74" s="736"/>
      <c r="D74" s="736"/>
      <c r="E74" s="736"/>
      <c r="F74" s="736"/>
      <c r="G74" s="736"/>
      <c r="H74" s="736"/>
    </row>
    <row r="75" spans="1:10" x14ac:dyDescent="0.2">
      <c r="B75" s="736"/>
      <c r="C75" s="736"/>
      <c r="D75" s="736"/>
      <c r="E75" s="736"/>
      <c r="F75" s="736"/>
      <c r="G75" s="736"/>
      <c r="H75" s="736"/>
    </row>
    <row r="77" spans="1:10" s="112" customFormat="1" ht="17.25" customHeight="1" x14ac:dyDescent="0.25">
      <c r="A77" s="114">
        <v>6142</v>
      </c>
      <c r="B77" s="113" t="s">
        <v>217</v>
      </c>
      <c r="C77" s="114"/>
      <c r="E77" s="111"/>
      <c r="F77" s="111"/>
      <c r="G77" s="698">
        <f>SUM(G78,G81)</f>
        <v>157</v>
      </c>
      <c r="H77" s="699"/>
      <c r="I77" s="387">
        <f>SUM(I78:I81)</f>
        <v>162</v>
      </c>
      <c r="J77" s="387">
        <f>SUM(J78:J81)</f>
        <v>312</v>
      </c>
    </row>
    <row r="78" spans="1:10" ht="15" customHeight="1" x14ac:dyDescent="0.25">
      <c r="B78" s="709" t="s">
        <v>218</v>
      </c>
      <c r="C78" s="709"/>
      <c r="D78" s="709"/>
      <c r="E78" s="709"/>
      <c r="F78" s="709"/>
      <c r="G78" s="715">
        <v>87</v>
      </c>
      <c r="H78" s="716"/>
      <c r="I78" s="37">
        <v>90</v>
      </c>
      <c r="J78" s="37">
        <v>90</v>
      </c>
    </row>
    <row r="79" spans="1:10" s="23" customFormat="1" ht="43.5" customHeight="1" x14ac:dyDescent="0.2">
      <c r="A79" s="22"/>
      <c r="B79" s="732" t="s">
        <v>546</v>
      </c>
      <c r="C79" s="731"/>
      <c r="D79" s="731"/>
      <c r="E79" s="731"/>
      <c r="F79" s="731"/>
      <c r="G79" s="731"/>
      <c r="H79" s="731"/>
      <c r="I79" s="69"/>
      <c r="J79" s="69"/>
    </row>
    <row r="80" spans="1:10" s="23" customFormat="1" ht="17.25" customHeight="1" x14ac:dyDescent="0.25">
      <c r="A80" s="22"/>
      <c r="B80" s="113"/>
      <c r="C80" s="114"/>
      <c r="D80" s="112"/>
      <c r="E80" s="111"/>
      <c r="F80" s="111"/>
      <c r="G80" s="115"/>
      <c r="H80" s="115"/>
      <c r="I80" s="69"/>
      <c r="J80" s="69"/>
    </row>
    <row r="81" spans="1:10" ht="15" customHeight="1" x14ac:dyDescent="0.25">
      <c r="B81" s="709" t="s">
        <v>219</v>
      </c>
      <c r="C81" s="709"/>
      <c r="D81" s="709"/>
      <c r="E81" s="709"/>
      <c r="F81" s="709"/>
      <c r="G81" s="715">
        <v>70</v>
      </c>
      <c r="H81" s="716"/>
      <c r="I81" s="37">
        <v>72</v>
      </c>
      <c r="J81" s="37">
        <v>222</v>
      </c>
    </row>
    <row r="82" spans="1:10" s="23" customFormat="1" ht="29.25" customHeight="1" x14ac:dyDescent="0.2">
      <c r="A82" s="22"/>
      <c r="B82" s="732" t="s">
        <v>547</v>
      </c>
      <c r="C82" s="731"/>
      <c r="D82" s="731"/>
      <c r="E82" s="731"/>
      <c r="F82" s="731"/>
      <c r="G82" s="731"/>
      <c r="H82" s="731"/>
      <c r="I82" s="69"/>
      <c r="J82" s="69"/>
    </row>
    <row r="87" spans="1:10" x14ac:dyDescent="0.2">
      <c r="D87" s="342" t="s">
        <v>502</v>
      </c>
      <c r="E87" s="343">
        <f>SUM(E8,E9,E10)</f>
        <v>2262</v>
      </c>
      <c r="F87" s="343">
        <f t="shared" ref="F87:G87" si="0">SUM(F8,F9,F10)</f>
        <v>22193</v>
      </c>
      <c r="G87" s="343">
        <f t="shared" si="0"/>
        <v>41395</v>
      </c>
    </row>
    <row r="88" spans="1:10" x14ac:dyDescent="0.2">
      <c r="D88" s="342" t="s">
        <v>503</v>
      </c>
      <c r="E88" s="343">
        <f>SUM(E11)</f>
        <v>2232</v>
      </c>
      <c r="F88" s="343">
        <f t="shared" ref="F88:G88" si="1">SUM(F11)</f>
        <v>2232</v>
      </c>
      <c r="G88" s="343">
        <f t="shared" si="1"/>
        <v>2165</v>
      </c>
    </row>
    <row r="89" spans="1:10" ht="15" x14ac:dyDescent="0.25">
      <c r="D89" s="344" t="s">
        <v>498</v>
      </c>
      <c r="E89" s="345">
        <f>SUM(E87:E88)</f>
        <v>4494</v>
      </c>
      <c r="F89" s="345">
        <f t="shared" ref="F89:G89" si="2">SUM(F87:F88)</f>
        <v>24425</v>
      </c>
      <c r="G89" s="345">
        <f t="shared" si="2"/>
        <v>43560</v>
      </c>
    </row>
  </sheetData>
  <mergeCells count="55">
    <mergeCell ref="G24:H24"/>
    <mergeCell ref="B25:H28"/>
    <mergeCell ref="B32:F33"/>
    <mergeCell ref="B68:F68"/>
    <mergeCell ref="G68:H68"/>
    <mergeCell ref="G53:H53"/>
    <mergeCell ref="B37:H38"/>
    <mergeCell ref="B41:H41"/>
    <mergeCell ref="B44:F44"/>
    <mergeCell ref="G44:H44"/>
    <mergeCell ref="B45:H47"/>
    <mergeCell ref="B49:F49"/>
    <mergeCell ref="G49:H49"/>
    <mergeCell ref="G31:H31"/>
    <mergeCell ref="B36:F36"/>
    <mergeCell ref="B50:H51"/>
    <mergeCell ref="B82:H82"/>
    <mergeCell ref="B69:H70"/>
    <mergeCell ref="G77:H77"/>
    <mergeCell ref="B78:F78"/>
    <mergeCell ref="G78:H78"/>
    <mergeCell ref="B79:H79"/>
    <mergeCell ref="B81:F81"/>
    <mergeCell ref="G81:H81"/>
    <mergeCell ref="B72:F72"/>
    <mergeCell ref="G72:H72"/>
    <mergeCell ref="B73:H75"/>
    <mergeCell ref="G1:H1"/>
    <mergeCell ref="B12:D12"/>
    <mergeCell ref="G16:H16"/>
    <mergeCell ref="B40:F40"/>
    <mergeCell ref="G40:H40"/>
    <mergeCell ref="B18:F18"/>
    <mergeCell ref="B19:H19"/>
    <mergeCell ref="B21:F21"/>
    <mergeCell ref="G21:H21"/>
    <mergeCell ref="B22:H22"/>
    <mergeCell ref="G30:H30"/>
    <mergeCell ref="G36:H36"/>
    <mergeCell ref="G32:H32"/>
    <mergeCell ref="G17:H17"/>
    <mergeCell ref="G18:H18"/>
    <mergeCell ref="G35:H35"/>
    <mergeCell ref="B31:F31"/>
    <mergeCell ref="G43:H43"/>
    <mergeCell ref="B54:H55"/>
    <mergeCell ref="G58:H58"/>
    <mergeCell ref="B57:F57"/>
    <mergeCell ref="G57:H57"/>
    <mergeCell ref="G62:H62"/>
    <mergeCell ref="B63:H64"/>
    <mergeCell ref="B59:H59"/>
    <mergeCell ref="G67:H67"/>
    <mergeCell ref="G61:H61"/>
    <mergeCell ref="G66:H66"/>
  </mergeCells>
  <pageMargins left="0.70866141732283472" right="0.70866141732283472" top="0.78740157480314965" bottom="0.78740157480314965" header="0.31496062992125984" footer="0.31496062992125984"/>
  <pageSetup paperSize="9" scale="67" firstPageNumber="42" orientation="portrait" useFirstPageNumber="1" r:id="rId1"/>
  <headerFooter>
    <oddFooter>&amp;L&amp;"-,Kurzíva"Zastupitelstvo  Olomouckého kraje 13-12-2021
13. - Rozpočet Olomouckého kraje 2022 - návrh rozpočtu
Příloha č. 3a): Výdaje odborů &amp;R&amp;"-,Kurzíva"Strana &amp;P (Celkem 176)</oddFooter>
  </headerFooter>
  <rowBreaks count="1" manualBreakCount="1">
    <brk id="56" min="1" max="7" man="1"/>
  </rowBreaks>
  <colBreaks count="1" manualBreakCount="1">
    <brk id="11" max="10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XFD65"/>
  <sheetViews>
    <sheetView showGridLines="0" view="pageBreakPreview" topLeftCell="A31" zoomScaleNormal="100" zoomScaleSheetLayoutView="100" workbookViewId="0">
      <selection activeCell="Q45" sqref="Q45"/>
    </sheetView>
  </sheetViews>
  <sheetFormatPr defaultColWidth="9.140625" defaultRowHeight="14.25" x14ac:dyDescent="0.2"/>
  <cols>
    <col min="1" max="1" width="6.140625" style="44" customWidth="1"/>
    <col min="2" max="2" width="8.5703125" style="44" customWidth="1"/>
    <col min="3" max="3" width="8.140625" style="38" customWidth="1"/>
    <col min="4" max="4" width="58.7109375" style="36" customWidth="1"/>
    <col min="5" max="6" width="14.140625" style="36" customWidth="1"/>
    <col min="7" max="7" width="14.140625" style="38" customWidth="1"/>
    <col min="8" max="8" width="9.140625" style="38" customWidth="1"/>
    <col min="9" max="10" width="9.140625" style="37"/>
    <col min="11" max="11" width="9.140625" style="38"/>
    <col min="12" max="12" width="13.28515625" style="38" customWidth="1"/>
    <col min="13" max="16384" width="9.140625" style="38"/>
  </cols>
  <sheetData>
    <row r="1" spans="1:38 16384:16384" ht="23.25" x14ac:dyDescent="0.35">
      <c r="B1" s="117" t="s">
        <v>232</v>
      </c>
      <c r="C1" s="44"/>
      <c r="D1" s="38"/>
      <c r="G1" s="255" t="s">
        <v>233</v>
      </c>
      <c r="H1" s="255"/>
    </row>
    <row r="2" spans="1:38 16384:16384" x14ac:dyDescent="0.2">
      <c r="C2" s="44"/>
      <c r="D2" s="38"/>
      <c r="G2" s="36"/>
    </row>
    <row r="3" spans="1:38 16384:16384" x14ac:dyDescent="0.2">
      <c r="B3" s="256" t="s">
        <v>1</v>
      </c>
      <c r="C3" s="257" t="s">
        <v>259</v>
      </c>
      <c r="D3" s="38"/>
      <c r="G3" s="36"/>
    </row>
    <row r="4" spans="1:38 16384:16384" x14ac:dyDescent="0.2">
      <c r="C4" s="256" t="s">
        <v>56</v>
      </c>
      <c r="D4" s="38"/>
      <c r="G4" s="36"/>
    </row>
    <row r="5" spans="1:38 16384:16384" s="41" customFormat="1" ht="13.5" thickBot="1" x14ac:dyDescent="0.25">
      <c r="B5" s="119"/>
      <c r="C5" s="119"/>
      <c r="E5" s="37"/>
      <c r="F5" s="37"/>
      <c r="G5" s="37"/>
      <c r="H5" s="198" t="s">
        <v>6</v>
      </c>
      <c r="I5" s="37"/>
      <c r="J5" s="37"/>
    </row>
    <row r="6" spans="1:38 16384:16384" s="41" customFormat="1" ht="39.75" thickTop="1" thickBot="1" x14ac:dyDescent="0.25">
      <c r="B6" s="70" t="s">
        <v>2</v>
      </c>
      <c r="C6" s="71" t="s">
        <v>3</v>
      </c>
      <c r="D6" s="72" t="s">
        <v>4</v>
      </c>
      <c r="E6" s="73" t="s">
        <v>500</v>
      </c>
      <c r="F6" s="73" t="s">
        <v>504</v>
      </c>
      <c r="G6" s="73" t="s">
        <v>501</v>
      </c>
      <c r="H6" s="27" t="s">
        <v>5</v>
      </c>
      <c r="I6" s="69"/>
      <c r="J6" s="69"/>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row>
    <row r="7" spans="1:38 16384:16384" s="79" customFormat="1" thickTop="1" thickBot="1" x14ac:dyDescent="0.25">
      <c r="B7" s="74">
        <v>1</v>
      </c>
      <c r="C7" s="75">
        <v>2</v>
      </c>
      <c r="D7" s="75">
        <v>3</v>
      </c>
      <c r="E7" s="76">
        <v>4</v>
      </c>
      <c r="F7" s="76">
        <v>5</v>
      </c>
      <c r="G7" s="76">
        <v>6</v>
      </c>
      <c r="H7" s="77" t="s">
        <v>337</v>
      </c>
      <c r="I7" s="239"/>
      <c r="J7" s="239"/>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XFD7" s="79">
        <f>SUM(B7:XFC7)</f>
        <v>21</v>
      </c>
    </row>
    <row r="8" spans="1:38 16384:16384" ht="15" thickTop="1" x14ac:dyDescent="0.2">
      <c r="B8" s="95">
        <v>6172</v>
      </c>
      <c r="C8" s="96">
        <v>50</v>
      </c>
      <c r="D8" s="87" t="s">
        <v>271</v>
      </c>
      <c r="E8" s="25">
        <f>SUM(I13)</f>
        <v>810</v>
      </c>
      <c r="F8" s="25">
        <f>SUM(J13)</f>
        <v>810</v>
      </c>
      <c r="G8" s="25">
        <f>SUM(G13)</f>
        <v>819</v>
      </c>
      <c r="H8" s="35">
        <f>G8/E8*100</f>
        <v>101.11111111111111</v>
      </c>
    </row>
    <row r="9" spans="1:38 16384:16384" ht="15" thickBot="1" x14ac:dyDescent="0.25">
      <c r="B9" s="95">
        <v>6172</v>
      </c>
      <c r="C9" s="96">
        <v>51</v>
      </c>
      <c r="D9" s="100" t="s">
        <v>7</v>
      </c>
      <c r="E9" s="25">
        <f>SUM(I18)</f>
        <v>27450</v>
      </c>
      <c r="F9" s="25">
        <f>SUM(J18)</f>
        <v>26217</v>
      </c>
      <c r="G9" s="25">
        <f>SUM(G18)</f>
        <v>34401</v>
      </c>
      <c r="H9" s="35">
        <f>G9/E9*100</f>
        <v>125.32240437158471</v>
      </c>
    </row>
    <row r="10" spans="1:38 16384:16384" s="105" customFormat="1" ht="16.5" thickTop="1" thickBot="1" x14ac:dyDescent="0.3">
      <c r="B10" s="250" t="s">
        <v>8</v>
      </c>
      <c r="C10" s="251"/>
      <c r="D10" s="252"/>
      <c r="E10" s="103">
        <f>SUM(E8:E9)</f>
        <v>28260</v>
      </c>
      <c r="F10" s="103">
        <f>SUM(F8:F9)</f>
        <v>27027</v>
      </c>
      <c r="G10" s="103">
        <f>SUM(G8:G9)</f>
        <v>35220</v>
      </c>
      <c r="H10" s="42">
        <f>G10/E10*100</f>
        <v>124.6284501061571</v>
      </c>
      <c r="I10" s="228"/>
      <c r="J10" s="228"/>
    </row>
    <row r="11" spans="1:38 16384:16384" ht="15" thickTop="1" x14ac:dyDescent="0.2">
      <c r="B11" s="258"/>
      <c r="C11" s="258"/>
      <c r="D11" s="258"/>
      <c r="E11" s="258"/>
      <c r="F11" s="258"/>
      <c r="G11" s="258"/>
      <c r="H11" s="258"/>
    </row>
    <row r="12" spans="1:38 16384:16384" ht="15" x14ac:dyDescent="0.25">
      <c r="B12" s="45" t="s">
        <v>10</v>
      </c>
      <c r="C12" s="44"/>
      <c r="D12" s="38"/>
      <c r="G12" s="36"/>
    </row>
    <row r="13" spans="1:38 16384:16384" ht="17.25" customHeight="1" thickBot="1" x14ac:dyDescent="0.3">
      <c r="A13" s="38"/>
      <c r="B13" s="46" t="s">
        <v>279</v>
      </c>
      <c r="C13" s="47"/>
      <c r="D13" s="48"/>
      <c r="E13" s="48"/>
      <c r="F13" s="49"/>
      <c r="G13" s="695">
        <f>SUM(G14,G17,G23,G26,G29,G32,Q38,G36)</f>
        <v>819</v>
      </c>
      <c r="H13" s="695"/>
      <c r="I13" s="230">
        <v>810</v>
      </c>
      <c r="J13" s="230">
        <v>810</v>
      </c>
    </row>
    <row r="14" spans="1:38 16384:16384" ht="15.75" thickTop="1" x14ac:dyDescent="0.25">
      <c r="A14" s="44">
        <v>5042</v>
      </c>
      <c r="B14" s="306" t="s">
        <v>455</v>
      </c>
      <c r="C14" s="22"/>
      <c r="D14" s="23"/>
      <c r="E14" s="24"/>
      <c r="F14" s="24"/>
      <c r="G14" s="741">
        <v>819</v>
      </c>
      <c r="H14" s="741"/>
    </row>
    <row r="15" spans="1:38 16384:16384" ht="14.25" customHeight="1" x14ac:dyDescent="0.2">
      <c r="B15" s="697" t="s">
        <v>548</v>
      </c>
      <c r="C15" s="697"/>
      <c r="D15" s="697"/>
      <c r="E15" s="697"/>
      <c r="F15" s="697"/>
      <c r="G15" s="697"/>
      <c r="H15" s="697"/>
    </row>
    <row r="16" spans="1:38 16384:16384" x14ac:dyDescent="0.2">
      <c r="B16" s="697"/>
      <c r="C16" s="697"/>
      <c r="D16" s="697"/>
      <c r="E16" s="697"/>
      <c r="F16" s="697"/>
      <c r="G16" s="697"/>
      <c r="H16" s="697"/>
    </row>
    <row r="17" spans="1:10" x14ac:dyDescent="0.2">
      <c r="B17" s="352"/>
      <c r="C17" s="352"/>
      <c r="D17" s="352"/>
      <c r="E17" s="352"/>
      <c r="F17" s="352"/>
      <c r="G17" s="352"/>
      <c r="H17" s="352"/>
    </row>
    <row r="18" spans="1:10" ht="17.25" customHeight="1" thickBot="1" x14ac:dyDescent="0.3">
      <c r="B18" s="46" t="s">
        <v>44</v>
      </c>
      <c r="C18" s="47"/>
      <c r="D18" s="48"/>
      <c r="E18" s="49"/>
      <c r="F18" s="49"/>
      <c r="G18" s="695">
        <f>SUM(G19,G22,G25,G28,G31,G50,G53,G56)</f>
        <v>34401</v>
      </c>
      <c r="H18" s="695"/>
      <c r="I18" s="230">
        <f>SUM(I19,I22,I25,I28,I31,I50,I53,I56)</f>
        <v>27450</v>
      </c>
      <c r="J18" s="230">
        <f>SUM(J19,J22,J25,J28,J31,J50,J53,J56)</f>
        <v>26217</v>
      </c>
    </row>
    <row r="19" spans="1:10" ht="15.75" thickTop="1" x14ac:dyDescent="0.25">
      <c r="A19" s="44">
        <v>5137</v>
      </c>
      <c r="B19" s="43" t="s">
        <v>13</v>
      </c>
      <c r="C19" s="22"/>
      <c r="D19" s="23"/>
      <c r="E19" s="24"/>
      <c r="F19" s="24"/>
      <c r="G19" s="738">
        <v>2000</v>
      </c>
      <c r="H19" s="738"/>
      <c r="I19" s="37">
        <v>1500</v>
      </c>
      <c r="J19" s="37">
        <v>1566</v>
      </c>
    </row>
    <row r="20" spans="1:10" s="23" customFormat="1" ht="29.25" customHeight="1" x14ac:dyDescent="0.2">
      <c r="B20" s="732" t="s">
        <v>549</v>
      </c>
      <c r="C20" s="732"/>
      <c r="D20" s="732"/>
      <c r="E20" s="732"/>
      <c r="F20" s="732"/>
      <c r="G20" s="732"/>
      <c r="H20" s="732"/>
      <c r="I20" s="69"/>
      <c r="J20" s="69"/>
    </row>
    <row r="21" spans="1:10" s="23" customFormat="1" ht="17.25" customHeight="1" x14ac:dyDescent="0.25">
      <c r="B21" s="113"/>
      <c r="C21" s="114"/>
      <c r="D21" s="112"/>
      <c r="E21" s="111"/>
      <c r="F21" s="111"/>
      <c r="G21" s="112"/>
      <c r="H21" s="115"/>
      <c r="I21" s="69"/>
      <c r="J21" s="69"/>
    </row>
    <row r="22" spans="1:10" ht="15" x14ac:dyDescent="0.25">
      <c r="A22" s="44">
        <v>5139</v>
      </c>
      <c r="B22" s="43" t="s">
        <v>185</v>
      </c>
      <c r="C22" s="44"/>
      <c r="D22" s="38"/>
      <c r="G22" s="738">
        <v>200</v>
      </c>
      <c r="H22" s="738"/>
      <c r="I22" s="37">
        <v>200</v>
      </c>
      <c r="J22" s="37">
        <v>200</v>
      </c>
    </row>
    <row r="23" spans="1:10" ht="28.5" customHeight="1" x14ac:dyDescent="0.2">
      <c r="B23" s="720" t="s">
        <v>550</v>
      </c>
      <c r="C23" s="720"/>
      <c r="D23" s="720"/>
      <c r="E23" s="720"/>
      <c r="F23" s="720"/>
      <c r="G23" s="720"/>
      <c r="H23" s="720"/>
    </row>
    <row r="24" spans="1:10" s="23" customFormat="1" ht="17.25" customHeight="1" x14ac:dyDescent="0.25">
      <c r="B24" s="113"/>
      <c r="C24" s="114"/>
      <c r="D24" s="112"/>
      <c r="E24" s="111"/>
      <c r="F24" s="111"/>
      <c r="G24" s="115"/>
      <c r="H24" s="115"/>
      <c r="I24" s="69"/>
      <c r="J24" s="69"/>
    </row>
    <row r="25" spans="1:10" ht="15" x14ac:dyDescent="0.25">
      <c r="A25" s="38">
        <v>5142</v>
      </c>
      <c r="B25" s="702" t="s">
        <v>162</v>
      </c>
      <c r="C25" s="703"/>
      <c r="D25" s="703"/>
      <c r="E25" s="302"/>
      <c r="F25" s="301"/>
      <c r="G25" s="698">
        <v>30</v>
      </c>
      <c r="H25" s="699"/>
      <c r="I25" s="37">
        <v>30</v>
      </c>
      <c r="J25" s="37">
        <v>90</v>
      </c>
    </row>
    <row r="26" spans="1:10" ht="15" x14ac:dyDescent="0.25">
      <c r="A26" s="38"/>
      <c r="B26" s="697" t="s">
        <v>456</v>
      </c>
      <c r="C26" s="701"/>
      <c r="D26" s="701"/>
      <c r="E26" s="701"/>
      <c r="F26" s="701"/>
      <c r="G26" s="701"/>
      <c r="H26" s="701"/>
    </row>
    <row r="27" spans="1:10" s="23" customFormat="1" ht="17.25" customHeight="1" x14ac:dyDescent="0.25">
      <c r="B27" s="113"/>
      <c r="C27" s="114"/>
      <c r="D27" s="112"/>
      <c r="E27" s="111"/>
      <c r="F27" s="111"/>
      <c r="G27" s="305"/>
      <c r="H27" s="305"/>
      <c r="I27" s="69"/>
      <c r="J27" s="69"/>
    </row>
    <row r="28" spans="1:10" ht="15" x14ac:dyDescent="0.25">
      <c r="A28" s="44">
        <v>5164</v>
      </c>
      <c r="B28" s="43" t="s">
        <v>32</v>
      </c>
      <c r="C28" s="44"/>
      <c r="D28" s="38"/>
      <c r="G28" s="738">
        <v>2751</v>
      </c>
      <c r="H28" s="738"/>
      <c r="I28" s="37">
        <v>2651</v>
      </c>
      <c r="J28" s="37">
        <v>2651</v>
      </c>
    </row>
    <row r="29" spans="1:10" ht="30" customHeight="1" x14ac:dyDescent="0.2">
      <c r="B29" s="672" t="s">
        <v>551</v>
      </c>
      <c r="C29" s="672"/>
      <c r="D29" s="672"/>
      <c r="E29" s="672"/>
      <c r="F29" s="672"/>
      <c r="G29" s="672"/>
      <c r="H29" s="672"/>
    </row>
    <row r="30" spans="1:10" s="23" customFormat="1" ht="17.25" customHeight="1" x14ac:dyDescent="0.25">
      <c r="B30" s="113"/>
      <c r="C30" s="114"/>
      <c r="D30" s="112"/>
      <c r="E30" s="111"/>
      <c r="F30" s="111"/>
      <c r="G30" s="115"/>
      <c r="H30" s="115"/>
      <c r="I30" s="69"/>
      <c r="J30" s="69"/>
    </row>
    <row r="31" spans="1:10" ht="15" x14ac:dyDescent="0.25">
      <c r="A31" s="44">
        <v>5168</v>
      </c>
      <c r="B31" s="43" t="s">
        <v>83</v>
      </c>
      <c r="C31" s="44"/>
      <c r="D31" s="38"/>
      <c r="G31" s="738">
        <f>30270-1360-610</f>
        <v>28300</v>
      </c>
      <c r="H31" s="738"/>
      <c r="I31" s="37">
        <v>21829</v>
      </c>
      <c r="J31" s="37">
        <v>20740</v>
      </c>
    </row>
    <row r="32" spans="1:10" x14ac:dyDescent="0.2">
      <c r="B32" s="720" t="s">
        <v>827</v>
      </c>
      <c r="C32" s="720"/>
      <c r="D32" s="720"/>
      <c r="E32" s="720"/>
      <c r="F32" s="720"/>
      <c r="G32" s="720"/>
      <c r="H32" s="720"/>
    </row>
    <row r="33" spans="2:8" ht="27.75" customHeight="1" x14ac:dyDescent="0.2">
      <c r="B33" s="720"/>
      <c r="C33" s="720"/>
      <c r="D33" s="720"/>
      <c r="E33" s="720"/>
      <c r="F33" s="720"/>
      <c r="G33" s="720"/>
      <c r="H33" s="720"/>
    </row>
    <row r="34" spans="2:8" ht="27.75" customHeight="1" x14ac:dyDescent="0.2">
      <c r="B34" s="720"/>
      <c r="C34" s="720"/>
      <c r="D34" s="720"/>
      <c r="E34" s="720"/>
      <c r="F34" s="720"/>
      <c r="G34" s="720"/>
      <c r="H34" s="720"/>
    </row>
    <row r="35" spans="2:8" ht="14.25" customHeight="1" x14ac:dyDescent="0.2">
      <c r="B35" s="720"/>
      <c r="C35" s="720"/>
      <c r="D35" s="720"/>
      <c r="E35" s="720"/>
      <c r="F35" s="720"/>
      <c r="G35" s="720"/>
      <c r="H35" s="720"/>
    </row>
    <row r="36" spans="2:8" ht="14.25" customHeight="1" x14ac:dyDescent="0.2">
      <c r="B36" s="720"/>
      <c r="C36" s="720"/>
      <c r="D36" s="720"/>
      <c r="E36" s="720"/>
      <c r="F36" s="720"/>
      <c r="G36" s="720"/>
      <c r="H36" s="720"/>
    </row>
    <row r="37" spans="2:8" ht="14.25" customHeight="1" x14ac:dyDescent="0.2">
      <c r="B37" s="720"/>
      <c r="C37" s="720"/>
      <c r="D37" s="720"/>
      <c r="E37" s="720"/>
      <c r="F37" s="720"/>
      <c r="G37" s="720"/>
      <c r="H37" s="720"/>
    </row>
    <row r="38" spans="2:8" ht="14.25" customHeight="1" x14ac:dyDescent="0.2">
      <c r="B38" s="720"/>
      <c r="C38" s="720"/>
      <c r="D38" s="720"/>
      <c r="E38" s="720"/>
      <c r="F38" s="720"/>
      <c r="G38" s="720"/>
      <c r="H38" s="720"/>
    </row>
    <row r="39" spans="2:8" ht="45.75" customHeight="1" x14ac:dyDescent="0.2">
      <c r="B39" s="720"/>
      <c r="C39" s="720"/>
      <c r="D39" s="720"/>
      <c r="E39" s="720"/>
      <c r="F39" s="720"/>
      <c r="G39" s="720"/>
      <c r="H39" s="720"/>
    </row>
    <row r="40" spans="2:8" ht="14.25" customHeight="1" x14ac:dyDescent="0.2">
      <c r="B40" s="720"/>
      <c r="C40" s="720"/>
      <c r="D40" s="720"/>
      <c r="E40" s="720"/>
      <c r="F40" s="720"/>
      <c r="G40" s="720"/>
      <c r="H40" s="720"/>
    </row>
    <row r="41" spans="2:8" ht="30.75" customHeight="1" x14ac:dyDescent="0.2">
      <c r="B41" s="720"/>
      <c r="C41" s="720"/>
      <c r="D41" s="720"/>
      <c r="E41" s="720"/>
      <c r="F41" s="720"/>
      <c r="G41" s="720"/>
      <c r="H41" s="720"/>
    </row>
    <row r="42" spans="2:8" ht="29.25" customHeight="1" x14ac:dyDescent="0.2">
      <c r="B42" s="720"/>
      <c r="C42" s="720"/>
      <c r="D42" s="720"/>
      <c r="E42" s="720"/>
      <c r="F42" s="720"/>
      <c r="G42" s="720"/>
      <c r="H42" s="720"/>
    </row>
    <row r="43" spans="2:8" ht="14.25" customHeight="1" x14ac:dyDescent="0.2">
      <c r="B43" s="720"/>
      <c r="C43" s="720"/>
      <c r="D43" s="720"/>
      <c r="E43" s="720"/>
      <c r="F43" s="720"/>
      <c r="G43" s="720"/>
      <c r="H43" s="720"/>
    </row>
    <row r="44" spans="2:8" ht="14.25" customHeight="1" x14ac:dyDescent="0.2">
      <c r="B44" s="720"/>
      <c r="C44" s="720"/>
      <c r="D44" s="720"/>
      <c r="E44" s="720"/>
      <c r="F44" s="720"/>
      <c r="G44" s="720"/>
      <c r="H44" s="720"/>
    </row>
    <row r="45" spans="2:8" ht="27.75" customHeight="1" x14ac:dyDescent="0.2">
      <c r="B45" s="720"/>
      <c r="C45" s="720"/>
      <c r="D45" s="720"/>
      <c r="E45" s="720"/>
      <c r="F45" s="720"/>
      <c r="G45" s="720"/>
      <c r="H45" s="720"/>
    </row>
    <row r="46" spans="2:8" ht="27.75" customHeight="1" x14ac:dyDescent="0.2">
      <c r="B46" s="720"/>
      <c r="C46" s="720"/>
      <c r="D46" s="720"/>
      <c r="E46" s="720"/>
      <c r="F46" s="720"/>
      <c r="G46" s="720"/>
      <c r="H46" s="720"/>
    </row>
    <row r="47" spans="2:8" ht="27" customHeight="1" x14ac:dyDescent="0.2">
      <c r="B47" s="720"/>
      <c r="C47" s="720"/>
      <c r="D47" s="720"/>
      <c r="E47" s="720"/>
      <c r="F47" s="720"/>
      <c r="G47" s="720"/>
      <c r="H47" s="720"/>
    </row>
    <row r="48" spans="2:8" ht="212.25" customHeight="1" x14ac:dyDescent="0.2">
      <c r="B48" s="720"/>
      <c r="C48" s="720"/>
      <c r="D48" s="720"/>
      <c r="E48" s="720"/>
      <c r="F48" s="720"/>
      <c r="G48" s="720"/>
      <c r="H48" s="720"/>
    </row>
    <row r="49" spans="1:10" ht="15" customHeight="1" x14ac:dyDescent="0.2">
      <c r="B49" s="262"/>
      <c r="C49" s="262"/>
      <c r="D49" s="262"/>
      <c r="E49" s="262"/>
      <c r="F49" s="262"/>
      <c r="G49" s="264"/>
      <c r="H49" s="264"/>
    </row>
    <row r="50" spans="1:10" ht="15" x14ac:dyDescent="0.25">
      <c r="A50" s="44">
        <v>5169</v>
      </c>
      <c r="B50" s="740" t="s">
        <v>16</v>
      </c>
      <c r="C50" s="740"/>
      <c r="D50" s="740"/>
      <c r="E50" s="740"/>
      <c r="F50" s="740"/>
      <c r="G50" s="739">
        <v>50</v>
      </c>
      <c r="H50" s="739"/>
      <c r="I50" s="37">
        <v>50</v>
      </c>
      <c r="J50" s="37">
        <v>50</v>
      </c>
    </row>
    <row r="51" spans="1:10" ht="15" customHeight="1" x14ac:dyDescent="0.2">
      <c r="B51" s="697" t="s">
        <v>465</v>
      </c>
      <c r="C51" s="697"/>
      <c r="D51" s="697"/>
      <c r="E51" s="697"/>
      <c r="F51" s="697"/>
      <c r="G51" s="697"/>
      <c r="H51" s="697"/>
    </row>
    <row r="52" spans="1:10" ht="15" customHeight="1" x14ac:dyDescent="0.2">
      <c r="B52" s="254"/>
      <c r="C52" s="254"/>
      <c r="D52" s="254"/>
      <c r="E52" s="254"/>
      <c r="F52" s="254"/>
      <c r="G52" s="254"/>
      <c r="H52" s="254"/>
    </row>
    <row r="53" spans="1:10" ht="15" x14ac:dyDescent="0.25">
      <c r="A53" s="44">
        <v>5171</v>
      </c>
      <c r="B53" s="740" t="s">
        <v>17</v>
      </c>
      <c r="C53" s="740"/>
      <c r="D53" s="740"/>
      <c r="E53" s="740"/>
      <c r="F53" s="740"/>
      <c r="G53" s="739">
        <v>900</v>
      </c>
      <c r="H53" s="739"/>
      <c r="I53" s="37">
        <v>900</v>
      </c>
      <c r="J53" s="37">
        <v>900</v>
      </c>
    </row>
    <row r="54" spans="1:10" ht="28.5" customHeight="1" x14ac:dyDescent="0.2">
      <c r="B54" s="697" t="s">
        <v>457</v>
      </c>
      <c r="C54" s="697"/>
      <c r="D54" s="697"/>
      <c r="E54" s="697"/>
      <c r="F54" s="697"/>
      <c r="G54" s="697"/>
      <c r="H54" s="697"/>
    </row>
    <row r="55" spans="1:10" x14ac:dyDescent="0.2">
      <c r="B55" s="256"/>
      <c r="C55" s="44"/>
      <c r="D55" s="38"/>
      <c r="G55" s="36"/>
    </row>
    <row r="56" spans="1:10" ht="15" x14ac:dyDescent="0.25">
      <c r="A56" s="44">
        <v>5172</v>
      </c>
      <c r="B56" s="740" t="s">
        <v>234</v>
      </c>
      <c r="C56" s="740"/>
      <c r="D56" s="740"/>
      <c r="E56" s="740"/>
      <c r="F56" s="740"/>
      <c r="G56" s="739">
        <v>170</v>
      </c>
      <c r="H56" s="739"/>
      <c r="I56" s="37">
        <v>290</v>
      </c>
      <c r="J56" s="37">
        <v>20</v>
      </c>
    </row>
    <row r="57" spans="1:10" ht="15" customHeight="1" x14ac:dyDescent="0.2">
      <c r="B57" s="697" t="s">
        <v>552</v>
      </c>
      <c r="C57" s="697"/>
      <c r="D57" s="697"/>
      <c r="E57" s="697"/>
      <c r="F57" s="697"/>
      <c r="G57" s="697"/>
      <c r="H57" s="697"/>
    </row>
    <row r="58" spans="1:10" ht="15" customHeight="1" x14ac:dyDescent="0.2">
      <c r="B58" s="470"/>
      <c r="C58" s="470"/>
      <c r="D58" s="470"/>
      <c r="E58" s="470"/>
      <c r="F58" s="470"/>
      <c r="G58" s="470"/>
      <c r="H58" s="470"/>
    </row>
    <row r="59" spans="1:10" ht="15" customHeight="1" x14ac:dyDescent="0.2">
      <c r="B59" s="470"/>
      <c r="C59" s="470"/>
      <c r="D59" s="470"/>
      <c r="E59" s="470"/>
      <c r="F59" s="470"/>
      <c r="G59" s="470"/>
      <c r="H59" s="470"/>
    </row>
    <row r="60" spans="1:10" ht="15" customHeight="1" x14ac:dyDescent="0.2">
      <c r="B60" s="470"/>
      <c r="C60" s="470"/>
      <c r="D60" s="470"/>
      <c r="E60" s="470"/>
      <c r="F60" s="470"/>
      <c r="G60" s="470"/>
      <c r="H60" s="470"/>
    </row>
    <row r="61" spans="1:10" ht="15" customHeight="1" x14ac:dyDescent="0.2">
      <c r="B61" s="470"/>
      <c r="C61" s="470"/>
      <c r="D61" s="470"/>
      <c r="E61" s="470"/>
      <c r="F61" s="470"/>
      <c r="G61" s="470"/>
      <c r="H61" s="470"/>
    </row>
    <row r="63" spans="1:10" x14ac:dyDescent="0.2">
      <c r="D63" s="342" t="s">
        <v>502</v>
      </c>
      <c r="E63" s="343">
        <f>SUM(E10)</f>
        <v>28260</v>
      </c>
      <c r="F63" s="343">
        <f>SUM(F10)</f>
        <v>27027</v>
      </c>
      <c r="G63" s="343">
        <f>SUM(G10)</f>
        <v>35220</v>
      </c>
    </row>
    <row r="64" spans="1:10" x14ac:dyDescent="0.2">
      <c r="D64" s="342" t="s">
        <v>503</v>
      </c>
      <c r="E64" s="343">
        <v>0</v>
      </c>
      <c r="F64" s="343">
        <v>0</v>
      </c>
      <c r="G64" s="343">
        <v>0</v>
      </c>
    </row>
    <row r="65" spans="4:7" ht="15" x14ac:dyDescent="0.25">
      <c r="D65" s="344" t="s">
        <v>498</v>
      </c>
      <c r="E65" s="345">
        <f>SUM(E63:E64)</f>
        <v>28260</v>
      </c>
      <c r="F65" s="345">
        <f t="shared" ref="F65:G65" si="0">SUM(F63:F64)</f>
        <v>27027</v>
      </c>
      <c r="G65" s="345">
        <f t="shared" si="0"/>
        <v>35220</v>
      </c>
    </row>
  </sheetData>
  <mergeCells count="24">
    <mergeCell ref="G13:H13"/>
    <mergeCell ref="B15:H16"/>
    <mergeCell ref="G56:H56"/>
    <mergeCell ref="B57:H57"/>
    <mergeCell ref="B56:F56"/>
    <mergeCell ref="B53:F53"/>
    <mergeCell ref="B32:H48"/>
    <mergeCell ref="B50:F50"/>
    <mergeCell ref="G50:H50"/>
    <mergeCell ref="B51:H51"/>
    <mergeCell ref="G53:H53"/>
    <mergeCell ref="B54:H54"/>
    <mergeCell ref="G18:H18"/>
    <mergeCell ref="G31:H31"/>
    <mergeCell ref="G14:H14"/>
    <mergeCell ref="B25:D25"/>
    <mergeCell ref="G28:H28"/>
    <mergeCell ref="B29:H29"/>
    <mergeCell ref="G25:H25"/>
    <mergeCell ref="B26:H26"/>
    <mergeCell ref="G19:H19"/>
    <mergeCell ref="B20:H20"/>
    <mergeCell ref="G22:H22"/>
    <mergeCell ref="B23:H23"/>
  </mergeCells>
  <pageMargins left="0.70866141732283472" right="0.70866141732283472" top="0.78740157480314965" bottom="0.78740157480314965" header="0.31496062992125984" footer="0.31496062992125984"/>
  <pageSetup paperSize="9" scale="67" firstPageNumber="44" orientation="portrait" useFirstPageNumber="1" r:id="rId1"/>
  <headerFooter>
    <oddFooter>&amp;L&amp;"-,Kurzíva"Zastupitelstvo  Olomouckého kraje 13-12-2021
13. - Rozpočet Olomouckého kraje 2022 - návrh rozpočtu
Příloha č. 3a): Výdaje odborů &amp;R&amp;"-,Kurzíva"Strana &amp;P (Celkem 176)</oddFooter>
  </headerFooter>
  <rowBreaks count="1" manualBreakCount="1">
    <brk id="48" min="1" max="7" man="1"/>
  </rowBreaks>
  <colBreaks count="1" manualBreakCount="1">
    <brk id="11" max="10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L60"/>
  <sheetViews>
    <sheetView showGridLines="0" view="pageBreakPreview" zoomScaleNormal="100" zoomScaleSheetLayoutView="100" workbookViewId="0">
      <selection activeCell="D35" sqref="D35"/>
    </sheetView>
  </sheetViews>
  <sheetFormatPr defaultColWidth="9.140625" defaultRowHeight="14.25" x14ac:dyDescent="0.2"/>
  <cols>
    <col min="1" max="1" width="9.140625" style="38"/>
    <col min="2" max="2" width="8.5703125" style="44" customWidth="1"/>
    <col min="3" max="3" width="9.140625" style="44"/>
    <col min="4" max="4" width="60.85546875" style="38" customWidth="1"/>
    <col min="5" max="5" width="14.140625" style="38" customWidth="1"/>
    <col min="6" max="7" width="14.140625" style="36" customWidth="1"/>
    <col min="8" max="8" width="9.140625" style="38" customWidth="1"/>
    <col min="9" max="10" width="9.140625" style="37"/>
    <col min="11" max="11" width="9.140625" style="38"/>
    <col min="12" max="12" width="13.28515625" style="38" customWidth="1"/>
    <col min="13" max="16384" width="9.140625" style="38"/>
  </cols>
  <sheetData>
    <row r="1" spans="2:38" ht="23.25" x14ac:dyDescent="0.35">
      <c r="B1" s="117" t="s">
        <v>62</v>
      </c>
      <c r="G1" s="706" t="s">
        <v>63</v>
      </c>
      <c r="H1" s="706"/>
    </row>
    <row r="3" spans="2:38" x14ac:dyDescent="0.2">
      <c r="B3" s="54" t="s">
        <v>1</v>
      </c>
      <c r="C3" s="54" t="s">
        <v>383</v>
      </c>
    </row>
    <row r="4" spans="2:38" x14ac:dyDescent="0.2">
      <c r="C4" s="54" t="s">
        <v>56</v>
      </c>
    </row>
    <row r="6" spans="2:38" s="41" customFormat="1" ht="13.5" thickBot="1" x14ac:dyDescent="0.25">
      <c r="B6" s="119"/>
      <c r="C6" s="119"/>
      <c r="F6" s="37"/>
      <c r="G6" s="37"/>
      <c r="H6" s="198" t="s">
        <v>6</v>
      </c>
      <c r="I6" s="37"/>
      <c r="J6" s="37"/>
    </row>
    <row r="7" spans="2:38" s="41" customFormat="1" ht="39.75" thickTop="1" thickBot="1" x14ac:dyDescent="0.25">
      <c r="B7" s="70" t="s">
        <v>2</v>
      </c>
      <c r="C7" s="71" t="s">
        <v>3</v>
      </c>
      <c r="D7" s="72" t="s">
        <v>4</v>
      </c>
      <c r="E7" s="73" t="s">
        <v>500</v>
      </c>
      <c r="F7" s="73" t="s">
        <v>504</v>
      </c>
      <c r="G7" s="73" t="s">
        <v>501</v>
      </c>
      <c r="H7" s="27" t="s">
        <v>5</v>
      </c>
      <c r="I7" s="69"/>
      <c r="J7" s="69"/>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row>
    <row r="8" spans="2:38" s="79" customFormat="1" thickTop="1" thickBot="1" x14ac:dyDescent="0.25">
      <c r="B8" s="74">
        <v>1</v>
      </c>
      <c r="C8" s="75">
        <v>2</v>
      </c>
      <c r="D8" s="75">
        <v>3</v>
      </c>
      <c r="E8" s="76">
        <v>4</v>
      </c>
      <c r="F8" s="76">
        <v>5</v>
      </c>
      <c r="G8" s="76">
        <v>6</v>
      </c>
      <c r="H8" s="77" t="s">
        <v>337</v>
      </c>
      <c r="I8" s="239"/>
      <c r="J8" s="239"/>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row>
    <row r="9" spans="2:38" ht="15" thickTop="1" x14ac:dyDescent="0.2">
      <c r="B9" s="95">
        <v>6172</v>
      </c>
      <c r="C9" s="96">
        <v>51</v>
      </c>
      <c r="D9" s="100" t="s">
        <v>7</v>
      </c>
      <c r="E9" s="25">
        <f>SUM(I16)</f>
        <v>94120</v>
      </c>
      <c r="F9" s="25">
        <f>SUM(J16)</f>
        <v>91965</v>
      </c>
      <c r="G9" s="33">
        <f>SUM(G16)</f>
        <v>118630</v>
      </c>
      <c r="H9" s="35">
        <f>G9/E9*100</f>
        <v>126.04122396940076</v>
      </c>
    </row>
    <row r="10" spans="2:38" s="207" customFormat="1" ht="28.5" x14ac:dyDescent="0.25">
      <c r="B10" s="194">
        <v>6172</v>
      </c>
      <c r="C10" s="195">
        <v>53</v>
      </c>
      <c r="D10" s="203" t="s">
        <v>272</v>
      </c>
      <c r="E10" s="130">
        <f>SUM(I47)</f>
        <v>8000</v>
      </c>
      <c r="F10" s="130">
        <f>SUM(J47)</f>
        <v>8000</v>
      </c>
      <c r="G10" s="130">
        <f>SUM(G47)</f>
        <v>8000</v>
      </c>
      <c r="H10" s="99">
        <f>G10/E10*100</f>
        <v>100</v>
      </c>
      <c r="I10" s="240"/>
      <c r="J10" s="240"/>
    </row>
    <row r="11" spans="2:38" ht="15" thickBot="1" x14ac:dyDescent="0.25">
      <c r="B11" s="101">
        <v>6409</v>
      </c>
      <c r="C11" s="102">
        <v>59</v>
      </c>
      <c r="D11" s="121" t="s">
        <v>40</v>
      </c>
      <c r="E11" s="26">
        <f>SUM(I53)</f>
        <v>67550</v>
      </c>
      <c r="F11" s="26">
        <f>SUM(J53)</f>
        <v>81429</v>
      </c>
      <c r="G11" s="26">
        <f>SUM(G53)</f>
        <v>115000</v>
      </c>
      <c r="H11" s="35">
        <f>G11/E11*100</f>
        <v>170.2442635085122</v>
      </c>
    </row>
    <row r="12" spans="2:38" s="105" customFormat="1" ht="16.5" thickTop="1" thickBot="1" x14ac:dyDescent="0.3">
      <c r="B12" s="683" t="s">
        <v>8</v>
      </c>
      <c r="C12" s="684"/>
      <c r="D12" s="685"/>
      <c r="E12" s="103">
        <f>SUM(E9:E11)</f>
        <v>169670</v>
      </c>
      <c r="F12" s="103">
        <f>SUM(F9:F11)</f>
        <v>181394</v>
      </c>
      <c r="G12" s="103">
        <f>SUM(G9:G11)</f>
        <v>241630</v>
      </c>
      <c r="H12" s="42">
        <f>G12/E12*100</f>
        <v>142.41174043731951</v>
      </c>
      <c r="I12" s="228"/>
      <c r="J12" s="228"/>
    </row>
    <row r="13" spans="2:38" ht="15" thickTop="1" x14ac:dyDescent="0.2">
      <c r="B13" s="38"/>
      <c r="C13" s="38"/>
      <c r="F13" s="38"/>
      <c r="G13" s="38"/>
    </row>
    <row r="14" spans="2:38" x14ac:dyDescent="0.2">
      <c r="B14" s="39"/>
      <c r="C14" s="39"/>
      <c r="D14" s="39"/>
      <c r="E14" s="39"/>
      <c r="F14" s="39"/>
      <c r="G14" s="39"/>
      <c r="H14" s="39"/>
    </row>
    <row r="15" spans="2:38" ht="15" x14ac:dyDescent="0.25">
      <c r="B15" s="45" t="s">
        <v>10</v>
      </c>
    </row>
    <row r="16" spans="2:38" ht="17.25" customHeight="1" thickBot="1" x14ac:dyDescent="0.3">
      <c r="B16" s="46" t="s">
        <v>44</v>
      </c>
      <c r="C16" s="47"/>
      <c r="D16" s="48"/>
      <c r="E16" s="48"/>
      <c r="F16" s="49"/>
      <c r="G16" s="695">
        <f>SUM(G17,G30,G36,G39,G42,G45,G33)</f>
        <v>118630</v>
      </c>
      <c r="H16" s="695"/>
      <c r="I16" s="230">
        <f>SUM(I17,I30,I32,I36,I39,I42,I45)</f>
        <v>94120</v>
      </c>
      <c r="J16" s="230">
        <f>SUM(J17,J30,J32,J36,J39,J42,J45)</f>
        <v>91965</v>
      </c>
    </row>
    <row r="17" spans="1:10" ht="15.75" thickTop="1" x14ac:dyDescent="0.25">
      <c r="A17" s="38">
        <v>5141</v>
      </c>
      <c r="B17" s="43" t="s">
        <v>80</v>
      </c>
      <c r="G17" s="673">
        <f>SUM(G19:H29)</f>
        <v>113400</v>
      </c>
      <c r="H17" s="696"/>
      <c r="I17" s="440">
        <f>SUM(I18:I29)</f>
        <v>90400</v>
      </c>
      <c r="J17" s="440">
        <f>SUM(J18:J29)</f>
        <v>87301</v>
      </c>
    </row>
    <row r="18" spans="1:10" x14ac:dyDescent="0.2">
      <c r="A18" s="455">
        <v>804</v>
      </c>
      <c r="B18" s="697" t="s">
        <v>763</v>
      </c>
      <c r="C18" s="700"/>
      <c r="D18" s="700"/>
      <c r="E18" s="700"/>
      <c r="F18" s="700"/>
      <c r="G18" s="133"/>
      <c r="H18" s="134"/>
    </row>
    <row r="19" spans="1:10" ht="15" x14ac:dyDescent="0.25">
      <c r="B19" s="700"/>
      <c r="C19" s="700"/>
      <c r="D19" s="700"/>
      <c r="E19" s="700"/>
      <c r="F19" s="700"/>
      <c r="G19" s="744">
        <v>13000</v>
      </c>
      <c r="H19" s="745"/>
      <c r="I19" s="37">
        <v>11000</v>
      </c>
      <c r="J19" s="37">
        <v>11000</v>
      </c>
    </row>
    <row r="20" spans="1:10" ht="8.25" customHeight="1" x14ac:dyDescent="0.2">
      <c r="B20" s="720" t="s">
        <v>764</v>
      </c>
      <c r="C20" s="730"/>
      <c r="D20" s="730"/>
      <c r="E20" s="730"/>
      <c r="F20" s="730"/>
      <c r="G20" s="461"/>
      <c r="H20" s="461"/>
    </row>
    <row r="21" spans="1:10" ht="9.6" customHeight="1" x14ac:dyDescent="0.25">
      <c r="B21" s="730"/>
      <c r="C21" s="730"/>
      <c r="D21" s="730"/>
      <c r="E21" s="730"/>
      <c r="F21" s="730"/>
      <c r="G21" s="462"/>
      <c r="H21" s="463"/>
    </row>
    <row r="22" spans="1:10" ht="15" customHeight="1" x14ac:dyDescent="0.2">
      <c r="A22" s="455">
        <v>813</v>
      </c>
      <c r="B22" s="730"/>
      <c r="C22" s="730"/>
      <c r="D22" s="730"/>
      <c r="E22" s="730"/>
      <c r="F22" s="730"/>
      <c r="G22" s="743">
        <v>66000</v>
      </c>
      <c r="H22" s="743"/>
      <c r="I22" s="37">
        <v>53000</v>
      </c>
      <c r="J22" s="37">
        <v>53000</v>
      </c>
    </row>
    <row r="23" spans="1:10" ht="14.25" customHeight="1" x14ac:dyDescent="0.25">
      <c r="A23" s="455">
        <v>887</v>
      </c>
      <c r="B23" s="54" t="s">
        <v>765</v>
      </c>
      <c r="G23" s="744">
        <v>3400</v>
      </c>
      <c r="H23" s="745"/>
      <c r="I23" s="37">
        <v>3400</v>
      </c>
      <c r="J23" s="37">
        <v>3400</v>
      </c>
    </row>
    <row r="24" spans="1:10" s="322" customFormat="1" ht="14.45" customHeight="1" x14ac:dyDescent="0.25">
      <c r="A24" s="454">
        <v>815</v>
      </c>
      <c r="B24" s="720" t="s">
        <v>766</v>
      </c>
      <c r="C24" s="720"/>
      <c r="D24" s="720"/>
      <c r="E24" s="720"/>
      <c r="F24" s="720"/>
      <c r="G24" s="743">
        <v>0</v>
      </c>
      <c r="H24" s="743"/>
      <c r="I24" s="323">
        <v>1000</v>
      </c>
      <c r="J24" s="323">
        <v>1000</v>
      </c>
    </row>
    <row r="25" spans="1:10" s="322" customFormat="1" ht="14.45" customHeight="1" x14ac:dyDescent="0.25">
      <c r="A25" s="454">
        <v>816</v>
      </c>
      <c r="B25" s="720" t="s">
        <v>767</v>
      </c>
      <c r="C25" s="720"/>
      <c r="D25" s="720"/>
      <c r="E25" s="720"/>
      <c r="F25" s="720"/>
      <c r="G25" s="743">
        <v>1000</v>
      </c>
      <c r="H25" s="743"/>
      <c r="I25" s="323">
        <v>2000</v>
      </c>
      <c r="J25" s="323">
        <v>500</v>
      </c>
    </row>
    <row r="26" spans="1:10" s="127" customFormat="1" ht="14.25" customHeight="1" x14ac:dyDescent="0.2">
      <c r="A26" s="456">
        <v>800</v>
      </c>
      <c r="B26" s="713" t="s">
        <v>768</v>
      </c>
      <c r="C26" s="713"/>
      <c r="D26" s="713"/>
      <c r="E26" s="713"/>
      <c r="F26" s="713"/>
      <c r="G26" s="742">
        <v>0</v>
      </c>
      <c r="H26" s="742"/>
      <c r="I26" s="457">
        <v>3000</v>
      </c>
      <c r="J26" s="457">
        <v>3000</v>
      </c>
    </row>
    <row r="27" spans="1:10" x14ac:dyDescent="0.2">
      <c r="A27" s="455">
        <v>801</v>
      </c>
      <c r="B27" s="704" t="s">
        <v>769</v>
      </c>
      <c r="C27" s="704"/>
      <c r="D27" s="704"/>
      <c r="E27" s="704"/>
      <c r="F27" s="704"/>
      <c r="G27" s="744">
        <v>30000</v>
      </c>
      <c r="H27" s="744"/>
      <c r="I27" s="37">
        <v>0</v>
      </c>
      <c r="J27" s="37">
        <v>13500</v>
      </c>
    </row>
    <row r="28" spans="1:10" s="322" customFormat="1" ht="13.15" customHeight="1" x14ac:dyDescent="0.25">
      <c r="B28" s="712"/>
      <c r="C28" s="712"/>
      <c r="D28" s="712"/>
      <c r="E28" s="712"/>
      <c r="F28" s="712"/>
      <c r="G28" s="746"/>
      <c r="H28" s="746"/>
      <c r="I28" s="323">
        <v>2000</v>
      </c>
      <c r="J28" s="323">
        <v>0</v>
      </c>
    </row>
    <row r="29" spans="1:10" s="322" customFormat="1" ht="17.45" customHeight="1" x14ac:dyDescent="0.25">
      <c r="B29" s="712"/>
      <c r="C29" s="712"/>
      <c r="D29" s="712"/>
      <c r="E29" s="712"/>
      <c r="F29" s="712"/>
      <c r="G29" s="746"/>
      <c r="H29" s="746"/>
      <c r="I29" s="323">
        <v>15000</v>
      </c>
      <c r="J29" s="323">
        <v>1901</v>
      </c>
    </row>
    <row r="30" spans="1:10" ht="15" x14ac:dyDescent="0.25">
      <c r="A30" s="38">
        <v>5142</v>
      </c>
      <c r="B30" s="702" t="s">
        <v>162</v>
      </c>
      <c r="C30" s="703"/>
      <c r="D30" s="703"/>
      <c r="E30" s="135"/>
      <c r="F30" s="63"/>
      <c r="G30" s="698">
        <v>1000</v>
      </c>
      <c r="H30" s="699"/>
      <c r="I30" s="37">
        <v>1000</v>
      </c>
      <c r="J30" s="37">
        <v>1000</v>
      </c>
    </row>
    <row r="31" spans="1:10" ht="15" x14ac:dyDescent="0.25">
      <c r="B31" s="697" t="s">
        <v>64</v>
      </c>
      <c r="C31" s="701"/>
      <c r="D31" s="701"/>
      <c r="E31" s="701"/>
      <c r="F31" s="701"/>
      <c r="G31" s="701"/>
      <c r="H31" s="701"/>
    </row>
    <row r="32" spans="1:10" ht="15" x14ac:dyDescent="0.25">
      <c r="B32" s="136"/>
      <c r="C32" s="63"/>
      <c r="D32" s="63"/>
      <c r="E32" s="63"/>
      <c r="F32" s="63"/>
      <c r="G32" s="137"/>
      <c r="H32" s="138"/>
    </row>
    <row r="33" spans="1:10" ht="15" x14ac:dyDescent="0.25">
      <c r="A33" s="38">
        <v>5147</v>
      </c>
      <c r="B33" s="702" t="s">
        <v>770</v>
      </c>
      <c r="C33" s="703"/>
      <c r="D33" s="703"/>
      <c r="E33" s="451"/>
      <c r="F33" s="450"/>
      <c r="G33" s="698">
        <v>1500</v>
      </c>
      <c r="H33" s="699"/>
      <c r="I33" s="37">
        <v>0</v>
      </c>
      <c r="J33" s="37">
        <v>1500</v>
      </c>
    </row>
    <row r="34" spans="1:10" ht="15" x14ac:dyDescent="0.25">
      <c r="B34" s="697"/>
      <c r="C34" s="701"/>
      <c r="D34" s="701"/>
      <c r="E34" s="701"/>
      <c r="F34" s="701"/>
      <c r="G34" s="701"/>
      <c r="H34" s="701"/>
    </row>
    <row r="35" spans="1:10" ht="15" x14ac:dyDescent="0.25">
      <c r="B35" s="442"/>
      <c r="C35" s="443"/>
      <c r="D35" s="443"/>
      <c r="E35" s="443"/>
      <c r="F35" s="443"/>
      <c r="G35" s="137"/>
      <c r="H35" s="138"/>
    </row>
    <row r="36" spans="1:10" ht="12" customHeight="1" x14ac:dyDescent="0.25">
      <c r="A36" s="38">
        <v>5163</v>
      </c>
      <c r="B36" s="702" t="s">
        <v>31</v>
      </c>
      <c r="C36" s="703"/>
      <c r="D36" s="703"/>
      <c r="E36" s="135"/>
      <c r="F36" s="63"/>
      <c r="G36" s="698">
        <v>500</v>
      </c>
      <c r="H36" s="699"/>
      <c r="I36" s="37">
        <v>500</v>
      </c>
      <c r="J36" s="37">
        <v>500</v>
      </c>
    </row>
    <row r="37" spans="1:10" s="322" customFormat="1" ht="19.5" customHeight="1" x14ac:dyDescent="0.25">
      <c r="B37" s="720" t="s">
        <v>65</v>
      </c>
      <c r="C37" s="730"/>
      <c r="D37" s="730"/>
      <c r="E37" s="730"/>
      <c r="F37" s="730"/>
      <c r="G37" s="730"/>
      <c r="H37" s="730"/>
      <c r="I37" s="323"/>
      <c r="J37" s="323"/>
    </row>
    <row r="38" spans="1:10" ht="15" x14ac:dyDescent="0.25">
      <c r="B38" s="136"/>
      <c r="C38" s="63"/>
      <c r="D38" s="63"/>
      <c r="E38" s="63"/>
      <c r="F38" s="63"/>
      <c r="G38" s="137"/>
      <c r="H38" s="138"/>
    </row>
    <row r="39" spans="1:10" ht="15" x14ac:dyDescent="0.25">
      <c r="A39" s="38">
        <v>5164</v>
      </c>
      <c r="B39" s="702" t="s">
        <v>42</v>
      </c>
      <c r="C39" s="703"/>
      <c r="D39" s="703"/>
      <c r="E39" s="135"/>
      <c r="F39" s="63"/>
      <c r="G39" s="698">
        <v>30</v>
      </c>
      <c r="H39" s="699"/>
      <c r="I39" s="37">
        <v>20</v>
      </c>
      <c r="J39" s="37">
        <v>20</v>
      </c>
    </row>
    <row r="40" spans="1:10" ht="29.25" customHeight="1" x14ac:dyDescent="0.2">
      <c r="B40" s="713" t="s">
        <v>491</v>
      </c>
      <c r="C40" s="713"/>
      <c r="D40" s="713"/>
      <c r="E40" s="713"/>
      <c r="F40" s="713"/>
      <c r="G40" s="713"/>
      <c r="H40" s="713"/>
    </row>
    <row r="41" spans="1:10" ht="15" x14ac:dyDescent="0.25">
      <c r="B41" s="136"/>
      <c r="C41" s="63"/>
      <c r="D41" s="63"/>
      <c r="E41" s="63"/>
      <c r="F41" s="63"/>
      <c r="G41" s="137"/>
      <c r="H41" s="138"/>
    </row>
    <row r="42" spans="1:10" ht="15" x14ac:dyDescent="0.25">
      <c r="A42" s="38">
        <v>5166</v>
      </c>
      <c r="B42" s="702" t="s">
        <v>14</v>
      </c>
      <c r="C42" s="703"/>
      <c r="D42" s="703"/>
      <c r="E42" s="135"/>
      <c r="F42" s="63"/>
      <c r="G42" s="673">
        <v>2000</v>
      </c>
      <c r="H42" s="696"/>
      <c r="I42" s="37">
        <v>2000</v>
      </c>
      <c r="J42" s="37">
        <v>2944</v>
      </c>
    </row>
    <row r="43" spans="1:10" ht="15" x14ac:dyDescent="0.25">
      <c r="B43" s="697" t="s">
        <v>81</v>
      </c>
      <c r="C43" s="700"/>
      <c r="D43" s="700"/>
      <c r="E43" s="700"/>
      <c r="F43" s="700"/>
      <c r="G43" s="700"/>
      <c r="H43" s="700"/>
    </row>
    <row r="44" spans="1:10" ht="15" x14ac:dyDescent="0.25">
      <c r="B44" s="136"/>
      <c r="C44" s="63"/>
      <c r="D44" s="63"/>
      <c r="E44" s="63"/>
      <c r="F44" s="63"/>
      <c r="G44" s="137"/>
      <c r="H44" s="138"/>
    </row>
    <row r="45" spans="1:10" ht="15" x14ac:dyDescent="0.25">
      <c r="A45" s="38">
        <v>5169</v>
      </c>
      <c r="B45" s="702" t="s">
        <v>16</v>
      </c>
      <c r="C45" s="703"/>
      <c r="D45" s="703"/>
      <c r="E45" s="135"/>
      <c r="F45" s="63"/>
      <c r="G45" s="698">
        <v>200</v>
      </c>
      <c r="H45" s="699"/>
      <c r="I45" s="37">
        <v>200</v>
      </c>
      <c r="J45" s="37">
        <v>200</v>
      </c>
    </row>
    <row r="46" spans="1:10" ht="15" x14ac:dyDescent="0.25">
      <c r="B46" s="136"/>
      <c r="C46" s="63"/>
      <c r="D46" s="63"/>
      <c r="E46" s="63"/>
      <c r="F46" s="63"/>
      <c r="G46" s="137"/>
      <c r="H46" s="138"/>
    </row>
    <row r="47" spans="1:10" ht="31.5" customHeight="1" thickBot="1" x14ac:dyDescent="0.3">
      <c r="B47" s="677" t="s">
        <v>280</v>
      </c>
      <c r="C47" s="678"/>
      <c r="D47" s="678"/>
      <c r="E47" s="678"/>
      <c r="F47" s="678"/>
      <c r="G47" s="695">
        <f>SUM(G48)</f>
        <v>8000</v>
      </c>
      <c r="H47" s="695"/>
      <c r="I47" s="230">
        <v>8000</v>
      </c>
      <c r="J47" s="230">
        <v>8000</v>
      </c>
    </row>
    <row r="48" spans="1:10" ht="15.75" thickTop="1" x14ac:dyDescent="0.25">
      <c r="A48" s="38">
        <v>5362</v>
      </c>
      <c r="B48" s="749" t="s">
        <v>38</v>
      </c>
      <c r="C48" s="750"/>
      <c r="D48" s="750"/>
      <c r="E48" s="139"/>
      <c r="F48" s="63"/>
      <c r="G48" s="698">
        <v>8000</v>
      </c>
      <c r="H48" s="699"/>
    </row>
    <row r="49" spans="1:14" x14ac:dyDescent="0.2">
      <c r="B49" s="720" t="s">
        <v>165</v>
      </c>
      <c r="C49" s="730"/>
      <c r="D49" s="730"/>
      <c r="E49" s="730"/>
      <c r="F49" s="730"/>
      <c r="G49" s="730"/>
      <c r="H49" s="730"/>
    </row>
    <row r="50" spans="1:14" x14ac:dyDescent="0.2">
      <c r="B50" s="730"/>
      <c r="C50" s="730"/>
      <c r="D50" s="730"/>
      <c r="E50" s="730"/>
      <c r="F50" s="730"/>
      <c r="G50" s="730"/>
      <c r="H50" s="730"/>
    </row>
    <row r="51" spans="1:14" ht="28.5" customHeight="1" x14ac:dyDescent="0.2">
      <c r="B51" s="730"/>
      <c r="C51" s="730"/>
      <c r="D51" s="730"/>
      <c r="E51" s="730"/>
      <c r="F51" s="730"/>
      <c r="G51" s="730"/>
      <c r="H51" s="730"/>
    </row>
    <row r="52" spans="1:14" ht="15" x14ac:dyDescent="0.25">
      <c r="B52" s="129"/>
      <c r="C52" s="63"/>
      <c r="D52" s="63"/>
      <c r="E52" s="63"/>
      <c r="F52" s="63"/>
      <c r="G52" s="468"/>
      <c r="H52" s="469"/>
    </row>
    <row r="53" spans="1:14" ht="15.75" thickBot="1" x14ac:dyDescent="0.3">
      <c r="B53" s="46" t="s">
        <v>66</v>
      </c>
      <c r="C53" s="47"/>
      <c r="D53" s="48"/>
      <c r="E53" s="48"/>
      <c r="F53" s="49"/>
      <c r="G53" s="695">
        <f>SUM(G55:H56)</f>
        <v>115000</v>
      </c>
      <c r="H53" s="695"/>
      <c r="I53" s="230">
        <v>67550</v>
      </c>
      <c r="J53" s="230">
        <v>81429</v>
      </c>
    </row>
    <row r="54" spans="1:14" ht="15.75" thickTop="1" x14ac:dyDescent="0.25">
      <c r="A54" s="38">
        <v>5901</v>
      </c>
      <c r="B54" s="749" t="s">
        <v>43</v>
      </c>
      <c r="C54" s="750"/>
      <c r="D54" s="750"/>
      <c r="E54" s="139"/>
      <c r="F54" s="63"/>
      <c r="G54" s="24"/>
      <c r="H54" s="23"/>
      <c r="I54" s="241"/>
      <c r="J54" s="241"/>
      <c r="K54" s="140"/>
      <c r="L54" s="140"/>
      <c r="M54" s="140"/>
      <c r="N54" s="140"/>
    </row>
    <row r="55" spans="1:14" ht="15" x14ac:dyDescent="0.25">
      <c r="B55" s="141" t="s">
        <v>496</v>
      </c>
      <c r="C55" s="142"/>
      <c r="D55" s="140"/>
      <c r="E55" s="140"/>
      <c r="F55" s="143"/>
      <c r="G55" s="747">
        <v>45000</v>
      </c>
      <c r="H55" s="748"/>
      <c r="I55" s="241"/>
      <c r="J55" s="241"/>
      <c r="K55" s="140"/>
      <c r="L55" s="140"/>
      <c r="M55" s="140"/>
      <c r="N55" s="140"/>
    </row>
    <row r="56" spans="1:14" ht="15" x14ac:dyDescent="0.25">
      <c r="B56" s="464" t="s">
        <v>774</v>
      </c>
      <c r="G56" s="747">
        <v>70000</v>
      </c>
      <c r="H56" s="748"/>
    </row>
    <row r="58" spans="1:14" x14ac:dyDescent="0.2">
      <c r="D58" s="342" t="s">
        <v>502</v>
      </c>
      <c r="E58" s="343">
        <f>SUM(E12)</f>
        <v>169670</v>
      </c>
      <c r="F58" s="343">
        <f>SUM(F12)</f>
        <v>181394</v>
      </c>
      <c r="G58" s="343">
        <f>SUM(G12)</f>
        <v>241630</v>
      </c>
    </row>
    <row r="59" spans="1:14" x14ac:dyDescent="0.2">
      <c r="D59" s="342" t="s">
        <v>503</v>
      </c>
      <c r="E59" s="343">
        <v>0</v>
      </c>
      <c r="F59" s="343">
        <v>0</v>
      </c>
      <c r="G59" s="343">
        <v>0</v>
      </c>
    </row>
    <row r="60" spans="1:14" ht="15" x14ac:dyDescent="0.25">
      <c r="D60" s="344" t="s">
        <v>498</v>
      </c>
      <c r="E60" s="345">
        <f>SUM(E58:E59)</f>
        <v>169670</v>
      </c>
      <c r="F60" s="345">
        <f t="shared" ref="F60:G60" si="0">SUM(F58:F59)</f>
        <v>181394</v>
      </c>
      <c r="G60" s="345">
        <f t="shared" si="0"/>
        <v>241630</v>
      </c>
    </row>
  </sheetData>
  <mergeCells count="47">
    <mergeCell ref="G29:H29"/>
    <mergeCell ref="B33:D33"/>
    <mergeCell ref="G33:H33"/>
    <mergeCell ref="G56:H56"/>
    <mergeCell ref="B43:H43"/>
    <mergeCell ref="B45:D45"/>
    <mergeCell ref="G45:H45"/>
    <mergeCell ref="B47:F47"/>
    <mergeCell ref="G47:H47"/>
    <mergeCell ref="B48:D48"/>
    <mergeCell ref="G48:H48"/>
    <mergeCell ref="B49:H51"/>
    <mergeCell ref="G55:H55"/>
    <mergeCell ref="G53:H53"/>
    <mergeCell ref="B54:D54"/>
    <mergeCell ref="G24:H24"/>
    <mergeCell ref="B31:H31"/>
    <mergeCell ref="B29:F29"/>
    <mergeCell ref="B42:D42"/>
    <mergeCell ref="G42:H42"/>
    <mergeCell ref="G27:H27"/>
    <mergeCell ref="B28:F28"/>
    <mergeCell ref="B37:H37"/>
    <mergeCell ref="B39:D39"/>
    <mergeCell ref="G39:H39"/>
    <mergeCell ref="B40:H40"/>
    <mergeCell ref="G28:H28"/>
    <mergeCell ref="B36:D36"/>
    <mergeCell ref="G36:H36"/>
    <mergeCell ref="B30:D30"/>
    <mergeCell ref="G30:H30"/>
    <mergeCell ref="B26:F26"/>
    <mergeCell ref="G26:H26"/>
    <mergeCell ref="B27:F27"/>
    <mergeCell ref="B34:H34"/>
    <mergeCell ref="G1:H1"/>
    <mergeCell ref="B12:D12"/>
    <mergeCell ref="G16:H16"/>
    <mergeCell ref="G17:H17"/>
    <mergeCell ref="B25:F25"/>
    <mergeCell ref="G25:H25"/>
    <mergeCell ref="G23:H23"/>
    <mergeCell ref="B18:F19"/>
    <mergeCell ref="G19:H19"/>
    <mergeCell ref="B20:F22"/>
    <mergeCell ref="G22:H22"/>
    <mergeCell ref="B24:F24"/>
  </mergeCells>
  <pageMargins left="0.70866141732283472" right="0.70866141732283472" top="0.78740157480314965" bottom="0.78740157480314965" header="0.31496062992125984" footer="0.31496062992125984"/>
  <pageSetup paperSize="9" scale="67" firstPageNumber="46" orientation="portrait" useFirstPageNumber="1" r:id="rId1"/>
  <headerFooter>
    <oddFooter>&amp;L&amp;"-,Kurzíva"Zastupitelstvo  Olomouckého kraje 13-12-2021
13. - Rozpočet Olomouckého kraje 2022 - návrh rozpočtu
Příloha č. 3a): Výdaje odborů &amp;R&amp;"-,Kurzíva"Strana &amp;P (Celkem 176)</oddFooter>
  </headerFooter>
  <colBreaks count="1" manualBreakCount="1">
    <brk id="11" max="10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20</vt:i4>
      </vt:variant>
      <vt:variant>
        <vt:lpstr>Pojmenované oblasti</vt:lpstr>
      </vt:variant>
      <vt:variant>
        <vt:i4>20</vt:i4>
      </vt:variant>
    </vt:vector>
  </HeadingPairs>
  <TitlesOfParts>
    <vt:vector size="40" baseType="lpstr">
      <vt:lpstr>Položky s mimořádným nárůstem</vt:lpstr>
      <vt:lpstr>Výčíslení úspory</vt:lpstr>
      <vt:lpstr>celkem</vt:lpstr>
      <vt:lpstr>01</vt:lpstr>
      <vt:lpstr>02</vt:lpstr>
      <vt:lpstr>03</vt:lpstr>
      <vt:lpstr>04</vt:lpstr>
      <vt:lpstr>06</vt:lpstr>
      <vt:lpstr>07</vt:lpstr>
      <vt:lpstr>08</vt:lpstr>
      <vt:lpstr>09</vt:lpstr>
      <vt:lpstr>10</vt:lpstr>
      <vt:lpstr>11</vt:lpstr>
      <vt:lpstr>12</vt:lpstr>
      <vt:lpstr>13</vt:lpstr>
      <vt:lpstr>14</vt:lpstr>
      <vt:lpstr>17</vt:lpstr>
      <vt:lpstr>18</vt:lpstr>
      <vt:lpstr>19</vt:lpstr>
      <vt:lpstr>20</vt:lpstr>
      <vt:lpstr>'01'!Oblast_tisku</vt:lpstr>
      <vt:lpstr>'02'!Oblast_tisku</vt:lpstr>
      <vt:lpstr>'03'!Oblast_tisku</vt:lpstr>
      <vt:lpstr>'04'!Oblast_tisku</vt:lpstr>
      <vt:lpstr>'06'!Oblast_tisku</vt:lpstr>
      <vt:lpstr>'07'!Oblast_tisku</vt:lpstr>
      <vt:lpstr>'08'!Oblast_tisku</vt:lpstr>
      <vt:lpstr>'09'!Oblast_tisku</vt:lpstr>
      <vt:lpstr>'10'!Oblast_tisku</vt:lpstr>
      <vt:lpstr>'11'!Oblast_tisku</vt:lpstr>
      <vt:lpstr>'12'!Oblast_tisku</vt:lpstr>
      <vt:lpstr>'13'!Oblast_tisku</vt:lpstr>
      <vt:lpstr>'14'!Oblast_tisku</vt:lpstr>
      <vt:lpstr>'17'!Oblast_tisku</vt:lpstr>
      <vt:lpstr>'18'!Oblast_tisku</vt:lpstr>
      <vt:lpstr>'19'!Oblast_tisku</vt:lpstr>
      <vt:lpstr>'20'!Oblast_tisku</vt:lpstr>
      <vt:lpstr>celkem!Oblast_tisku</vt:lpstr>
      <vt:lpstr>'Položky s mimořádným nárůstem'!Oblast_tisku</vt:lpstr>
      <vt:lpstr>'Výčíslení úspory'!Oblast_tisku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Foret Oldřich</cp:lastModifiedBy>
  <cp:lastPrinted>2021-11-18T05:30:17Z</cp:lastPrinted>
  <dcterms:created xsi:type="dcterms:W3CDTF">2012-11-27T11:19:48Z</dcterms:created>
  <dcterms:modified xsi:type="dcterms:W3CDTF">2021-11-24T05:36:27Z</dcterms:modified>
</cp:coreProperties>
</file>