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5. splátka\ZOK - dodatek 13.12.2021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úvěru'!$B$1:$L$23</definedName>
  </definedNames>
  <calcPr calcId="162913"/>
</workbook>
</file>

<file path=xl/calcChain.xml><?xml version="1.0" encoding="utf-8"?>
<calcChain xmlns="http://schemas.openxmlformats.org/spreadsheetml/2006/main">
  <c r="L5" i="6" l="1"/>
  <c r="L4" i="6"/>
  <c r="G21" i="6"/>
  <c r="L21" i="6" l="1"/>
  <c r="L20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G16" i="6" l="1"/>
  <c r="G8" i="6"/>
  <c r="G9" i="6"/>
  <c r="G10" i="6"/>
  <c r="G11" i="6"/>
  <c r="G6" i="6"/>
  <c r="H4" i="6"/>
  <c r="G4" i="6"/>
  <c r="G14" i="6"/>
  <c r="G18" i="6"/>
  <c r="G5" i="6"/>
  <c r="G7" i="6" l="1"/>
  <c r="G15" i="6"/>
  <c r="G12" i="6"/>
  <c r="G17" i="6"/>
  <c r="G20" i="6"/>
  <c r="G19" i="6"/>
  <c r="G13" i="6"/>
  <c r="H22" i="6"/>
  <c r="G22" i="6" l="1"/>
  <c r="G23" i="6"/>
  <c r="K5" i="6"/>
  <c r="K6" i="6"/>
  <c r="K7" i="6" l="1"/>
  <c r="I22" i="6"/>
  <c r="K22" i="6" l="1"/>
  <c r="J22" i="6"/>
  <c r="F22" i="6"/>
  <c r="E22" i="6"/>
  <c r="L22" i="6" l="1"/>
  <c r="E21" i="6" l="1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F4" i="6"/>
  <c r="E4" i="6"/>
  <c r="E23" i="6" l="1"/>
  <c r="I23" i="6" l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<sst xmlns="http://schemas.openxmlformats.org/spreadsheetml/2006/main" count="79" uniqueCount="54">
  <si>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</si>
  <si>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</si>
  <si>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</si>
  <si>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</si>
  <si>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</si>
  <si>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</si>
  <si>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</si>
  <si>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</si>
  <si>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</si>
  <si>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</si>
  <si>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</si>
  <si>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</si>
  <si>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</si>
  <si>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</si>
  <si>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</si>
  <si>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</si>
  <si>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</si>
  <si>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</si>
  <si>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</si>
  <si>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</si>
  <si>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</si>
  <si>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</si>
  <si>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</si>
  <si>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</si>
  <si>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</si>
  <si>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</si>
  <si>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</si>
  <si>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</si>
  <si>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</si>
  <si>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</si>
  <si>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</si>
  <si>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</si>
  <si>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</si>
  <si>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</si>
  <si>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</si>
  <si>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</si>
  <si>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</si>
  <si>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</si>
  <si>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</si>
  <si>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</si>
  <si>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</si>
  <si>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</si>
  <si>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</si>
  <si>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</si>
  <si>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</si>
  <si>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</si>
  <si>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</si>
  <si>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</si>
  <si>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</si>
  <si>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Splátka revolvingového úvěru - předfinancování (UZ 818 a 819)</t>
  </si>
  <si>
    <t>Přehled revolvingového úvěru na financování oprav, investic a projektů</t>
  </si>
  <si>
    <t>Skutečnost 2021</t>
  </si>
  <si>
    <t>Upravený rozpočet 2021</t>
  </si>
  <si>
    <t xml:space="preserve">Zůstatek revolvingového úvěru ke splacení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</si>
</sst>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3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" fontId="0" fillId="0" borderId="0" xfId="0" applyNumberFormat="1"/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view="pageBreakPreview" zoomScale="90" zoomScaleNormal="90" zoomScaleSheetLayoutView="90" workbookViewId="0">
      <selection activeCell="D2" sqref="D2:D3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78.42578125" customWidth="1"/>
    <col min="5" max="8" width="19.7109375" customWidth="1"/>
    <col min="9" max="9" width="17" hidden="1" customWidth="1"/>
    <col min="10" max="10" width="16.42578125" hidden="1" customWidth="1"/>
    <col min="11" max="11" width="24.140625" customWidth="1"/>
    <col min="12" max="12" width="26.42578125" customWidth="1"/>
  </cols>
  <sheetData>
    <row r="1" spans="2:12" ht="19.5" thickBot="1" x14ac:dyDescent="0.35">
      <c r="B1" s="101" t="s">
        <v>50</v>
      </c>
      <c r="C1" s="101"/>
      <c r="D1" s="101"/>
      <c r="E1" s="75"/>
      <c r="F1" s="75"/>
      <c r="G1" s="81"/>
      <c r="H1" s="81"/>
      <c r="I1" s="54"/>
      <c r="L1" s="1" t="s">
        <v>27</v>
      </c>
    </row>
    <row r="2" spans="2:12" ht="43.5" customHeight="1" thickTop="1" x14ac:dyDescent="0.25">
      <c r="B2" s="106" t="s">
        <v>5</v>
      </c>
      <c r="C2" s="102" t="s">
        <v>0</v>
      </c>
      <c r="D2" s="104" t="s">
        <v>1</v>
      </c>
      <c r="E2" s="108" t="s">
        <v>28</v>
      </c>
      <c r="F2" s="109"/>
      <c r="G2" s="108" t="s">
        <v>52</v>
      </c>
      <c r="H2" s="109"/>
      <c r="I2" s="108" t="s">
        <v>51</v>
      </c>
      <c r="J2" s="109"/>
      <c r="K2" s="110" t="s">
        <v>49</v>
      </c>
      <c r="L2" s="99" t="s">
        <v>53</v>
      </c>
    </row>
    <row r="3" spans="2:12" ht="45" customHeight="1" thickBot="1" x14ac:dyDescent="0.3">
      <c r="B3" s="107"/>
      <c r="C3" s="103"/>
      <c r="D3" s="105"/>
      <c r="E3" s="55" t="s">
        <v>29</v>
      </c>
      <c r="F3" s="55" t="s">
        <v>30</v>
      </c>
      <c r="G3" s="55" t="s">
        <v>29</v>
      </c>
      <c r="H3" s="55" t="s">
        <v>30</v>
      </c>
      <c r="I3" s="55" t="s">
        <v>29</v>
      </c>
      <c r="J3" s="55" t="s">
        <v>30</v>
      </c>
      <c r="K3" s="111"/>
      <c r="L3" s="100"/>
    </row>
    <row r="4" spans="2:12" ht="24.95" customHeight="1" thickTop="1" x14ac:dyDescent="0.25">
      <c r="B4" s="83">
        <v>50</v>
      </c>
      <c r="C4" s="57">
        <v>100040</v>
      </c>
      <c r="D4" s="58" t="s">
        <v>31</v>
      </c>
      <c r="E4" s="59">
        <f>110500000+6500000</f>
        <v>117000000</v>
      </c>
      <c r="F4" s="59">
        <f>13000000+38000000</f>
        <v>51000000</v>
      </c>
      <c r="G4" s="59">
        <f>110500000+8000000-3919866.01-41137722.4</f>
        <v>73442411.590000004</v>
      </c>
      <c r="H4" s="59">
        <f>13000000+38000000-7568584.99</f>
        <v>43431415.009999998</v>
      </c>
      <c r="I4" s="59">
        <v>73442411.590000004</v>
      </c>
      <c r="J4" s="72">
        <v>36886213.18</v>
      </c>
      <c r="K4" s="59">
        <v>73429064.090000004</v>
      </c>
      <c r="L4" s="69">
        <f>G4+H4-K4</f>
        <v>43444762.50999999</v>
      </c>
    </row>
    <row r="5" spans="2:12" ht="24.95" customHeight="1" x14ac:dyDescent="0.25">
      <c r="B5" s="84"/>
      <c r="C5" s="60">
        <v>100914</v>
      </c>
      <c r="D5" s="61" t="s">
        <v>32</v>
      </c>
      <c r="E5" s="62">
        <f>35572000+2093000</f>
        <v>37665000</v>
      </c>
      <c r="F5" s="62">
        <v>12070000</v>
      </c>
      <c r="G5" s="62">
        <f>35572000+2093000-12978054-763944</f>
        <v>23923002</v>
      </c>
      <c r="H5" s="62">
        <v>12070000</v>
      </c>
      <c r="I5" s="62">
        <v>16699969.300000001</v>
      </c>
      <c r="J5" s="73">
        <v>12070000</v>
      </c>
      <c r="K5" s="79">
        <f>482034.34+13577339.54</f>
        <v>14059373.879999999</v>
      </c>
      <c r="L5" s="70">
        <f>G5+H5-K5</f>
        <v>21933628.120000001</v>
      </c>
    </row>
    <row r="6" spans="2:12" ht="24.95" customHeight="1" x14ac:dyDescent="0.25">
      <c r="B6" s="84"/>
      <c r="C6" s="60">
        <v>100917</v>
      </c>
      <c r="D6" s="61" t="s">
        <v>33</v>
      </c>
      <c r="E6" s="76">
        <f>45677000+2687000</f>
        <v>48364000</v>
      </c>
      <c r="F6" s="76">
        <v>0</v>
      </c>
      <c r="G6" s="76">
        <f>48945014.74-1116396.94-19557762.99</f>
        <v>28270854.810000006</v>
      </c>
      <c r="H6" s="76">
        <v>0</v>
      </c>
      <c r="I6" s="62">
        <v>18740530.489999998</v>
      </c>
      <c r="J6" s="73">
        <v>0</v>
      </c>
      <c r="K6" s="79">
        <f>1607900.13+15562369.42</f>
        <v>17170269.550000001</v>
      </c>
      <c r="L6" s="70">
        <f t="shared" ref="L6:L20" si="0">G6-K6</f>
        <v>11100585.260000005</v>
      </c>
    </row>
    <row r="7" spans="2:12" ht="24.95" customHeight="1" x14ac:dyDescent="0.25">
      <c r="B7" s="85"/>
      <c r="C7" s="60">
        <v>100956</v>
      </c>
      <c r="D7" s="61" t="s">
        <v>34</v>
      </c>
      <c r="E7" s="76">
        <f>7650000+450000</f>
        <v>8100000</v>
      </c>
      <c r="F7" s="76">
        <v>0</v>
      </c>
      <c r="G7" s="76">
        <f>7741985.26</f>
        <v>7741985.2599999998</v>
      </c>
      <c r="H7" s="76">
        <v>0</v>
      </c>
      <c r="I7" s="62">
        <v>7741985.2599999998</v>
      </c>
      <c r="J7" s="73">
        <v>0</v>
      </c>
      <c r="K7" s="79">
        <f>3419803.93+4322181.33</f>
        <v>7741985.2599999998</v>
      </c>
      <c r="L7" s="70">
        <f t="shared" si="0"/>
        <v>0</v>
      </c>
    </row>
    <row r="8" spans="2:12" ht="24.95" customHeight="1" x14ac:dyDescent="0.25">
      <c r="B8" s="88">
        <v>52</v>
      </c>
      <c r="C8" s="60">
        <v>101351</v>
      </c>
      <c r="D8" s="61" t="s">
        <v>35</v>
      </c>
      <c r="E8" s="76">
        <f>3661000+207000</f>
        <v>3868000</v>
      </c>
      <c r="F8" s="76">
        <v>0</v>
      </c>
      <c r="G8" s="76">
        <f>3282258-26435.99-449396.79-48688.3-1243725.98</f>
        <v>1514010.94</v>
      </c>
      <c r="H8" s="76">
        <v>0</v>
      </c>
      <c r="I8" s="62">
        <v>1403169.29</v>
      </c>
      <c r="J8" s="73">
        <v>0</v>
      </c>
      <c r="K8" s="79">
        <v>0</v>
      </c>
      <c r="L8" s="70">
        <f t="shared" si="0"/>
        <v>1514010.94</v>
      </c>
    </row>
    <row r="9" spans="2:12" ht="24.95" customHeight="1" x14ac:dyDescent="0.25">
      <c r="B9" s="84"/>
      <c r="C9" s="60">
        <v>101419</v>
      </c>
      <c r="D9" s="61" t="s">
        <v>36</v>
      </c>
      <c r="E9" s="76">
        <f>1686000+92000</f>
        <v>1778000</v>
      </c>
      <c r="F9" s="76">
        <v>0</v>
      </c>
      <c r="G9" s="76">
        <f>1686000+92000-7769.12-134067.13-40277.19-804720.15</f>
        <v>791166.41</v>
      </c>
      <c r="H9" s="76">
        <v>0</v>
      </c>
      <c r="I9" s="62">
        <v>791166.41</v>
      </c>
      <c r="J9" s="73">
        <v>0</v>
      </c>
      <c r="K9" s="79">
        <v>0</v>
      </c>
      <c r="L9" s="70">
        <f t="shared" si="0"/>
        <v>791166.41</v>
      </c>
    </row>
    <row r="10" spans="2:12" ht="24.95" customHeight="1" x14ac:dyDescent="0.25">
      <c r="B10" s="84"/>
      <c r="C10" s="60">
        <v>101420</v>
      </c>
      <c r="D10" s="61" t="s">
        <v>37</v>
      </c>
      <c r="E10" s="76">
        <f>5079000+291000</f>
        <v>5370000</v>
      </c>
      <c r="F10" s="76">
        <v>0</v>
      </c>
      <c r="G10" s="76">
        <f>5079000+291000-32623-554575-20000-400000</f>
        <v>4362802</v>
      </c>
      <c r="H10" s="76">
        <v>0</v>
      </c>
      <c r="I10" s="62">
        <v>1428104.95</v>
      </c>
      <c r="J10" s="73">
        <v>0</v>
      </c>
      <c r="K10" s="79">
        <v>0</v>
      </c>
      <c r="L10" s="70">
        <f t="shared" si="0"/>
        <v>4362802</v>
      </c>
    </row>
    <row r="11" spans="2:12" ht="24.95" customHeight="1" x14ac:dyDescent="0.25">
      <c r="B11" s="84"/>
      <c r="C11" s="60">
        <v>101422</v>
      </c>
      <c r="D11" s="61" t="s">
        <v>38</v>
      </c>
      <c r="E11" s="76">
        <f>4175000+238000</f>
        <v>4413000</v>
      </c>
      <c r="F11" s="76">
        <v>0</v>
      </c>
      <c r="G11" s="76">
        <f>6322618-12547.82-213311</f>
        <v>6096759.1799999997</v>
      </c>
      <c r="H11" s="76">
        <v>0</v>
      </c>
      <c r="I11" s="62">
        <v>3205432.8</v>
      </c>
      <c r="J11" s="73">
        <v>0</v>
      </c>
      <c r="K11" s="79">
        <v>0</v>
      </c>
      <c r="L11" s="70">
        <f t="shared" si="0"/>
        <v>6096759.1799999997</v>
      </c>
    </row>
    <row r="12" spans="2:12" ht="24.95" customHeight="1" x14ac:dyDescent="0.25">
      <c r="B12" s="84"/>
      <c r="C12" s="60">
        <v>101423</v>
      </c>
      <c r="D12" s="61" t="s">
        <v>39</v>
      </c>
      <c r="E12" s="76">
        <f>5719000+328000</f>
        <v>6047000</v>
      </c>
      <c r="F12" s="76">
        <v>0</v>
      </c>
      <c r="G12" s="76">
        <f>7954229</f>
        <v>7954229</v>
      </c>
      <c r="H12" s="76">
        <v>0</v>
      </c>
      <c r="I12" s="62">
        <v>1992262.86</v>
      </c>
      <c r="J12" s="73">
        <v>0</v>
      </c>
      <c r="K12" s="79">
        <v>0</v>
      </c>
      <c r="L12" s="70">
        <f t="shared" si="0"/>
        <v>7954229</v>
      </c>
    </row>
    <row r="13" spans="2:12" ht="24.95" customHeight="1" x14ac:dyDescent="0.25">
      <c r="B13" s="84"/>
      <c r="C13" s="60">
        <v>101137</v>
      </c>
      <c r="D13" s="61" t="s">
        <v>40</v>
      </c>
      <c r="E13" s="76">
        <f>11137000+655000</f>
        <v>11792000</v>
      </c>
      <c r="F13" s="76">
        <v>0</v>
      </c>
      <c r="G13" s="76">
        <f>11137000+655000</f>
        <v>11792000</v>
      </c>
      <c r="H13" s="76">
        <v>0</v>
      </c>
      <c r="I13" s="62">
        <v>5356096.3600000003</v>
      </c>
      <c r="J13" s="73">
        <v>0</v>
      </c>
      <c r="K13" s="79">
        <v>0</v>
      </c>
      <c r="L13" s="70">
        <f t="shared" si="0"/>
        <v>11792000</v>
      </c>
    </row>
    <row r="14" spans="2:12" ht="31.5" x14ac:dyDescent="0.25">
      <c r="B14" s="84"/>
      <c r="C14" s="60">
        <v>101181</v>
      </c>
      <c r="D14" s="61" t="s">
        <v>41</v>
      </c>
      <c r="E14" s="76">
        <f>3167000+392000</f>
        <v>3559000</v>
      </c>
      <c r="F14" s="76">
        <v>0</v>
      </c>
      <c r="G14" s="76">
        <f>3167000+392000-392000-3167000</f>
        <v>0</v>
      </c>
      <c r="H14" s="76">
        <v>0</v>
      </c>
      <c r="I14" s="62">
        <v>0</v>
      </c>
      <c r="J14" s="73">
        <v>0</v>
      </c>
      <c r="K14" s="79">
        <v>0</v>
      </c>
      <c r="L14" s="70">
        <f t="shared" si="0"/>
        <v>0</v>
      </c>
    </row>
    <row r="15" spans="2:12" ht="31.5" x14ac:dyDescent="0.25">
      <c r="B15" s="84"/>
      <c r="C15" s="60">
        <v>101247</v>
      </c>
      <c r="D15" s="61" t="s">
        <v>42</v>
      </c>
      <c r="E15" s="76">
        <f>1626000+97000</f>
        <v>1723000</v>
      </c>
      <c r="F15" s="76">
        <v>0</v>
      </c>
      <c r="G15" s="76">
        <f>0</f>
        <v>0</v>
      </c>
      <c r="H15" s="76">
        <v>0</v>
      </c>
      <c r="I15" s="62">
        <v>0</v>
      </c>
      <c r="J15" s="73">
        <v>0</v>
      </c>
      <c r="K15" s="79">
        <v>0</v>
      </c>
      <c r="L15" s="70">
        <f t="shared" si="0"/>
        <v>0</v>
      </c>
    </row>
    <row r="16" spans="2:12" ht="31.5" x14ac:dyDescent="0.25">
      <c r="B16" s="84"/>
      <c r="C16" s="60">
        <v>101342</v>
      </c>
      <c r="D16" s="61" t="s">
        <v>43</v>
      </c>
      <c r="E16" s="76">
        <f>16009000+1465000</f>
        <v>17474000</v>
      </c>
      <c r="F16" s="76">
        <v>0</v>
      </c>
      <c r="G16" s="76">
        <f>14242895-1710531.2</f>
        <v>12532363.800000001</v>
      </c>
      <c r="H16" s="76">
        <v>0</v>
      </c>
      <c r="I16" s="62">
        <v>3318878.98</v>
      </c>
      <c r="J16" s="73">
        <v>0</v>
      </c>
      <c r="K16" s="79">
        <v>0</v>
      </c>
      <c r="L16" s="70">
        <f t="shared" si="0"/>
        <v>12532363.800000001</v>
      </c>
    </row>
    <row r="17" spans="2:12" ht="24.95" customHeight="1" x14ac:dyDescent="0.25">
      <c r="B17" s="84"/>
      <c r="C17" s="60">
        <v>101187</v>
      </c>
      <c r="D17" s="61" t="s">
        <v>44</v>
      </c>
      <c r="E17" s="76">
        <f>968000+59000</f>
        <v>1027000</v>
      </c>
      <c r="F17" s="76">
        <v>0</v>
      </c>
      <c r="G17" s="76">
        <f>968000+59000</f>
        <v>1027000</v>
      </c>
      <c r="H17" s="76">
        <v>0</v>
      </c>
      <c r="I17" s="62">
        <v>244929.6</v>
      </c>
      <c r="J17" s="73">
        <v>0</v>
      </c>
      <c r="K17" s="79">
        <v>0</v>
      </c>
      <c r="L17" s="70">
        <f t="shared" si="0"/>
        <v>1027000</v>
      </c>
    </row>
    <row r="18" spans="2:12" ht="24.95" customHeight="1" x14ac:dyDescent="0.25">
      <c r="B18" s="84"/>
      <c r="C18" s="60">
        <v>101242</v>
      </c>
      <c r="D18" s="61" t="s">
        <v>45</v>
      </c>
      <c r="E18" s="76">
        <f>21250000+1250000</f>
        <v>22500000</v>
      </c>
      <c r="F18" s="76">
        <v>0</v>
      </c>
      <c r="G18" s="76">
        <f>21250000+1250000-200000-3500000</f>
        <v>18800000</v>
      </c>
      <c r="H18" s="76">
        <v>0</v>
      </c>
      <c r="I18" s="62">
        <v>11841009.82</v>
      </c>
      <c r="J18" s="73">
        <v>0</v>
      </c>
      <c r="K18" s="79">
        <v>5902785.7000000002</v>
      </c>
      <c r="L18" s="70">
        <f t="shared" si="0"/>
        <v>12897214.300000001</v>
      </c>
    </row>
    <row r="19" spans="2:12" ht="24.95" customHeight="1" x14ac:dyDescent="0.25">
      <c r="B19" s="85"/>
      <c r="C19" s="60">
        <v>101093</v>
      </c>
      <c r="D19" s="61" t="s">
        <v>46</v>
      </c>
      <c r="E19" s="62">
        <f>10000000</f>
        <v>10000000</v>
      </c>
      <c r="F19" s="62">
        <v>0</v>
      </c>
      <c r="G19" s="62">
        <f>10000000</f>
        <v>10000000</v>
      </c>
      <c r="H19" s="62">
        <v>0</v>
      </c>
      <c r="I19" s="62">
        <v>10000000</v>
      </c>
      <c r="J19" s="73">
        <v>0</v>
      </c>
      <c r="K19" s="79">
        <v>0</v>
      </c>
      <c r="L19" s="70">
        <f t="shared" si="0"/>
        <v>10000000</v>
      </c>
    </row>
    <row r="20" spans="2:12" ht="24.95" customHeight="1" x14ac:dyDescent="0.25">
      <c r="B20" s="88">
        <v>59</v>
      </c>
      <c r="C20" s="66">
        <v>101355</v>
      </c>
      <c r="D20" s="67" t="s">
        <v>47</v>
      </c>
      <c r="E20" s="68">
        <f>2125000+125000</f>
        <v>2250000</v>
      </c>
      <c r="F20" s="68">
        <v>0</v>
      </c>
      <c r="G20" s="77">
        <f>2125000+125000</f>
        <v>2250000</v>
      </c>
      <c r="H20" s="77">
        <v>0</v>
      </c>
      <c r="I20" s="68">
        <v>2171100.0699999998</v>
      </c>
      <c r="J20" s="74">
        <v>0</v>
      </c>
      <c r="K20" s="79">
        <v>2062369.76</v>
      </c>
      <c r="L20" s="70">
        <f t="shared" si="0"/>
        <v>187630.24</v>
      </c>
    </row>
    <row r="21" spans="2:12" ht="24.95" customHeight="1" thickBot="1" x14ac:dyDescent="0.3">
      <c r="B21" s="89"/>
      <c r="C21" s="63">
        <v>101477</v>
      </c>
      <c r="D21" s="64" t="s">
        <v>48</v>
      </c>
      <c r="E21" s="77">
        <f>34000000</f>
        <v>34000000</v>
      </c>
      <c r="F21" s="77">
        <v>0</v>
      </c>
      <c r="G21" s="77">
        <f>34000000-32782162.5</f>
        <v>1217837.5</v>
      </c>
      <c r="H21" s="77">
        <v>0</v>
      </c>
      <c r="I21" s="65">
        <v>46827.35</v>
      </c>
      <c r="J21" s="65">
        <v>0</v>
      </c>
      <c r="K21" s="80">
        <v>0</v>
      </c>
      <c r="L21" s="71">
        <f>G21-K21</f>
        <v>1217837.5</v>
      </c>
    </row>
    <row r="22" spans="2:12" ht="24.95" customHeight="1" thickTop="1" x14ac:dyDescent="0.25">
      <c r="B22" s="93" t="s">
        <v>2</v>
      </c>
      <c r="C22" s="94"/>
      <c r="D22" s="95"/>
      <c r="E22" s="78">
        <f t="shared" ref="E22:L22" si="1">SUM(E4:E21)</f>
        <v>336930000</v>
      </c>
      <c r="F22" s="78">
        <f t="shared" si="1"/>
        <v>63070000</v>
      </c>
      <c r="G22" s="78">
        <f t="shared" ref="G22:H22" si="2">SUM(G4:G21)</f>
        <v>211716422.49000004</v>
      </c>
      <c r="H22" s="78">
        <f t="shared" si="2"/>
        <v>55501415.009999998</v>
      </c>
      <c r="I22" s="59">
        <f>SUM(I4:I21)</f>
        <v>158423875.13</v>
      </c>
      <c r="J22" s="59">
        <f t="shared" si="1"/>
        <v>48956213.18</v>
      </c>
      <c r="K22" s="86">
        <f t="shared" si="1"/>
        <v>120365848.24000001</v>
      </c>
      <c r="L22" s="90">
        <f t="shared" si="1"/>
        <v>146851989.25999999</v>
      </c>
    </row>
    <row r="23" spans="2:12" ht="24.95" customHeight="1" thickBot="1" x14ac:dyDescent="0.3">
      <c r="B23" s="96"/>
      <c r="C23" s="97"/>
      <c r="D23" s="98"/>
      <c r="E23" s="92">
        <f>SUM(E4:F21)</f>
        <v>400000000</v>
      </c>
      <c r="F23" s="92"/>
      <c r="G23" s="92">
        <f>SUM(G4:H21)</f>
        <v>267217837.5</v>
      </c>
      <c r="H23" s="92"/>
      <c r="I23" s="92">
        <f>SUM(I4:J20)</f>
        <v>207333260.95999998</v>
      </c>
      <c r="J23" s="92"/>
      <c r="K23" s="87"/>
      <c r="L23" s="91"/>
    </row>
    <row r="24" spans="2:12" ht="15.75" thickTop="1" x14ac:dyDescent="0.25">
      <c r="L24" s="82"/>
    </row>
    <row r="25" spans="2:12" x14ac:dyDescent="0.25">
      <c r="J25" s="56"/>
      <c r="K25" s="56"/>
      <c r="L25" s="56"/>
    </row>
  </sheetData>
  <mergeCells count="18">
    <mergeCell ref="L2:L3"/>
    <mergeCell ref="B1:D1"/>
    <mergeCell ref="C2:C3"/>
    <mergeCell ref="D2:D3"/>
    <mergeCell ref="B2:B3"/>
    <mergeCell ref="E2:F2"/>
    <mergeCell ref="G2:H2"/>
    <mergeCell ref="I2:J2"/>
    <mergeCell ref="K2:K3"/>
    <mergeCell ref="B4:B7"/>
    <mergeCell ref="K22:K23"/>
    <mergeCell ref="B8:B19"/>
    <mergeCell ref="B20:B21"/>
    <mergeCell ref="L22:L23"/>
    <mergeCell ref="E23:F23"/>
    <mergeCell ref="B22:D23"/>
    <mergeCell ref="G23:H23"/>
    <mergeCell ref="I23:J23"/>
  </mergeCells>
  <pageMargins left="0.70866141732283472" right="0.70866141732283472" top="0.39370078740157483" bottom="0.19685039370078741" header="0.31496062992125984" footer="0.31496062992125984"/>
  <pageSetup paperSize="9" scale="59" firstPageNumber="2" fitToHeight="0" orientation="landscape" useFirstPageNumber="1" r:id="rId1"/>
  <headerFooter>
    <oddFooter>&amp;L&amp;"-,Kurzíva"Zastupitelstvo Olomouckého kraje 13. 12. 2021
11.3.1. - Rozpočet Olomouckého kraje 2021 - splátka úvěru na financování oprav, investic a projektů - DODATEK
Příloha č. 1 k DZ - přehled revolvingového úvěru&amp;R&amp;"-,Kurzíva"Strana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5" t="s">
        <v>25</v>
      </c>
      <c r="B1" s="115"/>
      <c r="C1" s="115"/>
      <c r="D1" s="115"/>
      <c r="E1" s="115"/>
      <c r="F1" s="115"/>
      <c r="G1" s="11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4" t="s">
        <v>0</v>
      </c>
      <c r="B4" s="126" t="s">
        <v>5</v>
      </c>
      <c r="C4" s="126" t="s">
        <v>6</v>
      </c>
      <c r="D4" s="118" t="s">
        <v>10</v>
      </c>
      <c r="E4" s="118" t="s">
        <v>1</v>
      </c>
      <c r="F4" s="122" t="s">
        <v>4</v>
      </c>
      <c r="G4" s="118" t="s">
        <v>7</v>
      </c>
      <c r="H4" s="116" t="s">
        <v>3</v>
      </c>
      <c r="I4" s="118" t="s">
        <v>9</v>
      </c>
      <c r="J4" s="118" t="s">
        <v>12</v>
      </c>
      <c r="K4" s="118" t="s">
        <v>8</v>
      </c>
      <c r="L4" s="120" t="s">
        <v>13</v>
      </c>
      <c r="M4" s="128" t="s">
        <v>14</v>
      </c>
    </row>
    <row r="5" spans="1:13" ht="39" customHeight="1" thickBot="1" x14ac:dyDescent="0.25">
      <c r="A5" s="125"/>
      <c r="B5" s="127"/>
      <c r="C5" s="127"/>
      <c r="D5" s="119"/>
      <c r="E5" s="119"/>
      <c r="F5" s="123"/>
      <c r="G5" s="119"/>
      <c r="H5" s="117"/>
      <c r="I5" s="119"/>
      <c r="J5" s="119"/>
      <c r="K5" s="119"/>
      <c r="L5" s="121"/>
      <c r="M5" s="12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2" t="s">
        <v>2</v>
      </c>
      <c r="B11" s="113"/>
      <c r="C11" s="113"/>
      <c r="D11" s="113"/>
      <c r="E11" s="11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4" t="s">
        <v>0</v>
      </c>
      <c r="B13" s="126" t="s">
        <v>5</v>
      </c>
      <c r="C13" s="126" t="s">
        <v>6</v>
      </c>
      <c r="D13" s="118" t="s">
        <v>10</v>
      </c>
      <c r="E13" s="118" t="s">
        <v>1</v>
      </c>
      <c r="F13" s="122" t="s">
        <v>4</v>
      </c>
      <c r="G13" s="118" t="s">
        <v>7</v>
      </c>
      <c r="H13" s="116" t="s">
        <v>3</v>
      </c>
      <c r="I13" s="118" t="s">
        <v>9</v>
      </c>
      <c r="J13" s="118" t="s">
        <v>12</v>
      </c>
      <c r="K13" s="118" t="s">
        <v>8</v>
      </c>
      <c r="L13" s="120" t="s">
        <v>13</v>
      </c>
      <c r="M13" s="128" t="s">
        <v>14</v>
      </c>
    </row>
    <row r="14" spans="1:13" ht="39" customHeight="1" thickBot="1" x14ac:dyDescent="0.25">
      <c r="A14" s="125"/>
      <c r="B14" s="127"/>
      <c r="C14" s="127"/>
      <c r="D14" s="119"/>
      <c r="E14" s="119"/>
      <c r="F14" s="123"/>
      <c r="G14" s="119"/>
      <c r="H14" s="117"/>
      <c r="I14" s="119"/>
      <c r="J14" s="119"/>
      <c r="K14" s="119"/>
      <c r="L14" s="121"/>
      <c r="M14" s="12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2" t="s">
        <v>26</v>
      </c>
      <c r="B19" s="113"/>
      <c r="C19" s="113"/>
      <c r="D19" s="113"/>
      <c r="E19" s="11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2" t="s">
        <v>2</v>
      </c>
      <c r="B21" s="113"/>
      <c r="C21" s="113"/>
      <c r="D21" s="113"/>
      <c r="E21" s="11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14"/>
      <c r="L22" s="11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2021-11-15T14:37:02Z</cp:lastPrinted>
  <dcterms:created xsi:type="dcterms:W3CDTF">2013-11-04T07:24:03Z</dcterms:created>
  <dcterms:modified xsi:type="dcterms:W3CDTF">2021-12-07T07:00:29Z</dcterms:modified>
</cp:coreProperties>
</file>