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3\ZOK 12.12.2022\"/>
    </mc:Choice>
  </mc:AlternateContent>
  <bookViews>
    <workbookView xWindow="120" yWindow="720" windowWidth="24915" windowHeight="11220"/>
  </bookViews>
  <sheets>
    <sheet name="rekapitulace" sheetId="3" r:id="rId1"/>
    <sheet name="08" sheetId="8" r:id="rId2"/>
    <sheet name="09" sheetId="7" r:id="rId3"/>
    <sheet name="10" sheetId="6" r:id="rId4"/>
    <sheet name="11" sheetId="5" r:id="rId5"/>
    <sheet name="12" sheetId="4" r:id="rId6"/>
    <sheet name="13" sheetId="11" r:id="rId7"/>
    <sheet name="14" sheetId="1" r:id="rId8"/>
    <sheet name="18" sheetId="9" r:id="rId9"/>
    <sheet name="07 - ID" sheetId="2" r:id="rId10"/>
    <sheet name="IŽ" sheetId="12" state="hidden" r:id="rId11"/>
  </sheets>
  <externalReferences>
    <externalReference r:id="rId12"/>
  </externalReferences>
  <definedNames>
    <definedName name="_xlnm.Print_Titles" localSheetId="0">rekapitulace!$3:$5</definedName>
    <definedName name="_xlnm.Print_Area" localSheetId="9">'07 - ID'!$B$1:$H$23</definedName>
    <definedName name="_xlnm.Print_Area" localSheetId="1">'08'!$B$1:$H$49</definedName>
    <definedName name="_xlnm.Print_Area" localSheetId="2">'09'!$B$1:$H$44</definedName>
    <definedName name="_xlnm.Print_Area" localSheetId="3">'10'!$B$1:$H$45</definedName>
    <definedName name="_xlnm.Print_Area" localSheetId="4">'11'!$B$1:$H$40</definedName>
    <definedName name="_xlnm.Print_Area" localSheetId="5">'12'!$B$1:$H$31</definedName>
    <definedName name="_xlnm.Print_Area" localSheetId="6">'13'!$B$1:$H$153</definedName>
    <definedName name="_xlnm.Print_Area" localSheetId="7">'14'!$B$1:$H$69</definedName>
    <definedName name="_xlnm.Print_Area" localSheetId="8">'18'!$B$1:$H$54</definedName>
    <definedName name="_xlnm.Print_Area" localSheetId="0">rekapitulace!$A$1:$H$117</definedName>
  </definedNames>
  <calcPr calcId="162913"/>
</workbook>
</file>

<file path=xl/calcChain.xml><?xml version="1.0" encoding="utf-8"?>
<calcChain xmlns="http://schemas.openxmlformats.org/spreadsheetml/2006/main">
  <c r="G115" i="3" l="1"/>
  <c r="G107" i="3"/>
  <c r="G23" i="2" l="1"/>
  <c r="G20" i="2"/>
  <c r="G22" i="3" l="1"/>
  <c r="G19" i="2" l="1"/>
  <c r="J54" i="11" l="1"/>
  <c r="F61" i="3"/>
  <c r="J28" i="11"/>
  <c r="J14" i="11"/>
  <c r="J62" i="11"/>
  <c r="F11" i="11"/>
  <c r="F23" i="11" s="1"/>
  <c r="F40" i="11" s="1"/>
  <c r="F51" i="3"/>
  <c r="F48" i="3" s="1"/>
  <c r="F47" i="3" s="1"/>
  <c r="F46" i="3" s="1"/>
  <c r="F50" i="3"/>
  <c r="F65" i="3"/>
  <c r="F66" i="3"/>
  <c r="E79" i="3"/>
  <c r="E75" i="3"/>
  <c r="E86" i="3"/>
  <c r="E81" i="3"/>
  <c r="E76" i="3"/>
  <c r="E35" i="3"/>
  <c r="E30" i="3"/>
  <c r="E59" i="9"/>
  <c r="E157" i="11"/>
  <c r="E53" i="8"/>
  <c r="J12" i="11" l="1"/>
  <c r="G81" i="3" l="1"/>
  <c r="G36" i="1" l="1"/>
  <c r="E107" i="3" l="1"/>
  <c r="G15" i="2"/>
  <c r="E25" i="3" l="1"/>
  <c r="F25" i="3"/>
  <c r="G25" i="3"/>
  <c r="G29" i="3"/>
  <c r="G28" i="3"/>
  <c r="H28" i="3" s="1"/>
  <c r="F28" i="3"/>
  <c r="E28" i="3"/>
  <c r="J44" i="7"/>
  <c r="J43" i="7"/>
  <c r="G42" i="7"/>
  <c r="G36" i="7"/>
  <c r="F18" i="3"/>
  <c r="E18" i="3"/>
  <c r="F91" i="3"/>
  <c r="F90" i="3"/>
  <c r="G89" i="3"/>
  <c r="G88" i="3"/>
  <c r="F88" i="3"/>
  <c r="E88" i="3"/>
  <c r="F87" i="3"/>
  <c r="E87" i="3"/>
  <c r="F83" i="3"/>
  <c r="F82" i="3"/>
  <c r="E82" i="3"/>
  <c r="F77" i="3"/>
  <c r="F78" i="3"/>
  <c r="F79" i="3"/>
  <c r="F80" i="3"/>
  <c r="E80" i="3"/>
  <c r="E78" i="3"/>
  <c r="G77" i="3"/>
  <c r="F15" i="1" l="1"/>
  <c r="F14" i="1"/>
  <c r="E14" i="1"/>
  <c r="J66" i="1"/>
  <c r="J64" i="1"/>
  <c r="F11" i="1"/>
  <c r="E10" i="1"/>
  <c r="G38" i="11"/>
  <c r="F156" i="11"/>
  <c r="G156" i="11"/>
  <c r="E156" i="11"/>
  <c r="F155" i="11"/>
  <c r="E155" i="11"/>
  <c r="E64" i="3"/>
  <c r="G74" i="3" l="1"/>
  <c r="G148" i="11"/>
  <c r="F30" i="11"/>
  <c r="J132" i="11"/>
  <c r="F29" i="11" s="1"/>
  <c r="F69" i="3"/>
  <c r="E69" i="3"/>
  <c r="E68" i="3"/>
  <c r="E67" i="3"/>
  <c r="F28" i="11"/>
  <c r="F27" i="11"/>
  <c r="E25" i="11"/>
  <c r="K127" i="11"/>
  <c r="M129" i="11" s="1"/>
  <c r="K124" i="11"/>
  <c r="F68" i="3" s="1"/>
  <c r="K120" i="11"/>
  <c r="M122" i="11" s="1"/>
  <c r="J83" i="11"/>
  <c r="F49" i="3"/>
  <c r="F12" i="11"/>
  <c r="E10" i="11"/>
  <c r="J32" i="11" l="1"/>
  <c r="F70" i="3"/>
  <c r="F67" i="3"/>
  <c r="M125" i="11"/>
  <c r="F26" i="11"/>
  <c r="K130" i="11"/>
  <c r="L22" i="5" l="1"/>
  <c r="F43" i="5"/>
  <c r="G43" i="5"/>
  <c r="E43" i="5"/>
  <c r="F11" i="5"/>
  <c r="E9" i="5"/>
  <c r="L26" i="5"/>
  <c r="L25" i="5"/>
  <c r="F10" i="5"/>
  <c r="L21" i="5"/>
  <c r="F9" i="5" s="1"/>
  <c r="F31" i="3" l="1"/>
  <c r="E31" i="3"/>
  <c r="J43" i="6"/>
  <c r="J42" i="6"/>
  <c r="J35" i="6"/>
  <c r="F100" i="3" l="1"/>
  <c r="E100" i="3"/>
  <c r="F99" i="3"/>
  <c r="E99" i="3"/>
  <c r="F94" i="3"/>
  <c r="E94" i="3"/>
  <c r="F10" i="9"/>
  <c r="F9" i="9"/>
  <c r="F8" i="9"/>
  <c r="E8" i="9"/>
  <c r="M26" i="9"/>
  <c r="L26" i="9"/>
  <c r="L25" i="9"/>
  <c r="M23" i="9"/>
  <c r="L22" i="9"/>
  <c r="L23" i="9"/>
  <c r="M21" i="9"/>
  <c r="L21" i="9"/>
  <c r="M19" i="9"/>
  <c r="L18" i="9"/>
  <c r="G13" i="9"/>
  <c r="F13" i="9"/>
  <c r="E13" i="9"/>
  <c r="F12" i="9"/>
  <c r="E12" i="9"/>
  <c r="F11" i="9"/>
  <c r="E11" i="9"/>
  <c r="G47" i="8" l="1"/>
  <c r="G13" i="8"/>
  <c r="G16" i="3"/>
  <c r="G15" i="3"/>
  <c r="F15" i="3"/>
  <c r="F14" i="3" s="1"/>
  <c r="E15" i="3"/>
  <c r="E14" i="3" s="1"/>
  <c r="F13" i="3"/>
  <c r="E13" i="3"/>
  <c r="F12" i="3"/>
  <c r="E12" i="3"/>
  <c r="F11" i="3"/>
  <c r="E11" i="3"/>
  <c r="E10" i="3" s="1"/>
  <c r="F9" i="3"/>
  <c r="F8" i="3"/>
  <c r="E9" i="3"/>
  <c r="E8" i="3"/>
  <c r="F52" i="8"/>
  <c r="G52" i="8"/>
  <c r="E52" i="8"/>
  <c r="F51" i="8"/>
  <c r="E51" i="8"/>
  <c r="F15" i="8"/>
  <c r="E15" i="8"/>
  <c r="F14" i="8"/>
  <c r="F13" i="8"/>
  <c r="E13" i="8"/>
  <c r="F12" i="8"/>
  <c r="F11" i="8"/>
  <c r="E11" i="8"/>
  <c r="F10" i="8"/>
  <c r="E10" i="8"/>
  <c r="F9" i="8"/>
  <c r="F8" i="8"/>
  <c r="E8" i="8"/>
  <c r="G43" i="8"/>
  <c r="F10" i="3" l="1"/>
  <c r="G14" i="3"/>
  <c r="H14" i="3" s="1"/>
  <c r="H15" i="3"/>
  <c r="G27" i="8"/>
  <c r="G31" i="3" l="1"/>
  <c r="G18" i="6" l="1"/>
  <c r="G18" i="2" l="1"/>
  <c r="G9" i="2" s="1"/>
  <c r="G12" i="2" s="1"/>
  <c r="F26" i="2" l="1"/>
  <c r="G26" i="2"/>
  <c r="E26" i="2"/>
  <c r="E115" i="3" s="1"/>
  <c r="F25" i="2"/>
  <c r="F12" i="2"/>
  <c r="E49" i="6"/>
  <c r="F49" i="6"/>
  <c r="G49" i="6"/>
  <c r="F27" i="2" l="1"/>
  <c r="F103" i="3"/>
  <c r="E103" i="3"/>
  <c r="F102" i="3"/>
  <c r="E102" i="3"/>
  <c r="F97" i="3"/>
  <c r="E97" i="3"/>
  <c r="F96" i="3"/>
  <c r="E96" i="3"/>
  <c r="F95" i="3"/>
  <c r="E95" i="3"/>
  <c r="E16" i="1"/>
  <c r="G91" i="3"/>
  <c r="H91" i="3" s="1"/>
  <c r="G90" i="3"/>
  <c r="E90" i="3"/>
  <c r="F89" i="3"/>
  <c r="E89" i="3"/>
  <c r="G85" i="3"/>
  <c r="F85" i="3"/>
  <c r="E85" i="3"/>
  <c r="F84" i="3"/>
  <c r="E84" i="3"/>
  <c r="E83" i="3"/>
  <c r="E77" i="3"/>
  <c r="F58" i="3"/>
  <c r="F53" i="3"/>
  <c r="G64" i="3"/>
  <c r="F64" i="3"/>
  <c r="F63" i="3"/>
  <c r="E63" i="3"/>
  <c r="F62" i="3"/>
  <c r="E62" i="3"/>
  <c r="F60" i="3"/>
  <c r="E60" i="3"/>
  <c r="F59" i="3"/>
  <c r="E59" i="3"/>
  <c r="E58" i="3"/>
  <c r="F57" i="3"/>
  <c r="F56" i="3"/>
  <c r="E57" i="3"/>
  <c r="E56" i="3"/>
  <c r="F54" i="3"/>
  <c r="E54" i="3"/>
  <c r="E53" i="3"/>
  <c r="F52" i="3"/>
  <c r="E52" i="3"/>
  <c r="E51" i="3"/>
  <c r="E50" i="3"/>
  <c r="E49" i="3"/>
  <c r="F45" i="3"/>
  <c r="E45" i="3"/>
  <c r="F44" i="3"/>
  <c r="E44" i="3"/>
  <c r="F43" i="3"/>
  <c r="E43" i="3"/>
  <c r="F41" i="3"/>
  <c r="E41" i="3"/>
  <c r="G40" i="3"/>
  <c r="E40" i="3"/>
  <c r="F39" i="3"/>
  <c r="E39" i="3"/>
  <c r="F38" i="3"/>
  <c r="E38" i="3"/>
  <c r="G37" i="3"/>
  <c r="F37" i="3"/>
  <c r="E37" i="3"/>
  <c r="G34" i="3"/>
  <c r="F34" i="3"/>
  <c r="E34" i="3"/>
  <c r="F33" i="3"/>
  <c r="E33" i="3"/>
  <c r="F32" i="3"/>
  <c r="E32" i="3"/>
  <c r="F22" i="3"/>
  <c r="E22" i="3"/>
  <c r="G19" i="3"/>
  <c r="F19" i="3"/>
  <c r="E19" i="3"/>
  <c r="G13" i="3"/>
  <c r="G12" i="3"/>
  <c r="G11" i="3"/>
  <c r="G8" i="3"/>
  <c r="G10" i="3" l="1"/>
  <c r="F86" i="3"/>
  <c r="H90" i="3"/>
  <c r="F30" i="3"/>
  <c r="F12" i="7"/>
  <c r="E12" i="7"/>
  <c r="F15" i="7"/>
  <c r="E14" i="7"/>
  <c r="E15" i="7"/>
  <c r="F14" i="7"/>
  <c r="E13" i="7"/>
  <c r="F11" i="7"/>
  <c r="E11" i="7"/>
  <c r="F13" i="7" l="1"/>
  <c r="G143" i="11" l="1"/>
  <c r="F35" i="11"/>
  <c r="F34" i="11"/>
  <c r="F33" i="11"/>
  <c r="J35" i="11" s="1"/>
  <c r="E33" i="11"/>
  <c r="J137" i="11"/>
  <c r="F71" i="3" s="1"/>
  <c r="I137" i="11"/>
  <c r="E71" i="3" s="1"/>
  <c r="I131" i="11"/>
  <c r="E70" i="3" s="1"/>
  <c r="E28" i="11"/>
  <c r="E27" i="11"/>
  <c r="E26" i="11"/>
  <c r="G83" i="11"/>
  <c r="F22" i="11"/>
  <c r="E22" i="11"/>
  <c r="J104" i="11"/>
  <c r="F21" i="11" s="1"/>
  <c r="I104" i="11"/>
  <c r="E21" i="11" s="1"/>
  <c r="F20" i="11"/>
  <c r="E20" i="11"/>
  <c r="F19" i="11"/>
  <c r="E19" i="11"/>
  <c r="F18" i="11"/>
  <c r="F17" i="11"/>
  <c r="E17" i="11"/>
  <c r="J76" i="11"/>
  <c r="F16" i="11" s="1"/>
  <c r="I76" i="11"/>
  <c r="E16" i="11" s="1"/>
  <c r="G76" i="11"/>
  <c r="F15" i="11"/>
  <c r="E15" i="11"/>
  <c r="F14" i="11"/>
  <c r="F13" i="11"/>
  <c r="E13" i="11"/>
  <c r="G37" i="11" l="1"/>
  <c r="G73" i="3"/>
  <c r="E29" i="11"/>
  <c r="J17" i="11"/>
  <c r="G16" i="11"/>
  <c r="E39" i="11"/>
  <c r="F39" i="11"/>
  <c r="G74" i="1"/>
  <c r="E74" i="1"/>
  <c r="F16" i="1"/>
  <c r="F74" i="1"/>
  <c r="F12" i="1"/>
  <c r="E12" i="1"/>
  <c r="J38" i="1"/>
  <c r="F10" i="1" s="1"/>
  <c r="I38" i="1"/>
  <c r="J27" i="1"/>
  <c r="F9" i="1" s="1"/>
  <c r="I27" i="1"/>
  <c r="E9" i="1" s="1"/>
  <c r="G39" i="11" l="1"/>
  <c r="G155" i="11"/>
  <c r="E73" i="1"/>
  <c r="E75" i="1" s="1"/>
  <c r="F73" i="1"/>
  <c r="F75" i="1" s="1"/>
  <c r="G54" i="1"/>
  <c r="F10" i="11" l="1"/>
  <c r="I54" i="11"/>
  <c r="E11" i="11" s="1"/>
  <c r="I12" i="11" s="1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G23" i="6"/>
  <c r="G9" i="6" s="1"/>
  <c r="E15" i="6" l="1"/>
  <c r="E48" i="6" s="1"/>
  <c r="E50" i="6" s="1"/>
  <c r="F15" i="6"/>
  <c r="F48" i="6" s="1"/>
  <c r="F50" i="6" s="1"/>
  <c r="F157" i="11"/>
  <c r="E23" i="11"/>
  <c r="E40" i="11" s="1"/>
  <c r="E35" i="4"/>
  <c r="G34" i="4"/>
  <c r="E34" i="4"/>
  <c r="F12" i="4"/>
  <c r="F34" i="4" s="1"/>
  <c r="E12" i="4"/>
  <c r="F11" i="4"/>
  <c r="E11" i="4"/>
  <c r="F10" i="4"/>
  <c r="E10" i="4"/>
  <c r="F9" i="4"/>
  <c r="E9" i="4"/>
  <c r="E36" i="4"/>
  <c r="F15" i="5"/>
  <c r="E15" i="5"/>
  <c r="F14" i="5"/>
  <c r="E14" i="5"/>
  <c r="E42" i="5" s="1"/>
  <c r="F13" i="5"/>
  <c r="F12" i="5"/>
  <c r="E12" i="5"/>
  <c r="F35" i="4" l="1"/>
  <c r="F36" i="4" s="1"/>
  <c r="E44" i="5"/>
  <c r="E16" i="5"/>
  <c r="F42" i="5"/>
  <c r="F44" i="5" s="1"/>
  <c r="E58" i="9"/>
  <c r="E57" i="9"/>
  <c r="F58" i="9"/>
  <c r="F57" i="9" l="1"/>
  <c r="F59" i="9" s="1"/>
  <c r="F14" i="9"/>
  <c r="E14" i="9"/>
  <c r="G51" i="8"/>
  <c r="H13" i="8"/>
  <c r="G15" i="8"/>
  <c r="F115" i="3"/>
  <c r="G35" i="8"/>
  <c r="G10" i="8" l="1"/>
  <c r="H10" i="8" s="1"/>
  <c r="F53" i="8" l="1"/>
  <c r="H13" i="9"/>
  <c r="H8" i="9"/>
  <c r="F13" i="4"/>
  <c r="E13" i="4"/>
  <c r="H64" i="3" l="1"/>
  <c r="F7" i="3"/>
  <c r="F6" i="3" s="1"/>
  <c r="G39" i="8"/>
  <c r="G38" i="8" s="1"/>
  <c r="G11" i="8" s="1"/>
  <c r="H16" i="11" l="1"/>
  <c r="F93" i="3" l="1"/>
  <c r="F98" i="3" l="1"/>
  <c r="E98" i="3"/>
  <c r="G59" i="3" l="1"/>
  <c r="H59" i="3" s="1"/>
  <c r="G20" i="5" l="1"/>
  <c r="G9" i="5"/>
  <c r="H9" i="5" l="1"/>
  <c r="G111" i="11"/>
  <c r="G22" i="11" s="1"/>
  <c r="H22" i="11" s="1"/>
  <c r="G50" i="11"/>
  <c r="G20" i="6" l="1"/>
  <c r="G8" i="6" l="1"/>
  <c r="H8" i="6" l="1"/>
  <c r="G15" i="6"/>
  <c r="G48" i="6" s="1"/>
  <c r="G50" i="6" s="1"/>
  <c r="F16" i="5"/>
  <c r="G18" i="8" l="1"/>
  <c r="G87" i="3" l="1"/>
  <c r="G83" i="3"/>
  <c r="H83" i="3" s="1"/>
  <c r="G82" i="3"/>
  <c r="H82" i="3" s="1"/>
  <c r="G80" i="3"/>
  <c r="H80" i="3" s="1"/>
  <c r="G62" i="1"/>
  <c r="E17" i="1"/>
  <c r="H87" i="3" l="1"/>
  <c r="G14" i="1"/>
  <c r="F17" i="1"/>
  <c r="G38" i="1"/>
  <c r="G10" i="1" s="1"/>
  <c r="H10" i="1" s="1"/>
  <c r="G99" i="3"/>
  <c r="H99" i="3" s="1"/>
  <c r="E101" i="3" l="1"/>
  <c r="F101" i="3"/>
  <c r="G30" i="9"/>
  <c r="G36" i="9"/>
  <c r="G11" i="9" s="1"/>
  <c r="H11" i="9" l="1"/>
  <c r="G57" i="9"/>
  <c r="G62" i="3"/>
  <c r="H62" i="3" s="1"/>
  <c r="E61" i="3" l="1"/>
  <c r="G89" i="11"/>
  <c r="G19" i="11" l="1"/>
  <c r="B19" i="12"/>
  <c r="H19" i="11" l="1"/>
  <c r="G103" i="3"/>
  <c r="H103" i="3" s="1"/>
  <c r="G102" i="3"/>
  <c r="H102" i="3" s="1"/>
  <c r="G50" i="9"/>
  <c r="G45" i="9"/>
  <c r="G101" i="3" l="1"/>
  <c r="H101" i="3" s="1"/>
  <c r="B10" i="12" l="1"/>
  <c r="B42" i="12" l="1"/>
  <c r="G131" i="11"/>
  <c r="G70" i="3" l="1"/>
  <c r="H70" i="3" s="1"/>
  <c r="G29" i="11"/>
  <c r="H29" i="11" s="1"/>
  <c r="F107" i="3"/>
  <c r="F106" i="3" s="1"/>
  <c r="E12" i="2"/>
  <c r="E106" i="3" l="1"/>
  <c r="E109" i="3" s="1"/>
  <c r="E25" i="2"/>
  <c r="B59" i="12"/>
  <c r="E27" i="2" l="1"/>
  <c r="E114" i="3"/>
  <c r="E116" i="3" s="1"/>
  <c r="G67" i="1"/>
  <c r="H88" i="3" l="1"/>
  <c r="G86" i="3"/>
  <c r="H86" i="3" s="1"/>
  <c r="G16" i="1"/>
  <c r="H16" i="1" s="1"/>
  <c r="G50" i="1"/>
  <c r="G13" i="1" s="1"/>
  <c r="F81" i="3"/>
  <c r="H14" i="1"/>
  <c r="F76" i="3" l="1"/>
  <c r="F75" i="3" s="1"/>
  <c r="H81" i="3"/>
  <c r="G32" i="3" l="1"/>
  <c r="H32" i="3" l="1"/>
  <c r="G67" i="3"/>
  <c r="G63" i="3"/>
  <c r="H63" i="3" s="1"/>
  <c r="G104" i="11"/>
  <c r="G21" i="11" s="1"/>
  <c r="H21" i="11" s="1"/>
  <c r="G100" i="11"/>
  <c r="G96" i="11"/>
  <c r="G52" i="3"/>
  <c r="H52" i="3" s="1"/>
  <c r="G54" i="11"/>
  <c r="G11" i="11" s="1"/>
  <c r="H11" i="11" s="1"/>
  <c r="G44" i="11"/>
  <c r="H67" i="3" l="1"/>
  <c r="G61" i="3"/>
  <c r="H61" i="3" s="1"/>
  <c r="E48" i="3"/>
  <c r="E47" i="3" s="1"/>
  <c r="G60" i="3"/>
  <c r="H60" i="3" s="1"/>
  <c r="G20" i="11"/>
  <c r="E66" i="3"/>
  <c r="E65" i="3" s="1"/>
  <c r="F55" i="3"/>
  <c r="E55" i="3"/>
  <c r="G13" i="7"/>
  <c r="F16" i="7"/>
  <c r="F47" i="7" s="1"/>
  <c r="G32" i="7"/>
  <c r="G23" i="7"/>
  <c r="H11" i="3"/>
  <c r="B17" i="12"/>
  <c r="B6" i="12" s="1"/>
  <c r="H8" i="3"/>
  <c r="B25" i="12"/>
  <c r="G29" i="4"/>
  <c r="G11" i="4" s="1"/>
  <c r="H11" i="4" s="1"/>
  <c r="B39" i="12"/>
  <c r="F49" i="7" l="1"/>
  <c r="F114" i="3"/>
  <c r="F116" i="3" s="1"/>
  <c r="H20" i="11"/>
  <c r="E46" i="3"/>
  <c r="F36" i="3"/>
  <c r="F35" i="3" s="1"/>
  <c r="E36" i="3"/>
  <c r="F42" i="3"/>
  <c r="E16" i="7"/>
  <c r="E47" i="7" s="1"/>
  <c r="E42" i="3"/>
  <c r="G45" i="3"/>
  <c r="H45" i="3" s="1"/>
  <c r="B49" i="12"/>
  <c r="E49" i="7" l="1"/>
  <c r="H31" i="3"/>
  <c r="B35" i="12"/>
  <c r="B13" i="12" l="1"/>
  <c r="G17" i="9"/>
  <c r="B47" i="12"/>
  <c r="B12" i="12" s="1"/>
  <c r="B11" i="12"/>
  <c r="B9" i="12"/>
  <c r="B8" i="12"/>
  <c r="B7" i="12"/>
  <c r="B15" i="12"/>
  <c r="E93" i="3" l="1"/>
  <c r="G94" i="3"/>
  <c r="H94" i="3" s="1"/>
  <c r="F92" i="3"/>
  <c r="B5" i="12"/>
  <c r="E92" i="3" l="1"/>
  <c r="B4" i="12"/>
  <c r="G16" i="2"/>
  <c r="G97" i="3" l="1"/>
  <c r="H97" i="3" s="1"/>
  <c r="G96" i="3"/>
  <c r="H96" i="3" s="1"/>
  <c r="G95" i="3"/>
  <c r="H95" i="3" s="1"/>
  <c r="G84" i="3"/>
  <c r="H84" i="3" s="1"/>
  <c r="G79" i="3"/>
  <c r="H79" i="3" s="1"/>
  <c r="G78" i="3"/>
  <c r="H78" i="3" s="1"/>
  <c r="H77" i="3"/>
  <c r="G71" i="3"/>
  <c r="H71" i="3" s="1"/>
  <c r="G69" i="3"/>
  <c r="H69" i="3" s="1"/>
  <c r="G68" i="3"/>
  <c r="G58" i="3"/>
  <c r="H58" i="3" s="1"/>
  <c r="G54" i="3"/>
  <c r="H54" i="3" s="1"/>
  <c r="G53" i="3"/>
  <c r="H53" i="3" s="1"/>
  <c r="G51" i="3"/>
  <c r="H51" i="3" s="1"/>
  <c r="G50" i="3"/>
  <c r="H50" i="3" s="1"/>
  <c r="G49" i="3"/>
  <c r="H49" i="3" s="1"/>
  <c r="G57" i="3"/>
  <c r="H57" i="3" s="1"/>
  <c r="G56" i="3"/>
  <c r="H56" i="3" s="1"/>
  <c r="G44" i="3"/>
  <c r="H44" i="3" s="1"/>
  <c r="G43" i="3"/>
  <c r="H43" i="3" s="1"/>
  <c r="G41" i="3"/>
  <c r="H41" i="3" s="1"/>
  <c r="G39" i="3"/>
  <c r="H39" i="3" s="1"/>
  <c r="G38" i="3"/>
  <c r="H38" i="3" s="1"/>
  <c r="H37" i="3"/>
  <c r="G33" i="3"/>
  <c r="H34" i="3"/>
  <c r="G27" i="3"/>
  <c r="H27" i="3" s="1"/>
  <c r="G26" i="3"/>
  <c r="H26" i="3" s="1"/>
  <c r="G24" i="3"/>
  <c r="H24" i="3" s="1"/>
  <c r="G23" i="3"/>
  <c r="H23" i="3" s="1"/>
  <c r="G21" i="3"/>
  <c r="H21" i="3" s="1"/>
  <c r="G20" i="3"/>
  <c r="H20" i="3" s="1"/>
  <c r="H18" i="3"/>
  <c r="H13" i="3"/>
  <c r="H12" i="3"/>
  <c r="G9" i="3"/>
  <c r="H9" i="3" s="1"/>
  <c r="H68" i="3" l="1"/>
  <c r="G66" i="3"/>
  <c r="G65" i="3" s="1"/>
  <c r="H33" i="3"/>
  <c r="G30" i="3"/>
  <c r="H30" i="3" s="1"/>
  <c r="G36" i="3"/>
  <c r="H10" i="3"/>
  <c r="G42" i="3"/>
  <c r="H42" i="3" s="1"/>
  <c r="G48" i="3"/>
  <c r="G7" i="3"/>
  <c r="G6" i="3" s="1"/>
  <c r="H48" i="3" l="1"/>
  <c r="G35" i="3"/>
  <c r="H35" i="3" s="1"/>
  <c r="H36" i="3"/>
  <c r="G45" i="1"/>
  <c r="G27" i="1"/>
  <c r="G55" i="3" l="1"/>
  <c r="G47" i="3" s="1"/>
  <c r="G46" i="3" l="1"/>
  <c r="H55" i="3"/>
  <c r="H66" i="3"/>
  <c r="G76" i="3"/>
  <c r="G75" i="3" s="1"/>
  <c r="H47" i="3" l="1"/>
  <c r="H75" i="3"/>
  <c r="H76" i="3"/>
  <c r="H65" i="3"/>
  <c r="G17" i="3"/>
  <c r="H46" i="3" l="1"/>
  <c r="E7" i="3"/>
  <c r="E6" i="3" s="1"/>
  <c r="H25" i="3"/>
  <c r="H22" i="3"/>
  <c r="H19" i="3"/>
  <c r="G26" i="5"/>
  <c r="H6" i="3" l="1"/>
  <c r="H7" i="3"/>
  <c r="F17" i="3"/>
  <c r="E17" i="3"/>
  <c r="G21" i="1"/>
  <c r="G9" i="1" s="1"/>
  <c r="H17" i="3" l="1"/>
  <c r="H9" i="1"/>
  <c r="E104" i="3"/>
  <c r="E111" i="3" s="1"/>
  <c r="G23" i="9"/>
  <c r="G8" i="9" s="1"/>
  <c r="G137" i="11" l="1"/>
  <c r="G33" i="11" s="1"/>
  <c r="H33" i="11" s="1"/>
  <c r="G123" i="11"/>
  <c r="G25" i="11" s="1"/>
  <c r="G118" i="11"/>
  <c r="G68" i="11"/>
  <c r="G15" i="11" s="1"/>
  <c r="H15" i="11" s="1"/>
  <c r="G62" i="11"/>
  <c r="G10" i="11"/>
  <c r="K12" i="11" s="1"/>
  <c r="G72" i="11"/>
  <c r="H25" i="11" l="1"/>
  <c r="H10" i="11"/>
  <c r="G13" i="11"/>
  <c r="H13" i="11" s="1"/>
  <c r="G17" i="11"/>
  <c r="H17" i="11" s="1"/>
  <c r="G39" i="9"/>
  <c r="G12" i="9" s="1"/>
  <c r="H12" i="9" l="1"/>
  <c r="G58" i="9"/>
  <c r="G59" i="9" s="1"/>
  <c r="G157" i="11"/>
  <c r="G23" i="11"/>
  <c r="H23" i="11" s="1"/>
  <c r="H39" i="11"/>
  <c r="G40" i="11" l="1"/>
  <c r="H40" i="11" s="1"/>
  <c r="G100" i="3"/>
  <c r="H100" i="3" s="1"/>
  <c r="G32" i="5"/>
  <c r="G98" i="3" l="1"/>
  <c r="H98" i="3" s="1"/>
  <c r="G34" i="1"/>
  <c r="G24" i="4" l="1"/>
  <c r="G10" i="4" s="1"/>
  <c r="H10" i="4" s="1"/>
  <c r="F109" i="3" l="1"/>
  <c r="F104" i="3" l="1"/>
  <c r="F111" i="3" s="1"/>
  <c r="G42" i="6" l="1"/>
  <c r="G13" i="6" s="1"/>
  <c r="H13" i="6" s="1"/>
  <c r="G35" i="6"/>
  <c r="G29" i="6"/>
  <c r="G11" i="6" l="1"/>
  <c r="G10" i="6"/>
  <c r="H10" i="6" s="1"/>
  <c r="H15" i="6"/>
  <c r="H11" i="8" l="1"/>
  <c r="G22" i="8"/>
  <c r="G8" i="8" s="1"/>
  <c r="H8" i="8" l="1"/>
  <c r="G53" i="8"/>
  <c r="H15" i="8"/>
  <c r="H13" i="7" l="1"/>
  <c r="G12" i="7" l="1"/>
  <c r="H8" i="7"/>
  <c r="H12" i="7" l="1"/>
  <c r="G16" i="7"/>
  <c r="G14" i="9"/>
  <c r="H14" i="9" s="1"/>
  <c r="G11" i="7"/>
  <c r="H11" i="7" s="1"/>
  <c r="H16" i="7" l="1"/>
  <c r="G47" i="7"/>
  <c r="G49" i="7" s="1"/>
  <c r="G93" i="3"/>
  <c r="H93" i="3" s="1"/>
  <c r="G14" i="5"/>
  <c r="H14" i="5" s="1"/>
  <c r="G29" i="5"/>
  <c r="G12" i="5" s="1"/>
  <c r="G38" i="5"/>
  <c r="G15" i="5" s="1"/>
  <c r="H15" i="5" s="1"/>
  <c r="G19" i="4"/>
  <c r="G9" i="4" s="1"/>
  <c r="G35" i="4" s="1"/>
  <c r="H115" i="3" l="1"/>
  <c r="G36" i="4"/>
  <c r="H12" i="5"/>
  <c r="G42" i="5"/>
  <c r="G44" i="5" s="1"/>
  <c r="G13" i="4"/>
  <c r="H13" i="4" s="1"/>
  <c r="H9" i="4"/>
  <c r="G16" i="5"/>
  <c r="H16" i="5" s="1"/>
  <c r="G92" i="3"/>
  <c r="H92" i="3" s="1"/>
  <c r="G12" i="1"/>
  <c r="G73" i="1" s="1"/>
  <c r="G75" i="1" s="1"/>
  <c r="H12" i="1" l="1"/>
  <c r="G17" i="1"/>
  <c r="G104" i="3"/>
  <c r="H104" i="3" l="1"/>
  <c r="H17" i="1"/>
  <c r="H9" i="2" l="1"/>
  <c r="G25" i="2"/>
  <c r="G114" i="3" s="1"/>
  <c r="H12" i="2" l="1"/>
  <c r="G27" i="2"/>
  <c r="H107" i="3" l="1"/>
  <c r="G106" i="3"/>
  <c r="G116" i="3"/>
  <c r="H114" i="3"/>
  <c r="H116" i="3" l="1"/>
  <c r="H106" i="3"/>
  <c r="G109" i="3"/>
  <c r="G111" i="3" s="1"/>
  <c r="H109" i="3" l="1"/>
  <c r="H111" i="3" l="1"/>
</calcChain>
</file>

<file path=xl/sharedStrings.xml><?xml version="1.0" encoding="utf-8"?>
<sst xmlns="http://schemas.openxmlformats.org/spreadsheetml/2006/main" count="760" uniqueCount="339">
  <si>
    <t>Odbor zdravotnictví</t>
  </si>
  <si>
    <t>ORJ - 14</t>
  </si>
  <si>
    <t xml:space="preserve">Správce: </t>
  </si>
  <si>
    <t>vedoucí odboru</t>
  </si>
  <si>
    <t>v tis.Kč</t>
  </si>
  <si>
    <t>§</t>
  </si>
  <si>
    <t>seskupení položek</t>
  </si>
  <si>
    <t>Název seskupení položek</t>
  </si>
  <si>
    <t>%</t>
  </si>
  <si>
    <t>Celkem</t>
  </si>
  <si>
    <t>Komentář:</t>
  </si>
  <si>
    <t xml:space="preserve">Neinvestiční transfery spolkům </t>
  </si>
  <si>
    <t xml:space="preserve">§ 3592, seskupení pol. 52 - Neinvestiční transfery soukromoprávním subjektům </t>
  </si>
  <si>
    <t xml:space="preserve">Neinvestiční transfery nefinančním podnikatelským subjektům - právnickým osobám </t>
  </si>
  <si>
    <t xml:space="preserve">Dotační program: </t>
  </si>
  <si>
    <t xml:space="preserve">Dotační tituly: </t>
  </si>
  <si>
    <t xml:space="preserve">Odbor zdravotnictví </t>
  </si>
  <si>
    <t>ORJ</t>
  </si>
  <si>
    <t>UZ</t>
  </si>
  <si>
    <t xml:space="preserve">Odbor dopravy a silničního hospodářství </t>
  </si>
  <si>
    <t>ORJ - 12</t>
  </si>
  <si>
    <t>Ing. Ladislav Růžička</t>
  </si>
  <si>
    <t>Investiční transfery</t>
  </si>
  <si>
    <t xml:space="preserve">Investiční transfery obcím </t>
  </si>
  <si>
    <t>§ 2219, seskupení pol. 63 - Investiční transfery</t>
  </si>
  <si>
    <t xml:space="preserve">Odbor sociálních věcí </t>
  </si>
  <si>
    <t>ORJ - 11</t>
  </si>
  <si>
    <t xml:space="preserve">Ostatní neinvestiční transfery neziskovým a podobných organizacím </t>
  </si>
  <si>
    <t xml:space="preserve">Neinvestiční transfery obcím </t>
  </si>
  <si>
    <t>ORJ - 18</t>
  </si>
  <si>
    <t xml:space="preserve">Odbor životního prostředí a zemědělství </t>
  </si>
  <si>
    <t>ORJ - 09</t>
  </si>
  <si>
    <t>Ing. Josef Veselský</t>
  </si>
  <si>
    <t xml:space="preserve">Účelové neinvestiční transfery fyzickým osobám </t>
  </si>
  <si>
    <t>Odbor strategického rozvoje kraje</t>
  </si>
  <si>
    <t>ORJ - 08</t>
  </si>
  <si>
    <t xml:space="preserve">Ing. Radek Dosoudil </t>
  </si>
  <si>
    <t>odbor strategického rozvoje kraje</t>
  </si>
  <si>
    <t>ORJ - 10</t>
  </si>
  <si>
    <t>Mgr. Miroslav Gajdůšek, MBA</t>
  </si>
  <si>
    <t xml:space="preserve">Neinvestiční příspěvky zřízeným příspěvkovým organizacím </t>
  </si>
  <si>
    <t xml:space="preserve">Odbor </t>
  </si>
  <si>
    <t>odbor ekonomický</t>
  </si>
  <si>
    <t>Individuální dotace</t>
  </si>
  <si>
    <t xml:space="preserve">Dotace celkem </t>
  </si>
  <si>
    <t xml:space="preserve">odbor životního prostředí a zemědělství </t>
  </si>
  <si>
    <t xml:space="preserve">odbor dopravy a silničního hospodářství </t>
  </si>
  <si>
    <t xml:space="preserve">odbor sociálních věcí </t>
  </si>
  <si>
    <t>Odbor sportu, kultury a památkové péče</t>
  </si>
  <si>
    <t>§ 5512, seskupení pol. 63 - Investiční transfery</t>
  </si>
  <si>
    <t>Odbor školství a mládeže</t>
  </si>
  <si>
    <t>ORJ - 13</t>
  </si>
  <si>
    <t>§ 3419, seskupení pol. 63 - Investiční transfery</t>
  </si>
  <si>
    <t>Odbor kancelář hejtmana</t>
  </si>
  <si>
    <t>odbor školství a mládeže</t>
  </si>
  <si>
    <t>odbor sportu, kultury a památkové péče</t>
  </si>
  <si>
    <t xml:space="preserve">odbor zdravotnictví </t>
  </si>
  <si>
    <t xml:space="preserve">b) Dotační programy / tituly </t>
  </si>
  <si>
    <t>Ing. Luděk Niče</t>
  </si>
  <si>
    <t>ORJ - 07</t>
  </si>
  <si>
    <t>Individuální dotace  (UZ 401)</t>
  </si>
  <si>
    <t>§ 2212, seskupení pol. 63 - Investiční transfery</t>
  </si>
  <si>
    <t xml:space="preserve">Individuální žádosti </t>
  </si>
  <si>
    <t xml:space="preserve">odbro zdravotnictví </t>
  </si>
  <si>
    <t>odbor kancelář hejtmana</t>
  </si>
  <si>
    <t xml:space="preserve">mimořádné dotace </t>
  </si>
  <si>
    <t xml:space="preserve">bez konkrétního určení </t>
  </si>
  <si>
    <t>Střední škola stavební a podnikatelská s.r.o.</t>
  </si>
  <si>
    <t>Sluňákov - centrum ekologických aktivit města Olomouce, o.p.s.</t>
  </si>
  <si>
    <t>ARPOK, o.p.s.</t>
  </si>
  <si>
    <t>BEACPP4OK</t>
  </si>
  <si>
    <t xml:space="preserve">Středisko volného času a zařízení pro další vzdělávání pedagogických pracovníků Doris Šumperk </t>
  </si>
  <si>
    <t>Benjamin, p.o. Moravskoslezského kraje</t>
  </si>
  <si>
    <t>Krajská rada seniorů Olomouckého kraje pobočný spolek Rady seniorů České republiky</t>
  </si>
  <si>
    <t xml:space="preserve">ostatní </t>
  </si>
  <si>
    <t>BESIP</t>
  </si>
  <si>
    <t>Klub českých turistů</t>
  </si>
  <si>
    <t>Europe Direct</t>
  </si>
  <si>
    <t xml:space="preserve">Celkem </t>
  </si>
  <si>
    <t>Rezerva na indiviuální žádosti - návrh pro rok 2019</t>
  </si>
  <si>
    <t>Olomouc region Card - provozní náklady a administrace</t>
  </si>
  <si>
    <t xml:space="preserve">Jeseníky - Sdružení cestovního ruchu - podpora koordinované strojové údržby běžeckých tratí v Jeseníkách </t>
  </si>
  <si>
    <t>Jeseníky - Sdružení cestovního ruchu - podpora marketingového rozvoje destinace Jeseníky</t>
  </si>
  <si>
    <t>Střední Moraval - Sdružení cestovního ruchu - rozvoj cestovního ruchu na Střední Moravě</t>
  </si>
  <si>
    <t>oblast krizového řízení - žádosti navazujícíc na Výzvu GŘ MV ČR - dotační program na Účelové investiční dotace pro jednotky sboru dobrovolných hasičů obcí (Stavba nebo rekonstrukce požární zbrojnice)</t>
  </si>
  <si>
    <t>Kroměřížská dráha - na vypravení zvláštních vlaků</t>
  </si>
  <si>
    <t>různé</t>
  </si>
  <si>
    <t>oblast krizového řízení (Český svaz bojovníků za svobodu, Letecký spolek generála Peřiny, Recsue Olomouc, Vojenský spolek rehabilitovaných a jiné)</t>
  </si>
  <si>
    <t xml:space="preserve">oblast krizového řízení    </t>
  </si>
  <si>
    <t>§ 2223, seskupení pol. 63 - Investiční transfery</t>
  </si>
  <si>
    <t>Vysoká škola báňská - Technická univerzita Ostrava</t>
  </si>
  <si>
    <t>Cech instalatérů České republiky, z.s.</t>
  </si>
  <si>
    <t>Spolek Střední průmyslové školy strojnické Olomouc, z.s.</t>
  </si>
  <si>
    <t>Nadační fond Obchodní akademie Mohelnice</t>
  </si>
  <si>
    <t xml:space="preserve">Neinvestiční transfery církvím a náboženským společnostem </t>
  </si>
  <si>
    <t>Povodí Moravy, s.p. - Opatření ke zlepšení jakosti vod ve vodní nádrži Plumlov</t>
  </si>
  <si>
    <t>Povodí Moravy, s.p. - protivodňová opatření - Morava Olomouc</t>
  </si>
  <si>
    <t>Obec Olšany u Prostějova - sanační zásah</t>
  </si>
  <si>
    <t>Českomoravská myslivecká jednota, z.s. - okresní myslivecký spolek (Národní výstava psů Floracanis Olomouc)</t>
  </si>
  <si>
    <t xml:space="preserve">Muzeum umění Olomouc </t>
  </si>
  <si>
    <t xml:space="preserve">Všechny odbory </t>
  </si>
  <si>
    <t xml:space="preserve">Investiční transfery spolkům </t>
  </si>
  <si>
    <t xml:space="preserve">§ 3412, seskupení pol. 63 - Investiční transfery </t>
  </si>
  <si>
    <t>individuální žádosti v oblasti sportu</t>
  </si>
  <si>
    <t>individuální žádosti v oblasti kultury</t>
  </si>
  <si>
    <t>individuální žádosti v oblasti památkové péče</t>
  </si>
  <si>
    <t>obec Rapotín</t>
  </si>
  <si>
    <t>7=6/4</t>
  </si>
  <si>
    <t xml:space="preserve">Neinvestiční transfery fundacím, ústavům a obecně prospěšným společnostem </t>
  </si>
  <si>
    <t xml:space="preserve"> </t>
  </si>
  <si>
    <t>03_02_1 Podpora začínajících včelařů (UZ 455)</t>
  </si>
  <si>
    <t>03_02_2 Podpora stávajících včelařů (UZ 456)</t>
  </si>
  <si>
    <t>04_02_1 Řešení mimořádné situace na infrastruktuře vodovodů a kanalizací pro veřejnou potřebu (UZ460)</t>
  </si>
  <si>
    <t>04_02_2 Řešení mimořádné situace na vodních dílech a realizace opatření k předcházení a odstraňování následků povodní (UZ 461)</t>
  </si>
  <si>
    <t>03_03_1 Podpora činnosti záchranných stanic pro handicapované živočichy (UZ 467)</t>
  </si>
  <si>
    <t>03_03_2 Podpora akcí zaměřených na oblast životního prostředí a zemědělství a podpora činnosti zájmových spolků a organizací, předmětem jejichž činnosti je oblast životního prostředí a zemědělství  (UZ 469)</t>
  </si>
  <si>
    <t>03_02_1 Podpora začínajících včelařů</t>
  </si>
  <si>
    <t>03_02_2 Podpora stávajících včelařů</t>
  </si>
  <si>
    <t>04_02_1 Řešení mimořádné situace na infrastruktuře vodovodů a kanalizací pro veřejnou potřebu</t>
  </si>
  <si>
    <t xml:space="preserve">04_02_2 Řešení mimořádné situace na vodních dílech a realizace opatření k předcházení a odstraňování následků povodní </t>
  </si>
  <si>
    <t>03_03_1 Podpora činnosti záchranných stanic pro handicapované živočichy</t>
  </si>
  <si>
    <t xml:space="preserve">03_03_2 Podpora akcí zaměřených na oblast životního prostředí a zemědělství a podpora činnosti zájmových spolků a organizací, předmětem jejichž činnosti je oblast životního prostředí a zemědělství </t>
  </si>
  <si>
    <t>různé §</t>
  </si>
  <si>
    <t xml:space="preserve">Mgr. Olga Fidrová, MBA </t>
  </si>
  <si>
    <t xml:space="preserve">oblast školství </t>
  </si>
  <si>
    <t>Ing. Bohuslav Kolář, MBA, LL.M.</t>
  </si>
  <si>
    <t>Odbor ekonomický</t>
  </si>
  <si>
    <t xml:space="preserve">oblast sportu: </t>
  </si>
  <si>
    <t xml:space="preserve">oblast sportu celkem:  </t>
  </si>
  <si>
    <t>oblast kultury a památkové péče</t>
  </si>
  <si>
    <t xml:space="preserve">oblast kultury a památkové péče celkem:  </t>
  </si>
  <si>
    <t>oblast sportu:</t>
  </si>
  <si>
    <t>oblast kultury a památkové péče:</t>
  </si>
  <si>
    <t xml:space="preserve">Běžné výdaje </t>
  </si>
  <si>
    <t>Kapitálové výdaje</t>
  </si>
  <si>
    <t>§ 3635, seskupení pol. 63 - Investiční transfery</t>
  </si>
  <si>
    <t xml:space="preserve">Oblast sportu: </t>
  </si>
  <si>
    <t>Oblast  kultury a památkové péče</t>
  </si>
  <si>
    <t>§3311</t>
  </si>
  <si>
    <t>01_01_03 Podpora přípravy projektové dokumentace (UZ 444)</t>
  </si>
  <si>
    <t>01_01_01 Podpora budování a obnovy infrastruktury obce (UZ 443)</t>
  </si>
  <si>
    <t>01_01_02 Podpora zpracování územně plánovací dokumentace (UZ 441)</t>
  </si>
  <si>
    <t>14_01_1 Podpora regionálního značení (UZ 430)</t>
  </si>
  <si>
    <t>14_01_2 Podpora farmářských trhů (UZ 431)</t>
  </si>
  <si>
    <t>08_02 Program finanční podpory poskytování sociálních služeb v Olomouckém kraji - Podprogram č. 2 (UZ 530)</t>
  </si>
  <si>
    <t>10_04  Program podpory stipendií poskytovatelů akutní lůžkové péče v roce 2022 (UZ 625)</t>
  </si>
  <si>
    <t>12_01_01 Nadregionální akce cestovního ruchu (UZ 580)</t>
  </si>
  <si>
    <t>08_01_01 Podpora prevence kriminality (UZ 525)</t>
  </si>
  <si>
    <t>08_01_02 Podpora prorodinných aktivit (UZ 527)</t>
  </si>
  <si>
    <t>08_01_03 Podpora aktivit směřujících k sociálnímu začleňování  (UZ 528)</t>
  </si>
  <si>
    <t>08_01_04 Podpora infrastruktury sociálních služeb na území Olomouckého kraje (UZ 529)</t>
  </si>
  <si>
    <t>10_02_02 Ambulantní léčba  (UZ 577)</t>
  </si>
  <si>
    <t>10_02_03 Doléčovací programy (UZ 578)</t>
  </si>
  <si>
    <t>10_01_02 Podpora významných aktivit v oblasti zdravotnictví (UZ 675)</t>
  </si>
  <si>
    <t>10_01_01 Podpora zdravotně-preventivních aktivit pro všechny skupiny obyvatel  
(UZ 566)</t>
  </si>
  <si>
    <t>11_01_01 Podpora poskytovatelů lůžkové paliativní péče (UZ 660)</t>
  </si>
  <si>
    <t xml:space="preserve">12_01_02 Podpora rozvoje zahraničních vztahů  (UZ 581) </t>
  </si>
  <si>
    <t>12_01_03 Podpora turistických informačních center (UZ 582)</t>
  </si>
  <si>
    <t>12_01_04 Podpora rozvoje cestovního ruchu  (UZ 583)</t>
  </si>
  <si>
    <r>
      <t>02_01_5 Podpora venkovských prodejen (UZ 646)</t>
    </r>
    <r>
      <rPr>
        <b/>
        <i/>
        <sz val="11"/>
        <color rgb="FFFF0000"/>
        <rFont val="Arial"/>
        <family val="2"/>
        <charset val="238"/>
      </rPr>
      <t xml:space="preserve"> Není v souladu s materiálem projednaným ROK 30.8.2021</t>
    </r>
  </si>
  <si>
    <t>06_02_01 Podpora sportovních akcí (UZ 501)</t>
  </si>
  <si>
    <t>06_02_02 Dotace na získání trenérské licence (UZ 502)</t>
  </si>
  <si>
    <t>06_02_04 Podpora mládežnických reprezentantů ČR (do 21 let) z Olomouckého kraje 
(UZ 504)</t>
  </si>
  <si>
    <t>06_01_01 Podpora celoroční sportovní činnosti (UZ 595)</t>
  </si>
  <si>
    <t>06_01_02 Podpora přípravy dětí a mládeže na vrcholový sport  (UZ 596)</t>
  </si>
  <si>
    <t>06_09 Víceletá podpora v oblasti sportu 2022-2024</t>
  </si>
  <si>
    <t>06_09_01 Víceletá podpora významných sportovních akcí  (UZ 650)</t>
  </si>
  <si>
    <t>06_09_02 Víceletá podpora sportovní činnosti (UZ 651)</t>
  </si>
  <si>
    <t>07_01_01 Obnova kulturních památek (UZ 550)</t>
  </si>
  <si>
    <t>07_01_02 Obnova staveb drobné architektury místního významu (UZ 551)</t>
  </si>
  <si>
    <t>07_01_03 Obnova nemovitostí, které nejsou kulturní památkou, nacházejících se na území památkových rezervací a památkových zón a jejich ochranných pásem  (UZ 552)</t>
  </si>
  <si>
    <t>14_01_01 Podpora regionálního značení</t>
  </si>
  <si>
    <t>14_01_02 Podpora farmářských trhů</t>
  </si>
  <si>
    <t>01_01_02 Podpora zpracování územně plánovací dokumentace</t>
  </si>
  <si>
    <t>01_01_01 Podpora budování a obnovy infrastruktury obce</t>
  </si>
  <si>
    <t>01_01_03 Podpora přípravy projektové dokumentace</t>
  </si>
  <si>
    <t>02_01 Dotace na podporu lesních ekosystémů 2020-2025</t>
  </si>
  <si>
    <t>08_01_01 Podpora prevence kriminality</t>
  </si>
  <si>
    <t>08_01_02 Podpora prorodinných aktivit</t>
  </si>
  <si>
    <t xml:space="preserve">08_01_03 Podpora aktivit směřujících k sociálnímu začleňování </t>
  </si>
  <si>
    <t>08_01_04 Podpora infrastruktury sociálních služeb na území Olomouckého kraje</t>
  </si>
  <si>
    <t>08 -02 Program finanční podpory poskytování sociálních služeb v Olomouckém kraji - Podprogram č. 2</t>
  </si>
  <si>
    <t>06_02_01 Podpora sportovních akcí</t>
  </si>
  <si>
    <t>06_02_02 Dotace na získání ternérské licence</t>
  </si>
  <si>
    <t>06_02_03 Podpora reprezentantů ČR z Olomouckého kraje</t>
  </si>
  <si>
    <t xml:space="preserve">06_02_04 Podpora mládežnických reprezentantů ČR (do 21 let) z Olomouckého kraje </t>
  </si>
  <si>
    <t>06_01_01 Podpora celoroční sportovní činnosti</t>
  </si>
  <si>
    <t xml:space="preserve">06_01_02 Podpora přípravy dětí a mládeže na vrcholový sport </t>
  </si>
  <si>
    <t>06_09_01 Víceletá podpora významných sportovních akcí</t>
  </si>
  <si>
    <t>06_09_02 Víceletá podpora sportovní činnosti</t>
  </si>
  <si>
    <t>07_01_01 Obnova kulturních památek</t>
  </si>
  <si>
    <t>07_01_02 Obnova staveb drobné architektury místního významu</t>
  </si>
  <si>
    <t>07_01_03 Obnova nemovitostí, které nejsou kulturní památkou, nacházejících se na území památkových rezervací a památkových zón a jejich ochranných pásem</t>
  </si>
  <si>
    <t>10_02_01 Kontaktní a poradenské služby a terénní programy</t>
  </si>
  <si>
    <t>10_02_02 Ambulantní léčba</t>
  </si>
  <si>
    <t>10_02_03 Doléčovací programy</t>
  </si>
  <si>
    <t xml:space="preserve">10_01_01 Podpora zdravotně-preventivních aktivit pro všechny skupiny obyvatel </t>
  </si>
  <si>
    <t>10_01_02 Podpora významných aktivit v oblasti zdravotnictví</t>
  </si>
  <si>
    <t>10_04  Program podpory stipendií poskytovatelů akutní lůžkové péče v roce 2022</t>
  </si>
  <si>
    <t>11_01_01 Podpora poskytovatelů lůžkové paliativní péče</t>
  </si>
  <si>
    <t>12_01_01 Nadregionální akce cestovního ruchu</t>
  </si>
  <si>
    <t xml:space="preserve">12_01_02 Podpora rozvoje zahraničních vztahů </t>
  </si>
  <si>
    <t xml:space="preserve">12_01_03 Podpora turistických informačních center </t>
  </si>
  <si>
    <t xml:space="preserve">12_01_04 Podpora rozvoje cestovního ruchu </t>
  </si>
  <si>
    <t xml:space="preserve">Rekapitulace: </t>
  </si>
  <si>
    <t>Běžné výdaje</t>
  </si>
  <si>
    <t>52,53,
54</t>
  </si>
  <si>
    <t xml:space="preserve">Investiční transfery  </t>
  </si>
  <si>
    <t>Správce: Ing. Petr Flora</t>
  </si>
  <si>
    <t>10_02_01 Kontaktní a poradenské služby a terénní programy (UZ 575)</t>
  </si>
  <si>
    <t>10_02_04 Specifická selektivní a indikovaná primární prevence (579)</t>
  </si>
  <si>
    <t>10_02_04 Specifická selektivní a indikovaná primární prevence</t>
  </si>
  <si>
    <t>Schválený rozpočet 2022</t>
  </si>
  <si>
    <t>Upravený rozpočet k 
31. 7. 2022</t>
  </si>
  <si>
    <t>Návrh rozpočtu 2023</t>
  </si>
  <si>
    <t>14_01 Program na podporu místních produktů 2023</t>
  </si>
  <si>
    <t>15_01 Smart region Olomoucký kraj 2023</t>
  </si>
  <si>
    <t>15_01_02 Podpora realizace SMART opatření v oblasti eHealth  (UZ 561)</t>
  </si>
  <si>
    <t>01_01 Program obnovy venkova Olomouckého kraje 2023</t>
  </si>
  <si>
    <t xml:space="preserve">Neinvestiční transfery veřejnoprávním osobám a mezi peněžními fondy téže osoby a platby daní </t>
  </si>
  <si>
    <t xml:space="preserve">§ 3639, seskupení pol. 53 - Neinvestiční transfery veřejnoprávním osobám a mezi peněžními fondy téže osoby a platby daní </t>
  </si>
  <si>
    <t xml:space="preserve">§ 3633, seskupení pol. 53 - Neinvestiční transfery veřejnoprávním osobám a mezi peněžními fondy téže osoby a platby daní </t>
  </si>
  <si>
    <t>§ 2141, seskupení pol. 52 - Neinvestiční transfery soukromoprávním osobám</t>
  </si>
  <si>
    <t xml:space="preserve">Neinvestiční transfery soukromoprávním osobám </t>
  </si>
  <si>
    <t xml:space="preserve">Neinvestiční transfery nefinančním podnikatelům - právnickým osobám </t>
  </si>
  <si>
    <t>sesk. 52</t>
  </si>
  <si>
    <t>sesk. 53</t>
  </si>
  <si>
    <r>
      <t xml:space="preserve">3639
</t>
    </r>
    <r>
      <rPr>
        <sz val="9"/>
        <rFont val="Arial"/>
        <family val="2"/>
        <charset val="238"/>
      </rPr>
      <t>+ různé §</t>
    </r>
  </si>
  <si>
    <t>15_01_01 Podpora přípravy a realizace SMART opatření  (UZ 560)</t>
  </si>
  <si>
    <r>
      <t xml:space="preserve">3633
</t>
    </r>
    <r>
      <rPr>
        <sz val="9"/>
        <rFont val="Arial"/>
        <family val="2"/>
        <charset val="238"/>
      </rPr>
      <t>+ různé §</t>
    </r>
  </si>
  <si>
    <t xml:space="preserve">15_01_01 Podpora přípravy a realizace SMART opatření </t>
  </si>
  <si>
    <t xml:space="preserve">15_01_02 Podpora realizace SMART opatření v oblasti eHealth </t>
  </si>
  <si>
    <t>12_01 Program na podporu cestovního ruchu a zahraničních vztahů 2023</t>
  </si>
  <si>
    <t>13_02 Program na podporu JSDH 2023</t>
  </si>
  <si>
    <t>13_01 Dotace na činnost a akce spolků hasičů a pobočných spolků hasičů Olomouckého kraje 2023</t>
  </si>
  <si>
    <t xml:space="preserve">§ 2143, seskupení pol. 53 - Neinvestiční transfery veřejnoprávním osobám a mezi peněžními fondy téže osoby a platby daní </t>
  </si>
  <si>
    <t xml:space="preserve">§ 5512, seskupení pol. 53 - Neinvestiční transfery veřejnoprávním osobám a mezi peněžními fondy téže osoby a platby daní </t>
  </si>
  <si>
    <t xml:space="preserve">§ 5512, seskupení pol. 52 - Neinvestiční transfery soukromoprávním osobám </t>
  </si>
  <si>
    <t>13_02_01 Dotace na pořízení, technické zhodnocení a opravu požární techniky, nákup věcného vybavení a zajištění akceschopnosti JSDH obcí Olomouckého kraje 2023</t>
  </si>
  <si>
    <t>13_02_02 Dotace na pořízení cisternových automobilových stříkaček a dopravních automobilů pro JSDH obcí Olomouckého kraje s dotací MV ČR  2023</t>
  </si>
  <si>
    <t>13_01_01 Dotace na akce spolků hasičů a pobočných spolků hasičů Olomouckého kraje 2023</t>
  </si>
  <si>
    <t>13_01_02 Dotace na činnost spolků hasičů a pobočných spolků hasičů Olomouckého kraje 2023</t>
  </si>
  <si>
    <t xml:space="preserve">04_01 Program na podporu vzdělávání na vysokých školách v Olomouckém kraji v roce 2023 (UZ 485) </t>
  </si>
  <si>
    <t>04_02 Studijní stipendium Olomouckého kraje na studium v zahraničí v roce 2023 (UZ 495)</t>
  </si>
  <si>
    <t>04_03 Program na podporu environmentálního vzdělávání, výchovy a osvěty v Olomouckém kraji v roce 2023 (UZ 510)</t>
  </si>
  <si>
    <t>04_04 Program na podporu práce s dětmi a mládeží v Olomouckém kraji v roce 2023 (UZ 520)</t>
  </si>
  <si>
    <t xml:space="preserve">§ 3299, seskupení pol. 53 - Neinvestiční transfery veřejnoprávním osobám a mezi peněžními fondy téže osoby a platby daní </t>
  </si>
  <si>
    <t xml:space="preserve">§ 3792, seskupení pol. 53 - Neinvestiční transfery veřejnoprávním osobám a mezi peněžními fondy téže osoby a platby daní </t>
  </si>
  <si>
    <t xml:space="preserve">Neinvestiční transfery a některé náhrady fyzickým osobám </t>
  </si>
  <si>
    <t xml:space="preserve">§ 3299, seskupení pol. 54 - Neinvestiční transfery a některé náhrady fyzickým osobám </t>
  </si>
  <si>
    <t>Neinvestiční transfery veřejným vysokým školám</t>
  </si>
  <si>
    <t>04_01 Program na podporu vzdělávání na vysokých školách v Olomouckém kraji v roce 2023</t>
  </si>
  <si>
    <t>04_02 Studijní stipendium Olomouckého kraje na studium v zahraničí v roce 2023</t>
  </si>
  <si>
    <t>04_03 Program na podporu environmentálního vzdělávání, výchovy a osvěty v Olomouckém kraji v roce 2023</t>
  </si>
  <si>
    <t>04_04 Program na podporu práce s dětmi a mládeží v Olomouckém kraji v roce 2023</t>
  </si>
  <si>
    <t>Mgr. Bc. Zbyněk Vočka</t>
  </si>
  <si>
    <t>08_01 Dotační program pro sociální oblast 2023</t>
  </si>
  <si>
    <t xml:space="preserve">Investiční transfery </t>
  </si>
  <si>
    <t xml:space="preserve">§ 3299, seskupení pol. 52 - Neinvestiční transfery soukromoprávním osobám </t>
  </si>
  <si>
    <t xml:space="preserve">§ 3429, seskupení pol. 52 - Neinvestiční transfery soukromoprávním osobám </t>
  </si>
  <si>
    <t xml:space="preserve">§ 4349, seskupení pol. 52 - Neinvestiční transfery soukromoprávním osobám </t>
  </si>
  <si>
    <t xml:space="preserve">§ 4339, seskupení pol. 52 - Neinvestiční transfery soukromoprávním osobám </t>
  </si>
  <si>
    <t xml:space="preserve">§ 4399, seskupení pol. 52 - Neinvestiční transfery soukromoprávním osobám </t>
  </si>
  <si>
    <t>09_02 Podpora opatření pro zvýšení bezpečnosti provozu a budování přechodů pro chodce 2023 (UZ 590)</t>
  </si>
  <si>
    <t>09_03 Podpora výstavby, obnovy a vybavení dětských dopravních hřišť 2023
(UZ 640)</t>
  </si>
  <si>
    <t>09_01 Podpora výstavby a oprav cyklostezek 2023</t>
  </si>
  <si>
    <t>09_02 Podopora opatření pro zvýšení bezpečnosti provozu a budování přechodů pro chodce 2023</t>
  </si>
  <si>
    <t>09_03 Podpora výstavby, obnovy a vybavení dětských dopravních hřišť 2023</t>
  </si>
  <si>
    <t>§ 3419, seskupení pol. 52 - Neinvestiční transfery soukromoprávním osobám</t>
  </si>
  <si>
    <t>§ 3429, seskupení pol. 52 - Neinvestiční transfery soukromoprávním osobám</t>
  </si>
  <si>
    <t>§ 3319, seskupení pol. 52 - Neinvestiční transfery soukromoprávním osobám</t>
  </si>
  <si>
    <t>Neinvestiční transfery soukromoprávním osobám</t>
  </si>
  <si>
    <t xml:space="preserve">§ 3419, seskupení pol. 54 - Neinvestiční transfery a některé náhrady fyzickým osobám </t>
  </si>
  <si>
    <t xml:space="preserve">§ 3312, seskupení pol. 53 - Neinvestiční transfery veřejnoprávním osobám a mezi peněžními fondy téže osoby a platby daní </t>
  </si>
  <si>
    <t>06_02 Program na podporu sportu v Olomouckém kraji v roce 2023</t>
  </si>
  <si>
    <t>06_03 Program na podporu volnočasových aktivit se zaměřením na tělovýchovu a rekreační sport v Olomouckém kraji v roce 2023</t>
  </si>
  <si>
    <t>06_03 Program na podporu volnočasových aktivit se zaměřením na tělovýchovu a rekreační sport v Olomouckém kraji v roce 2023  (UZ 505)</t>
  </si>
  <si>
    <t>06_04 Program na podporu sportovní činnosti dětí a mládeže v Olomouckém kraji v roce 2023 (UZ 515)</t>
  </si>
  <si>
    <t>06_04 Program na podporu sportovní činnosti dětí a mládeže v Olomouckém kraji v roce 2023</t>
  </si>
  <si>
    <t>06_01 Program na podporu sportovní činnosti v Olomouckém kraji v roce 2023</t>
  </si>
  <si>
    <t>06_05 Program na podporu handicapovaných sportovců v Olomouckém kraji v roce 2023 (UZ 600)</t>
  </si>
  <si>
    <t>06_05 Program na podporu handicapovaných sportovců v Olomouckém kraji v roce 2023</t>
  </si>
  <si>
    <t>06_06 Program na podporu investičních akcí v oblasti sportu - technické a sportovní vybavení sportovních a tělovýchovných zařízení v Olomouckém kraji v roce 2023  (UZ 615)</t>
  </si>
  <si>
    <t>06_06 Program na podporu investičních akcí v oblasti sportu - technické a sportovní vybavení sportovních a tělovýchovných zařízení v Olomouckém kraji v roce 2023</t>
  </si>
  <si>
    <t>07_01 Program památkové péče v Olomouckém kraji v roce 2023</t>
  </si>
  <si>
    <t>více §</t>
  </si>
  <si>
    <t>05_01 Program podpory kultury v Olomouckém kraji v roce 2023 (UZ 555)</t>
  </si>
  <si>
    <t>05_02 Program na podporu stálých profesionálních souborů v Olomouckém kraji v roce 2023 (UZ 610)</t>
  </si>
  <si>
    <t>05_01 Program podpory kultury v Olomouckém kraji v roce 2023</t>
  </si>
  <si>
    <t>05_02 Program na podporu stálých profesionálních souborů v Olomouckém kraji v roce 2023</t>
  </si>
  <si>
    <t>05_03 Program na podporu investičních projektů v oblasti kultury v Olomouckém kraji v roce 2023</t>
  </si>
  <si>
    <t>05_03 Program na podporu pořízení drobného majektu v oblasti kultury v Olomouckém kraji v roce 2023</t>
  </si>
  <si>
    <t>05_03 Program na podporu pořízení drobného majektu v oblasti kultury v Olomouckém kraji v roce 2023 (UZ 655)</t>
  </si>
  <si>
    <t xml:space="preserve">05_04 Víceletá podpora významných kulturních projektů </t>
  </si>
  <si>
    <t>§ 3541, seskupení pol. 52 - Neinvestiční transfery soukromoprávním osobám</t>
  </si>
  <si>
    <t>§ 3543, seskupení pol. 52 - Neinvestiční transfery soukromoprávním osobám</t>
  </si>
  <si>
    <t>§ 3592, seskupení pol. 52 - Neinvestiční transfery soukromoprávním osobám</t>
  </si>
  <si>
    <t>§ 3545, seskupení pol. 52 - Neinvestiční transfery soukromoprávním osobám</t>
  </si>
  <si>
    <t>10_02 Program pro oblast protidrogové prevence v roce 2023</t>
  </si>
  <si>
    <t>10_01 Program na podporu zdraví a zdravého životního stylu v roce 2023</t>
  </si>
  <si>
    <t>§3599</t>
  </si>
  <si>
    <t>10_03 Program pro vzdělávání ve zdravotnictví v roce 2023 (UZ 570)</t>
  </si>
  <si>
    <t>11_01 Program na podporu poskytovatelů paliativní péče v roce 2023</t>
  </si>
  <si>
    <t>11_01_04 Podpora specializačního vzdělávání lékařů v oblasti paliativní péče (UZ 665)</t>
  </si>
  <si>
    <t>10_03 Program pro vzdělávání ve zdravotnictví v roce 2023</t>
  </si>
  <si>
    <t>11_01_05 Podpora odborného vzdělávání nelékařských zdravotnických pracovníků v oblasti paliativní péče (UZ 666)</t>
  </si>
  <si>
    <t>11_01_04 Podpora specializačního vzdělávání lékařů v oblasti paliativní péče</t>
  </si>
  <si>
    <t>11_01_05 Podpora odborného vzdělávání nelékařských zdravotnických pracovníků v oblasti paliativní péče</t>
  </si>
  <si>
    <t>02_02 Program na podporu včelařů na území Olomouckého kraje 2023 (UZ 455)</t>
  </si>
  <si>
    <t xml:space="preserve">§ 1099, seskupení pol. 54 - Neinvestiční transfery a některé náhrady fyzickým osobám </t>
  </si>
  <si>
    <t xml:space="preserve">§ 2310, seskupení pol. 53 - Neinvestiční transfery veřejnoprávním osobám a mezi peněžními fondy téže osoby a platby daní </t>
  </si>
  <si>
    <t>03_02 Dotace obcím na území Olomouckého kraje na řešení mimořádných událostí v oblasti vodohospodářské infrastruktury 2023 (UZ 460)</t>
  </si>
  <si>
    <t>02_02 Program na podporu včelařů na území Olomouckého kraje 2023</t>
  </si>
  <si>
    <t>03_02 Dotace obcím na území Olomouckého kraje na řešení mimořádných událostí v oblasti vodohospodářské infrastruktury 2023</t>
  </si>
  <si>
    <t>02_03_01 Podpora vzdělávání, osvěty a realizace opatření v oblasti životního prostředí a zemědělství (UZ 465)</t>
  </si>
  <si>
    <t>02_03_02 Podpora činnosti nekomerčních zájmových spolků a organizací působících v oblasti životního prostředí a zemědělství (UZ 466)</t>
  </si>
  <si>
    <t xml:space="preserve">02_03_01 Podpora vzdělávání, osvěty a realizace opatření v oblasti životního prostředí a zemědělství </t>
  </si>
  <si>
    <t>02_03_02 Podpora činnosti nekomerčních zájmových spolků a organizací působících v oblasti životního prostředí a zemědělství</t>
  </si>
  <si>
    <t>3. Výdaje Olomouckého kraje na rok 2023</t>
  </si>
  <si>
    <t xml:space="preserve">02_03 Program na podporu aktivit v oblasti životního prostředí a zemědělství 2023 </t>
  </si>
  <si>
    <t>05_04_Víceletá podpora významných kulturních projektů (UZ 670)</t>
  </si>
  <si>
    <t>Neinvestiční transfery soukromoprávním osobám,  Neinvestiční transfery veřejnoprávním osobám a mezi peněžními fondy téže osoby a platby daní , Neinvestiční transfery a některé náhrady fyzickým osobám</t>
  </si>
  <si>
    <t>§ 6409, seskupení pol. 52 - Neinvestiční transfery soukromoprávním osobám</t>
  </si>
  <si>
    <t xml:space="preserve">alokace: </t>
  </si>
  <si>
    <t xml:space="preserve">11_01_02 Podpora poskytovatelů domácí paliativní péče v oboru paliativní medicína </t>
  </si>
  <si>
    <t xml:space="preserve">11_01_03 Podpora poskytovatelů domácí paliativní péče v oboru paliativní péče </t>
  </si>
  <si>
    <t>11_01_02 Podpora poskytovatelů domácí paliativní péče v oboru paliativní medicína (UZ 661)</t>
  </si>
  <si>
    <t>11_01_03 Podpora poskytovatelů domácí paliativní péče v oboru paliativní péče (UZ 663)</t>
  </si>
  <si>
    <t>13_02_01 Dotace na pořízení, technické zhodnocení a opravu požární techniky, nákup věcného vybavení a zajištění akceschopnosti JSDH obcí Olomouckého kraje 2023 
(UZ 415)</t>
  </si>
  <si>
    <t>13_02_02 Dotace na pořízení cisternových automobilových stříkaček a dopravních automobilů pro JSDH obcí Olomouckého kraje s dotací MV ČR  2023 (UZ 416)</t>
  </si>
  <si>
    <t>13_01_01 Dotace na akce spolků hasičů a pobočných spolků hasičů Olomouckého kraje 2023 (UZ 425)</t>
  </si>
  <si>
    <t>13_01_02 Dotace na činnost spolků hasičů a pobočných spolků hasičů Olomouckého kraje 2023 (UZ 426)</t>
  </si>
  <si>
    <t>06_08 Program na podporu výstavby a rekonstrukci sportovních zařízení kofinancovaných z Národní sportovní agentury v roce 2023 (UZ 695)</t>
  </si>
  <si>
    <t>06_08 Program na podporu výstavby a rekonstrukci sportovních zařízení kofinancovaných z Národní sportovní agentury v roce 2023</t>
  </si>
  <si>
    <t>09_01 Podpora výstavby a oprav cyklostezek 2023 (UZ 535)</t>
  </si>
  <si>
    <t>02_03 Program na podporu aktivit v oblasti životního prostředí a zemědělství 2023</t>
  </si>
  <si>
    <t>06_07 Program na podporu rekonstrukci sportovních zařízení v obcích Olomouckého kraje  v roce 2023 (UZ 605)</t>
  </si>
  <si>
    <t>06_07 Program na podporu rekonstrukci sportovních zařízení v obcích Olomouckého kraje  v roce 2023</t>
  </si>
  <si>
    <t>06_02_03 Podpora reprezentantů ČR z Olomouckého kraje (UZ 503)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</si>
</sst>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\&quot;tis.Kč&quot;"/>
  </numFmts>
  <fonts count="4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u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0"/>
      <name val="Arial"/>
      <family val="2"/>
      <charset val="238"/>
    </font>
    <font>
      <i/>
      <sz val="11"/>
      <name val="Arial"/>
      <family val="2"/>
      <charset val="238"/>
    </font>
    <font>
      <sz val="8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11"/>
      <name val="Calibri"/>
      <family val="2"/>
      <charset val="238"/>
      <scheme val="minor"/>
    </font>
    <font>
      <i/>
      <sz val="11"/>
      <color rgb="FFFF0000"/>
      <name val="Arial"/>
      <family val="2"/>
      <charset val="238"/>
    </font>
    <font>
      <i/>
      <sz val="11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double">
        <color auto="1"/>
      </bottom>
      <diagonal/>
    </border>
    <border>
      <left style="double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/>
  </cellStyleXfs>
  <cellXfs count="60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3" fontId="6" fillId="2" borderId="2" xfId="0" applyNumberFormat="1" applyFont="1" applyFill="1" applyBorder="1"/>
    <xf numFmtId="4" fontId="6" fillId="2" borderId="3" xfId="0" applyNumberFormat="1" applyFont="1" applyFill="1" applyBorder="1"/>
    <xf numFmtId="0" fontId="6" fillId="0" borderId="0" xfId="0" applyFont="1"/>
    <xf numFmtId="0" fontId="6" fillId="2" borderId="10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3" fontId="3" fillId="2" borderId="10" xfId="0" applyNumberFormat="1" applyFont="1" applyFill="1" applyBorder="1"/>
    <xf numFmtId="164" fontId="5" fillId="0" borderId="0" xfId="0" applyNumberFormat="1" applyFont="1"/>
    <xf numFmtId="3" fontId="5" fillId="3" borderId="5" xfId="0" applyNumberFormat="1" applyFont="1" applyFill="1" applyBorder="1"/>
    <xf numFmtId="0" fontId="10" fillId="2" borderId="2" xfId="1" applyFont="1" applyFill="1" applyBorder="1" applyAlignment="1">
      <alignment horizontal="center" vertical="center"/>
    </xf>
    <xf numFmtId="0" fontId="10" fillId="0" borderId="0" xfId="1" applyFont="1" applyFill="1"/>
    <xf numFmtId="4" fontId="10" fillId="2" borderId="3" xfId="0" applyNumberFormat="1" applyFont="1" applyFill="1" applyBorder="1" applyAlignment="1">
      <alignment horizontal="center" vertical="center"/>
    </xf>
    <xf numFmtId="3" fontId="11" fillId="3" borderId="0" xfId="1" applyNumberFormat="1" applyFont="1" applyFill="1"/>
    <xf numFmtId="3" fontId="11" fillId="2" borderId="13" xfId="1" applyNumberFormat="1" applyFont="1" applyFill="1" applyBorder="1"/>
    <xf numFmtId="3" fontId="5" fillId="3" borderId="5" xfId="0" applyNumberFormat="1" applyFont="1" applyFill="1" applyBorder="1" applyProtection="1">
      <protection locked="0"/>
    </xf>
    <xf numFmtId="0" fontId="3" fillId="3" borderId="0" xfId="0" applyFont="1" applyFill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3" fontId="3" fillId="3" borderId="0" xfId="0" applyNumberFormat="1" applyFont="1" applyFill="1" applyBorder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4" fontId="3" fillId="3" borderId="6" xfId="0" applyNumberFormat="1" applyFont="1" applyFill="1" applyBorder="1"/>
    <xf numFmtId="0" fontId="12" fillId="0" borderId="0" xfId="0" applyFont="1"/>
    <xf numFmtId="3" fontId="11" fillId="2" borderId="2" xfId="0" applyNumberFormat="1" applyFont="1" applyFill="1" applyBorder="1"/>
    <xf numFmtId="0" fontId="5" fillId="0" borderId="0" xfId="0" applyFont="1"/>
    <xf numFmtId="0" fontId="10" fillId="2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/>
    <xf numFmtId="0" fontId="10" fillId="2" borderId="13" xfId="1" applyFont="1" applyFill="1" applyBorder="1"/>
    <xf numFmtId="0" fontId="14" fillId="2" borderId="5" xfId="1" applyFont="1" applyFill="1" applyBorder="1" applyAlignment="1">
      <alignment horizontal="center"/>
    </xf>
    <xf numFmtId="4" fontId="14" fillId="2" borderId="6" xfId="1" applyNumberFormat="1" applyFont="1" applyFill="1" applyBorder="1" applyAlignment="1">
      <alignment horizontal="center" vertical="center" wrapText="1"/>
    </xf>
    <xf numFmtId="0" fontId="14" fillId="0" borderId="0" xfId="1" applyFont="1" applyFill="1"/>
    <xf numFmtId="0" fontId="3" fillId="3" borderId="0" xfId="0" applyFont="1" applyFill="1" applyAlignment="1">
      <alignment horizontal="left"/>
    </xf>
    <xf numFmtId="0" fontId="3" fillId="3" borderId="5" xfId="0" applyFont="1" applyFill="1" applyBorder="1"/>
    <xf numFmtId="0" fontId="8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3" fontId="3" fillId="3" borderId="0" xfId="0" applyNumberFormat="1" applyFont="1" applyFill="1"/>
    <xf numFmtId="0" fontId="5" fillId="3" borderId="0" xfId="0" applyFont="1" applyFill="1" applyBorder="1"/>
    <xf numFmtId="0" fontId="6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3" fontId="4" fillId="3" borderId="0" xfId="0" applyNumberFormat="1" applyFont="1" applyFill="1"/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0" fillId="3" borderId="0" xfId="0" applyFill="1" applyAlignment="1">
      <alignment wrapText="1"/>
    </xf>
    <xf numFmtId="0" fontId="6" fillId="3" borderId="0" xfId="0" applyFont="1" applyFill="1" applyBorder="1" applyAlignment="1">
      <alignment horizontal="left"/>
    </xf>
    <xf numFmtId="0" fontId="0" fillId="3" borderId="0" xfId="0" applyFont="1" applyFill="1" applyAlignment="1">
      <alignment horizontal="justify" wrapText="1"/>
    </xf>
    <xf numFmtId="0" fontId="5" fillId="3" borderId="0" xfId="0" applyFont="1" applyFill="1"/>
    <xf numFmtId="0" fontId="10" fillId="3" borderId="0" xfId="0" applyFont="1" applyFill="1"/>
    <xf numFmtId="4" fontId="5" fillId="3" borderId="6" xfId="0" applyNumberFormat="1" applyFont="1" applyFill="1" applyBorder="1"/>
    <xf numFmtId="0" fontId="13" fillId="3" borderId="0" xfId="0" applyFont="1" applyFill="1" applyBorder="1" applyAlignment="1">
      <alignment horizontal="left"/>
    </xf>
    <xf numFmtId="3" fontId="10" fillId="3" borderId="5" xfId="0" applyNumberFormat="1" applyFont="1" applyFill="1" applyBorder="1"/>
    <xf numFmtId="3" fontId="10" fillId="3" borderId="18" xfId="0" applyNumberFormat="1" applyFont="1" applyFill="1" applyBorder="1"/>
    <xf numFmtId="3" fontId="13" fillId="3" borderId="17" xfId="0" applyNumberFormat="1" applyFont="1" applyFill="1" applyBorder="1"/>
    <xf numFmtId="0" fontId="5" fillId="3" borderId="5" xfId="0" applyFont="1" applyFill="1" applyBorder="1"/>
    <xf numFmtId="0" fontId="10" fillId="3" borderId="5" xfId="0" applyFont="1" applyFill="1" applyBorder="1" applyAlignment="1">
      <alignment wrapText="1"/>
    </xf>
    <xf numFmtId="3" fontId="13" fillId="3" borderId="12" xfId="0" applyNumberFormat="1" applyFont="1" applyFill="1" applyBorder="1"/>
    <xf numFmtId="0" fontId="10" fillId="3" borderId="5" xfId="0" applyFont="1" applyFill="1" applyBorder="1"/>
    <xf numFmtId="3" fontId="5" fillId="3" borderId="0" xfId="0" applyNumberFormat="1" applyFont="1" applyFill="1"/>
    <xf numFmtId="3" fontId="10" fillId="2" borderId="2" xfId="0" applyNumberFormat="1" applyFont="1" applyFill="1" applyBorder="1" applyAlignment="1">
      <alignment horizontal="center" vertical="center" wrapText="1"/>
    </xf>
    <xf numFmtId="3" fontId="14" fillId="2" borderId="28" xfId="0" applyNumberFormat="1" applyFont="1" applyFill="1" applyBorder="1" applyAlignment="1">
      <alignment horizontal="center" wrapText="1"/>
    </xf>
    <xf numFmtId="0" fontId="10" fillId="3" borderId="17" xfId="0" applyFont="1" applyFill="1" applyBorder="1" applyAlignment="1">
      <alignment horizontal="left"/>
    </xf>
    <xf numFmtId="0" fontId="10" fillId="0" borderId="0" xfId="0" applyFont="1"/>
    <xf numFmtId="0" fontId="10" fillId="3" borderId="18" xfId="0" applyFont="1" applyFill="1" applyBorder="1" applyAlignment="1">
      <alignment wrapText="1"/>
    </xf>
    <xf numFmtId="0" fontId="13" fillId="0" borderId="0" xfId="0" applyFont="1" applyBorder="1"/>
    <xf numFmtId="0" fontId="5" fillId="0" borderId="0" xfId="0" applyFont="1" applyBorder="1"/>
    <xf numFmtId="0" fontId="13" fillId="3" borderId="17" xfId="0" applyFont="1" applyFill="1" applyBorder="1" applyAlignment="1">
      <alignment horizontal="left"/>
    </xf>
    <xf numFmtId="0" fontId="11" fillId="0" borderId="0" xfId="0" applyFont="1"/>
    <xf numFmtId="3" fontId="5" fillId="0" borderId="0" xfId="0" applyNumberFormat="1" applyFont="1"/>
    <xf numFmtId="0" fontId="19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3" fontId="10" fillId="3" borderId="0" xfId="0" applyNumberFormat="1" applyFont="1" applyFill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20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11" fillId="2" borderId="10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3" fontId="5" fillId="2" borderId="10" xfId="0" applyNumberFormat="1" applyFont="1" applyFill="1" applyBorder="1"/>
    <xf numFmtId="0" fontId="11" fillId="3" borderId="0" xfId="0" applyFont="1" applyFill="1" applyAlignment="1">
      <alignment horizontal="left"/>
    </xf>
    <xf numFmtId="0" fontId="5" fillId="3" borderId="0" xfId="0" applyFont="1" applyFill="1" applyBorder="1" applyAlignment="1">
      <alignment horizontal="center"/>
    </xf>
    <xf numFmtId="3" fontId="5" fillId="3" borderId="0" xfId="0" applyNumberFormat="1" applyFont="1" applyFill="1" applyBorder="1"/>
    <xf numFmtId="0" fontId="21" fillId="3" borderId="0" xfId="0" applyFont="1" applyFill="1" applyAlignment="1">
      <alignment horizontal="justify" wrapText="1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23" fillId="0" borderId="0" xfId="0" applyFont="1" applyBorder="1"/>
    <xf numFmtId="0" fontId="12" fillId="0" borderId="0" xfId="0" applyFont="1" applyBorder="1"/>
    <xf numFmtId="0" fontId="22" fillId="0" borderId="0" xfId="0" applyFont="1"/>
    <xf numFmtId="0" fontId="13" fillId="3" borderId="0" xfId="0" applyFont="1" applyFill="1"/>
    <xf numFmtId="0" fontId="3" fillId="3" borderId="0" xfId="0" applyFont="1" applyFill="1" applyAlignment="1">
      <alignment horizontal="left"/>
    </xf>
    <xf numFmtId="0" fontId="13" fillId="0" borderId="5" xfId="0" applyFont="1" applyBorder="1"/>
    <xf numFmtId="3" fontId="13" fillId="0" borderId="5" xfId="0" applyNumberFormat="1" applyFont="1" applyBorder="1"/>
    <xf numFmtId="0" fontId="3" fillId="3" borderId="29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28" xfId="0" applyFont="1" applyFill="1" applyBorder="1"/>
    <xf numFmtId="3" fontId="5" fillId="3" borderId="28" xfId="0" applyNumberFormat="1" applyFont="1" applyFill="1" applyBorder="1"/>
    <xf numFmtId="4" fontId="5" fillId="3" borderId="30" xfId="0" applyNumberFormat="1" applyFont="1" applyFill="1" applyBorder="1"/>
    <xf numFmtId="0" fontId="25" fillId="3" borderId="0" xfId="0" applyFont="1" applyFill="1" applyAlignment="1">
      <alignment horizontal="left" wrapText="1"/>
    </xf>
    <xf numFmtId="4" fontId="13" fillId="2" borderId="32" xfId="0" applyNumberFormat="1" applyFont="1" applyFill="1" applyBorder="1"/>
    <xf numFmtId="0" fontId="5" fillId="3" borderId="33" xfId="0" applyFont="1" applyFill="1" applyBorder="1"/>
    <xf numFmtId="4" fontId="13" fillId="3" borderId="34" xfId="0" applyNumberFormat="1" applyFont="1" applyFill="1" applyBorder="1"/>
    <xf numFmtId="0" fontId="10" fillId="3" borderId="4" xfId="0" applyFont="1" applyFill="1" applyBorder="1" applyAlignment="1">
      <alignment horizontal="left"/>
    </xf>
    <xf numFmtId="4" fontId="10" fillId="3" borderId="6" xfId="0" applyNumberFormat="1" applyFont="1" applyFill="1" applyBorder="1"/>
    <xf numFmtId="0" fontId="10" fillId="3" borderId="35" xfId="0" applyFont="1" applyFill="1" applyBorder="1"/>
    <xf numFmtId="4" fontId="10" fillId="3" borderId="36" xfId="0" applyNumberFormat="1" applyFont="1" applyFill="1" applyBorder="1"/>
    <xf numFmtId="0" fontId="5" fillId="3" borderId="4" xfId="0" applyFont="1" applyFill="1" applyBorder="1"/>
    <xf numFmtId="0" fontId="10" fillId="3" borderId="4" xfId="0" applyFont="1" applyFill="1" applyBorder="1"/>
    <xf numFmtId="3" fontId="12" fillId="0" borderId="0" xfId="0" applyNumberFormat="1" applyFont="1"/>
    <xf numFmtId="3" fontId="12" fillId="3" borderId="0" xfId="0" applyNumberFormat="1" applyFont="1" applyFill="1"/>
    <xf numFmtId="0" fontId="11" fillId="2" borderId="12" xfId="0" applyFont="1" applyFill="1" applyBorder="1" applyAlignment="1">
      <alignment horizontal="left"/>
    </xf>
    <xf numFmtId="164" fontId="11" fillId="2" borderId="12" xfId="0" applyNumberFormat="1" applyFont="1" applyFill="1" applyBorder="1"/>
    <xf numFmtId="0" fontId="27" fillId="0" borderId="12" xfId="0" applyFont="1" applyBorder="1"/>
    <xf numFmtId="164" fontId="27" fillId="0" borderId="12" xfId="0" applyNumberFormat="1" applyFont="1" applyBorder="1"/>
    <xf numFmtId="0" fontId="27" fillId="0" borderId="12" xfId="0" applyFont="1" applyBorder="1" applyAlignment="1">
      <alignment wrapText="1"/>
    </xf>
    <xf numFmtId="164" fontId="12" fillId="0" borderId="0" xfId="0" applyNumberFormat="1" applyFont="1"/>
    <xf numFmtId="164" fontId="23" fillId="0" borderId="0" xfId="0" applyNumberFormat="1" applyFont="1" applyBorder="1" applyAlignment="1"/>
    <xf numFmtId="164" fontId="12" fillId="0" borderId="0" xfId="0" applyNumberFormat="1" applyFont="1" applyBorder="1" applyAlignment="1"/>
    <xf numFmtId="0" fontId="17" fillId="0" borderId="0" xfId="0" applyFont="1"/>
    <xf numFmtId="3" fontId="14" fillId="2" borderId="2" xfId="0" applyNumberFormat="1" applyFont="1" applyFill="1" applyBorder="1" applyAlignment="1">
      <alignment horizontal="center" wrapText="1"/>
    </xf>
    <xf numFmtId="0" fontId="28" fillId="3" borderId="0" xfId="0" applyFont="1" applyFill="1" applyBorder="1" applyAlignment="1">
      <alignment horizontal="justify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29" fillId="0" borderId="0" xfId="0" applyFont="1" applyAlignment="1">
      <alignment horizontal="center"/>
    </xf>
    <xf numFmtId="0" fontId="24" fillId="0" borderId="0" xfId="0" applyFont="1"/>
    <xf numFmtId="0" fontId="30" fillId="3" borderId="0" xfId="0" applyFont="1" applyFill="1" applyAlignment="1">
      <alignment horizontal="left"/>
    </xf>
    <xf numFmtId="0" fontId="12" fillId="3" borderId="0" xfId="0" applyFont="1" applyFill="1" applyAlignment="1">
      <alignment horizontal="justify" vertical="justify" wrapText="1"/>
    </xf>
    <xf numFmtId="0" fontId="24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12" fillId="3" borderId="0" xfId="0" applyFont="1" applyFill="1" applyAlignment="1">
      <alignment horizontal="justify" wrapText="1"/>
    </xf>
    <xf numFmtId="0" fontId="26" fillId="3" borderId="0" xfId="0" applyFont="1" applyFill="1" applyAlignment="1">
      <alignment horizontal="justify" wrapText="1"/>
    </xf>
    <xf numFmtId="0" fontId="12" fillId="0" borderId="0" xfId="0" applyFont="1" applyAlignment="1">
      <alignment horizontal="center"/>
    </xf>
    <xf numFmtId="3" fontId="10" fillId="0" borderId="0" xfId="0" applyNumberFormat="1" applyFont="1"/>
    <xf numFmtId="3" fontId="10" fillId="0" borderId="0" xfId="0" applyNumberFormat="1" applyFont="1" applyAlignment="1">
      <alignment horizontal="center"/>
    </xf>
    <xf numFmtId="0" fontId="0" fillId="3" borderId="0" xfId="0" applyFill="1" applyAlignment="1">
      <alignment wrapText="1"/>
    </xf>
    <xf numFmtId="0" fontId="27" fillId="3" borderId="12" xfId="0" applyFont="1" applyFill="1" applyBorder="1" applyAlignment="1">
      <alignment horizontal="left"/>
    </xf>
    <xf numFmtId="164" fontId="27" fillId="3" borderId="12" xfId="0" applyNumberFormat="1" applyFont="1" applyFill="1" applyBorder="1"/>
    <xf numFmtId="0" fontId="22" fillId="2" borderId="13" xfId="1" applyFont="1" applyFill="1" applyBorder="1"/>
    <xf numFmtId="3" fontId="24" fillId="3" borderId="0" xfId="1" applyNumberFormat="1" applyFont="1" applyFill="1"/>
    <xf numFmtId="0" fontId="24" fillId="3" borderId="0" xfId="1" applyFont="1" applyFill="1"/>
    <xf numFmtId="0" fontId="27" fillId="3" borderId="12" xfId="0" applyFont="1" applyFill="1" applyBorder="1"/>
    <xf numFmtId="0" fontId="32" fillId="0" borderId="0" xfId="0" applyFont="1"/>
    <xf numFmtId="0" fontId="27" fillId="3" borderId="12" xfId="0" applyFont="1" applyFill="1" applyBorder="1" applyAlignment="1">
      <alignment wrapText="1"/>
    </xf>
    <xf numFmtId="0" fontId="5" fillId="0" borderId="0" xfId="0" applyFont="1" applyAlignment="1">
      <alignment horizontal="left"/>
    </xf>
    <xf numFmtId="164" fontId="5" fillId="0" borderId="0" xfId="0" applyNumberFormat="1" applyFont="1" applyBorder="1" applyAlignment="1"/>
    <xf numFmtId="0" fontId="27" fillId="0" borderId="12" xfId="0" applyFont="1" applyBorder="1" applyAlignment="1">
      <alignment horizontal="left"/>
    </xf>
    <xf numFmtId="164" fontId="13" fillId="0" borderId="0" xfId="0" applyNumberFormat="1" applyFont="1" applyBorder="1" applyAlignment="1"/>
    <xf numFmtId="0" fontId="11" fillId="2" borderId="12" xfId="0" applyFont="1" applyFill="1" applyBorder="1"/>
    <xf numFmtId="4" fontId="14" fillId="2" borderId="3" xfId="1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/>
    <xf numFmtId="3" fontId="22" fillId="0" borderId="0" xfId="0" applyNumberFormat="1" applyFont="1"/>
    <xf numFmtId="3" fontId="22" fillId="0" borderId="0" xfId="0" applyNumberFormat="1" applyFont="1" applyAlignment="1">
      <alignment horizontal="center"/>
    </xf>
    <xf numFmtId="3" fontId="12" fillId="2" borderId="10" xfId="0" applyNumberFormat="1" applyFont="1" applyFill="1" applyBorder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3" fontId="12" fillId="3" borderId="0" xfId="0" applyNumberFormat="1" applyFont="1" applyFill="1" applyBorder="1"/>
    <xf numFmtId="0" fontId="12" fillId="3" borderId="17" xfId="0" applyFont="1" applyFill="1" applyBorder="1"/>
    <xf numFmtId="0" fontId="22" fillId="3" borderId="5" xfId="0" applyFont="1" applyFill="1" applyBorder="1"/>
    <xf numFmtId="0" fontId="22" fillId="3" borderId="18" xfId="0" applyFont="1" applyFill="1" applyBorder="1"/>
    <xf numFmtId="0" fontId="12" fillId="2" borderId="10" xfId="0" applyFont="1" applyFill="1" applyBorder="1" applyAlignment="1">
      <alignment horizontal="center"/>
    </xf>
    <xf numFmtId="0" fontId="12" fillId="2" borderId="10" xfId="0" applyFont="1" applyFill="1" applyBorder="1"/>
    <xf numFmtId="0" fontId="24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164" fontId="5" fillId="3" borderId="0" xfId="0" applyNumberFormat="1" applyFont="1" applyFill="1" applyBorder="1" applyAlignment="1"/>
    <xf numFmtId="164" fontId="21" fillId="3" borderId="0" xfId="0" applyNumberFormat="1" applyFont="1" applyFill="1" applyBorder="1" applyAlignment="1"/>
    <xf numFmtId="0" fontId="5" fillId="3" borderId="0" xfId="0" applyFont="1" applyFill="1" applyAlignment="1">
      <alignment horizontal="left" wrapText="1"/>
    </xf>
    <xf numFmtId="164" fontId="24" fillId="3" borderId="0" xfId="0" applyNumberFormat="1" applyFont="1" applyFill="1" applyBorder="1" applyAlignment="1"/>
    <xf numFmtId="164" fontId="31" fillId="3" borderId="0" xfId="0" applyNumberFormat="1" applyFont="1" applyFill="1" applyBorder="1" applyAlignment="1"/>
    <xf numFmtId="0" fontId="10" fillId="3" borderId="18" xfId="0" applyFont="1" applyFill="1" applyBorder="1"/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0" fontId="14" fillId="0" borderId="0" xfId="0" applyFont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3" fillId="2" borderId="2" xfId="0" applyFont="1" applyFill="1" applyBorder="1" applyAlignment="1">
      <alignment horizontal="center"/>
    </xf>
    <xf numFmtId="3" fontId="33" fillId="2" borderId="2" xfId="0" applyNumberFormat="1" applyFont="1" applyFill="1" applyBorder="1" applyAlignment="1">
      <alignment horizontal="center" wrapText="1"/>
    </xf>
    <xf numFmtId="4" fontId="33" fillId="2" borderId="3" xfId="1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164" fontId="24" fillId="3" borderId="0" xfId="0" applyNumberFormat="1" applyFont="1" applyFill="1" applyBorder="1" applyAlignment="1"/>
    <xf numFmtId="164" fontId="31" fillId="3" borderId="0" xfId="0" applyNumberFormat="1" applyFont="1" applyFill="1" applyBorder="1" applyAlignment="1"/>
    <xf numFmtId="0" fontId="10" fillId="3" borderId="37" xfId="0" applyFont="1" applyFill="1" applyBorder="1"/>
    <xf numFmtId="0" fontId="13" fillId="3" borderId="17" xfId="0" applyFont="1" applyFill="1" applyBorder="1"/>
    <xf numFmtId="0" fontId="10" fillId="3" borderId="23" xfId="0" applyFont="1" applyFill="1" applyBorder="1" applyAlignment="1">
      <alignment wrapText="1"/>
    </xf>
    <xf numFmtId="0" fontId="10" fillId="3" borderId="23" xfId="0" applyFont="1" applyFill="1" applyBorder="1"/>
    <xf numFmtId="3" fontId="10" fillId="3" borderId="23" xfId="0" applyNumberFormat="1" applyFont="1" applyFill="1" applyBorder="1"/>
    <xf numFmtId="3" fontId="11" fillId="2" borderId="13" xfId="0" applyNumberFormat="1" applyFont="1" applyFill="1" applyBorder="1"/>
    <xf numFmtId="0" fontId="5" fillId="3" borderId="29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28" xfId="0" applyFont="1" applyFill="1" applyBorder="1"/>
    <xf numFmtId="0" fontId="11" fillId="2" borderId="15" xfId="1" applyFont="1" applyFill="1" applyBorder="1"/>
    <xf numFmtId="0" fontId="5" fillId="3" borderId="20" xfId="0" applyFont="1" applyFill="1" applyBorder="1"/>
    <xf numFmtId="0" fontId="13" fillId="3" borderId="12" xfId="0" applyFont="1" applyFill="1" applyBorder="1" applyAlignment="1">
      <alignment wrapText="1"/>
    </xf>
    <xf numFmtId="0" fontId="10" fillId="3" borderId="12" xfId="0" applyFont="1" applyFill="1" applyBorder="1"/>
    <xf numFmtId="0" fontId="11" fillId="2" borderId="24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left"/>
    </xf>
    <xf numFmtId="3" fontId="11" fillId="2" borderId="15" xfId="1" applyNumberFormat="1" applyFont="1" applyFill="1" applyBorder="1"/>
    <xf numFmtId="4" fontId="13" fillId="2" borderId="16" xfId="0" applyNumberFormat="1" applyFont="1" applyFill="1" applyBorder="1"/>
    <xf numFmtId="0" fontId="11" fillId="3" borderId="0" xfId="1" applyFont="1" applyFill="1"/>
    <xf numFmtId="0" fontId="13" fillId="3" borderId="12" xfId="0" applyFont="1" applyFill="1" applyBorder="1"/>
    <xf numFmtId="0" fontId="13" fillId="0" borderId="0" xfId="0" applyFont="1"/>
    <xf numFmtId="4" fontId="11" fillId="2" borderId="14" xfId="0" applyNumberFormat="1" applyFont="1" applyFill="1" applyBorder="1"/>
    <xf numFmtId="0" fontId="13" fillId="3" borderId="0" xfId="0" applyFont="1" applyFill="1" applyBorder="1"/>
    <xf numFmtId="0" fontId="5" fillId="3" borderId="5" xfId="0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vertical="center"/>
    </xf>
    <xf numFmtId="4" fontId="5" fillId="3" borderId="6" xfId="0" applyNumberFormat="1" applyFont="1" applyFill="1" applyBorder="1" applyAlignment="1">
      <alignment vertical="center"/>
    </xf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0" fontId="5" fillId="3" borderId="0" xfId="0" applyFont="1" applyFill="1" applyAlignment="1">
      <alignment horizontal="justify" vertical="justify" wrapText="1"/>
    </xf>
    <xf numFmtId="0" fontId="5" fillId="3" borderId="4" xfId="0" applyNumberFormat="1" applyFont="1" applyFill="1" applyBorder="1" applyAlignment="1">
      <alignment horizontal="center"/>
    </xf>
    <xf numFmtId="0" fontId="5" fillId="3" borderId="5" xfId="0" applyNumberFormat="1" applyFont="1" applyFill="1" applyBorder="1" applyAlignment="1">
      <alignment horizontal="center"/>
    </xf>
    <xf numFmtId="0" fontId="5" fillId="3" borderId="5" xfId="0" applyNumberFormat="1" applyFont="1" applyFill="1" applyBorder="1"/>
    <xf numFmtId="0" fontId="5" fillId="3" borderId="4" xfId="0" applyNumberFormat="1" applyFont="1" applyFill="1" applyBorder="1" applyAlignment="1" applyProtection="1">
      <alignment horizontal="center"/>
      <protection locked="0"/>
    </xf>
    <xf numFmtId="0" fontId="5" fillId="3" borderId="5" xfId="0" applyNumberFormat="1" applyFont="1" applyFill="1" applyBorder="1" applyAlignment="1" applyProtection="1">
      <alignment horizontal="center"/>
      <protection locked="0"/>
    </xf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164" fontId="5" fillId="3" borderId="0" xfId="0" applyNumberFormat="1" applyFont="1" applyFill="1" applyBorder="1" applyAlignment="1"/>
    <xf numFmtId="164" fontId="21" fillId="3" borderId="0" xfId="0" applyNumberFormat="1" applyFont="1" applyFill="1" applyBorder="1" applyAlignment="1"/>
    <xf numFmtId="0" fontId="10" fillId="0" borderId="0" xfId="0" applyFont="1" applyAlignment="1">
      <alignment horizontal="center"/>
    </xf>
    <xf numFmtId="0" fontId="25" fillId="0" borderId="0" xfId="0" applyFont="1"/>
    <xf numFmtId="0" fontId="35" fillId="0" borderId="0" xfId="0" applyFont="1"/>
    <xf numFmtId="0" fontId="35" fillId="0" borderId="0" xfId="0" applyFont="1" applyAlignment="1">
      <alignment horizontal="center"/>
    </xf>
    <xf numFmtId="0" fontId="34" fillId="0" borderId="0" xfId="0" applyFont="1"/>
    <xf numFmtId="0" fontId="36" fillId="0" borderId="0" xfId="0" applyFont="1"/>
    <xf numFmtId="0" fontId="34" fillId="0" borderId="0" xfId="0" applyFont="1" applyAlignment="1">
      <alignment horizontal="center"/>
    </xf>
    <xf numFmtId="0" fontId="37" fillId="0" borderId="0" xfId="0" applyFont="1"/>
    <xf numFmtId="4" fontId="3" fillId="3" borderId="30" xfId="0" applyNumberFormat="1" applyFont="1" applyFill="1" applyBorder="1"/>
    <xf numFmtId="0" fontId="34" fillId="3" borderId="0" xfId="0" applyFont="1" applyFill="1"/>
    <xf numFmtId="3" fontId="3" fillId="3" borderId="28" xfId="0" applyNumberFormat="1" applyFont="1" applyFill="1" applyBorder="1"/>
    <xf numFmtId="4" fontId="10" fillId="3" borderId="40" xfId="0" applyNumberFormat="1" applyFont="1" applyFill="1" applyBorder="1"/>
    <xf numFmtId="0" fontId="13" fillId="0" borderId="47" xfId="0" applyFont="1" applyBorder="1"/>
    <xf numFmtId="0" fontId="10" fillId="0" borderId="23" xfId="0" applyFont="1" applyBorder="1" applyAlignment="1">
      <alignment horizontal="right"/>
    </xf>
    <xf numFmtId="0" fontId="5" fillId="3" borderId="38" xfId="0" applyFont="1" applyFill="1" applyBorder="1"/>
    <xf numFmtId="0" fontId="13" fillId="3" borderId="25" xfId="0" applyFont="1" applyFill="1" applyBorder="1" applyAlignment="1">
      <alignment wrapText="1"/>
    </xf>
    <xf numFmtId="0" fontId="10" fillId="3" borderId="25" xfId="0" applyFont="1" applyFill="1" applyBorder="1"/>
    <xf numFmtId="0" fontId="13" fillId="3" borderId="25" xfId="0" applyFont="1" applyFill="1" applyBorder="1"/>
    <xf numFmtId="3" fontId="13" fillId="3" borderId="25" xfId="0" applyNumberFormat="1" applyFont="1" applyFill="1" applyBorder="1"/>
    <xf numFmtId="4" fontId="13" fillId="3" borderId="39" xfId="0" applyNumberFormat="1" applyFont="1" applyFill="1" applyBorder="1"/>
    <xf numFmtId="0" fontId="13" fillId="3" borderId="17" xfId="0" applyFont="1" applyFill="1" applyBorder="1" applyAlignment="1">
      <alignment wrapText="1"/>
    </xf>
    <xf numFmtId="0" fontId="10" fillId="3" borderId="17" xfId="0" applyFont="1" applyFill="1" applyBorder="1"/>
    <xf numFmtId="3" fontId="13" fillId="3" borderId="17" xfId="0" applyNumberFormat="1" applyFont="1" applyFill="1" applyBorder="1" applyAlignment="1">
      <alignment horizontal="right"/>
    </xf>
    <xf numFmtId="0" fontId="5" fillId="3" borderId="17" xfId="0" applyFont="1" applyFill="1" applyBorder="1"/>
    <xf numFmtId="0" fontId="10" fillId="0" borderId="5" xfId="0" applyFont="1" applyBorder="1"/>
    <xf numFmtId="0" fontId="10" fillId="0" borderId="23" xfId="0" applyFont="1" applyBorder="1"/>
    <xf numFmtId="3" fontId="10" fillId="0" borderId="23" xfId="0" applyNumberFormat="1" applyFont="1" applyBorder="1"/>
    <xf numFmtId="4" fontId="10" fillId="0" borderId="48" xfId="0" applyNumberFormat="1" applyFont="1" applyBorder="1"/>
    <xf numFmtId="0" fontId="10" fillId="3" borderId="25" xfId="0" applyFont="1" applyFill="1" applyBorder="1" applyAlignment="1">
      <alignment horizontal="right"/>
    </xf>
    <xf numFmtId="0" fontId="5" fillId="3" borderId="25" xfId="0" applyFont="1" applyFill="1" applyBorder="1"/>
    <xf numFmtId="0" fontId="5" fillId="3" borderId="41" xfId="0" applyFont="1" applyFill="1" applyBorder="1"/>
    <xf numFmtId="0" fontId="10" fillId="3" borderId="12" xfId="0" applyFont="1" applyFill="1" applyBorder="1" applyAlignment="1">
      <alignment horizontal="right"/>
    </xf>
    <xf numFmtId="0" fontId="5" fillId="3" borderId="12" xfId="0" applyFont="1" applyFill="1" applyBorder="1"/>
    <xf numFmtId="4" fontId="13" fillId="3" borderId="42" xfId="0" applyNumberFormat="1" applyFont="1" applyFill="1" applyBorder="1"/>
    <xf numFmtId="0" fontId="13" fillId="3" borderId="17" xfId="0" applyFont="1" applyFill="1" applyBorder="1" applyAlignment="1">
      <alignment horizontal="left" wrapText="1"/>
    </xf>
    <xf numFmtId="0" fontId="10" fillId="3" borderId="17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13" fillId="3" borderId="19" xfId="0" applyFont="1" applyFill="1" applyBorder="1" applyAlignment="1">
      <alignment wrapText="1"/>
    </xf>
    <xf numFmtId="0" fontId="10" fillId="3" borderId="19" xfId="0" applyFont="1" applyFill="1" applyBorder="1"/>
    <xf numFmtId="0" fontId="13" fillId="3" borderId="19" xfId="0" applyFont="1" applyFill="1" applyBorder="1"/>
    <xf numFmtId="3" fontId="13" fillId="3" borderId="19" xfId="0" applyNumberFormat="1" applyFont="1" applyFill="1" applyBorder="1"/>
    <xf numFmtId="0" fontId="5" fillId="0" borderId="38" xfId="0" applyFont="1" applyBorder="1"/>
    <xf numFmtId="0" fontId="10" fillId="0" borderId="12" xfId="0" applyFont="1" applyBorder="1"/>
    <xf numFmtId="0" fontId="13" fillId="0" borderId="12" xfId="0" applyFont="1" applyBorder="1"/>
    <xf numFmtId="3" fontId="13" fillId="0" borderId="12" xfId="0" applyNumberFormat="1" applyFont="1" applyBorder="1"/>
    <xf numFmtId="4" fontId="13" fillId="0" borderId="34" xfId="0" applyNumberFormat="1" applyFont="1" applyBorder="1"/>
    <xf numFmtId="4" fontId="13" fillId="0" borderId="42" xfId="0" applyNumberFormat="1" applyFont="1" applyBorder="1"/>
    <xf numFmtId="0" fontId="11" fillId="2" borderId="44" xfId="1" applyFont="1" applyFill="1" applyBorder="1" applyAlignment="1"/>
    <xf numFmtId="0" fontId="5" fillId="3" borderId="41" xfId="0" applyNumberFormat="1" applyFont="1" applyFill="1" applyBorder="1"/>
    <xf numFmtId="0" fontId="11" fillId="2" borderId="46" xfId="1" applyFont="1" applyFill="1" applyBorder="1" applyAlignment="1"/>
    <xf numFmtId="3" fontId="13" fillId="3" borderId="5" xfId="0" applyNumberFormat="1" applyFont="1" applyFill="1" applyBorder="1"/>
    <xf numFmtId="4" fontId="13" fillId="3" borderId="6" xfId="0" applyNumberFormat="1" applyFont="1" applyFill="1" applyBorder="1"/>
    <xf numFmtId="4" fontId="10" fillId="3" borderId="31" xfId="0" applyNumberFormat="1" applyFont="1" applyFill="1" applyBorder="1"/>
    <xf numFmtId="0" fontId="38" fillId="0" borderId="0" xfId="0" applyFont="1" applyBorder="1"/>
    <xf numFmtId="0" fontId="10" fillId="0" borderId="0" xfId="0" applyFont="1" applyBorder="1"/>
    <xf numFmtId="0" fontId="13" fillId="3" borderId="5" xfId="0" applyFont="1" applyFill="1" applyBorder="1" applyAlignment="1">
      <alignment horizontal="left" wrapText="1"/>
    </xf>
    <xf numFmtId="0" fontId="10" fillId="3" borderId="5" xfId="0" applyFont="1" applyFill="1" applyBorder="1" applyAlignment="1">
      <alignment horizontal="left"/>
    </xf>
    <xf numFmtId="0" fontId="10" fillId="3" borderId="18" xfId="0" applyFont="1" applyFill="1" applyBorder="1" applyAlignment="1">
      <alignment horizontal="right"/>
    </xf>
    <xf numFmtId="0" fontId="5" fillId="3" borderId="18" xfId="0" applyFont="1" applyFill="1" applyBorder="1"/>
    <xf numFmtId="3" fontId="13" fillId="3" borderId="18" xfId="0" applyNumberFormat="1" applyFont="1" applyFill="1" applyBorder="1"/>
    <xf numFmtId="4" fontId="13" fillId="3" borderId="36" xfId="0" applyNumberFormat="1" applyFont="1" applyFill="1" applyBorder="1"/>
    <xf numFmtId="0" fontId="10" fillId="3" borderId="5" xfId="0" applyFont="1" applyFill="1" applyBorder="1" applyAlignment="1">
      <alignment horizontal="right"/>
    </xf>
    <xf numFmtId="0" fontId="11" fillId="2" borderId="15" xfId="1" applyFont="1" applyFill="1" applyBorder="1" applyAlignment="1"/>
    <xf numFmtId="0" fontId="13" fillId="3" borderId="12" xfId="0" applyNumberFormat="1" applyFont="1" applyFill="1" applyBorder="1"/>
    <xf numFmtId="0" fontId="10" fillId="3" borderId="12" xfId="0" applyNumberFormat="1" applyFont="1" applyFill="1" applyBorder="1"/>
    <xf numFmtId="2" fontId="13" fillId="3" borderId="42" xfId="0" applyNumberFormat="1" applyFont="1" applyFill="1" applyBorder="1"/>
    <xf numFmtId="0" fontId="5" fillId="0" borderId="27" xfId="0" applyNumberFormat="1" applyFont="1" applyBorder="1"/>
    <xf numFmtId="0" fontId="5" fillId="0" borderId="21" xfId="0" applyNumberFormat="1" applyFont="1" applyBorder="1"/>
    <xf numFmtId="3" fontId="11" fillId="2" borderId="15" xfId="0" applyNumberFormat="1" applyFont="1" applyFill="1" applyBorder="1"/>
    <xf numFmtId="4" fontId="13" fillId="2" borderId="45" xfId="0" applyNumberFormat="1" applyFont="1" applyFill="1" applyBorder="1"/>
    <xf numFmtId="0" fontId="11" fillId="2" borderId="13" xfId="1" applyFont="1" applyFill="1" applyBorder="1" applyAlignment="1"/>
    <xf numFmtId="4" fontId="11" fillId="2" borderId="32" xfId="0" applyNumberFormat="1" applyFont="1" applyFill="1" applyBorder="1"/>
    <xf numFmtId="164" fontId="5" fillId="3" borderId="0" xfId="0" applyNumberFormat="1" applyFont="1" applyFill="1" applyBorder="1" applyAlignment="1"/>
    <xf numFmtId="164" fontId="21" fillId="3" borderId="0" xfId="0" applyNumberFormat="1" applyFont="1" applyFill="1" applyBorder="1" applyAlignment="1"/>
    <xf numFmtId="0" fontId="34" fillId="3" borderId="0" xfId="0" applyFont="1" applyFill="1" applyAlignment="1">
      <alignment horizontal="left" wrapText="1"/>
    </xf>
    <xf numFmtId="3" fontId="34" fillId="3" borderId="0" xfId="0" applyNumberFormat="1" applyFont="1" applyFill="1" applyAlignment="1">
      <alignment horizontal="left" wrapText="1"/>
    </xf>
    <xf numFmtId="3" fontId="13" fillId="3" borderId="0" xfId="0" applyNumberFormat="1" applyFont="1" applyFill="1" applyBorder="1" applyAlignment="1">
      <alignment horizontal="left"/>
    </xf>
    <xf numFmtId="0" fontId="5" fillId="3" borderId="4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vertical="top"/>
    </xf>
    <xf numFmtId="0" fontId="5" fillId="3" borderId="41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35" xfId="0" applyFont="1" applyFill="1" applyBorder="1" applyAlignment="1">
      <alignment vertical="center"/>
    </xf>
    <xf numFmtId="0" fontId="5" fillId="3" borderId="38" xfId="0" applyFont="1" applyFill="1" applyBorder="1" applyAlignment="1">
      <alignment vertical="center"/>
    </xf>
    <xf numFmtId="0" fontId="5" fillId="3" borderId="43" xfId="0" applyFont="1" applyFill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3" borderId="33" xfId="0" applyFont="1" applyFill="1" applyBorder="1" applyAlignment="1">
      <alignment vertical="center"/>
    </xf>
    <xf numFmtId="0" fontId="10" fillId="3" borderId="4" xfId="0" applyFont="1" applyFill="1" applyBorder="1" applyAlignment="1">
      <alignment horizontal="left" vertical="center"/>
    </xf>
    <xf numFmtId="3" fontId="14" fillId="3" borderId="28" xfId="0" applyNumberFormat="1" applyFont="1" applyFill="1" applyBorder="1" applyAlignment="1">
      <alignment horizontal="center" wrapText="1"/>
    </xf>
    <xf numFmtId="4" fontId="14" fillId="3" borderId="30" xfId="1" applyNumberFormat="1" applyFont="1" applyFill="1" applyBorder="1" applyAlignment="1">
      <alignment horizontal="center" vertical="center" wrapText="1"/>
    </xf>
    <xf numFmtId="0" fontId="22" fillId="4" borderId="25" xfId="1" applyFont="1" applyFill="1" applyBorder="1"/>
    <xf numFmtId="3" fontId="11" fillId="4" borderId="25" xfId="1" applyNumberFormat="1" applyFont="1" applyFill="1" applyBorder="1"/>
    <xf numFmtId="3" fontId="13" fillId="4" borderId="25" xfId="1" applyNumberFormat="1" applyFont="1" applyFill="1" applyBorder="1" applyAlignment="1">
      <alignment horizontal="left"/>
    </xf>
    <xf numFmtId="4" fontId="13" fillId="4" borderId="39" xfId="0" applyNumberFormat="1" applyFont="1" applyFill="1" applyBorder="1" applyAlignment="1">
      <alignment horizontal="left"/>
    </xf>
    <xf numFmtId="3" fontId="11" fillId="3" borderId="0" xfId="0" applyNumberFormat="1" applyFont="1" applyFill="1" applyBorder="1"/>
    <xf numFmtId="4" fontId="11" fillId="3" borderId="0" xfId="0" applyNumberFormat="1" applyFont="1" applyFill="1" applyBorder="1"/>
    <xf numFmtId="4" fontId="13" fillId="3" borderId="54" xfId="0" applyNumberFormat="1" applyFont="1" applyFill="1" applyBorder="1"/>
    <xf numFmtId="0" fontId="34" fillId="0" borderId="0" xfId="0" applyFont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vertical="center" wrapText="1"/>
    </xf>
    <xf numFmtId="4" fontId="3" fillId="3" borderId="6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3" borderId="5" xfId="0" applyFont="1" applyFill="1" applyBorder="1" applyAlignment="1">
      <alignment vertical="center" wrapText="1"/>
    </xf>
    <xf numFmtId="3" fontId="3" fillId="3" borderId="5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3" borderId="29" xfId="0" applyNumberFormat="1" applyFont="1" applyFill="1" applyBorder="1" applyAlignment="1">
      <alignment horizontal="center" vertical="center"/>
    </xf>
    <xf numFmtId="0" fontId="5" fillId="3" borderId="28" xfId="0" applyNumberFormat="1" applyFont="1" applyFill="1" applyBorder="1" applyAlignment="1">
      <alignment horizontal="center" vertical="center"/>
    </xf>
    <xf numFmtId="0" fontId="5" fillId="3" borderId="28" xfId="0" applyNumberFormat="1" applyFont="1" applyFill="1" applyBorder="1" applyAlignment="1">
      <alignment vertical="center" wrapText="1"/>
    </xf>
    <xf numFmtId="3" fontId="5" fillId="3" borderId="28" xfId="0" applyNumberFormat="1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5" fillId="3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5" xfId="0" applyNumberFormat="1" applyFont="1" applyFill="1" applyBorder="1" applyAlignment="1" applyProtection="1">
      <alignment horizontal="center" vertical="center"/>
      <protection locked="0"/>
    </xf>
    <xf numFmtId="3" fontId="5" fillId="3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Border="1"/>
    <xf numFmtId="3" fontId="5" fillId="0" borderId="12" xfId="0" applyNumberFormat="1" applyFont="1" applyBorder="1"/>
    <xf numFmtId="0" fontId="11" fillId="0" borderId="12" xfId="0" applyFont="1" applyBorder="1"/>
    <xf numFmtId="3" fontId="11" fillId="0" borderId="12" xfId="0" applyNumberFormat="1" applyFont="1" applyBorder="1"/>
    <xf numFmtId="3" fontId="34" fillId="0" borderId="0" xfId="0" applyNumberFormat="1" applyFont="1"/>
    <xf numFmtId="3" fontId="34" fillId="0" borderId="0" xfId="0" applyNumberFormat="1" applyFont="1" applyAlignment="1">
      <alignment horizontal="center"/>
    </xf>
    <xf numFmtId="3" fontId="34" fillId="0" borderId="0" xfId="0" applyNumberFormat="1" applyFont="1" applyAlignment="1">
      <alignment vertical="center"/>
    </xf>
    <xf numFmtId="3" fontId="37" fillId="0" borderId="0" xfId="0" applyNumberFormat="1" applyFont="1"/>
    <xf numFmtId="3" fontId="10" fillId="0" borderId="0" xfId="0" applyNumberFormat="1" applyFont="1" applyAlignment="1">
      <alignment vertical="center"/>
    </xf>
    <xf numFmtId="3" fontId="32" fillId="0" borderId="0" xfId="0" applyNumberFormat="1" applyFont="1"/>
    <xf numFmtId="1" fontId="10" fillId="0" borderId="0" xfId="0" applyNumberFormat="1" applyFont="1"/>
    <xf numFmtId="1" fontId="10" fillId="0" borderId="0" xfId="0" applyNumberFormat="1" applyFont="1" applyAlignment="1">
      <alignment horizontal="center"/>
    </xf>
    <xf numFmtId="1" fontId="32" fillId="0" borderId="0" xfId="0" applyNumberFormat="1" applyFont="1"/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0" fontId="5" fillId="3" borderId="56" xfId="0" applyFont="1" applyFill="1" applyBorder="1" applyAlignment="1">
      <alignment horizontal="center"/>
    </xf>
    <xf numFmtId="3" fontId="5" fillId="3" borderId="56" xfId="0" applyNumberFormat="1" applyFont="1" applyFill="1" applyBorder="1"/>
    <xf numFmtId="4" fontId="5" fillId="3" borderId="57" xfId="0" applyNumberFormat="1" applyFont="1" applyFill="1" applyBorder="1"/>
    <xf numFmtId="0" fontId="5" fillId="3" borderId="56" xfId="0" applyFont="1" applyFill="1" applyBorder="1" applyAlignment="1">
      <alignment wrapText="1"/>
    </xf>
    <xf numFmtId="3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4" fillId="0" borderId="0" xfId="0" applyNumberFormat="1" applyFont="1"/>
    <xf numFmtId="1" fontId="22" fillId="0" borderId="0" xfId="0" applyNumberFormat="1" applyFont="1"/>
    <xf numFmtId="1" fontId="22" fillId="0" borderId="0" xfId="0" applyNumberFormat="1" applyFont="1" applyAlignment="1">
      <alignment horizontal="center"/>
    </xf>
    <xf numFmtId="1" fontId="4" fillId="0" borderId="0" xfId="0" applyNumberFormat="1" applyFont="1" applyAlignment="1">
      <alignment vertical="center"/>
    </xf>
    <xf numFmtId="1" fontId="39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vertical="center"/>
    </xf>
    <xf numFmtId="3" fontId="39" fillId="0" borderId="0" xfId="0" applyNumberFormat="1" applyFont="1"/>
    <xf numFmtId="3" fontId="4" fillId="0" borderId="10" xfId="0" applyNumberFormat="1" applyFont="1" applyBorder="1"/>
    <xf numFmtId="3" fontId="5" fillId="3" borderId="28" xfId="0" applyNumberFormat="1" applyFont="1" applyFill="1" applyBorder="1" applyAlignment="1">
      <alignment horizontal="right" wrapText="1"/>
    </xf>
    <xf numFmtId="3" fontId="5" fillId="3" borderId="5" xfId="0" applyNumberFormat="1" applyFont="1" applyFill="1" applyBorder="1" applyAlignment="1">
      <alignment horizontal="right" wrapText="1"/>
    </xf>
    <xf numFmtId="3" fontId="10" fillId="0" borderId="10" xfId="0" applyNumberFormat="1" applyFont="1" applyBorder="1"/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0" fontId="12" fillId="3" borderId="5" xfId="0" applyFont="1" applyFill="1" applyBorder="1"/>
    <xf numFmtId="0" fontId="13" fillId="3" borderId="25" xfId="0" applyFont="1" applyFill="1" applyBorder="1" applyAlignment="1">
      <alignment horizontal="left" wrapText="1"/>
    </xf>
    <xf numFmtId="0" fontId="13" fillId="3" borderId="12" xfId="0" applyNumberFormat="1" applyFont="1" applyFill="1" applyBorder="1" applyAlignment="1">
      <alignment wrapText="1"/>
    </xf>
    <xf numFmtId="0" fontId="11" fillId="2" borderId="59" xfId="0" applyFont="1" applyFill="1" applyBorder="1" applyAlignment="1">
      <alignment horizontal="left"/>
    </xf>
    <xf numFmtId="0" fontId="24" fillId="2" borderId="60" xfId="0" applyFont="1" applyFill="1" applyBorder="1" applyAlignment="1">
      <alignment horizontal="left"/>
    </xf>
    <xf numFmtId="3" fontId="11" fillId="2" borderId="60" xfId="0" applyNumberFormat="1" applyFont="1" applyFill="1" applyBorder="1"/>
    <xf numFmtId="4" fontId="11" fillId="2" borderId="61" xfId="0" applyNumberFormat="1" applyFont="1" applyFill="1" applyBorder="1"/>
    <xf numFmtId="4" fontId="5" fillId="3" borderId="58" xfId="0" applyNumberFormat="1" applyFont="1" applyFill="1" applyBorder="1"/>
    <xf numFmtId="0" fontId="5" fillId="3" borderId="11" xfId="0" applyFont="1" applyFill="1" applyBorder="1"/>
    <xf numFmtId="0" fontId="10" fillId="2" borderId="1" xfId="1" applyFont="1" applyFill="1" applyBorder="1" applyAlignment="1">
      <alignment horizontal="center" vertical="center"/>
    </xf>
    <xf numFmtId="0" fontId="11" fillId="2" borderId="46" xfId="1" applyFont="1" applyFill="1" applyBorder="1" applyAlignment="1">
      <alignment horizontal="left"/>
    </xf>
    <xf numFmtId="0" fontId="11" fillId="2" borderId="13" xfId="1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3" fillId="3" borderId="18" xfId="0" applyFont="1" applyFill="1" applyBorder="1" applyAlignment="1">
      <alignment horizontal="left" wrapText="1"/>
    </xf>
    <xf numFmtId="0" fontId="13" fillId="3" borderId="12" xfId="0" applyFont="1" applyFill="1" applyBorder="1" applyAlignment="1">
      <alignment horizontal="left" wrapText="1"/>
    </xf>
    <xf numFmtId="0" fontId="13" fillId="0" borderId="12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24" fillId="2" borderId="13" xfId="1" applyFont="1" applyFill="1" applyBorder="1" applyAlignment="1">
      <alignment horizontal="left"/>
    </xf>
    <xf numFmtId="0" fontId="11" fillId="4" borderId="38" xfId="1" applyFont="1" applyFill="1" applyBorder="1" applyAlignment="1">
      <alignment horizontal="left"/>
    </xf>
    <xf numFmtId="0" fontId="24" fillId="4" borderId="25" xfId="1" applyFont="1" applyFill="1" applyBorder="1" applyAlignment="1">
      <alignment horizontal="left"/>
    </xf>
    <xf numFmtId="0" fontId="5" fillId="0" borderId="5" xfId="0" applyFont="1" applyBorder="1"/>
    <xf numFmtId="3" fontId="5" fillId="0" borderId="5" xfId="0" applyNumberFormat="1" applyFont="1" applyBorder="1"/>
    <xf numFmtId="3" fontId="12" fillId="0" borderId="5" xfId="0" applyNumberFormat="1" applyFont="1" applyBorder="1"/>
    <xf numFmtId="0" fontId="11" fillId="2" borderId="64" xfId="1" applyFont="1" applyFill="1" applyBorder="1" applyAlignment="1">
      <alignment horizontal="left"/>
    </xf>
    <xf numFmtId="0" fontId="11" fillId="2" borderId="15" xfId="1" applyFont="1" applyFill="1" applyBorder="1" applyAlignment="1">
      <alignment horizontal="left"/>
    </xf>
    <xf numFmtId="0" fontId="5" fillId="0" borderId="11" xfId="0" applyFont="1" applyBorder="1"/>
    <xf numFmtId="4" fontId="5" fillId="0" borderId="58" xfId="0" applyNumberFormat="1" applyFont="1" applyBorder="1"/>
    <xf numFmtId="0" fontId="16" fillId="3" borderId="0" xfId="1" applyFont="1" applyFill="1" applyBorder="1"/>
    <xf numFmtId="4" fontId="5" fillId="3" borderId="0" xfId="0" applyNumberFormat="1" applyFont="1" applyFill="1" applyBorder="1"/>
    <xf numFmtId="0" fontId="17" fillId="3" borderId="0" xfId="1" applyFont="1" applyFill="1" applyBorder="1"/>
    <xf numFmtId="0" fontId="5" fillId="3" borderId="10" xfId="0" applyFont="1" applyFill="1" applyBorder="1"/>
    <xf numFmtId="3" fontId="5" fillId="3" borderId="10" xfId="0" applyNumberFormat="1" applyFont="1" applyFill="1" applyBorder="1"/>
    <xf numFmtId="3" fontId="12" fillId="3" borderId="10" xfId="0" applyNumberFormat="1" applyFont="1" applyFill="1" applyBorder="1"/>
    <xf numFmtId="4" fontId="5" fillId="3" borderId="10" xfId="0" applyNumberFormat="1" applyFont="1" applyFill="1" applyBorder="1" applyAlignment="1">
      <alignment horizontal="right"/>
    </xf>
    <xf numFmtId="4" fontId="5" fillId="0" borderId="12" xfId="0" applyNumberFormat="1" applyFont="1" applyBorder="1"/>
    <xf numFmtId="3" fontId="5" fillId="0" borderId="17" xfId="0" applyNumberFormat="1" applyFont="1" applyBorder="1"/>
    <xf numFmtId="4" fontId="5" fillId="0" borderId="17" xfId="0" applyNumberFormat="1" applyFont="1" applyBorder="1"/>
    <xf numFmtId="3" fontId="5" fillId="0" borderId="0" xfId="0" applyNumberFormat="1" applyFont="1" applyBorder="1"/>
    <xf numFmtId="3" fontId="12" fillId="0" borderId="0" xfId="0" applyNumberFormat="1" applyFont="1" applyBorder="1"/>
    <xf numFmtId="4" fontId="5" fillId="0" borderId="0" xfId="0" applyNumberFormat="1" applyFont="1" applyBorder="1"/>
    <xf numFmtId="0" fontId="32" fillId="3" borderId="0" xfId="1" applyFont="1" applyFill="1" applyBorder="1"/>
    <xf numFmtId="0" fontId="5" fillId="3" borderId="55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 wrapText="1"/>
    </xf>
    <xf numFmtId="3" fontId="5" fillId="3" borderId="56" xfId="0" applyNumberFormat="1" applyFont="1" applyFill="1" applyBorder="1" applyAlignment="1">
      <alignment vertical="center"/>
    </xf>
    <xf numFmtId="4" fontId="5" fillId="3" borderId="57" xfId="0" applyNumberFormat="1" applyFont="1" applyFill="1" applyBorder="1" applyAlignment="1">
      <alignment vertical="center"/>
    </xf>
    <xf numFmtId="3" fontId="5" fillId="2" borderId="13" xfId="0" applyNumberFormat="1" applyFont="1" applyFill="1" applyBorder="1"/>
    <xf numFmtId="4" fontId="5" fillId="2" borderId="14" xfId="0" applyNumberFormat="1" applyFont="1" applyFill="1" applyBorder="1"/>
    <xf numFmtId="164" fontId="24" fillId="3" borderId="0" xfId="0" applyNumberFormat="1" applyFont="1" applyFill="1" applyBorder="1" applyAlignment="1"/>
    <xf numFmtId="164" fontId="31" fillId="3" borderId="0" xfId="0" applyNumberFormat="1" applyFont="1" applyFill="1" applyBorder="1" applyAlignment="1"/>
    <xf numFmtId="164" fontId="3" fillId="3" borderId="0" xfId="0" applyNumberFormat="1" applyFont="1" applyFill="1" applyBorder="1" applyAlignment="1"/>
    <xf numFmtId="3" fontId="10" fillId="5" borderId="5" xfId="0" applyNumberFormat="1" applyFont="1" applyFill="1" applyBorder="1"/>
    <xf numFmtId="0" fontId="13" fillId="5" borderId="12" xfId="0" applyNumberFormat="1" applyFont="1" applyFill="1" applyBorder="1"/>
    <xf numFmtId="3" fontId="40" fillId="3" borderId="0" xfId="1" applyNumberFormat="1" applyFont="1" applyFill="1"/>
    <xf numFmtId="0" fontId="21" fillId="3" borderId="0" xfId="0" applyFont="1" applyFill="1" applyAlignment="1">
      <alignment wrapText="1"/>
    </xf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164" fontId="5" fillId="3" borderId="0" xfId="0" applyNumberFormat="1" applyFont="1" applyFill="1"/>
    <xf numFmtId="3" fontId="34" fillId="3" borderId="0" xfId="0" applyNumberFormat="1" applyFont="1" applyFill="1"/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0" fontId="11" fillId="4" borderId="35" xfId="1" applyFont="1" applyFill="1" applyBorder="1" applyAlignment="1">
      <alignment horizontal="left"/>
    </xf>
    <xf numFmtId="3" fontId="11" fillId="4" borderId="18" xfId="1" applyNumberFormat="1" applyFont="1" applyFill="1" applyBorder="1"/>
    <xf numFmtId="3" fontId="13" fillId="4" borderId="18" xfId="1" applyNumberFormat="1" applyFont="1" applyFill="1" applyBorder="1" applyAlignment="1">
      <alignment horizontal="left"/>
    </xf>
    <xf numFmtId="4" fontId="13" fillId="4" borderId="36" xfId="0" applyNumberFormat="1" applyFont="1" applyFill="1" applyBorder="1" applyAlignment="1">
      <alignment horizontal="left"/>
    </xf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164" fontId="5" fillId="3" borderId="0" xfId="0" applyNumberFormat="1" applyFont="1" applyFill="1" applyBorder="1" applyAlignment="1"/>
    <xf numFmtId="164" fontId="21" fillId="3" borderId="0" xfId="0" applyNumberFormat="1" applyFont="1" applyFill="1" applyBorder="1" applyAlignment="1"/>
    <xf numFmtId="3" fontId="34" fillId="0" borderId="0" xfId="0" applyNumberFormat="1" applyFont="1" applyAlignment="1">
      <alignment horizontal="right"/>
    </xf>
    <xf numFmtId="3" fontId="34" fillId="0" borderId="0" xfId="0" applyNumberFormat="1" applyFont="1" applyAlignment="1">
      <alignment horizontal="right" vertical="center"/>
    </xf>
    <xf numFmtId="3" fontId="37" fillId="0" borderId="0" xfId="0" applyNumberFormat="1" applyFont="1" applyAlignment="1">
      <alignment horizontal="right"/>
    </xf>
    <xf numFmtId="0" fontId="34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35" fillId="0" borderId="0" xfId="0" applyFont="1" applyAlignment="1">
      <alignment horizontal="right"/>
    </xf>
    <xf numFmtId="3" fontId="34" fillId="3" borderId="0" xfId="0" applyNumberFormat="1" applyFont="1" applyFill="1" applyAlignment="1">
      <alignment horizontal="right"/>
    </xf>
    <xf numFmtId="0" fontId="5" fillId="3" borderId="4" xfId="0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"/>
    </xf>
    <xf numFmtId="0" fontId="34" fillId="3" borderId="55" xfId="0" applyFont="1" applyFill="1" applyBorder="1" applyAlignment="1">
      <alignment horizontal="center"/>
    </xf>
    <xf numFmtId="0" fontId="5" fillId="3" borderId="56" xfId="0" applyFont="1" applyFill="1" applyBorder="1"/>
    <xf numFmtId="0" fontId="10" fillId="3" borderId="0" xfId="0" applyFont="1" applyFill="1" applyAlignment="1">
      <alignment horizontal="left"/>
    </xf>
    <xf numFmtId="4" fontId="5" fillId="3" borderId="6" xfId="0" applyNumberFormat="1" applyFont="1" applyFill="1" applyBorder="1" applyAlignment="1"/>
    <xf numFmtId="1" fontId="10" fillId="0" borderId="0" xfId="0" applyNumberFormat="1" applyFont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3" fontId="10" fillId="6" borderId="0" xfId="0" applyNumberFormat="1" applyFont="1" applyFill="1" applyAlignment="1">
      <alignment horizontal="center" vertical="center"/>
    </xf>
    <xf numFmtId="1" fontId="10" fillId="6" borderId="0" xfId="0" applyNumberFormat="1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29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/>
    </xf>
    <xf numFmtId="3" fontId="10" fillId="6" borderId="0" xfId="0" applyNumberFormat="1" applyFont="1" applyFill="1" applyAlignment="1">
      <alignment horizontal="center"/>
    </xf>
    <xf numFmtId="1" fontId="10" fillId="6" borderId="0" xfId="0" applyNumberFormat="1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2" fontId="5" fillId="3" borderId="30" xfId="0" applyNumberFormat="1" applyFont="1" applyFill="1" applyBorder="1" applyAlignment="1">
      <alignment vertical="center"/>
    </xf>
    <xf numFmtId="2" fontId="5" fillId="3" borderId="6" xfId="0" applyNumberFormat="1" applyFont="1" applyFill="1" applyBorder="1"/>
    <xf numFmtId="2" fontId="5" fillId="3" borderId="6" xfId="0" applyNumberFormat="1" applyFont="1" applyFill="1" applyBorder="1" applyAlignment="1">
      <alignment vertical="center"/>
    </xf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164" fontId="13" fillId="3" borderId="0" xfId="0" applyNumberFormat="1" applyFont="1" applyFill="1" applyBorder="1" applyAlignment="1"/>
    <xf numFmtId="164" fontId="18" fillId="3" borderId="0" xfId="0" applyNumberFormat="1" applyFont="1" applyFill="1" applyBorder="1" applyAlignment="1"/>
    <xf numFmtId="0" fontId="10" fillId="0" borderId="0" xfId="0" applyFont="1" applyAlignment="1">
      <alignment vertical="center"/>
    </xf>
    <xf numFmtId="3" fontId="28" fillId="3" borderId="18" xfId="0" applyNumberFormat="1" applyFont="1" applyFill="1" applyBorder="1" applyAlignment="1">
      <alignment horizontal="left"/>
    </xf>
    <xf numFmtId="4" fontId="28" fillId="3" borderId="36" xfId="0" applyNumberFormat="1" applyFont="1" applyFill="1" applyBorder="1" applyAlignment="1">
      <alignment horizontal="left"/>
    </xf>
    <xf numFmtId="3" fontId="28" fillId="3" borderId="5" xfId="0" applyNumberFormat="1" applyFont="1" applyFill="1" applyBorder="1" applyAlignment="1">
      <alignment horizontal="left"/>
    </xf>
    <xf numFmtId="4" fontId="28" fillId="3" borderId="6" xfId="0" applyNumberFormat="1" applyFont="1" applyFill="1" applyBorder="1" applyAlignment="1">
      <alignment horizontal="left"/>
    </xf>
    <xf numFmtId="0" fontId="10" fillId="3" borderId="0" xfId="0" applyFont="1" applyFill="1" applyAlignment="1">
      <alignment horizontal="right"/>
    </xf>
    <xf numFmtId="0" fontId="5" fillId="3" borderId="52" xfId="0" applyFont="1" applyFill="1" applyBorder="1" applyAlignment="1">
      <alignment horizontal="center"/>
    </xf>
    <xf numFmtId="0" fontId="5" fillId="3" borderId="0" xfId="0" applyFont="1" applyFill="1" applyBorder="1" applyAlignment="1">
      <alignment wrapText="1"/>
    </xf>
    <xf numFmtId="0" fontId="10" fillId="3" borderId="0" xfId="0" applyFont="1" applyFill="1" applyBorder="1" applyAlignment="1">
      <alignment wrapText="1"/>
    </xf>
    <xf numFmtId="0" fontId="10" fillId="0" borderId="21" xfId="0" applyNumberFormat="1" applyFont="1" applyBorder="1"/>
    <xf numFmtId="0" fontId="13" fillId="3" borderId="5" xfId="0" applyFont="1" applyFill="1" applyBorder="1" applyAlignment="1">
      <alignment wrapText="1"/>
    </xf>
    <xf numFmtId="0" fontId="38" fillId="3" borderId="5" xfId="0" applyFont="1" applyFill="1" applyBorder="1"/>
    <xf numFmtId="0" fontId="13" fillId="3" borderId="18" xfId="0" applyFont="1" applyFill="1" applyBorder="1" applyAlignment="1">
      <alignment wrapText="1"/>
    </xf>
    <xf numFmtId="0" fontId="10" fillId="3" borderId="18" xfId="0" applyFont="1" applyFill="1" applyBorder="1" applyAlignment="1">
      <alignment horizontal="left" wrapText="1"/>
    </xf>
    <xf numFmtId="0" fontId="11" fillId="4" borderId="18" xfId="1" applyFont="1" applyFill="1" applyBorder="1" applyAlignment="1">
      <alignment horizontal="left"/>
    </xf>
    <xf numFmtId="0" fontId="10" fillId="4" borderId="18" xfId="1" applyFont="1" applyFill="1" applyBorder="1"/>
    <xf numFmtId="0" fontId="13" fillId="3" borderId="12" xfId="0" applyFont="1" applyFill="1" applyBorder="1" applyAlignment="1">
      <alignment horizontal="left"/>
    </xf>
    <xf numFmtId="0" fontId="10" fillId="2" borderId="15" xfId="1" applyFont="1" applyFill="1" applyBorder="1" applyAlignment="1"/>
    <xf numFmtId="0" fontId="10" fillId="2" borderId="13" xfId="1" applyFont="1" applyFill="1" applyBorder="1" applyAlignment="1"/>
    <xf numFmtId="0" fontId="28" fillId="3" borderId="0" xfId="0" applyFont="1" applyFill="1" applyBorder="1" applyAlignment="1">
      <alignment horizontal="left"/>
    </xf>
    <xf numFmtId="0" fontId="28" fillId="3" borderId="0" xfId="0" applyFont="1" applyFill="1" applyBorder="1" applyAlignment="1">
      <alignment horizontal="center"/>
    </xf>
    <xf numFmtId="0" fontId="28" fillId="3" borderId="0" xfId="0" applyFont="1" applyFill="1" applyBorder="1"/>
    <xf numFmtId="3" fontId="28" fillId="3" borderId="0" xfId="0" applyNumberFormat="1" applyFont="1" applyFill="1" applyBorder="1"/>
    <xf numFmtId="0" fontId="28" fillId="0" borderId="0" xfId="0" applyFont="1" applyBorder="1"/>
    <xf numFmtId="0" fontId="28" fillId="0" borderId="0" xfId="0" applyFont="1"/>
    <xf numFmtId="0" fontId="42" fillId="0" borderId="0" xfId="0" applyFont="1" applyAlignment="1">
      <alignment horizontal="center"/>
    </xf>
    <xf numFmtId="0" fontId="42" fillId="0" borderId="0" xfId="0" applyFont="1"/>
    <xf numFmtId="3" fontId="42" fillId="0" borderId="0" xfId="0" applyNumberFormat="1" applyFont="1"/>
    <xf numFmtId="0" fontId="43" fillId="0" borderId="0" xfId="0" applyFont="1" applyAlignment="1">
      <alignment horizontal="left"/>
    </xf>
    <xf numFmtId="0" fontId="5" fillId="3" borderId="65" xfId="0" applyFont="1" applyFill="1" applyBorder="1" applyAlignment="1">
      <alignment vertical="center"/>
    </xf>
    <xf numFmtId="0" fontId="13" fillId="3" borderId="66" xfId="0" applyFont="1" applyFill="1" applyBorder="1" applyAlignment="1">
      <alignment wrapText="1"/>
    </xf>
    <xf numFmtId="0" fontId="10" fillId="3" borderId="66" xfId="0" applyFont="1" applyFill="1" applyBorder="1" applyAlignment="1">
      <alignment horizontal="right"/>
    </xf>
    <xf numFmtId="0" fontId="5" fillId="3" borderId="66" xfId="0" applyFont="1" applyFill="1" applyBorder="1"/>
    <xf numFmtId="3" fontId="13" fillId="3" borderId="66" xfId="0" applyNumberFormat="1" applyFont="1" applyFill="1" applyBorder="1"/>
    <xf numFmtId="4" fontId="13" fillId="3" borderId="67" xfId="0" applyNumberFormat="1" applyFont="1" applyFill="1" applyBorder="1"/>
    <xf numFmtId="3" fontId="5" fillId="3" borderId="0" xfId="0" applyNumberFormat="1" applyFont="1" applyFill="1" applyAlignment="1">
      <alignment wrapText="1"/>
    </xf>
    <xf numFmtId="0" fontId="5" fillId="3" borderId="41" xfId="0" applyFont="1" applyFill="1" applyBorder="1" applyAlignment="1"/>
    <xf numFmtId="0" fontId="5" fillId="3" borderId="12" xfId="0" applyFont="1" applyFill="1" applyBorder="1" applyAlignment="1"/>
    <xf numFmtId="3" fontId="13" fillId="3" borderId="12" xfId="0" applyNumberFormat="1" applyFont="1" applyFill="1" applyBorder="1" applyAlignment="1"/>
    <xf numFmtId="4" fontId="13" fillId="3" borderId="42" xfId="0" applyNumberFormat="1" applyFont="1" applyFill="1" applyBorder="1" applyAlignment="1"/>
    <xf numFmtId="0" fontId="13" fillId="0" borderId="0" xfId="0" applyFont="1" applyBorder="1" applyAlignment="1"/>
    <xf numFmtId="0" fontId="5" fillId="0" borderId="0" xfId="0" applyFont="1" applyBorder="1" applyAlignment="1"/>
    <xf numFmtId="0" fontId="14" fillId="2" borderId="62" xfId="1" applyFont="1" applyFill="1" applyBorder="1" applyAlignment="1">
      <alignment horizontal="center"/>
    </xf>
    <xf numFmtId="0" fontId="14" fillId="2" borderId="63" xfId="1" applyFont="1" applyFill="1" applyBorder="1" applyAlignment="1">
      <alignment horizontal="center"/>
    </xf>
    <xf numFmtId="0" fontId="11" fillId="2" borderId="24" xfId="1" applyFont="1" applyFill="1" applyBorder="1" applyAlignment="1">
      <alignment horizontal="left"/>
    </xf>
    <xf numFmtId="0" fontId="11" fillId="2" borderId="13" xfId="1" applyFont="1" applyFill="1" applyBorder="1" applyAlignment="1">
      <alignment horizontal="left"/>
    </xf>
    <xf numFmtId="0" fontId="5" fillId="0" borderId="17" xfId="1" applyFont="1" applyFill="1" applyBorder="1" applyAlignment="1">
      <alignment horizontal="left"/>
    </xf>
    <xf numFmtId="0" fontId="5" fillId="3" borderId="12" xfId="1" applyFont="1" applyFill="1" applyBorder="1" applyAlignment="1">
      <alignment horizontal="left"/>
    </xf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164" fontId="5" fillId="3" borderId="0" xfId="0" applyNumberFormat="1" applyFont="1" applyFill="1" applyBorder="1" applyAlignment="1"/>
    <xf numFmtId="164" fontId="21" fillId="3" borderId="0" xfId="0" applyNumberFormat="1" applyFont="1" applyFill="1" applyBorder="1" applyAlignment="1"/>
    <xf numFmtId="0" fontId="11" fillId="2" borderId="10" xfId="0" applyFont="1" applyFill="1" applyBorder="1" applyAlignment="1">
      <alignment horizontal="left" wrapText="1"/>
    </xf>
    <xf numFmtId="0" fontId="21" fillId="2" borderId="10" xfId="0" applyFont="1" applyFill="1" applyBorder="1" applyAlignment="1">
      <alignment wrapText="1"/>
    </xf>
    <xf numFmtId="164" fontId="11" fillId="2" borderId="10" xfId="0" applyNumberFormat="1" applyFont="1" applyFill="1" applyBorder="1" applyAlignment="1">
      <alignment horizontal="right"/>
    </xf>
    <xf numFmtId="164" fontId="13" fillId="3" borderId="0" xfId="0" applyNumberFormat="1" applyFont="1" applyFill="1" applyBorder="1" applyAlignment="1"/>
    <xf numFmtId="164" fontId="18" fillId="3" borderId="0" xfId="0" applyNumberFormat="1" applyFont="1" applyFill="1" applyBorder="1" applyAlignment="1"/>
    <xf numFmtId="0" fontId="19" fillId="3" borderId="0" xfId="0" applyFont="1" applyFill="1" applyAlignment="1">
      <alignment horizontal="left" wrapText="1"/>
    </xf>
    <xf numFmtId="0" fontId="21" fillId="3" borderId="0" xfId="0" applyFont="1" applyFill="1" applyAlignment="1">
      <alignment wrapText="1"/>
    </xf>
    <xf numFmtId="3" fontId="19" fillId="3" borderId="0" xfId="0" applyNumberFormat="1" applyFont="1" applyFill="1" applyAlignment="1">
      <alignment horizontal="center"/>
    </xf>
    <xf numFmtId="0" fontId="11" fillId="2" borderId="7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left"/>
    </xf>
    <xf numFmtId="0" fontId="5" fillId="5" borderId="0" xfId="0" applyFont="1" applyFill="1" applyAlignment="1">
      <alignment horizontal="left" wrapText="1"/>
    </xf>
    <xf numFmtId="164" fontId="5" fillId="5" borderId="0" xfId="0" applyNumberFormat="1" applyFont="1" applyFill="1" applyBorder="1" applyAlignment="1"/>
    <xf numFmtId="164" fontId="21" fillId="5" borderId="0" xfId="0" applyNumberFormat="1" applyFont="1" applyFill="1" applyBorder="1" applyAlignment="1"/>
    <xf numFmtId="0" fontId="6" fillId="2" borderId="10" xfId="0" applyFont="1" applyFill="1" applyBorder="1" applyAlignment="1">
      <alignment horizontal="left" wrapText="1"/>
    </xf>
    <xf numFmtId="0" fontId="0" fillId="2" borderId="10" xfId="0" applyFont="1" applyFill="1" applyBorder="1" applyAlignment="1">
      <alignment wrapText="1"/>
    </xf>
    <xf numFmtId="164" fontId="5" fillId="3" borderId="0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3" fontId="2" fillId="3" borderId="0" xfId="0" applyNumberFormat="1" applyFont="1" applyFill="1" applyAlignment="1">
      <alignment horizontal="center"/>
    </xf>
    <xf numFmtId="164" fontId="7" fillId="3" borderId="0" xfId="0" applyNumberFormat="1" applyFont="1" applyFill="1" applyBorder="1" applyAlignment="1"/>
    <xf numFmtId="164" fontId="9" fillId="3" borderId="0" xfId="0" applyNumberFormat="1" applyFont="1" applyFill="1" applyBorder="1" applyAlignment="1"/>
    <xf numFmtId="164" fontId="3" fillId="3" borderId="0" xfId="0" applyNumberFormat="1" applyFont="1" applyFill="1" applyBorder="1" applyAlignment="1"/>
    <xf numFmtId="164" fontId="0" fillId="3" borderId="0" xfId="0" applyNumberFormat="1" applyFont="1" applyFill="1" applyBorder="1" applyAlignment="1"/>
    <xf numFmtId="164" fontId="6" fillId="2" borderId="10" xfId="0" applyNumberFormat="1" applyFont="1" applyFill="1" applyBorder="1" applyAlignment="1">
      <alignment horizontal="right"/>
    </xf>
    <xf numFmtId="164" fontId="6" fillId="3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0" fontId="13" fillId="3" borderId="0" xfId="0" applyFont="1" applyFill="1" applyAlignment="1">
      <alignment horizontal="left" wrapText="1"/>
    </xf>
    <xf numFmtId="0" fontId="13" fillId="3" borderId="0" xfId="0" applyFont="1" applyFill="1" applyBorder="1" applyAlignment="1">
      <alignment horizontal="left" wrapText="1"/>
    </xf>
    <xf numFmtId="0" fontId="0" fillId="3" borderId="0" xfId="0" applyFill="1" applyAlignment="1">
      <alignment wrapText="1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164" fontId="3" fillId="5" borderId="0" xfId="0" applyNumberFormat="1" applyFont="1" applyFill="1" applyBorder="1" applyAlignment="1"/>
    <xf numFmtId="0" fontId="7" fillId="3" borderId="0" xfId="0" applyFont="1" applyFill="1" applyAlignment="1">
      <alignment horizontal="justify" wrapText="1"/>
    </xf>
    <xf numFmtId="164" fontId="11" fillId="0" borderId="0" xfId="0" applyNumberFormat="1" applyFont="1" applyFill="1" applyBorder="1" applyAlignment="1"/>
    <xf numFmtId="164" fontId="15" fillId="0" borderId="0" xfId="0" applyNumberFormat="1" applyFont="1" applyFill="1" applyBorder="1" applyAlignment="1"/>
    <xf numFmtId="164" fontId="13" fillId="0" borderId="0" xfId="0" applyNumberFormat="1" applyFont="1" applyFill="1" applyBorder="1" applyAlignment="1"/>
    <xf numFmtId="164" fontId="18" fillId="0" borderId="0" xfId="0" applyNumberFormat="1" applyFont="1" applyFill="1" applyBorder="1" applyAlignment="1"/>
    <xf numFmtId="0" fontId="5" fillId="0" borderId="0" xfId="0" applyFont="1" applyBorder="1" applyAlignment="1">
      <alignment horizontal="left" wrapText="1"/>
    </xf>
    <xf numFmtId="164" fontId="11" fillId="3" borderId="0" xfId="0" applyNumberFormat="1" applyFont="1" applyFill="1" applyBorder="1" applyAlignment="1">
      <alignment horizontal="right"/>
    </xf>
    <xf numFmtId="164" fontId="13" fillId="3" borderId="0" xfId="0" applyNumberFormat="1" applyFont="1" applyFill="1" applyBorder="1" applyAlignment="1">
      <alignment horizontal="right"/>
    </xf>
    <xf numFmtId="0" fontId="13" fillId="3" borderId="0" xfId="0" applyFont="1" applyFill="1" applyAlignment="1">
      <alignment horizontal="justify" wrapText="1"/>
    </xf>
    <xf numFmtId="0" fontId="28" fillId="3" borderId="49" xfId="0" applyFont="1" applyFill="1" applyBorder="1" applyAlignment="1">
      <alignment horizontal="left"/>
    </xf>
    <xf numFmtId="0" fontId="28" fillId="3" borderId="50" xfId="0" applyFont="1" applyFill="1" applyBorder="1" applyAlignment="1">
      <alignment horizontal="left"/>
    </xf>
    <xf numFmtId="0" fontId="28" fillId="3" borderId="51" xfId="0" applyFont="1" applyFill="1" applyBorder="1" applyAlignment="1">
      <alignment horizontal="left"/>
    </xf>
    <xf numFmtId="0" fontId="5" fillId="3" borderId="0" xfId="0" applyFont="1" applyFill="1" applyAlignment="1">
      <alignment horizontal="left" wrapText="1"/>
    </xf>
    <xf numFmtId="0" fontId="28" fillId="3" borderId="53" xfId="0" applyFont="1" applyFill="1" applyBorder="1" applyAlignment="1">
      <alignment horizontal="left"/>
    </xf>
    <xf numFmtId="0" fontId="28" fillId="3" borderId="22" xfId="0" applyFont="1" applyFill="1" applyBorder="1" applyAlignment="1">
      <alignment horizontal="left"/>
    </xf>
    <xf numFmtId="0" fontId="28" fillId="3" borderId="26" xfId="0" applyFont="1" applyFill="1" applyBorder="1" applyAlignment="1">
      <alignment horizontal="left"/>
    </xf>
    <xf numFmtId="0" fontId="28" fillId="3" borderId="52" xfId="0" applyFont="1" applyFill="1" applyBorder="1" applyAlignment="1">
      <alignment horizontal="left"/>
    </xf>
    <xf numFmtId="0" fontId="28" fillId="3" borderId="0" xfId="0" applyFont="1" applyFill="1" applyBorder="1" applyAlignment="1">
      <alignment horizontal="left"/>
    </xf>
    <xf numFmtId="0" fontId="28" fillId="3" borderId="11" xfId="0" applyFont="1" applyFill="1" applyBorder="1" applyAlignment="1">
      <alignment horizontal="left"/>
    </xf>
    <xf numFmtId="0" fontId="5" fillId="3" borderId="0" xfId="0" applyFont="1" applyFill="1" applyAlignment="1">
      <alignment horizontal="justify" vertical="top" wrapText="1"/>
    </xf>
    <xf numFmtId="164" fontId="5" fillId="3" borderId="0" xfId="0" applyNumberFormat="1" applyFont="1" applyFill="1" applyBorder="1" applyAlignment="1">
      <alignment vertical="top"/>
    </xf>
    <xf numFmtId="164" fontId="21" fillId="3" borderId="0" xfId="0" applyNumberFormat="1" applyFont="1" applyFill="1" applyBorder="1" applyAlignment="1">
      <alignment vertical="top"/>
    </xf>
    <xf numFmtId="164" fontId="11" fillId="5" borderId="10" xfId="0" applyNumberFormat="1" applyFont="1" applyFill="1" applyBorder="1" applyAlignment="1">
      <alignment horizontal="right"/>
    </xf>
    <xf numFmtId="164" fontId="11" fillId="5" borderId="0" xfId="0" applyNumberFormat="1" applyFont="1" applyFill="1" applyBorder="1" applyAlignment="1"/>
    <xf numFmtId="164" fontId="15" fillId="5" borderId="0" xfId="0" applyNumberFormat="1" applyFont="1" applyFill="1" applyBorder="1" applyAlignment="1"/>
    <xf numFmtId="0" fontId="23" fillId="3" borderId="0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164" fontId="13" fillId="5" borderId="0" xfId="0" applyNumberFormat="1" applyFont="1" applyFill="1" applyBorder="1" applyAlignment="1"/>
    <xf numFmtId="164" fontId="18" fillId="5" borderId="0" xfId="0" applyNumberFormat="1" applyFont="1" applyFill="1" applyBorder="1" applyAlignment="1"/>
    <xf numFmtId="0" fontId="5" fillId="3" borderId="0" xfId="0" applyFont="1" applyFill="1" applyAlignment="1">
      <alignment horizontal="justify" wrapText="1"/>
    </xf>
    <xf numFmtId="164" fontId="28" fillId="3" borderId="0" xfId="0" applyNumberFormat="1" applyFont="1" applyFill="1" applyBorder="1" applyAlignment="1"/>
    <xf numFmtId="164" fontId="41" fillId="3" borderId="0" xfId="0" applyNumberFormat="1" applyFont="1" applyFill="1" applyBorder="1" applyAlignment="1"/>
    <xf numFmtId="3" fontId="19" fillId="0" borderId="0" xfId="0" applyNumberFormat="1" applyFont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&#381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27">
          <cell r="F27">
            <v>19350</v>
          </cell>
          <cell r="G27"/>
        </row>
        <row r="39">
          <cell r="F39">
            <v>772</v>
          </cell>
          <cell r="G39"/>
        </row>
        <row r="42">
          <cell r="F42">
            <v>88777</v>
          </cell>
          <cell r="G42"/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N126"/>
  <sheetViews>
    <sheetView tabSelected="1" view="pageBreakPreview" zoomScale="130" zoomScaleNormal="100" zoomScaleSheetLayoutView="130" workbookViewId="0">
      <selection activeCell="G118" sqref="G118"/>
    </sheetView>
  </sheetViews>
  <sheetFormatPr defaultColWidth="9.140625" defaultRowHeight="14.25" x14ac:dyDescent="0.2"/>
  <cols>
    <col min="1" max="1" width="18" style="411" customWidth="1"/>
    <col min="2" max="2" width="68" style="406" customWidth="1"/>
    <col min="3" max="4" width="6.7109375" style="406" customWidth="1"/>
    <col min="5" max="5" width="15.7109375" style="406" customWidth="1"/>
    <col min="6" max="6" width="15.7109375" style="407" customWidth="1"/>
    <col min="7" max="7" width="15.7109375" style="408" customWidth="1"/>
    <col min="8" max="8" width="10.28515625" style="412" customWidth="1"/>
    <col min="9" max="16384" width="9.140625" style="29"/>
  </cols>
  <sheetData>
    <row r="1" spans="1:11" ht="20.25" x14ac:dyDescent="0.3">
      <c r="A1" s="413" t="s">
        <v>318</v>
      </c>
      <c r="B1" s="41"/>
      <c r="C1" s="41"/>
      <c r="D1" s="41"/>
      <c r="E1" s="41"/>
      <c r="F1" s="94"/>
      <c r="G1" s="169"/>
      <c r="H1" s="414"/>
    </row>
    <row r="2" spans="1:11" ht="15.75" x14ac:dyDescent="0.25">
      <c r="A2" s="415" t="s">
        <v>57</v>
      </c>
      <c r="B2" s="41"/>
      <c r="C2" s="41"/>
      <c r="D2" s="41"/>
      <c r="E2" s="41"/>
      <c r="F2" s="94"/>
      <c r="G2" s="169"/>
      <c r="H2" s="414"/>
    </row>
    <row r="3" spans="1:11" ht="15.75" customHeight="1" thickBot="1" x14ac:dyDescent="0.25">
      <c r="A3" s="416"/>
      <c r="B3" s="416"/>
      <c r="C3" s="416"/>
      <c r="D3" s="416"/>
      <c r="E3" s="416"/>
      <c r="F3" s="417"/>
      <c r="G3" s="418"/>
      <c r="H3" s="419" t="s">
        <v>4</v>
      </c>
    </row>
    <row r="4" spans="1:11" s="15" customFormat="1" ht="41.25" customHeight="1" thickTop="1" thickBot="1" x14ac:dyDescent="0.25">
      <c r="A4" s="395" t="s">
        <v>41</v>
      </c>
      <c r="B4" s="14"/>
      <c r="C4" s="14" t="s">
        <v>18</v>
      </c>
      <c r="D4" s="14" t="s">
        <v>17</v>
      </c>
      <c r="E4" s="64" t="s">
        <v>212</v>
      </c>
      <c r="F4" s="64" t="s">
        <v>213</v>
      </c>
      <c r="G4" s="64" t="s">
        <v>214</v>
      </c>
      <c r="H4" s="16" t="s">
        <v>8</v>
      </c>
    </row>
    <row r="5" spans="1:11" s="35" customFormat="1" ht="15" customHeight="1" thickTop="1" thickBot="1" x14ac:dyDescent="0.25">
      <c r="A5" s="526">
        <v>1</v>
      </c>
      <c r="B5" s="527"/>
      <c r="C5" s="33">
        <v>2</v>
      </c>
      <c r="D5" s="33">
        <v>3</v>
      </c>
      <c r="E5" s="65">
        <v>4</v>
      </c>
      <c r="F5" s="65">
        <v>5</v>
      </c>
      <c r="G5" s="65">
        <v>6</v>
      </c>
      <c r="H5" s="34" t="s">
        <v>107</v>
      </c>
    </row>
    <row r="6" spans="1:11" s="70" customFormat="1" ht="15.75" thickBot="1" x14ac:dyDescent="0.3">
      <c r="A6" s="396" t="s">
        <v>34</v>
      </c>
      <c r="B6" s="397"/>
      <c r="C6" s="32"/>
      <c r="D6" s="18">
        <v>8</v>
      </c>
      <c r="E6" s="18">
        <f>SUM(E7,E10,E14)</f>
        <v>39650</v>
      </c>
      <c r="F6" s="18">
        <f t="shared" ref="F6:G6" si="0">SUM(F7,F10,F14)</f>
        <v>39650</v>
      </c>
      <c r="G6" s="18">
        <f t="shared" si="0"/>
        <v>39650</v>
      </c>
      <c r="H6" s="112">
        <f t="shared" ref="H6:H39" si="1">G6/E6*100</f>
        <v>100</v>
      </c>
      <c r="I6" s="69"/>
      <c r="J6" s="69"/>
      <c r="K6" s="69"/>
    </row>
    <row r="7" spans="1:11" s="100" customFormat="1" x14ac:dyDescent="0.2">
      <c r="A7" s="119" t="s">
        <v>14</v>
      </c>
      <c r="B7" s="398" t="s">
        <v>215</v>
      </c>
      <c r="C7" s="66"/>
      <c r="D7" s="170"/>
      <c r="E7" s="58">
        <f>SUM(E8:E9)</f>
        <v>650</v>
      </c>
      <c r="F7" s="58">
        <f t="shared" ref="F7" si="2">SUM(F8:F9)</f>
        <v>500</v>
      </c>
      <c r="G7" s="58">
        <f>SUM(G8:G9)</f>
        <v>650</v>
      </c>
      <c r="H7" s="114">
        <f t="shared" si="1"/>
        <v>100</v>
      </c>
      <c r="I7" s="99"/>
      <c r="J7" s="99"/>
      <c r="K7" s="99"/>
    </row>
    <row r="8" spans="1:11" s="100" customFormat="1" x14ac:dyDescent="0.2">
      <c r="A8" s="115" t="s">
        <v>15</v>
      </c>
      <c r="B8" s="62" t="s">
        <v>171</v>
      </c>
      <c r="C8" s="60">
        <v>430</v>
      </c>
      <c r="D8" s="171"/>
      <c r="E8" s="56">
        <f>SUM('08'!I23)</f>
        <v>300</v>
      </c>
      <c r="F8" s="56">
        <f>SUM('08'!J23)</f>
        <v>280</v>
      </c>
      <c r="G8" s="56">
        <f>SUM('08'!G19:H19)</f>
        <v>300</v>
      </c>
      <c r="H8" s="116">
        <f>G8/E8*100</f>
        <v>100</v>
      </c>
      <c r="I8" s="99"/>
      <c r="J8" s="99"/>
      <c r="K8" s="99"/>
    </row>
    <row r="9" spans="1:11" s="100" customFormat="1" x14ac:dyDescent="0.2">
      <c r="A9" s="117"/>
      <c r="B9" s="184" t="s">
        <v>172</v>
      </c>
      <c r="C9" s="68">
        <v>431</v>
      </c>
      <c r="D9" s="172"/>
      <c r="E9" s="57">
        <f>SUM('08'!I24)</f>
        <v>350</v>
      </c>
      <c r="F9" s="57">
        <f>SUM('08'!J24:J25)</f>
        <v>220</v>
      </c>
      <c r="G9" s="57">
        <f>SUM('08'!G20:H20)</f>
        <v>350</v>
      </c>
      <c r="H9" s="118">
        <f t="shared" si="1"/>
        <v>100</v>
      </c>
      <c r="I9" s="99"/>
      <c r="J9" s="99"/>
      <c r="K9" s="99"/>
    </row>
    <row r="10" spans="1:11" s="100" customFormat="1" x14ac:dyDescent="0.2">
      <c r="A10" s="113" t="s">
        <v>14</v>
      </c>
      <c r="B10" s="71" t="s">
        <v>218</v>
      </c>
      <c r="C10" s="66"/>
      <c r="D10" s="170"/>
      <c r="E10" s="58">
        <f>SUM(E11:E13)</f>
        <v>37000</v>
      </c>
      <c r="F10" s="58">
        <f t="shared" ref="F10:G10" si="3">SUM(F11:F13)</f>
        <v>37150</v>
      </c>
      <c r="G10" s="58">
        <f t="shared" si="3"/>
        <v>37000</v>
      </c>
      <c r="H10" s="114">
        <f t="shared" si="1"/>
        <v>100</v>
      </c>
      <c r="I10" s="99"/>
      <c r="J10" s="99"/>
      <c r="K10" s="99"/>
    </row>
    <row r="11" spans="1:11" s="100" customFormat="1" x14ac:dyDescent="0.2">
      <c r="A11" s="115" t="s">
        <v>15</v>
      </c>
      <c r="B11" s="62" t="s">
        <v>173</v>
      </c>
      <c r="C11" s="60">
        <v>441</v>
      </c>
      <c r="D11" s="171"/>
      <c r="E11" s="56">
        <f>SUM('08'!I36)</f>
        <v>1000</v>
      </c>
      <c r="F11" s="56">
        <f>SUM('08'!J36)</f>
        <v>1150</v>
      </c>
      <c r="G11" s="56">
        <f>SUM('08'!G28:H28)</f>
        <v>1000</v>
      </c>
      <c r="H11" s="116">
        <f t="shared" si="1"/>
        <v>100</v>
      </c>
      <c r="I11" s="99"/>
      <c r="J11" s="99"/>
      <c r="K11" s="99"/>
    </row>
    <row r="12" spans="1:11" s="100" customFormat="1" x14ac:dyDescent="0.2">
      <c r="A12" s="120"/>
      <c r="B12" s="62" t="s">
        <v>174</v>
      </c>
      <c r="C12" s="60">
        <v>443</v>
      </c>
      <c r="D12" s="171"/>
      <c r="E12" s="56">
        <f>SUM('08'!I39)</f>
        <v>33000</v>
      </c>
      <c r="F12" s="56">
        <f>SUM('08'!J38:J39)</f>
        <v>33000</v>
      </c>
      <c r="G12" s="56">
        <f>SUM('08'!G29:H29)</f>
        <v>33000</v>
      </c>
      <c r="H12" s="116">
        <f t="shared" si="1"/>
        <v>100</v>
      </c>
      <c r="I12" s="99"/>
      <c r="J12" s="99"/>
      <c r="K12" s="99"/>
    </row>
    <row r="13" spans="1:11" s="100" customFormat="1" x14ac:dyDescent="0.2">
      <c r="A13" s="117"/>
      <c r="B13" s="184" t="s">
        <v>175</v>
      </c>
      <c r="C13" s="68">
        <v>444</v>
      </c>
      <c r="D13" s="172"/>
      <c r="E13" s="57">
        <f>SUM('08'!I40)</f>
        <v>3000</v>
      </c>
      <c r="F13" s="57">
        <f>SUM('08'!J40:J41)</f>
        <v>3000</v>
      </c>
      <c r="G13" s="57">
        <f>SUM('08'!G30:H30)</f>
        <v>3000</v>
      </c>
      <c r="H13" s="118">
        <f t="shared" si="1"/>
        <v>100</v>
      </c>
      <c r="I13" s="99"/>
      <c r="J13" s="99"/>
      <c r="K13" s="99"/>
    </row>
    <row r="14" spans="1:11" s="100" customFormat="1" x14ac:dyDescent="0.2">
      <c r="A14" s="119" t="s">
        <v>14</v>
      </c>
      <c r="B14" s="87" t="s">
        <v>216</v>
      </c>
      <c r="C14" s="293"/>
      <c r="D14" s="386"/>
      <c r="E14" s="282">
        <f>SUM(E15:E16)</f>
        <v>2000</v>
      </c>
      <c r="F14" s="282">
        <f t="shared" ref="F14:G14" si="4">SUM(F15:F16)</f>
        <v>2000</v>
      </c>
      <c r="G14" s="282">
        <f t="shared" si="4"/>
        <v>2000</v>
      </c>
      <c r="H14" s="114">
        <f t="shared" si="1"/>
        <v>100</v>
      </c>
      <c r="I14" s="99"/>
      <c r="J14" s="99"/>
      <c r="K14" s="99"/>
    </row>
    <row r="15" spans="1:11" s="100" customFormat="1" x14ac:dyDescent="0.2">
      <c r="A15" s="119"/>
      <c r="B15" s="465" t="s">
        <v>230</v>
      </c>
      <c r="C15" s="293">
        <v>560</v>
      </c>
      <c r="D15" s="386"/>
      <c r="E15" s="56">
        <f>SUM('08'!I48)</f>
        <v>2000</v>
      </c>
      <c r="F15" s="56">
        <f>SUM('08'!J47:J48)</f>
        <v>2000</v>
      </c>
      <c r="G15" s="56">
        <f>SUM('08'!G48:H48)</f>
        <v>1000</v>
      </c>
      <c r="H15" s="116">
        <f t="shared" si="1"/>
        <v>50</v>
      </c>
      <c r="I15" s="99"/>
      <c r="J15" s="99"/>
      <c r="K15" s="99"/>
    </row>
    <row r="16" spans="1:11" s="100" customFormat="1" ht="15" thickBot="1" x14ac:dyDescent="0.25">
      <c r="A16" s="119"/>
      <c r="B16" s="465" t="s">
        <v>231</v>
      </c>
      <c r="C16" s="293">
        <v>561</v>
      </c>
      <c r="D16" s="386"/>
      <c r="E16" s="56"/>
      <c r="F16" s="56"/>
      <c r="G16" s="56">
        <f>SUM('08'!G49:H49)</f>
        <v>1000</v>
      </c>
      <c r="H16" s="116"/>
      <c r="I16" s="99"/>
      <c r="J16" s="99"/>
      <c r="K16" s="99"/>
    </row>
    <row r="17" spans="1:14" s="212" customFormat="1" ht="18" customHeight="1" thickBot="1" x14ac:dyDescent="0.3">
      <c r="A17" s="396" t="s">
        <v>30</v>
      </c>
      <c r="B17" s="397"/>
      <c r="C17" s="32"/>
      <c r="D17" s="18">
        <v>9</v>
      </c>
      <c r="E17" s="18">
        <f>SUM(E18,E19,E22,E25)</f>
        <v>13988</v>
      </c>
      <c r="F17" s="18">
        <f t="shared" ref="F17" si="5">SUM(F18,F19,F22,F25)</f>
        <v>13988</v>
      </c>
      <c r="G17" s="18">
        <f>SUM(G18,G19,G22,G25)</f>
        <v>13988</v>
      </c>
      <c r="H17" s="112">
        <f t="shared" si="1"/>
        <v>100</v>
      </c>
      <c r="I17" s="17"/>
      <c r="J17" s="17"/>
      <c r="K17" s="17"/>
      <c r="L17" s="17"/>
      <c r="M17" s="17"/>
      <c r="N17" s="17"/>
    </row>
    <row r="18" spans="1:14" x14ac:dyDescent="0.2">
      <c r="A18" s="246" t="s">
        <v>14</v>
      </c>
      <c r="B18" s="247" t="s">
        <v>176</v>
      </c>
      <c r="C18" s="248">
        <v>450</v>
      </c>
      <c r="D18" s="249"/>
      <c r="E18" s="250">
        <f>SUM('09'!E8)</f>
        <v>5000</v>
      </c>
      <c r="F18" s="250">
        <f>SUM('09'!F8:F10)</f>
        <v>5000</v>
      </c>
      <c r="G18" s="250"/>
      <c r="H18" s="251">
        <f t="shared" si="1"/>
        <v>0</v>
      </c>
      <c r="I18" s="214"/>
      <c r="J18" s="214"/>
      <c r="K18" s="214"/>
    </row>
    <row r="19" spans="1:14" ht="27" customHeight="1" x14ac:dyDescent="0.2">
      <c r="A19" s="318" t="s">
        <v>14</v>
      </c>
      <c r="B19" s="252" t="s">
        <v>312</v>
      </c>
      <c r="C19" s="253">
        <v>455</v>
      </c>
      <c r="D19" s="196"/>
      <c r="E19" s="58">
        <f>SUM('09'!I23)</f>
        <v>738</v>
      </c>
      <c r="F19" s="58">
        <f>SUM('09'!J23)</f>
        <v>738</v>
      </c>
      <c r="G19" s="254">
        <f>SUM('09'!G19:H19)</f>
        <v>500</v>
      </c>
      <c r="H19" s="114">
        <f t="shared" si="1"/>
        <v>67.750677506775077</v>
      </c>
      <c r="I19" s="214"/>
      <c r="J19" s="214"/>
      <c r="K19" s="214"/>
    </row>
    <row r="20" spans="1:14" s="67" customFormat="1" ht="12.75" hidden="1" x14ac:dyDescent="0.2">
      <c r="A20" s="120"/>
      <c r="B20" s="60" t="s">
        <v>116</v>
      </c>
      <c r="C20" s="62">
        <v>455</v>
      </c>
      <c r="D20" s="62"/>
      <c r="E20" s="56">
        <v>500</v>
      </c>
      <c r="F20" s="56">
        <v>500</v>
      </c>
      <c r="G20" s="56">
        <f>SUM('09'!G20:H20)</f>
        <v>300</v>
      </c>
      <c r="H20" s="116">
        <f t="shared" si="1"/>
        <v>60</v>
      </c>
    </row>
    <row r="21" spans="1:14" s="67" customFormat="1" ht="12.75" hidden="1" x14ac:dyDescent="0.2">
      <c r="A21" s="120"/>
      <c r="B21" s="60" t="s">
        <v>117</v>
      </c>
      <c r="C21" s="62">
        <v>456</v>
      </c>
      <c r="D21" s="62"/>
      <c r="E21" s="56">
        <v>500</v>
      </c>
      <c r="F21" s="56">
        <v>500</v>
      </c>
      <c r="G21" s="56">
        <f>SUM('09'!G21:H21)</f>
        <v>438</v>
      </c>
      <c r="H21" s="116">
        <f t="shared" si="1"/>
        <v>87.6</v>
      </c>
    </row>
    <row r="22" spans="1:14" ht="45" customHeight="1" x14ac:dyDescent="0.2">
      <c r="A22" s="318" t="s">
        <v>14</v>
      </c>
      <c r="B22" s="266" t="s">
        <v>313</v>
      </c>
      <c r="C22" s="267">
        <v>460</v>
      </c>
      <c r="D22" s="255"/>
      <c r="E22" s="58">
        <f>SUM('09'!I32)</f>
        <v>3000</v>
      </c>
      <c r="F22" s="58">
        <f>SUM('09'!J32)</f>
        <v>3000</v>
      </c>
      <c r="G22" s="58">
        <f>SUM('09'!G27:H27)</f>
        <v>5000</v>
      </c>
      <c r="H22" s="114">
        <f t="shared" si="1"/>
        <v>166.66666666666669</v>
      </c>
    </row>
    <row r="23" spans="1:14" s="67" customFormat="1" ht="28.5" hidden="1" customHeight="1" x14ac:dyDescent="0.2">
      <c r="A23" s="115" t="s">
        <v>15</v>
      </c>
      <c r="B23" s="60" t="s">
        <v>118</v>
      </c>
      <c r="C23" s="60">
        <v>460</v>
      </c>
      <c r="D23" s="62"/>
      <c r="E23" s="56">
        <v>2500</v>
      </c>
      <c r="F23" s="56">
        <v>3000</v>
      </c>
      <c r="G23" s="56">
        <f>SUM('09'!G28:H28)</f>
        <v>2500</v>
      </c>
      <c r="H23" s="116">
        <f t="shared" si="1"/>
        <v>100</v>
      </c>
    </row>
    <row r="24" spans="1:14" s="67" customFormat="1" ht="30" hidden="1" customHeight="1" x14ac:dyDescent="0.2">
      <c r="A24" s="117"/>
      <c r="B24" s="68" t="s">
        <v>119</v>
      </c>
      <c r="C24" s="68">
        <v>461</v>
      </c>
      <c r="D24" s="184"/>
      <c r="E24" s="57">
        <v>500</v>
      </c>
      <c r="F24" s="57">
        <v>0</v>
      </c>
      <c r="G24" s="57">
        <f>SUM('09'!G30:H30)</f>
        <v>500</v>
      </c>
      <c r="H24" s="118">
        <f t="shared" si="1"/>
        <v>100</v>
      </c>
    </row>
    <row r="25" spans="1:14" ht="30.75" customHeight="1" x14ac:dyDescent="0.2">
      <c r="A25" s="318" t="s">
        <v>14</v>
      </c>
      <c r="B25" s="266" t="s">
        <v>335</v>
      </c>
      <c r="C25" s="66"/>
      <c r="D25" s="255"/>
      <c r="E25" s="58">
        <f t="shared" ref="E25:F25" si="6">SUM(E28:E29)</f>
        <v>5250</v>
      </c>
      <c r="F25" s="58">
        <f t="shared" si="6"/>
        <v>5250</v>
      </c>
      <c r="G25" s="58">
        <f>SUM(G28:G29)</f>
        <v>8488</v>
      </c>
      <c r="H25" s="114">
        <f t="shared" si="1"/>
        <v>161.67619047619047</v>
      </c>
    </row>
    <row r="26" spans="1:14" s="67" customFormat="1" ht="15" hidden="1" customHeight="1" x14ac:dyDescent="0.2">
      <c r="A26" s="115"/>
      <c r="B26" s="60" t="s">
        <v>120</v>
      </c>
      <c r="C26" s="60">
        <v>467</v>
      </c>
      <c r="D26" s="62"/>
      <c r="E26" s="56">
        <v>300</v>
      </c>
      <c r="F26" s="56">
        <v>102</v>
      </c>
      <c r="G26" s="56">
        <f>SUM('09'!G37:H37)</f>
        <v>250</v>
      </c>
      <c r="H26" s="116">
        <f t="shared" si="1"/>
        <v>83.333333333333343</v>
      </c>
    </row>
    <row r="27" spans="1:14" s="67" customFormat="1" ht="40.5" hidden="1" customHeight="1" thickBot="1" x14ac:dyDescent="0.25">
      <c r="A27" s="120"/>
      <c r="B27" s="60" t="s">
        <v>121</v>
      </c>
      <c r="C27" s="60">
        <v>469</v>
      </c>
      <c r="D27" s="62"/>
      <c r="E27" s="56">
        <v>4700</v>
      </c>
      <c r="F27" s="56">
        <v>4898</v>
      </c>
      <c r="G27" s="56">
        <f>SUM('09'!G38:H38)</f>
        <v>2000</v>
      </c>
      <c r="H27" s="116">
        <f t="shared" si="1"/>
        <v>42.553191489361701</v>
      </c>
    </row>
    <row r="28" spans="1:14" s="67" customFormat="1" ht="24.75" customHeight="1" x14ac:dyDescent="0.2">
      <c r="A28" s="115" t="s">
        <v>15</v>
      </c>
      <c r="B28" s="60" t="s">
        <v>316</v>
      </c>
      <c r="C28" s="60">
        <v>465</v>
      </c>
      <c r="D28" s="62"/>
      <c r="E28" s="56">
        <f>SUM('09'!I43)</f>
        <v>5250</v>
      </c>
      <c r="F28" s="56">
        <f>SUM('09'!J43:J45)</f>
        <v>5250</v>
      </c>
      <c r="G28" s="56">
        <f>SUM('09'!G43:H43)</f>
        <v>6988</v>
      </c>
      <c r="H28" s="116">
        <f t="shared" si="1"/>
        <v>133.10476190476192</v>
      </c>
    </row>
    <row r="29" spans="1:14" s="67" customFormat="1" ht="27" customHeight="1" thickBot="1" x14ac:dyDescent="0.25">
      <c r="A29" s="195"/>
      <c r="B29" s="197" t="s">
        <v>317</v>
      </c>
      <c r="C29" s="197">
        <v>466</v>
      </c>
      <c r="D29" s="198"/>
      <c r="E29" s="199"/>
      <c r="F29" s="199"/>
      <c r="G29" s="199">
        <f>SUM('09'!G44:H44)</f>
        <v>1500</v>
      </c>
      <c r="H29" s="243"/>
    </row>
    <row r="30" spans="1:14" s="212" customFormat="1" ht="18" customHeight="1" thickBot="1" x14ac:dyDescent="0.3">
      <c r="A30" s="396" t="s">
        <v>50</v>
      </c>
      <c r="B30" s="397"/>
      <c r="C30" s="32"/>
      <c r="D30" s="18">
        <v>10</v>
      </c>
      <c r="E30" s="18">
        <f>SUM(E31:E34)</f>
        <v>20200</v>
      </c>
      <c r="F30" s="18">
        <f t="shared" ref="F30:G30" si="7">SUM(F31:F34)</f>
        <v>20200</v>
      </c>
      <c r="G30" s="18">
        <f t="shared" si="7"/>
        <v>20200</v>
      </c>
      <c r="H30" s="112">
        <f t="shared" si="1"/>
        <v>100</v>
      </c>
      <c r="I30" s="17"/>
      <c r="J30" s="17"/>
      <c r="K30" s="17"/>
      <c r="L30" s="17"/>
      <c r="M30" s="17"/>
      <c r="N30" s="17"/>
    </row>
    <row r="31" spans="1:14" ht="29.25" customHeight="1" x14ac:dyDescent="0.2">
      <c r="A31" s="314" t="s">
        <v>14</v>
      </c>
      <c r="B31" s="387" t="s">
        <v>251</v>
      </c>
      <c r="C31" s="260">
        <v>485</v>
      </c>
      <c r="D31" s="261"/>
      <c r="E31" s="250">
        <f>SUM('10'!I20:I23)</f>
        <v>16100</v>
      </c>
      <c r="F31" s="250">
        <f>SUM('10'!J20:J23)</f>
        <v>16100</v>
      </c>
      <c r="G31" s="250">
        <f>SUM('10'!G18:H18)</f>
        <v>16100</v>
      </c>
      <c r="H31" s="251">
        <f>G31/E31*100</f>
        <v>100</v>
      </c>
      <c r="I31" s="70"/>
    </row>
    <row r="32" spans="1:14" ht="29.25" customHeight="1" x14ac:dyDescent="0.2">
      <c r="A32" s="313" t="s">
        <v>14</v>
      </c>
      <c r="B32" s="399" t="s">
        <v>252</v>
      </c>
      <c r="C32" s="289">
        <v>495</v>
      </c>
      <c r="D32" s="290"/>
      <c r="E32" s="291">
        <f>SUM('10'!I29)</f>
        <v>700</v>
      </c>
      <c r="F32" s="291">
        <f>SUM('10'!J29)</f>
        <v>700</v>
      </c>
      <c r="G32" s="291">
        <f>SUM('10'!G27:H27)</f>
        <v>700</v>
      </c>
      <c r="H32" s="292">
        <f t="shared" si="1"/>
        <v>100</v>
      </c>
    </row>
    <row r="33" spans="1:14" ht="29.25" customHeight="1" x14ac:dyDescent="0.2">
      <c r="A33" s="311" t="s">
        <v>14</v>
      </c>
      <c r="B33" s="400" t="s">
        <v>253</v>
      </c>
      <c r="C33" s="263">
        <v>510</v>
      </c>
      <c r="D33" s="264"/>
      <c r="E33" s="61">
        <f>SUM('10'!I35:I36)</f>
        <v>2400</v>
      </c>
      <c r="F33" s="61">
        <f>SUM('10'!J35:J36)</f>
        <v>2364</v>
      </c>
      <c r="G33" s="61">
        <f>SUM('10'!G33:H33)</f>
        <v>2400</v>
      </c>
      <c r="H33" s="265">
        <f>G33/E33*100</f>
        <v>100</v>
      </c>
    </row>
    <row r="34" spans="1:14" s="70" customFormat="1" ht="28.5" customHeight="1" thickBot="1" x14ac:dyDescent="0.25">
      <c r="A34" s="311" t="s">
        <v>14</v>
      </c>
      <c r="B34" s="206" t="s">
        <v>254</v>
      </c>
      <c r="C34" s="263">
        <v>520</v>
      </c>
      <c r="D34" s="264"/>
      <c r="E34" s="61">
        <f>SUM('10'!I42:I43)</f>
        <v>1000</v>
      </c>
      <c r="F34" s="61">
        <f>SUM('10'!J42:J43)</f>
        <v>1036</v>
      </c>
      <c r="G34" s="61">
        <f>SUM('10'!G40:H40)</f>
        <v>1000</v>
      </c>
      <c r="H34" s="265">
        <f t="shared" si="1"/>
        <v>100</v>
      </c>
      <c r="I34" s="69"/>
      <c r="J34" s="69"/>
      <c r="K34" s="69"/>
    </row>
    <row r="35" spans="1:14" s="212" customFormat="1" ht="18" customHeight="1" thickBot="1" x14ac:dyDescent="0.3">
      <c r="A35" s="396" t="s">
        <v>25</v>
      </c>
      <c r="B35" s="397"/>
      <c r="C35" s="32"/>
      <c r="D35" s="18">
        <v>11</v>
      </c>
      <c r="E35" s="18">
        <f>SUM(E36,E41)</f>
        <v>60363</v>
      </c>
      <c r="F35" s="18">
        <f>SUM(F36,F41)</f>
        <v>64353</v>
      </c>
      <c r="G35" s="18">
        <f>SUM(G36,G41)</f>
        <v>60363</v>
      </c>
      <c r="H35" s="112">
        <f t="shared" si="1"/>
        <v>100</v>
      </c>
      <c r="I35" s="17"/>
      <c r="J35" s="17"/>
      <c r="K35" s="17"/>
      <c r="L35" s="17"/>
      <c r="M35" s="17"/>
      <c r="N35" s="17"/>
    </row>
    <row r="36" spans="1:14" ht="15" customHeight="1" x14ac:dyDescent="0.2">
      <c r="A36" s="113" t="s">
        <v>14</v>
      </c>
      <c r="B36" s="398" t="s">
        <v>256</v>
      </c>
      <c r="C36" s="66"/>
      <c r="D36" s="255"/>
      <c r="E36" s="58">
        <f>SUM(E37:E40)</f>
        <v>5363</v>
      </c>
      <c r="F36" s="58">
        <f>SUM(F37:F40)</f>
        <v>5363</v>
      </c>
      <c r="G36" s="58">
        <f>SUM(G37:G40)</f>
        <v>5363</v>
      </c>
      <c r="H36" s="114">
        <f t="shared" si="1"/>
        <v>100</v>
      </c>
    </row>
    <row r="37" spans="1:14" s="67" customFormat="1" ht="15" customHeight="1" x14ac:dyDescent="0.2">
      <c r="A37" s="115" t="s">
        <v>15</v>
      </c>
      <c r="B37" s="62" t="s">
        <v>177</v>
      </c>
      <c r="C37" s="60">
        <v>525</v>
      </c>
      <c r="D37" s="62"/>
      <c r="E37" s="56">
        <f>SUM('11'!K21:K23)</f>
        <v>1500</v>
      </c>
      <c r="F37" s="56">
        <f>SUM('11'!L21:L23)</f>
        <v>1500</v>
      </c>
      <c r="G37" s="56">
        <f>SUM('11'!G21:H21)</f>
        <v>1500</v>
      </c>
      <c r="H37" s="116">
        <f t="shared" si="1"/>
        <v>100</v>
      </c>
    </row>
    <row r="38" spans="1:14" s="67" customFormat="1" ht="15" customHeight="1" x14ac:dyDescent="0.2">
      <c r="A38" s="120"/>
      <c r="B38" s="62" t="s">
        <v>178</v>
      </c>
      <c r="C38" s="60">
        <v>527</v>
      </c>
      <c r="D38" s="62"/>
      <c r="E38" s="56">
        <f>SUM('11'!K25:K26)</f>
        <v>1500</v>
      </c>
      <c r="F38" s="56">
        <f>SUM('11'!L25:L26)</f>
        <v>1500</v>
      </c>
      <c r="G38" s="56">
        <f>SUM('11'!G22:H22)</f>
        <v>1500</v>
      </c>
      <c r="H38" s="116">
        <f t="shared" si="1"/>
        <v>100</v>
      </c>
    </row>
    <row r="39" spans="1:14" s="67" customFormat="1" ht="15" customHeight="1" x14ac:dyDescent="0.2">
      <c r="A39" s="120"/>
      <c r="B39" s="62" t="s">
        <v>179</v>
      </c>
      <c r="C39" s="60">
        <v>528</v>
      </c>
      <c r="D39" s="62"/>
      <c r="E39" s="56">
        <f>SUM('11'!K27)</f>
        <v>2363</v>
      </c>
      <c r="F39" s="56">
        <f>SUM('11'!L27)</f>
        <v>2363</v>
      </c>
      <c r="G39" s="56">
        <f>SUM('11'!G23:H23)</f>
        <v>2363</v>
      </c>
      <c r="H39" s="116">
        <f t="shared" si="1"/>
        <v>100</v>
      </c>
    </row>
    <row r="40" spans="1:14" s="67" customFormat="1" ht="15.75" hidden="1" customHeight="1" x14ac:dyDescent="0.2">
      <c r="A40" s="120"/>
      <c r="B40" s="60" t="s">
        <v>180</v>
      </c>
      <c r="C40" s="60">
        <v>529</v>
      </c>
      <c r="D40" s="62"/>
      <c r="E40" s="56">
        <f>SUM('11'!K29)</f>
        <v>0</v>
      </c>
      <c r="F40" s="56">
        <v>0</v>
      </c>
      <c r="G40" s="436">
        <f>SUM('11'!G24:H24)</f>
        <v>0</v>
      </c>
      <c r="H40" s="116"/>
    </row>
    <row r="41" spans="1:14" ht="29.25" thickBot="1" x14ac:dyDescent="0.25">
      <c r="A41" s="315" t="s">
        <v>14</v>
      </c>
      <c r="B41" s="269" t="s">
        <v>181</v>
      </c>
      <c r="C41" s="270">
        <v>530</v>
      </c>
      <c r="D41" s="271"/>
      <c r="E41" s="272">
        <f>SUM('11'!K38)</f>
        <v>55000</v>
      </c>
      <c r="F41" s="272">
        <f>SUM('11'!L38)</f>
        <v>58990</v>
      </c>
      <c r="G41" s="272">
        <f>SUM('11'!G36:H36)</f>
        <v>55000</v>
      </c>
      <c r="H41" s="265">
        <f t="shared" ref="H41:H47" si="8">G41/E41*100</f>
        <v>100</v>
      </c>
      <c r="I41" s="214"/>
      <c r="J41" s="214"/>
      <c r="K41" s="214"/>
    </row>
    <row r="42" spans="1:14" s="212" customFormat="1" ht="18" customHeight="1" thickBot="1" x14ac:dyDescent="0.3">
      <c r="A42" s="396" t="s">
        <v>19</v>
      </c>
      <c r="B42" s="397"/>
      <c r="C42" s="32"/>
      <c r="D42" s="18">
        <v>12</v>
      </c>
      <c r="E42" s="18">
        <f>SUM(E43:E45)</f>
        <v>20000</v>
      </c>
      <c r="F42" s="18">
        <f t="shared" ref="F42:G42" si="9">SUM(F43:F45)</f>
        <v>20000</v>
      </c>
      <c r="G42" s="18">
        <f t="shared" si="9"/>
        <v>20000</v>
      </c>
      <c r="H42" s="112">
        <f t="shared" si="8"/>
        <v>100</v>
      </c>
      <c r="I42" s="17"/>
      <c r="J42" s="17"/>
      <c r="K42" s="17"/>
      <c r="L42" s="17"/>
      <c r="M42" s="17"/>
      <c r="N42" s="17"/>
    </row>
    <row r="43" spans="1:14" x14ac:dyDescent="0.2">
      <c r="A43" s="273" t="s">
        <v>14</v>
      </c>
      <c r="B43" s="401" t="s">
        <v>265</v>
      </c>
      <c r="C43" s="274">
        <v>535</v>
      </c>
      <c r="D43" s="275"/>
      <c r="E43" s="276">
        <f>SUM('12'!I19)</f>
        <v>11000</v>
      </c>
      <c r="F43" s="276">
        <f>SUM('12'!J19)</f>
        <v>10514</v>
      </c>
      <c r="G43" s="276">
        <f>SUM('12'!G17:H17)</f>
        <v>11000</v>
      </c>
      <c r="H43" s="277">
        <f t="shared" si="8"/>
        <v>100</v>
      </c>
      <c r="I43" s="214"/>
      <c r="J43" s="214"/>
      <c r="K43" s="214"/>
    </row>
    <row r="44" spans="1:14" ht="27.75" customHeight="1" x14ac:dyDescent="0.2">
      <c r="A44" s="317" t="s">
        <v>14</v>
      </c>
      <c r="B44" s="401" t="s">
        <v>266</v>
      </c>
      <c r="C44" s="274">
        <v>590</v>
      </c>
      <c r="D44" s="275"/>
      <c r="E44" s="276">
        <f>SUM('12'!I24)</f>
        <v>5000</v>
      </c>
      <c r="F44" s="276">
        <f>SUM('12'!J24)</f>
        <v>5382</v>
      </c>
      <c r="G44" s="276">
        <f>SUM('12'!G22:H22)</f>
        <v>5000</v>
      </c>
      <c r="H44" s="278">
        <f t="shared" si="8"/>
        <v>100</v>
      </c>
      <c r="I44" s="214"/>
      <c r="J44" s="214"/>
      <c r="K44" s="214"/>
    </row>
    <row r="45" spans="1:14" ht="29.25" customHeight="1" thickBot="1" x14ac:dyDescent="0.25">
      <c r="A45" s="316" t="s">
        <v>14</v>
      </c>
      <c r="B45" s="402" t="s">
        <v>267</v>
      </c>
      <c r="C45" s="256">
        <v>640</v>
      </c>
      <c r="D45" s="104"/>
      <c r="E45" s="105">
        <f>SUM('12'!I29:I30)</f>
        <v>4000</v>
      </c>
      <c r="F45" s="105">
        <f>SUM('12'!J29:J30)</f>
        <v>4104</v>
      </c>
      <c r="G45" s="105">
        <f>SUM('12'!G29:H29)</f>
        <v>4000</v>
      </c>
      <c r="H45" s="278">
        <f t="shared" si="8"/>
        <v>100</v>
      </c>
      <c r="I45" s="214"/>
      <c r="J45" s="214"/>
      <c r="K45" s="214"/>
    </row>
    <row r="46" spans="1:14" s="153" customFormat="1" ht="18" customHeight="1" thickBot="1" x14ac:dyDescent="0.3">
      <c r="A46" s="396" t="s">
        <v>48</v>
      </c>
      <c r="B46" s="403"/>
      <c r="C46" s="151"/>
      <c r="D46" s="18">
        <v>13</v>
      </c>
      <c r="E46" s="18">
        <f>SUM(E47,E65)</f>
        <v>176250</v>
      </c>
      <c r="F46" s="18">
        <f>SUM(F47,F65)</f>
        <v>178704</v>
      </c>
      <c r="G46" s="18">
        <f>SUM(G47,G65)</f>
        <v>176250</v>
      </c>
      <c r="H46" s="112">
        <f t="shared" si="8"/>
        <v>100</v>
      </c>
      <c r="I46" s="152"/>
      <c r="J46" s="152"/>
      <c r="K46" s="152"/>
      <c r="L46" s="152"/>
      <c r="M46" s="152"/>
      <c r="N46" s="152"/>
    </row>
    <row r="47" spans="1:14" s="153" customFormat="1" ht="18" customHeight="1" x14ac:dyDescent="0.25">
      <c r="A47" s="404" t="s">
        <v>131</v>
      </c>
      <c r="B47" s="405"/>
      <c r="C47" s="322"/>
      <c r="D47" s="323"/>
      <c r="E47" s="324">
        <f>SUM(E48,E53,E54,E55,E58,E59,E60,E61,E64)</f>
        <v>115250</v>
      </c>
      <c r="F47" s="324">
        <f>SUM(F48,F53,F54,F55,F58,F59,F60,F61,F64)</f>
        <v>114704</v>
      </c>
      <c r="G47" s="324">
        <f>SUM(G48,G53,G54,G55,G58,G59,G60,G61,G64)</f>
        <v>115250</v>
      </c>
      <c r="H47" s="325">
        <f t="shared" si="8"/>
        <v>100</v>
      </c>
      <c r="I47" s="438"/>
      <c r="J47" s="152"/>
      <c r="K47" s="152"/>
      <c r="L47" s="152"/>
      <c r="M47" s="152"/>
      <c r="N47" s="152"/>
    </row>
    <row r="48" spans="1:14" s="70" customFormat="1" ht="28.5" x14ac:dyDescent="0.2">
      <c r="A48" s="312" t="s">
        <v>14</v>
      </c>
      <c r="B48" s="287" t="s">
        <v>274</v>
      </c>
      <c r="C48" s="288"/>
      <c r="D48" s="59"/>
      <c r="E48" s="282">
        <f>SUM(E49:E52)</f>
        <v>13500</v>
      </c>
      <c r="F48" s="282">
        <f>SUM(F49:F52)</f>
        <v>14847</v>
      </c>
      <c r="G48" s="282">
        <f>SUM(G49:G52)</f>
        <v>13500</v>
      </c>
      <c r="H48" s="283">
        <f t="shared" ref="H48:H64" si="10">G48/E48*100</f>
        <v>100</v>
      </c>
      <c r="I48" s="69"/>
      <c r="J48" s="69"/>
      <c r="K48" s="69"/>
    </row>
    <row r="49" spans="1:11" s="286" customFormat="1" ht="15.75" customHeight="1" x14ac:dyDescent="0.2">
      <c r="A49" s="120"/>
      <c r="B49" s="62" t="s">
        <v>182</v>
      </c>
      <c r="C49" s="60">
        <v>501</v>
      </c>
      <c r="D49" s="62"/>
      <c r="E49" s="56">
        <f>SUM('13'!I50)</f>
        <v>9300</v>
      </c>
      <c r="F49" s="56">
        <f>SUM('13'!J50)</f>
        <v>10739</v>
      </c>
      <c r="G49" s="56">
        <f>SUM('13'!G45:H45)</f>
        <v>9300</v>
      </c>
      <c r="H49" s="116">
        <f t="shared" si="10"/>
        <v>100</v>
      </c>
      <c r="I49" s="285"/>
      <c r="J49" s="285"/>
      <c r="K49" s="285"/>
    </row>
    <row r="50" spans="1:11" s="286" customFormat="1" ht="15" customHeight="1" x14ac:dyDescent="0.2">
      <c r="A50" s="120"/>
      <c r="B50" s="62" t="s">
        <v>183</v>
      </c>
      <c r="C50" s="62">
        <v>502</v>
      </c>
      <c r="D50" s="62"/>
      <c r="E50" s="56">
        <f>SUM('13'!I55)</f>
        <v>200</v>
      </c>
      <c r="F50" s="56">
        <f>SUM('13'!J55:L55)</f>
        <v>155</v>
      </c>
      <c r="G50" s="56">
        <f>SUM('13'!G46:H46)</f>
        <v>200</v>
      </c>
      <c r="H50" s="116">
        <f t="shared" si="10"/>
        <v>100</v>
      </c>
      <c r="I50" s="285"/>
      <c r="J50" s="285"/>
      <c r="K50" s="285"/>
    </row>
    <row r="51" spans="1:11" s="286" customFormat="1" ht="12.75" x14ac:dyDescent="0.2">
      <c r="A51" s="120"/>
      <c r="B51" s="62" t="s">
        <v>184</v>
      </c>
      <c r="C51" s="62">
        <v>503</v>
      </c>
      <c r="D51" s="62"/>
      <c r="E51" s="56">
        <f>SUM('13'!I56)</f>
        <v>1500</v>
      </c>
      <c r="F51" s="56">
        <f>SUM('13'!J56:L56)</f>
        <v>1500</v>
      </c>
      <c r="G51" s="56">
        <f>SUM('13'!G47:H47)</f>
        <v>1500</v>
      </c>
      <c r="H51" s="116">
        <f t="shared" si="10"/>
        <v>100</v>
      </c>
      <c r="I51" s="285"/>
      <c r="J51" s="285"/>
      <c r="K51" s="285"/>
    </row>
    <row r="52" spans="1:11" s="286" customFormat="1" ht="27" customHeight="1" x14ac:dyDescent="0.2">
      <c r="A52" s="117"/>
      <c r="B52" s="68" t="s">
        <v>185</v>
      </c>
      <c r="C52" s="184">
        <v>504</v>
      </c>
      <c r="D52" s="184"/>
      <c r="E52" s="57">
        <f>SUM('13'!I57)</f>
        <v>2500</v>
      </c>
      <c r="F52" s="57">
        <f>SUM('13'!J57)</f>
        <v>2453</v>
      </c>
      <c r="G52" s="57">
        <f>SUM('13'!G48:H48)</f>
        <v>2500</v>
      </c>
      <c r="H52" s="118">
        <f t="shared" si="10"/>
        <v>100</v>
      </c>
      <c r="I52" s="285"/>
      <c r="J52" s="285"/>
      <c r="K52" s="285"/>
    </row>
    <row r="53" spans="1:11" s="27" customFormat="1" ht="42" customHeight="1" x14ac:dyDescent="0.2">
      <c r="A53" s="313" t="s">
        <v>14</v>
      </c>
      <c r="B53" s="399" t="s">
        <v>275</v>
      </c>
      <c r="C53" s="289">
        <v>505</v>
      </c>
      <c r="D53" s="290"/>
      <c r="E53" s="291">
        <f>SUM('13'!I62)</f>
        <v>1250</v>
      </c>
      <c r="F53" s="291">
        <f>SUM('13'!J62:J63)</f>
        <v>1250</v>
      </c>
      <c r="G53" s="291">
        <f>SUM('13'!G60:H60)</f>
        <v>1250</v>
      </c>
      <c r="H53" s="292">
        <f t="shared" si="10"/>
        <v>100</v>
      </c>
      <c r="I53" s="29"/>
    </row>
    <row r="54" spans="1:11" s="100" customFormat="1" ht="28.5" customHeight="1" x14ac:dyDescent="0.2">
      <c r="A54" s="311" t="s">
        <v>14</v>
      </c>
      <c r="B54" s="206" t="s">
        <v>278</v>
      </c>
      <c r="C54" s="263">
        <v>515</v>
      </c>
      <c r="D54" s="264"/>
      <c r="E54" s="61">
        <f>SUM('13'!I68)</f>
        <v>3800</v>
      </c>
      <c r="F54" s="61">
        <f>SUM('13'!J68)</f>
        <v>3800</v>
      </c>
      <c r="G54" s="61">
        <f>SUM('13'!G66:H66)</f>
        <v>3800</v>
      </c>
      <c r="H54" s="265">
        <f t="shared" si="10"/>
        <v>100</v>
      </c>
      <c r="I54" s="69"/>
      <c r="J54" s="99"/>
      <c r="K54" s="99"/>
    </row>
    <row r="55" spans="1:11" s="70" customFormat="1" ht="26.25" customHeight="1" x14ac:dyDescent="0.2">
      <c r="A55" s="312" t="s">
        <v>14</v>
      </c>
      <c r="B55" s="494" t="s">
        <v>279</v>
      </c>
      <c r="C55" s="495"/>
      <c r="D55" s="495"/>
      <c r="E55" s="282">
        <f>SUM(E56:E57)</f>
        <v>52600</v>
      </c>
      <c r="F55" s="282">
        <f>SUM(F56:F57)</f>
        <v>52600</v>
      </c>
      <c r="G55" s="282">
        <f>SUM(G56:G57)</f>
        <v>52600</v>
      </c>
      <c r="H55" s="283">
        <f t="shared" si="10"/>
        <v>100</v>
      </c>
      <c r="I55" s="284"/>
      <c r="J55" s="69"/>
      <c r="K55" s="69"/>
    </row>
    <row r="56" spans="1:11" s="286" customFormat="1" ht="12.75" x14ac:dyDescent="0.2">
      <c r="A56" s="120" t="s">
        <v>15</v>
      </c>
      <c r="B56" s="62" t="s">
        <v>186</v>
      </c>
      <c r="C56" s="62">
        <v>595</v>
      </c>
      <c r="D56" s="62"/>
      <c r="E56" s="56">
        <f>SUM('13'!I77)</f>
        <v>30100</v>
      </c>
      <c r="F56" s="56">
        <f>SUM('13'!J77)</f>
        <v>30100</v>
      </c>
      <c r="G56" s="56">
        <f>SUM('13'!G73:H73)</f>
        <v>30100</v>
      </c>
      <c r="H56" s="116">
        <f t="shared" si="10"/>
        <v>100</v>
      </c>
      <c r="I56" s="285"/>
      <c r="J56" s="285"/>
      <c r="K56" s="285"/>
    </row>
    <row r="57" spans="1:11" s="286" customFormat="1" ht="12.75" x14ac:dyDescent="0.2">
      <c r="A57" s="117"/>
      <c r="B57" s="184" t="s">
        <v>187</v>
      </c>
      <c r="C57" s="184">
        <v>596</v>
      </c>
      <c r="D57" s="184"/>
      <c r="E57" s="57">
        <f>SUM('13'!I78)</f>
        <v>22500</v>
      </c>
      <c r="F57" s="57">
        <f>SUM('13'!J78)</f>
        <v>22500</v>
      </c>
      <c r="G57" s="57">
        <f>SUM('13'!G74:H74)</f>
        <v>22500</v>
      </c>
      <c r="H57" s="118">
        <f t="shared" si="10"/>
        <v>100</v>
      </c>
      <c r="I57" s="285"/>
      <c r="J57" s="285"/>
      <c r="K57" s="285"/>
    </row>
    <row r="58" spans="1:11" s="100" customFormat="1" ht="28.5" customHeight="1" x14ac:dyDescent="0.2">
      <c r="A58" s="313" t="s">
        <v>14</v>
      </c>
      <c r="B58" s="496" t="s">
        <v>281</v>
      </c>
      <c r="C58" s="289">
        <v>600</v>
      </c>
      <c r="D58" s="290"/>
      <c r="E58" s="291">
        <f>SUM('13'!I83)</f>
        <v>1500</v>
      </c>
      <c r="F58" s="291">
        <f>SUM('13'!J83:J84)</f>
        <v>1500</v>
      </c>
      <c r="G58" s="291">
        <f>SUM('13'!G81:H81)</f>
        <v>1500</v>
      </c>
      <c r="H58" s="292">
        <f t="shared" si="10"/>
        <v>100</v>
      </c>
      <c r="I58" s="69"/>
      <c r="J58" s="99"/>
      <c r="K58" s="99"/>
    </row>
    <row r="59" spans="1:11" s="70" customFormat="1" ht="28.5" customHeight="1" x14ac:dyDescent="0.2">
      <c r="A59" s="313" t="s">
        <v>14</v>
      </c>
      <c r="B59" s="496" t="s">
        <v>337</v>
      </c>
      <c r="C59" s="289">
        <v>605</v>
      </c>
      <c r="D59" s="290"/>
      <c r="E59" s="291">
        <f>SUM('13'!I89)</f>
        <v>14750</v>
      </c>
      <c r="F59" s="291">
        <f>SUM('13'!J89)</f>
        <v>15531</v>
      </c>
      <c r="G59" s="291">
        <f>SUM('13'!G87:H87)</f>
        <v>14750</v>
      </c>
      <c r="H59" s="292">
        <f t="shared" si="10"/>
        <v>100</v>
      </c>
      <c r="I59" s="69"/>
      <c r="J59" s="69"/>
      <c r="K59" s="69"/>
    </row>
    <row r="60" spans="1:11" s="70" customFormat="1" ht="42.75" customHeight="1" x14ac:dyDescent="0.2">
      <c r="A60" s="311" t="s">
        <v>14</v>
      </c>
      <c r="B60" s="206" t="s">
        <v>283</v>
      </c>
      <c r="C60" s="263">
        <v>615</v>
      </c>
      <c r="D60" s="264"/>
      <c r="E60" s="61">
        <f>SUM('13'!I96)</f>
        <v>4000</v>
      </c>
      <c r="F60" s="61">
        <f>SUM('13'!J96)</f>
        <v>4046</v>
      </c>
      <c r="G60" s="61">
        <f>SUM('13'!G96:H96)</f>
        <v>4000</v>
      </c>
      <c r="H60" s="265">
        <f t="shared" si="10"/>
        <v>100</v>
      </c>
      <c r="I60" s="69"/>
      <c r="J60" s="69"/>
      <c r="K60" s="69"/>
    </row>
    <row r="61" spans="1:11" s="70" customFormat="1" x14ac:dyDescent="0.2">
      <c r="A61" s="119" t="s">
        <v>14</v>
      </c>
      <c r="B61" s="494" t="s">
        <v>165</v>
      </c>
      <c r="C61" s="267"/>
      <c r="D61" s="255"/>
      <c r="E61" s="58">
        <f>SUM(E62:E63)</f>
        <v>13850</v>
      </c>
      <c r="F61" s="58">
        <f>SUM(F62:F63)</f>
        <v>11854</v>
      </c>
      <c r="G61" s="58">
        <f t="shared" ref="G61" si="11">SUM(G62:G63)</f>
        <v>13850</v>
      </c>
      <c r="H61" s="114">
        <f t="shared" si="10"/>
        <v>100</v>
      </c>
      <c r="I61" s="69"/>
      <c r="J61" s="69"/>
      <c r="K61" s="69"/>
    </row>
    <row r="62" spans="1:11" s="286" customFormat="1" ht="12.75" x14ac:dyDescent="0.2">
      <c r="A62" s="120" t="s">
        <v>15</v>
      </c>
      <c r="B62" s="62" t="s">
        <v>188</v>
      </c>
      <c r="C62" s="62">
        <v>650</v>
      </c>
      <c r="D62" s="62"/>
      <c r="E62" s="56">
        <f>SUM('13'!I105)</f>
        <v>7300</v>
      </c>
      <c r="F62" s="56">
        <f>SUM('13'!J105)</f>
        <v>5396</v>
      </c>
      <c r="G62" s="56">
        <f>SUM('13'!G105:H105)</f>
        <v>7300</v>
      </c>
      <c r="H62" s="116">
        <f t="shared" si="10"/>
        <v>100</v>
      </c>
      <c r="I62" s="285"/>
      <c r="J62" s="285"/>
      <c r="K62" s="285"/>
    </row>
    <row r="63" spans="1:11" s="286" customFormat="1" ht="12.75" x14ac:dyDescent="0.2">
      <c r="A63" s="117"/>
      <c r="B63" s="497" t="s">
        <v>189</v>
      </c>
      <c r="C63" s="184">
        <v>651</v>
      </c>
      <c r="D63" s="184"/>
      <c r="E63" s="57">
        <f>SUM('13'!I106)</f>
        <v>6550</v>
      </c>
      <c r="F63" s="57">
        <f>SUM('13'!J106)</f>
        <v>6458</v>
      </c>
      <c r="G63" s="57">
        <f>SUM('13'!G106:H106)</f>
        <v>6550</v>
      </c>
      <c r="H63" s="118">
        <f t="shared" si="10"/>
        <v>100</v>
      </c>
      <c r="I63" s="285"/>
      <c r="J63" s="285"/>
      <c r="K63" s="285"/>
    </row>
    <row r="64" spans="1:11" s="70" customFormat="1" ht="44.25" customHeight="1" thickBot="1" x14ac:dyDescent="0.25">
      <c r="A64" s="513" t="s">
        <v>14</v>
      </c>
      <c r="B64" s="514" t="s">
        <v>333</v>
      </c>
      <c r="C64" s="515">
        <v>695</v>
      </c>
      <c r="D64" s="516"/>
      <c r="E64" s="517">
        <f>SUM('13'!I111)</f>
        <v>10000</v>
      </c>
      <c r="F64" s="517">
        <f>SUM('13'!J111)</f>
        <v>9276</v>
      </c>
      <c r="G64" s="517">
        <f>SUM('13'!G109:H109)</f>
        <v>10000</v>
      </c>
      <c r="H64" s="518">
        <f t="shared" si="10"/>
        <v>100</v>
      </c>
      <c r="I64" s="69"/>
      <c r="J64" s="69"/>
      <c r="K64" s="69"/>
    </row>
    <row r="65" spans="1:14" s="153" customFormat="1" ht="18" customHeight="1" thickTop="1" x14ac:dyDescent="0.25">
      <c r="A65" s="446" t="s">
        <v>132</v>
      </c>
      <c r="B65" s="498"/>
      <c r="C65" s="499"/>
      <c r="D65" s="447"/>
      <c r="E65" s="448">
        <f>SUM(E66,E70,E71,E72,E73,E74)</f>
        <v>61000</v>
      </c>
      <c r="F65" s="448">
        <f>SUM(F66,F70,F71,F72,F73,F74)</f>
        <v>64000</v>
      </c>
      <c r="G65" s="448">
        <f t="shared" ref="G65" si="12">SUM(G66,G70,G71,G72,G73,G74)</f>
        <v>61000</v>
      </c>
      <c r="H65" s="449">
        <f t="shared" ref="H65:H71" si="13">G65/E65*100</f>
        <v>100</v>
      </c>
      <c r="I65" s="17"/>
      <c r="J65" s="152"/>
      <c r="K65" s="152"/>
      <c r="L65" s="152"/>
      <c r="M65" s="152"/>
      <c r="N65" s="152"/>
    </row>
    <row r="66" spans="1:14" s="70" customFormat="1" x14ac:dyDescent="0.2">
      <c r="A66" s="119" t="s">
        <v>14</v>
      </c>
      <c r="B66" s="398" t="s">
        <v>284</v>
      </c>
      <c r="C66" s="288"/>
      <c r="D66" s="59"/>
      <c r="E66" s="282">
        <f>SUM(E67:E69)</f>
        <v>16500</v>
      </c>
      <c r="F66" s="282">
        <f>SUM(F67:F69)</f>
        <v>16224</v>
      </c>
      <c r="G66" s="282">
        <f t="shared" ref="G66" si="14">SUM(G67:G69)</f>
        <v>16500</v>
      </c>
      <c r="H66" s="283">
        <f t="shared" si="13"/>
        <v>100</v>
      </c>
      <c r="I66" s="69"/>
      <c r="J66" s="69"/>
      <c r="K66" s="69"/>
    </row>
    <row r="67" spans="1:14" s="286" customFormat="1" ht="12.75" x14ac:dyDescent="0.2">
      <c r="A67" s="115" t="s">
        <v>15</v>
      </c>
      <c r="B67" s="62" t="s">
        <v>190</v>
      </c>
      <c r="C67" s="60">
        <v>550</v>
      </c>
      <c r="D67" s="62"/>
      <c r="E67" s="56">
        <f>SUM('13'!J119)</f>
        <v>12000</v>
      </c>
      <c r="F67" s="56">
        <f>SUM('13'!K119:K122)</f>
        <v>13084</v>
      </c>
      <c r="G67" s="56">
        <f>SUM('13'!G124:H124)</f>
        <v>13500</v>
      </c>
      <c r="H67" s="116">
        <f t="shared" si="13"/>
        <v>112.5</v>
      </c>
      <c r="I67" s="285"/>
      <c r="J67" s="285"/>
      <c r="K67" s="285"/>
    </row>
    <row r="68" spans="1:14" s="286" customFormat="1" ht="12.75" x14ac:dyDescent="0.2">
      <c r="A68" s="120"/>
      <c r="B68" s="62" t="s">
        <v>191</v>
      </c>
      <c r="C68" s="60">
        <v>551</v>
      </c>
      <c r="D68" s="62"/>
      <c r="E68" s="56">
        <f>SUM('13'!J123)</f>
        <v>1500</v>
      </c>
      <c r="F68" s="56">
        <f>SUM('13'!K123:K125)</f>
        <v>1010</v>
      </c>
      <c r="G68" s="56">
        <f>SUM('13'!G120:H120)</f>
        <v>1000</v>
      </c>
      <c r="H68" s="116">
        <f t="shared" si="13"/>
        <v>66.666666666666657</v>
      </c>
      <c r="I68" s="285"/>
      <c r="J68" s="285"/>
      <c r="K68" s="285"/>
    </row>
    <row r="69" spans="1:14" s="286" customFormat="1" ht="27" customHeight="1" x14ac:dyDescent="0.2">
      <c r="A69" s="117"/>
      <c r="B69" s="68" t="s">
        <v>192</v>
      </c>
      <c r="C69" s="68">
        <v>552</v>
      </c>
      <c r="D69" s="184"/>
      <c r="E69" s="57">
        <f>SUM('13'!J126)</f>
        <v>3000</v>
      </c>
      <c r="F69" s="57">
        <f>SUM('13'!K126:K129)</f>
        <v>2130</v>
      </c>
      <c r="G69" s="57">
        <f>SUM('13'!G121:H121)</f>
        <v>2000</v>
      </c>
      <c r="H69" s="116">
        <f t="shared" si="13"/>
        <v>66.666666666666657</v>
      </c>
      <c r="I69" s="285"/>
      <c r="J69" s="285"/>
      <c r="K69" s="285"/>
    </row>
    <row r="70" spans="1:14" s="525" customFormat="1" x14ac:dyDescent="0.2">
      <c r="A70" s="520" t="s">
        <v>14</v>
      </c>
      <c r="B70" s="400" t="s">
        <v>288</v>
      </c>
      <c r="C70" s="263">
        <v>555</v>
      </c>
      <c r="D70" s="521"/>
      <c r="E70" s="522">
        <f>SUM('13'!I131)</f>
        <v>26000</v>
      </c>
      <c r="F70" s="522">
        <f>SUM('13'!F29:F32)</f>
        <v>29276</v>
      </c>
      <c r="G70" s="522">
        <f>SUM('13'!G131:H131)</f>
        <v>18000</v>
      </c>
      <c r="H70" s="523">
        <f t="shared" si="13"/>
        <v>69.230769230769226</v>
      </c>
      <c r="I70" s="524"/>
      <c r="J70" s="524"/>
      <c r="K70" s="524"/>
    </row>
    <row r="71" spans="1:14" ht="29.25" customHeight="1" x14ac:dyDescent="0.2">
      <c r="A71" s="311" t="s">
        <v>14</v>
      </c>
      <c r="B71" s="400" t="s">
        <v>289</v>
      </c>
      <c r="C71" s="263">
        <v>610</v>
      </c>
      <c r="D71" s="264"/>
      <c r="E71" s="61">
        <f>SUM('13'!I137)</f>
        <v>14500</v>
      </c>
      <c r="F71" s="61">
        <f>SUM('13'!J137)</f>
        <v>14500</v>
      </c>
      <c r="G71" s="61">
        <f>SUM('13'!G135:H135)</f>
        <v>14500</v>
      </c>
      <c r="H71" s="265">
        <f t="shared" si="13"/>
        <v>100</v>
      </c>
      <c r="I71" s="70"/>
    </row>
    <row r="72" spans="1:14" ht="29.25" customHeight="1" x14ac:dyDescent="0.2">
      <c r="A72" s="311" t="s">
        <v>14</v>
      </c>
      <c r="B72" s="400" t="s">
        <v>290</v>
      </c>
      <c r="C72" s="263">
        <v>620</v>
      </c>
      <c r="D72" s="264"/>
      <c r="E72" s="61">
        <v>4000</v>
      </c>
      <c r="F72" s="61">
        <v>4000</v>
      </c>
      <c r="G72" s="61"/>
      <c r="H72" s="265"/>
      <c r="I72" s="70"/>
    </row>
    <row r="73" spans="1:14" ht="29.25" customHeight="1" x14ac:dyDescent="0.2">
      <c r="A73" s="311" t="s">
        <v>14</v>
      </c>
      <c r="B73" s="287" t="s">
        <v>291</v>
      </c>
      <c r="C73" s="293">
        <v>655</v>
      </c>
      <c r="D73" s="59"/>
      <c r="E73" s="282"/>
      <c r="F73" s="282"/>
      <c r="G73" s="282">
        <f>SUM('13'!G143:H143)</f>
        <v>1000</v>
      </c>
      <c r="H73" s="114"/>
      <c r="I73" s="70"/>
    </row>
    <row r="74" spans="1:14" s="70" customFormat="1" ht="15" thickBot="1" x14ac:dyDescent="0.25">
      <c r="A74" s="262" t="s">
        <v>14</v>
      </c>
      <c r="B74" s="500" t="s">
        <v>293</v>
      </c>
      <c r="C74" s="263">
        <v>670</v>
      </c>
      <c r="D74" s="264"/>
      <c r="E74" s="61"/>
      <c r="F74" s="61"/>
      <c r="G74" s="61">
        <f>SUM('13'!G148:H148)</f>
        <v>11000</v>
      </c>
      <c r="H74" s="265"/>
      <c r="I74" s="69"/>
      <c r="J74" s="69"/>
      <c r="K74" s="69"/>
    </row>
    <row r="75" spans="1:14" s="27" customFormat="1" ht="15" x14ac:dyDescent="0.25">
      <c r="A75" s="279" t="s">
        <v>16</v>
      </c>
      <c r="B75" s="294"/>
      <c r="C75" s="501"/>
      <c r="D75" s="294">
        <v>14</v>
      </c>
      <c r="E75" s="300">
        <f>SUM(E76,E81,E84,E85,E86)</f>
        <v>16675</v>
      </c>
      <c r="F75" s="300">
        <f>SUM(F76,F81,F84,F85,F86)</f>
        <v>16675</v>
      </c>
      <c r="G75" s="300">
        <f>SUM(G76,G81,G84,G85,G86)</f>
        <v>16275</v>
      </c>
      <c r="H75" s="301">
        <f t="shared" ref="H75:H97" si="15">G75/E75*100</f>
        <v>97.601199400299848</v>
      </c>
      <c r="I75" s="29"/>
    </row>
    <row r="76" spans="1:14" ht="15" customHeight="1" x14ac:dyDescent="0.2">
      <c r="A76" s="113" t="s">
        <v>14</v>
      </c>
      <c r="B76" s="71" t="s">
        <v>298</v>
      </c>
      <c r="C76" s="66"/>
      <c r="D76" s="255"/>
      <c r="E76" s="58">
        <f>SUM(E77:E80)</f>
        <v>2625</v>
      </c>
      <c r="F76" s="58">
        <f>SUM(F77:F80)</f>
        <v>3392</v>
      </c>
      <c r="G76" s="58">
        <f>SUM(G77:G80)</f>
        <v>2625</v>
      </c>
      <c r="H76" s="114">
        <f t="shared" si="15"/>
        <v>100</v>
      </c>
    </row>
    <row r="77" spans="1:14" s="67" customFormat="1" ht="15" customHeight="1" x14ac:dyDescent="0.2">
      <c r="A77" s="115" t="s">
        <v>15</v>
      </c>
      <c r="B77" s="60" t="s">
        <v>193</v>
      </c>
      <c r="C77" s="60">
        <v>575</v>
      </c>
      <c r="D77" s="62"/>
      <c r="E77" s="56">
        <f>SUM('14'!I28)</f>
        <v>1825</v>
      </c>
      <c r="F77" s="56">
        <f>SUM('14'!J28)</f>
        <v>2000</v>
      </c>
      <c r="G77" s="56">
        <f>SUM('14'!G28:H28)</f>
        <v>1825</v>
      </c>
      <c r="H77" s="116">
        <f t="shared" si="15"/>
        <v>100</v>
      </c>
    </row>
    <row r="78" spans="1:14" s="67" customFormat="1" ht="15" customHeight="1" x14ac:dyDescent="0.2">
      <c r="A78" s="120"/>
      <c r="B78" s="60" t="s">
        <v>194</v>
      </c>
      <c r="C78" s="60">
        <v>577</v>
      </c>
      <c r="D78" s="62"/>
      <c r="E78" s="56">
        <f>SUM('14'!I29)</f>
        <v>300</v>
      </c>
      <c r="F78" s="56">
        <f>SUM('14'!J29)</f>
        <v>592</v>
      </c>
      <c r="G78" s="56">
        <f>SUM('14'!G23:H23)</f>
        <v>300</v>
      </c>
      <c r="H78" s="116">
        <f t="shared" si="15"/>
        <v>100</v>
      </c>
    </row>
    <row r="79" spans="1:14" s="67" customFormat="1" ht="15" customHeight="1" x14ac:dyDescent="0.2">
      <c r="A79" s="120"/>
      <c r="B79" s="60" t="s">
        <v>195</v>
      </c>
      <c r="C79" s="60">
        <v>578</v>
      </c>
      <c r="D79" s="62"/>
      <c r="E79" s="56">
        <f>SUM('14'!I30)</f>
        <v>300</v>
      </c>
      <c r="F79" s="56">
        <f>SUM('14'!J31)</f>
        <v>400</v>
      </c>
      <c r="G79" s="56">
        <f>SUM('14'!G24:H24)</f>
        <v>300</v>
      </c>
      <c r="H79" s="116">
        <f t="shared" si="15"/>
        <v>100</v>
      </c>
    </row>
    <row r="80" spans="1:14" s="67" customFormat="1" ht="16.5" customHeight="1" x14ac:dyDescent="0.2">
      <c r="A80" s="120"/>
      <c r="B80" s="60" t="s">
        <v>211</v>
      </c>
      <c r="C80" s="60">
        <v>579</v>
      </c>
      <c r="D80" s="62"/>
      <c r="E80" s="56">
        <f>SUM('14'!I31)</f>
        <v>200</v>
      </c>
      <c r="F80" s="56">
        <f>SUM('14'!J31)</f>
        <v>400</v>
      </c>
      <c r="G80" s="56">
        <f>SUM('14'!G31:H31)</f>
        <v>200</v>
      </c>
      <c r="H80" s="116">
        <f t="shared" si="15"/>
        <v>100</v>
      </c>
    </row>
    <row r="81" spans="1:9" ht="28.5" customHeight="1" x14ac:dyDescent="0.2">
      <c r="A81" s="318" t="s">
        <v>14</v>
      </c>
      <c r="B81" s="266" t="s">
        <v>299</v>
      </c>
      <c r="C81" s="253"/>
      <c r="D81" s="255"/>
      <c r="E81" s="58">
        <f>SUM(E82:E83)</f>
        <v>2650</v>
      </c>
      <c r="F81" s="58">
        <f>SUM(F82:F83)</f>
        <v>2650</v>
      </c>
      <c r="G81" s="58">
        <f>SUM(G82:G83)</f>
        <v>2250</v>
      </c>
      <c r="H81" s="114">
        <f t="shared" si="15"/>
        <v>84.905660377358487</v>
      </c>
    </row>
    <row r="82" spans="1:9" s="67" customFormat="1" ht="15.75" customHeight="1" x14ac:dyDescent="0.2">
      <c r="A82" s="115" t="s">
        <v>15</v>
      </c>
      <c r="B82" s="60" t="s">
        <v>196</v>
      </c>
      <c r="C82" s="62">
        <v>566</v>
      </c>
      <c r="D82" s="62"/>
      <c r="E82" s="56">
        <f>SUM('14'!I39)</f>
        <v>700</v>
      </c>
      <c r="F82" s="56">
        <f>SUM('14'!J39,'14'!L39)</f>
        <v>700</v>
      </c>
      <c r="G82" s="56">
        <f>SUM('14'!G39:H39)</f>
        <v>700</v>
      </c>
      <c r="H82" s="116">
        <f t="shared" si="15"/>
        <v>100</v>
      </c>
    </row>
    <row r="83" spans="1:9" s="67" customFormat="1" ht="17.25" customHeight="1" x14ac:dyDescent="0.2">
      <c r="A83" s="120"/>
      <c r="B83" s="60" t="s">
        <v>197</v>
      </c>
      <c r="C83" s="62">
        <v>675</v>
      </c>
      <c r="D83" s="62"/>
      <c r="E83" s="56">
        <f>SUM('14'!I40)</f>
        <v>1950</v>
      </c>
      <c r="F83" s="56">
        <f>SUM('14'!J40,'14'!L40)</f>
        <v>1950</v>
      </c>
      <c r="G83" s="56">
        <f>SUM('14'!G40:H40)</f>
        <v>1550</v>
      </c>
      <c r="H83" s="116">
        <f t="shared" si="15"/>
        <v>79.487179487179489</v>
      </c>
    </row>
    <row r="84" spans="1:9" s="298" customFormat="1" ht="15" customHeight="1" x14ac:dyDescent="0.2">
      <c r="A84" s="280" t="s">
        <v>14</v>
      </c>
      <c r="B84" s="295" t="s">
        <v>304</v>
      </c>
      <c r="C84" s="296">
        <v>570</v>
      </c>
      <c r="D84" s="295"/>
      <c r="E84" s="61">
        <f>SUM('14'!I45)</f>
        <v>1500</v>
      </c>
      <c r="F84" s="61">
        <f>SUM('14'!J45)</f>
        <v>1500</v>
      </c>
      <c r="G84" s="61">
        <f>SUM('14'!G43:H43)</f>
        <v>1500</v>
      </c>
      <c r="H84" s="297">
        <f t="shared" si="15"/>
        <v>100</v>
      </c>
    </row>
    <row r="85" spans="1:9" s="298" customFormat="1" ht="30" hidden="1" customHeight="1" x14ac:dyDescent="0.2">
      <c r="A85" s="280" t="s">
        <v>14</v>
      </c>
      <c r="B85" s="388" t="s">
        <v>198</v>
      </c>
      <c r="C85" s="296">
        <v>625</v>
      </c>
      <c r="D85" s="295"/>
      <c r="E85" s="61">
        <f>SUM('14'!I50)</f>
        <v>0</v>
      </c>
      <c r="F85" s="61">
        <f>SUM('14'!J50)</f>
        <v>0</v>
      </c>
      <c r="G85" s="437">
        <f>SUM('14'!G48:H48)</f>
        <v>0</v>
      </c>
      <c r="H85" s="297"/>
    </row>
    <row r="86" spans="1:9" s="298" customFormat="1" ht="31.5" customHeight="1" x14ac:dyDescent="0.2">
      <c r="A86" s="318" t="s">
        <v>14</v>
      </c>
      <c r="B86" s="266" t="s">
        <v>302</v>
      </c>
      <c r="C86" s="253"/>
      <c r="D86" s="255"/>
      <c r="E86" s="58">
        <f>SUM(E87:E91)</f>
        <v>9900</v>
      </c>
      <c r="F86" s="58">
        <f t="shared" ref="F86:G86" si="16">SUM(F87:F91)</f>
        <v>9133</v>
      </c>
      <c r="G86" s="58">
        <f t="shared" si="16"/>
        <v>9900</v>
      </c>
      <c r="H86" s="114">
        <f t="shared" si="15"/>
        <v>100</v>
      </c>
    </row>
    <row r="87" spans="1:9" s="299" customFormat="1" ht="15.75" customHeight="1" x14ac:dyDescent="0.2">
      <c r="A87" s="115" t="s">
        <v>15</v>
      </c>
      <c r="B87" s="60" t="s">
        <v>199</v>
      </c>
      <c r="C87" s="62">
        <v>660</v>
      </c>
      <c r="D87" s="62"/>
      <c r="E87" s="56">
        <f>SUM('14'!I63)</f>
        <v>2500</v>
      </c>
      <c r="F87" s="56">
        <f>SUM('14'!J63)</f>
        <v>1800</v>
      </c>
      <c r="G87" s="56">
        <f>SUM('14'!G63:H63)</f>
        <v>2300</v>
      </c>
      <c r="H87" s="116">
        <f t="shared" si="15"/>
        <v>92</v>
      </c>
    </row>
    <row r="88" spans="1:9" s="493" customFormat="1" ht="15.75" customHeight="1" x14ac:dyDescent="0.2">
      <c r="A88" s="120"/>
      <c r="B88" s="492" t="s">
        <v>324</v>
      </c>
      <c r="C88" s="62">
        <v>661</v>
      </c>
      <c r="D88" s="62"/>
      <c r="E88" s="56">
        <f>SUM('14'!I64)</f>
        <v>7000</v>
      </c>
      <c r="F88" s="56">
        <f>SUM('14'!J64:J66)</f>
        <v>6940</v>
      </c>
      <c r="G88" s="56">
        <f>SUM('14'!G64:H64)</f>
        <v>4000</v>
      </c>
      <c r="H88" s="116">
        <f t="shared" si="15"/>
        <v>57.142857142857139</v>
      </c>
    </row>
    <row r="89" spans="1:9" s="493" customFormat="1" ht="15.75" customHeight="1" x14ac:dyDescent="0.2">
      <c r="A89" s="120"/>
      <c r="B89" s="492" t="s">
        <v>325</v>
      </c>
      <c r="C89" s="62">
        <v>663</v>
      </c>
      <c r="D89" s="62"/>
      <c r="E89" s="56">
        <f>SUM('14'!I67)</f>
        <v>0</v>
      </c>
      <c r="F89" s="56">
        <f>SUM('14'!J67)</f>
        <v>0</v>
      </c>
      <c r="G89" s="56">
        <f>SUM('14'!G65:H65)</f>
        <v>3200</v>
      </c>
      <c r="H89" s="116"/>
    </row>
    <row r="90" spans="1:9" s="299" customFormat="1" ht="15.75" customHeight="1" x14ac:dyDescent="0.2">
      <c r="A90" s="120"/>
      <c r="B90" s="60" t="s">
        <v>306</v>
      </c>
      <c r="C90" s="62">
        <v>665</v>
      </c>
      <c r="D90" s="62"/>
      <c r="E90" s="56">
        <f>SUM('14'!I68)</f>
        <v>200</v>
      </c>
      <c r="F90" s="56">
        <f>SUM('14'!J68)</f>
        <v>70</v>
      </c>
      <c r="G90" s="56">
        <f>SUM('14'!G58:H58)</f>
        <v>200</v>
      </c>
      <c r="H90" s="116">
        <f t="shared" si="15"/>
        <v>100</v>
      </c>
    </row>
    <row r="91" spans="1:9" s="299" customFormat="1" ht="30" customHeight="1" thickBot="1" x14ac:dyDescent="0.25">
      <c r="A91" s="120"/>
      <c r="B91" s="60" t="s">
        <v>307</v>
      </c>
      <c r="C91" s="62">
        <v>666</v>
      </c>
      <c r="D91" s="62"/>
      <c r="E91" s="56">
        <v>200</v>
      </c>
      <c r="F91" s="56">
        <f>SUM('14'!J69)</f>
        <v>323</v>
      </c>
      <c r="G91" s="56">
        <f>SUM('14'!G59:H59)</f>
        <v>200</v>
      </c>
      <c r="H91" s="116">
        <f t="shared" si="15"/>
        <v>100</v>
      </c>
    </row>
    <row r="92" spans="1:9" s="27" customFormat="1" ht="15.75" thickBot="1" x14ac:dyDescent="0.3">
      <c r="A92" s="281" t="s">
        <v>53</v>
      </c>
      <c r="B92" s="302"/>
      <c r="C92" s="502"/>
      <c r="D92" s="302">
        <v>18</v>
      </c>
      <c r="E92" s="200">
        <f>SUM(E93,E98,E101)</f>
        <v>21000</v>
      </c>
      <c r="F92" s="200">
        <f>SUM(F93,F98,F101)</f>
        <v>21000</v>
      </c>
      <c r="G92" s="200">
        <f>SUM(G93,G98,G101)</f>
        <v>21000</v>
      </c>
      <c r="H92" s="303">
        <f t="shared" si="15"/>
        <v>100</v>
      </c>
      <c r="I92" s="29"/>
    </row>
    <row r="93" spans="1:9" ht="30" customHeight="1" x14ac:dyDescent="0.2">
      <c r="A93" s="312" t="s">
        <v>14</v>
      </c>
      <c r="B93" s="287" t="s">
        <v>232</v>
      </c>
      <c r="C93" s="288"/>
      <c r="D93" s="59"/>
      <c r="E93" s="282">
        <f>SUM(E94:E97)</f>
        <v>8100</v>
      </c>
      <c r="F93" s="282">
        <f>SUM(F94:F97)</f>
        <v>8100</v>
      </c>
      <c r="G93" s="282">
        <f>SUM(G94:G97)</f>
        <v>8100</v>
      </c>
      <c r="H93" s="283">
        <f t="shared" si="15"/>
        <v>100</v>
      </c>
    </row>
    <row r="94" spans="1:9" s="67" customFormat="1" ht="15" customHeight="1" x14ac:dyDescent="0.2">
      <c r="A94" s="115" t="s">
        <v>15</v>
      </c>
      <c r="B94" s="60" t="s">
        <v>200</v>
      </c>
      <c r="C94" s="60">
        <v>580</v>
      </c>
      <c r="D94" s="62"/>
      <c r="E94" s="56">
        <f>SUM('18'!K19)</f>
        <v>1000</v>
      </c>
      <c r="F94" s="56">
        <f>SUM('18'!L18:L19)</f>
        <v>1000</v>
      </c>
      <c r="G94" s="56">
        <f>SUM('18'!G18:H18)</f>
        <v>1000</v>
      </c>
      <c r="H94" s="116">
        <f t="shared" si="15"/>
        <v>100</v>
      </c>
    </row>
    <row r="95" spans="1:9" s="67" customFormat="1" ht="15" customHeight="1" x14ac:dyDescent="0.2">
      <c r="A95" s="120"/>
      <c r="B95" s="60" t="s">
        <v>201</v>
      </c>
      <c r="C95" s="60">
        <v>581</v>
      </c>
      <c r="D95" s="62"/>
      <c r="E95" s="56">
        <f>SUM('18'!K20:K21)</f>
        <v>400</v>
      </c>
      <c r="F95" s="56">
        <f>SUM('18'!L20:L21)</f>
        <v>400</v>
      </c>
      <c r="G95" s="56">
        <f>SUM('18'!G19:H19)</f>
        <v>400</v>
      </c>
      <c r="H95" s="116">
        <f t="shared" si="15"/>
        <v>100</v>
      </c>
    </row>
    <row r="96" spans="1:9" s="67" customFormat="1" ht="15" customHeight="1" x14ac:dyDescent="0.2">
      <c r="A96" s="120"/>
      <c r="B96" s="60" t="s">
        <v>202</v>
      </c>
      <c r="C96" s="60">
        <v>582</v>
      </c>
      <c r="D96" s="62"/>
      <c r="E96" s="56">
        <f>SUM('18'!K22:K23)</f>
        <v>600</v>
      </c>
      <c r="F96" s="56">
        <f>SUM('18'!L22:L23)</f>
        <v>600</v>
      </c>
      <c r="G96" s="56">
        <f>SUM('18'!G20:H20)</f>
        <v>600</v>
      </c>
      <c r="H96" s="116">
        <f t="shared" si="15"/>
        <v>100</v>
      </c>
    </row>
    <row r="97" spans="1:14" s="67" customFormat="1" ht="14.25" customHeight="1" x14ac:dyDescent="0.2">
      <c r="A97" s="117"/>
      <c r="B97" s="68" t="s">
        <v>203</v>
      </c>
      <c r="C97" s="68">
        <v>583</v>
      </c>
      <c r="D97" s="184"/>
      <c r="E97" s="57">
        <f>SUM('18'!K24:K26)</f>
        <v>6100</v>
      </c>
      <c r="F97" s="57">
        <f>SUM('18'!L24:L26)</f>
        <v>6100</v>
      </c>
      <c r="G97" s="57">
        <f>SUM('18'!G21:H21)</f>
        <v>6100</v>
      </c>
      <c r="H97" s="118">
        <f t="shared" si="15"/>
        <v>100</v>
      </c>
    </row>
    <row r="98" spans="1:14" ht="15" customHeight="1" x14ac:dyDescent="0.2">
      <c r="A98" s="119" t="s">
        <v>14</v>
      </c>
      <c r="B98" s="398" t="s">
        <v>233</v>
      </c>
      <c r="C98" s="288"/>
      <c r="D98" s="59"/>
      <c r="E98" s="282">
        <f>SUM(E99:E100)</f>
        <v>9400</v>
      </c>
      <c r="F98" s="282">
        <f>SUM(F99:F100)</f>
        <v>9400</v>
      </c>
      <c r="G98" s="282">
        <f>SUM(G99:G100)</f>
        <v>9400</v>
      </c>
      <c r="H98" s="283">
        <f t="shared" ref="H98:H104" si="17">G98/E98*100</f>
        <v>100</v>
      </c>
    </row>
    <row r="99" spans="1:14" s="67" customFormat="1" ht="42" customHeight="1" x14ac:dyDescent="0.2">
      <c r="A99" s="319" t="s">
        <v>15</v>
      </c>
      <c r="B99" s="60" t="s">
        <v>238</v>
      </c>
      <c r="C99" s="60">
        <v>415</v>
      </c>
      <c r="D99" s="62"/>
      <c r="E99" s="56">
        <f>SUM('18'!I37)</f>
        <v>7200</v>
      </c>
      <c r="F99" s="56">
        <f>SUM('18'!J37:J38)</f>
        <v>7600</v>
      </c>
      <c r="G99" s="56">
        <f>SUM('18'!G37:H37)</f>
        <v>6000</v>
      </c>
      <c r="H99" s="116">
        <f t="shared" si="17"/>
        <v>83.333333333333343</v>
      </c>
    </row>
    <row r="100" spans="1:14" s="67" customFormat="1" ht="26.25" customHeight="1" x14ac:dyDescent="0.2">
      <c r="A100" s="120"/>
      <c r="B100" s="60" t="s">
        <v>239</v>
      </c>
      <c r="C100" s="60">
        <v>416</v>
      </c>
      <c r="D100" s="62"/>
      <c r="E100" s="56">
        <f>SUM('18'!I40)</f>
        <v>2200</v>
      </c>
      <c r="F100" s="56">
        <f>SUM('18'!J40)</f>
        <v>1800</v>
      </c>
      <c r="G100" s="56">
        <f>SUM('18'!G34:H34)</f>
        <v>3400</v>
      </c>
      <c r="H100" s="116">
        <f t="shared" si="17"/>
        <v>154.54545454545453</v>
      </c>
    </row>
    <row r="101" spans="1:14" ht="27.75" customHeight="1" x14ac:dyDescent="0.2">
      <c r="A101" s="310" t="s">
        <v>14</v>
      </c>
      <c r="B101" s="266" t="s">
        <v>234</v>
      </c>
      <c r="C101" s="253"/>
      <c r="D101" s="196"/>
      <c r="E101" s="58">
        <f>SUM(E102:E103)</f>
        <v>3500</v>
      </c>
      <c r="F101" s="58">
        <f t="shared" ref="F101:G101" si="18">SUM(F102:F103)</f>
        <v>3500</v>
      </c>
      <c r="G101" s="58">
        <f t="shared" si="18"/>
        <v>3500</v>
      </c>
      <c r="H101" s="114">
        <f t="shared" si="17"/>
        <v>100</v>
      </c>
      <c r="I101" s="214"/>
      <c r="J101" s="214"/>
      <c r="K101" s="214"/>
    </row>
    <row r="102" spans="1:14" s="67" customFormat="1" ht="28.5" customHeight="1" x14ac:dyDescent="0.2">
      <c r="A102" s="120"/>
      <c r="B102" s="60" t="s">
        <v>240</v>
      </c>
      <c r="C102" s="62">
        <v>425</v>
      </c>
      <c r="D102" s="62"/>
      <c r="E102" s="56">
        <f>SUM('18'!K47)</f>
        <v>2000</v>
      </c>
      <c r="F102" s="56">
        <f>SUM('18'!L47)</f>
        <v>2000</v>
      </c>
      <c r="G102" s="56">
        <f>SUM('18'!G47:H47)</f>
        <v>2000</v>
      </c>
      <c r="H102" s="116">
        <f t="shared" si="17"/>
        <v>100</v>
      </c>
    </row>
    <row r="103" spans="1:14" s="67" customFormat="1" ht="29.25" customHeight="1" thickBot="1" x14ac:dyDescent="0.25">
      <c r="A103" s="195"/>
      <c r="B103" s="197" t="s">
        <v>241</v>
      </c>
      <c r="C103" s="198">
        <v>426</v>
      </c>
      <c r="D103" s="198"/>
      <c r="E103" s="199">
        <f>SUM('18'!K48)</f>
        <v>1500</v>
      </c>
      <c r="F103" s="199">
        <f>SUM('18'!L48)</f>
        <v>1500</v>
      </c>
      <c r="G103" s="199">
        <f>SUM('18'!G48:H48)</f>
        <v>1500</v>
      </c>
      <c r="H103" s="116">
        <f t="shared" si="17"/>
        <v>100</v>
      </c>
    </row>
    <row r="104" spans="1:14" s="72" customFormat="1" ht="24" customHeight="1" thickBot="1" x14ac:dyDescent="0.3">
      <c r="A104" s="389" t="s">
        <v>44</v>
      </c>
      <c r="B104" s="390"/>
      <c r="C104" s="390"/>
      <c r="D104" s="390"/>
      <c r="E104" s="391">
        <f>SUM(E6,E17,E30,E35,E42,E46,E75,E92)</f>
        <v>368126</v>
      </c>
      <c r="F104" s="391">
        <f>SUM(F6,F17,F30,F35,F42,F46,F75,F92)</f>
        <v>374570</v>
      </c>
      <c r="G104" s="391">
        <f>SUM(G6,G17,G30,G35,G42,G46,G75,G92)</f>
        <v>367726</v>
      </c>
      <c r="H104" s="392">
        <f t="shared" si="17"/>
        <v>99.891341551533984</v>
      </c>
      <c r="I104" s="138"/>
    </row>
    <row r="105" spans="1:14" ht="15.75" thickTop="1" thickBot="1" x14ac:dyDescent="0.25">
      <c r="A105" s="394"/>
      <c r="B105" s="59"/>
      <c r="C105" s="59"/>
      <c r="D105" s="59"/>
      <c r="E105" s="59"/>
      <c r="F105" s="13"/>
      <c r="G105" s="13"/>
      <c r="H105" s="393"/>
    </row>
    <row r="106" spans="1:14" s="212" customFormat="1" ht="18" customHeight="1" x14ac:dyDescent="0.25">
      <c r="A106" s="409" t="s">
        <v>100</v>
      </c>
      <c r="B106" s="410"/>
      <c r="C106" s="204"/>
      <c r="D106" s="210"/>
      <c r="E106" s="210">
        <f>SUM(E107)</f>
        <v>95115</v>
      </c>
      <c r="F106" s="210">
        <f>SUM(F107)</f>
        <v>106849</v>
      </c>
      <c r="G106" s="210">
        <f t="shared" ref="G106" si="19">SUM(G107)</f>
        <v>88777</v>
      </c>
      <c r="H106" s="211">
        <f>G106/E106*100</f>
        <v>93.336487409977394</v>
      </c>
      <c r="I106" s="17"/>
      <c r="J106" s="17"/>
      <c r="K106" s="17"/>
      <c r="L106" s="17"/>
      <c r="M106" s="17"/>
      <c r="N106" s="17"/>
    </row>
    <row r="107" spans="1:14" s="52" customFormat="1" ht="18" customHeight="1" thickBot="1" x14ac:dyDescent="0.25">
      <c r="A107" s="205" t="s">
        <v>14</v>
      </c>
      <c r="B107" s="206" t="s">
        <v>43</v>
      </c>
      <c r="C107" s="207">
        <v>401</v>
      </c>
      <c r="D107" s="213"/>
      <c r="E107" s="61">
        <f>SUM('07 - ID'!E9)</f>
        <v>95115</v>
      </c>
      <c r="F107" s="61">
        <f>SUM('07 - ID'!F12)</f>
        <v>106849</v>
      </c>
      <c r="G107" s="61">
        <f>SUM([1]List1!$F$42:$G$42)</f>
        <v>88777</v>
      </c>
      <c r="H107" s="328">
        <f>G107/E107*100</f>
        <v>93.336487409977394</v>
      </c>
      <c r="I107" s="102"/>
      <c r="J107" s="102"/>
      <c r="K107" s="102"/>
    </row>
    <row r="108" spans="1:14" s="214" customFormat="1" ht="15" hidden="1" thickBot="1" x14ac:dyDescent="0.25">
      <c r="A108" s="244"/>
      <c r="B108" s="256" t="s">
        <v>124</v>
      </c>
      <c r="C108" s="245"/>
      <c r="D108" s="257"/>
      <c r="E108" s="258"/>
      <c r="F108" s="258">
        <v>10000</v>
      </c>
      <c r="G108" s="199"/>
      <c r="H108" s="259"/>
    </row>
    <row r="109" spans="1:14" s="72" customFormat="1" ht="24" customHeight="1" thickBot="1" x14ac:dyDescent="0.3">
      <c r="A109" s="208" t="s">
        <v>44</v>
      </c>
      <c r="B109" s="209"/>
      <c r="C109" s="209"/>
      <c r="D109" s="209"/>
      <c r="E109" s="200">
        <f>SUM(E106)</f>
        <v>95115</v>
      </c>
      <c r="F109" s="200">
        <f>SUM(F106)</f>
        <v>106849</v>
      </c>
      <c r="G109" s="200">
        <f>SUM(G106)</f>
        <v>88777</v>
      </c>
      <c r="H109" s="215">
        <f>G109/E109*100</f>
        <v>93.336487409977394</v>
      </c>
    </row>
    <row r="110" spans="1:14" ht="15.75" customHeight="1" thickBot="1" x14ac:dyDescent="0.25">
      <c r="G110" s="407"/>
    </row>
    <row r="111" spans="1:14" s="72" customFormat="1" ht="24" customHeight="1" thickBot="1" x14ac:dyDescent="0.3">
      <c r="A111" s="208" t="s">
        <v>44</v>
      </c>
      <c r="B111" s="209"/>
      <c r="C111" s="209"/>
      <c r="D111" s="209"/>
      <c r="E111" s="200">
        <f>SUM(E104,E109)</f>
        <v>463241</v>
      </c>
      <c r="F111" s="200">
        <f>SUM(F104,F109)</f>
        <v>481419</v>
      </c>
      <c r="G111" s="200">
        <f>SUM(G104,G109)</f>
        <v>456503</v>
      </c>
      <c r="H111" s="215">
        <f>G111/E111*100</f>
        <v>98.54546553521817</v>
      </c>
    </row>
    <row r="112" spans="1:14" x14ac:dyDescent="0.2">
      <c r="A112" s="70"/>
      <c r="B112" s="70"/>
      <c r="C112" s="70"/>
      <c r="D112" s="70"/>
      <c r="E112" s="70"/>
      <c r="F112" s="423"/>
      <c r="G112" s="424"/>
      <c r="H112" s="425"/>
      <c r="I112" s="70"/>
      <c r="J112" s="70"/>
    </row>
    <row r="113" spans="1:11" ht="15" customHeight="1" x14ac:dyDescent="0.2">
      <c r="A113" s="70"/>
      <c r="B113" s="426" t="s">
        <v>204</v>
      </c>
      <c r="C113" s="70"/>
      <c r="D113" s="70"/>
      <c r="E113" s="70"/>
      <c r="F113" s="423"/>
      <c r="G113" s="424"/>
      <c r="H113" s="425"/>
      <c r="I113" s="70"/>
      <c r="J113" s="70"/>
    </row>
    <row r="114" spans="1:11" x14ac:dyDescent="0.2">
      <c r="A114" s="70"/>
      <c r="B114" s="531" t="s">
        <v>205</v>
      </c>
      <c r="C114" s="531"/>
      <c r="D114" s="531"/>
      <c r="E114" s="352">
        <f>'08'!E51+'09'!E47+'10'!E48+'11'!E42+'12'!E34+'13'!E155+'14'!E73+'18'!E57+'07 - ID'!E25</f>
        <v>407291</v>
      </c>
      <c r="F114" s="352">
        <f>'08'!F51+'09'!F47+'10'!F48+'11'!F42+'12'!F34+'13'!F155+'14'!F73+'18'!F57+'07 - ID'!F25</f>
        <v>322787</v>
      </c>
      <c r="G114" s="352">
        <f>'08'!G51+'09'!G47+'10'!G48+'11'!G42+'12'!G34+'13'!G155+'14'!G73+'18'!G57+'07 - ID'!G25</f>
        <v>403353</v>
      </c>
      <c r="H114" s="420">
        <f>G114/E114*100</f>
        <v>99.033123737082335</v>
      </c>
      <c r="I114" s="70"/>
      <c r="J114" s="70"/>
    </row>
    <row r="115" spans="1:11" ht="15" thickBot="1" x14ac:dyDescent="0.25">
      <c r="A115" s="70"/>
      <c r="B115" s="530" t="s">
        <v>134</v>
      </c>
      <c r="C115" s="530"/>
      <c r="D115" s="530"/>
      <c r="E115" s="421">
        <f>'08'!E52+'09'!E48+'10'!E49+'11'!E43+'12'!E35+'13'!E156+'14'!E74+'18'!E58+'07 - ID'!E26</f>
        <v>55950</v>
      </c>
      <c r="F115" s="421">
        <f>'08'!F52+'09'!F48+'10'!F49+'11'!F43+'12'!F35+'13'!F156+'14'!F74+'18'!F58+'07 - ID'!F26</f>
        <v>158632</v>
      </c>
      <c r="G115" s="421">
        <f>'08'!G52+'09'!G48+'10'!G49+'11'!G43+'12'!G35+'13'!G156+'14'!G74+'18'!G58+'07 - ID'!G26</f>
        <v>53150</v>
      </c>
      <c r="H115" s="422">
        <f t="shared" ref="H115:H116" si="20">G115/E115*100</f>
        <v>94.995531724754244</v>
      </c>
      <c r="I115" s="70"/>
      <c r="J115" s="70"/>
    </row>
    <row r="116" spans="1:11" ht="15.75" thickBot="1" x14ac:dyDescent="0.3">
      <c r="A116" s="70"/>
      <c r="B116" s="528" t="s">
        <v>78</v>
      </c>
      <c r="C116" s="529"/>
      <c r="D116" s="529"/>
      <c r="E116" s="431">
        <f>SUM(E114:E115)</f>
        <v>463241</v>
      </c>
      <c r="F116" s="431">
        <f t="shared" ref="F116:G116" si="21">SUM(F114:F115)</f>
        <v>481419</v>
      </c>
      <c r="G116" s="431">
        <f t="shared" si="21"/>
        <v>456503</v>
      </c>
      <c r="H116" s="432">
        <f t="shared" si="20"/>
        <v>98.54546553521817</v>
      </c>
      <c r="I116" s="70"/>
      <c r="J116" s="70"/>
    </row>
    <row r="117" spans="1:11" x14ac:dyDescent="0.2">
      <c r="A117" s="70"/>
      <c r="B117" s="70"/>
      <c r="C117" s="70"/>
      <c r="D117" s="70"/>
      <c r="E117" s="70"/>
      <c r="F117" s="423"/>
      <c r="G117" s="424"/>
      <c r="H117" s="425"/>
      <c r="I117" s="70"/>
      <c r="J117" s="70"/>
    </row>
    <row r="118" spans="1:11" x14ac:dyDescent="0.2">
      <c r="A118" s="70"/>
      <c r="B118" s="70"/>
      <c r="C118" s="70"/>
      <c r="D118" s="70"/>
      <c r="E118" s="70"/>
      <c r="F118" s="423"/>
      <c r="G118" s="424"/>
      <c r="H118" s="425"/>
      <c r="I118" s="70"/>
      <c r="J118" s="70"/>
      <c r="K118" s="70"/>
    </row>
    <row r="119" spans="1:11" x14ac:dyDescent="0.2">
      <c r="A119" s="70"/>
      <c r="B119" s="70"/>
      <c r="C119" s="70"/>
      <c r="D119" s="70"/>
      <c r="E119" s="70"/>
      <c r="F119" s="423"/>
      <c r="G119" s="424"/>
      <c r="H119" s="425"/>
      <c r="I119" s="70"/>
      <c r="J119" s="70"/>
      <c r="K119" s="70"/>
    </row>
    <row r="120" spans="1:11" x14ac:dyDescent="0.2">
      <c r="A120" s="70"/>
      <c r="B120" s="70"/>
      <c r="C120" s="70"/>
      <c r="D120" s="70"/>
      <c r="E120" s="70"/>
      <c r="F120" s="423"/>
      <c r="G120" s="424"/>
      <c r="H120" s="425"/>
      <c r="I120" s="70"/>
      <c r="J120" s="70"/>
      <c r="K120" s="70"/>
    </row>
    <row r="121" spans="1:11" x14ac:dyDescent="0.2">
      <c r="A121" s="70"/>
      <c r="B121" s="70"/>
      <c r="C121" s="70"/>
      <c r="D121" s="70"/>
      <c r="E121" s="70"/>
      <c r="F121" s="423"/>
      <c r="G121" s="424"/>
      <c r="H121" s="425"/>
      <c r="I121" s="70"/>
      <c r="J121" s="70"/>
      <c r="K121" s="70"/>
    </row>
    <row r="122" spans="1:11" x14ac:dyDescent="0.2">
      <c r="A122" s="70"/>
      <c r="B122" s="70"/>
      <c r="C122" s="70"/>
      <c r="D122" s="70"/>
      <c r="E122" s="70"/>
      <c r="F122" s="423"/>
      <c r="G122" s="424"/>
      <c r="H122" s="425"/>
      <c r="I122" s="70"/>
      <c r="J122" s="70"/>
      <c r="K122" s="70"/>
    </row>
    <row r="123" spans="1:11" x14ac:dyDescent="0.2">
      <c r="A123" s="70"/>
      <c r="B123" s="70"/>
      <c r="C123" s="70"/>
      <c r="D123" s="70"/>
      <c r="E123" s="70"/>
      <c r="F123" s="423"/>
      <c r="G123" s="424"/>
      <c r="H123" s="425"/>
      <c r="I123" s="70"/>
      <c r="J123" s="70"/>
      <c r="K123" s="70"/>
    </row>
    <row r="124" spans="1:11" x14ac:dyDescent="0.2">
      <c r="A124" s="70"/>
      <c r="B124" s="70"/>
      <c r="C124" s="70"/>
      <c r="D124" s="70"/>
      <c r="E124" s="70"/>
      <c r="F124" s="423"/>
      <c r="G124" s="424"/>
      <c r="H124" s="425"/>
      <c r="I124" s="70"/>
      <c r="J124" s="70"/>
      <c r="K124" s="70"/>
    </row>
    <row r="125" spans="1:11" x14ac:dyDescent="0.2">
      <c r="A125" s="70"/>
      <c r="B125" s="70"/>
      <c r="C125" s="70"/>
      <c r="D125" s="70"/>
      <c r="E125" s="70"/>
      <c r="F125" s="423"/>
      <c r="G125" s="424"/>
      <c r="H125" s="425"/>
      <c r="I125" s="70"/>
      <c r="J125" s="70"/>
      <c r="K125" s="70"/>
    </row>
    <row r="126" spans="1:11" x14ac:dyDescent="0.2">
      <c r="A126" s="70"/>
      <c r="B126" s="70"/>
      <c r="C126" s="70"/>
      <c r="D126" s="70"/>
      <c r="E126" s="70"/>
      <c r="F126" s="423"/>
      <c r="G126" s="424"/>
      <c r="H126" s="425"/>
      <c r="I126" s="70"/>
      <c r="J126" s="70"/>
      <c r="K126" s="70"/>
    </row>
  </sheetData>
  <mergeCells count="4">
    <mergeCell ref="A5:B5"/>
    <mergeCell ref="B116:D116"/>
    <mergeCell ref="B115:D115"/>
    <mergeCell ref="B114:D114"/>
  </mergeCells>
  <pageMargins left="0.70866141732283472" right="0.70866141732283472" top="0.78740157480314965" bottom="0.78740157480314965" header="0.31496062992125984" footer="0.31496062992125984"/>
  <pageSetup paperSize="9" scale="55" firstPageNumber="72" orientation="portrait" useFirstPageNumber="1" r:id="rId1"/>
  <headerFooter>
    <oddFooter>&amp;L&amp;"-,Kurzíva"Zastupitelstvo Olomouckého kraje 12.12.2022
11.1. - Rozpočet Olomouckého kraje na rok 2023 - návrh rozpočtu
Příloha č. 3b): dotační tituly&amp;R&amp;"-,Kurzíva"Strana &amp;P (Celkem 193)</oddFooter>
  </headerFooter>
  <rowBreaks count="1" manualBreakCount="1">
    <brk id="64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L27"/>
  <sheetViews>
    <sheetView view="pageBreakPreview" zoomScaleNormal="100" zoomScaleSheetLayoutView="100" workbookViewId="0">
      <selection activeCell="B20" sqref="B20"/>
    </sheetView>
  </sheetViews>
  <sheetFormatPr defaultColWidth="9.140625" defaultRowHeight="14.25" x14ac:dyDescent="0.2"/>
  <cols>
    <col min="1" max="1" width="6.7109375" style="27" customWidth="1"/>
    <col min="2" max="2" width="8.5703125" style="145" customWidth="1"/>
    <col min="3" max="3" width="9.140625" style="145"/>
    <col min="4" max="4" width="54.42578125" style="27" customWidth="1"/>
    <col min="5" max="5" width="14.140625" style="121" customWidth="1"/>
    <col min="6" max="6" width="15.85546875" style="121" customWidth="1"/>
    <col min="7" max="7" width="14.140625" style="73" customWidth="1"/>
    <col min="8" max="8" width="9.140625" style="29" customWidth="1"/>
    <col min="9" max="9" width="17.5703125" style="29" customWidth="1"/>
    <col min="10" max="12" width="9.140625" style="27"/>
    <col min="13" max="13" width="13.28515625" style="27" customWidth="1"/>
    <col min="14" max="16384" width="9.140625" style="27"/>
  </cols>
  <sheetData>
    <row r="1" spans="2:10" ht="23.25" x14ac:dyDescent="0.35">
      <c r="B1" s="74" t="s">
        <v>126</v>
      </c>
      <c r="C1" s="75"/>
      <c r="D1" s="52"/>
      <c r="E1" s="63"/>
      <c r="F1" s="63"/>
      <c r="G1" s="605" t="s">
        <v>59</v>
      </c>
      <c r="H1" s="605"/>
    </row>
    <row r="2" spans="2:10" x14ac:dyDescent="0.2">
      <c r="B2" s="75"/>
      <c r="C2" s="75"/>
      <c r="D2" s="52"/>
      <c r="E2" s="63"/>
      <c r="F2" s="63"/>
      <c r="G2" s="63"/>
      <c r="H2" s="52"/>
    </row>
    <row r="3" spans="2:10" x14ac:dyDescent="0.2">
      <c r="B3" s="76" t="s">
        <v>2</v>
      </c>
      <c r="C3" s="76" t="s">
        <v>123</v>
      </c>
      <c r="D3" s="52"/>
      <c r="E3" s="63"/>
      <c r="F3" s="63"/>
      <c r="G3" s="63"/>
      <c r="H3" s="52"/>
    </row>
    <row r="4" spans="2:10" x14ac:dyDescent="0.2">
      <c r="B4" s="75"/>
      <c r="C4" s="76" t="s">
        <v>3</v>
      </c>
      <c r="D4" s="52"/>
      <c r="E4" s="63"/>
      <c r="F4" s="63"/>
      <c r="G4" s="63"/>
      <c r="H4" s="52"/>
    </row>
    <row r="5" spans="2:10" x14ac:dyDescent="0.2">
      <c r="B5" s="75"/>
      <c r="C5" s="75"/>
      <c r="D5" s="52"/>
      <c r="E5" s="63"/>
      <c r="F5" s="63"/>
      <c r="G5" s="63"/>
      <c r="H5" s="52"/>
    </row>
    <row r="6" spans="2:10" s="101" customFormat="1" ht="13.5" thickBot="1" x14ac:dyDescent="0.25">
      <c r="B6" s="77"/>
      <c r="C6" s="77"/>
      <c r="D6" s="53"/>
      <c r="E6" s="78"/>
      <c r="F6" s="78"/>
      <c r="G6" s="78"/>
      <c r="H6" s="53" t="s">
        <v>4</v>
      </c>
      <c r="I6" s="67"/>
    </row>
    <row r="7" spans="2:10" s="101" customFormat="1" ht="39" customHeight="1" thickTop="1" thickBot="1" x14ac:dyDescent="0.25">
      <c r="B7" s="79" t="s">
        <v>5</v>
      </c>
      <c r="C7" s="80" t="s">
        <v>6</v>
      </c>
      <c r="D7" s="81" t="s">
        <v>7</v>
      </c>
      <c r="E7" s="64" t="s">
        <v>212</v>
      </c>
      <c r="F7" s="64" t="s">
        <v>213</v>
      </c>
      <c r="G7" s="64" t="s">
        <v>214</v>
      </c>
      <c r="H7" s="30" t="s">
        <v>8</v>
      </c>
      <c r="I7" s="146"/>
      <c r="J7" s="164"/>
    </row>
    <row r="8" spans="2:10" s="137" customFormat="1" thickTop="1" thickBot="1" x14ac:dyDescent="0.25">
      <c r="B8" s="82">
        <v>1</v>
      </c>
      <c r="C8" s="83">
        <v>2</v>
      </c>
      <c r="D8" s="83">
        <v>3</v>
      </c>
      <c r="E8" s="132">
        <v>4</v>
      </c>
      <c r="F8" s="132">
        <v>5</v>
      </c>
      <c r="G8" s="132">
        <v>6</v>
      </c>
      <c r="H8" s="162" t="s">
        <v>107</v>
      </c>
      <c r="I8" s="147"/>
      <c r="J8" s="165"/>
    </row>
    <row r="9" spans="2:10" s="29" customFormat="1" ht="15" thickTop="1" x14ac:dyDescent="0.2">
      <c r="B9" s="201">
        <v>6409</v>
      </c>
      <c r="C9" s="202">
        <v>52</v>
      </c>
      <c r="D9" s="59" t="s">
        <v>271</v>
      </c>
      <c r="E9" s="109">
        <v>95115</v>
      </c>
      <c r="F9" s="109"/>
      <c r="G9" s="109">
        <f>SUM(G18)</f>
        <v>88777</v>
      </c>
      <c r="H9" s="110">
        <f>G9/E9*100</f>
        <v>93.336487409977394</v>
      </c>
    </row>
    <row r="10" spans="2:10" s="29" customFormat="1" ht="51" x14ac:dyDescent="0.2">
      <c r="B10" s="309" t="s">
        <v>122</v>
      </c>
      <c r="C10" s="217" t="s">
        <v>206</v>
      </c>
      <c r="D10" s="60" t="s">
        <v>321</v>
      </c>
      <c r="E10" s="218"/>
      <c r="F10" s="218">
        <v>39977</v>
      </c>
      <c r="G10" s="218"/>
      <c r="H10" s="219"/>
    </row>
    <row r="11" spans="2:10" s="29" customFormat="1" ht="15" thickBot="1" x14ac:dyDescent="0.25">
      <c r="B11" s="427"/>
      <c r="C11" s="428">
        <v>63</v>
      </c>
      <c r="D11" s="369" t="s">
        <v>207</v>
      </c>
      <c r="E11" s="429"/>
      <c r="F11" s="429">
        <v>66872</v>
      </c>
      <c r="G11" s="429"/>
      <c r="H11" s="430"/>
    </row>
    <row r="12" spans="2:10" s="72" customFormat="1" ht="16.5" thickTop="1" thickBot="1" x14ac:dyDescent="0.3">
      <c r="B12" s="544" t="s">
        <v>9</v>
      </c>
      <c r="C12" s="545"/>
      <c r="D12" s="546"/>
      <c r="E12" s="28">
        <f>SUM(E9:E10)</f>
        <v>95115</v>
      </c>
      <c r="F12" s="28">
        <f>SUM(F9:F11)</f>
        <v>106849</v>
      </c>
      <c r="G12" s="28">
        <f>SUM(G9)</f>
        <v>88777</v>
      </c>
      <c r="H12" s="31">
        <f>G12/E12*100</f>
        <v>93.336487409977394</v>
      </c>
    </row>
    <row r="13" spans="2:10" s="29" customFormat="1" ht="15" thickTop="1" x14ac:dyDescent="0.2">
      <c r="B13" s="52"/>
      <c r="C13" s="52"/>
      <c r="D13" s="52"/>
      <c r="E13" s="52"/>
      <c r="F13" s="52"/>
      <c r="G13" s="52"/>
      <c r="H13" s="52"/>
    </row>
    <row r="14" spans="2:10" s="29" customFormat="1" ht="15" x14ac:dyDescent="0.25">
      <c r="B14" s="86" t="s">
        <v>10</v>
      </c>
      <c r="C14" s="75"/>
      <c r="D14" s="52"/>
      <c r="E14" s="63"/>
      <c r="F14" s="63"/>
      <c r="G14" s="63"/>
      <c r="H14" s="52"/>
    </row>
    <row r="15" spans="2:10" s="29" customFormat="1" ht="15" x14ac:dyDescent="0.25">
      <c r="B15" s="52" t="s">
        <v>14</v>
      </c>
      <c r="C15" s="75"/>
      <c r="D15" s="87" t="s">
        <v>60</v>
      </c>
      <c r="E15" s="63"/>
      <c r="F15" s="63"/>
      <c r="G15" s="539">
        <f>SUM(G19)</f>
        <v>88777</v>
      </c>
      <c r="H15" s="540"/>
    </row>
    <row r="16" spans="2:10" s="29" customFormat="1" ht="15" hidden="1" x14ac:dyDescent="0.25">
      <c r="B16" s="52"/>
      <c r="C16" s="75"/>
      <c r="D16" s="76" t="s">
        <v>42</v>
      </c>
      <c r="E16" s="63"/>
      <c r="F16" s="63"/>
      <c r="G16" s="534">
        <f>SUM(IŽ!B5)</f>
        <v>0</v>
      </c>
      <c r="H16" s="535"/>
    </row>
    <row r="17" spans="1:12" s="29" customFormat="1" ht="15" x14ac:dyDescent="0.25">
      <c r="B17" s="52"/>
      <c r="C17" s="75"/>
      <c r="D17" s="76"/>
      <c r="E17" s="63"/>
      <c r="F17" s="63"/>
      <c r="G17" s="304"/>
      <c r="H17" s="305"/>
    </row>
    <row r="18" spans="1:12" s="29" customFormat="1" ht="17.25" customHeight="1" thickBot="1" x14ac:dyDescent="0.3">
      <c r="B18" s="88" t="s">
        <v>322</v>
      </c>
      <c r="C18" s="89"/>
      <c r="D18" s="90"/>
      <c r="E18" s="91"/>
      <c r="F18" s="91"/>
      <c r="G18" s="538">
        <f>SUM(G19)</f>
        <v>88777</v>
      </c>
      <c r="H18" s="538"/>
      <c r="I18" s="12"/>
    </row>
    <row r="19" spans="1:12" s="29" customFormat="1" ht="15.75" thickTop="1" x14ac:dyDescent="0.25">
      <c r="A19" s="29">
        <v>5221</v>
      </c>
      <c r="B19" s="92" t="s">
        <v>108</v>
      </c>
      <c r="C19" s="75"/>
      <c r="D19" s="52"/>
      <c r="E19" s="63"/>
      <c r="F19" s="63"/>
      <c r="G19" s="532">
        <f>SUM(G20:H23)</f>
        <v>88777</v>
      </c>
      <c r="H19" s="533"/>
    </row>
    <row r="20" spans="1:12" s="508" customFormat="1" ht="15" x14ac:dyDescent="0.25">
      <c r="B20" s="504" t="s">
        <v>323</v>
      </c>
      <c r="C20" s="503" t="s">
        <v>45</v>
      </c>
      <c r="D20" s="505"/>
      <c r="E20" s="506"/>
      <c r="F20" s="506"/>
      <c r="G20" s="603">
        <f>SUM([1]List1!$F$27:$G$27)</f>
        <v>19350</v>
      </c>
      <c r="H20" s="604"/>
      <c r="I20" s="507"/>
      <c r="J20" s="507"/>
      <c r="K20" s="507"/>
      <c r="L20" s="507"/>
    </row>
    <row r="21" spans="1:12" s="508" customFormat="1" ht="15" x14ac:dyDescent="0.25">
      <c r="B21" s="504"/>
      <c r="C21" s="503" t="s">
        <v>46</v>
      </c>
      <c r="D21" s="505"/>
      <c r="E21" s="506"/>
      <c r="F21" s="506"/>
      <c r="G21" s="603">
        <v>41370</v>
      </c>
      <c r="H21" s="604"/>
      <c r="I21" s="507"/>
      <c r="J21" s="507"/>
      <c r="K21" s="507"/>
      <c r="L21" s="507"/>
    </row>
    <row r="22" spans="1:12" s="508" customFormat="1" ht="15" x14ac:dyDescent="0.25">
      <c r="B22" s="504"/>
      <c r="C22" s="503" t="s">
        <v>55</v>
      </c>
      <c r="D22" s="505"/>
      <c r="E22" s="506"/>
      <c r="F22" s="506"/>
      <c r="G22" s="603">
        <v>27285</v>
      </c>
      <c r="H22" s="604"/>
      <c r="I22" s="507"/>
      <c r="J22" s="507"/>
      <c r="K22" s="507"/>
      <c r="L22" s="507"/>
    </row>
    <row r="23" spans="1:12" s="510" customFormat="1" ht="15" x14ac:dyDescent="0.25">
      <c r="B23" s="509"/>
      <c r="C23" s="512" t="s">
        <v>64</v>
      </c>
      <c r="E23" s="511"/>
      <c r="F23" s="511"/>
      <c r="G23" s="603">
        <f>SUM([1]List1!$F$39:$G$39)</f>
        <v>772</v>
      </c>
      <c r="H23" s="604"/>
      <c r="I23" s="508"/>
    </row>
    <row r="25" spans="1:12" x14ac:dyDescent="0.2">
      <c r="D25" s="351" t="s">
        <v>133</v>
      </c>
      <c r="E25" s="352">
        <f>SUM(E12)</f>
        <v>95115</v>
      </c>
      <c r="F25" s="352">
        <f>SUM(F10)</f>
        <v>39977</v>
      </c>
      <c r="G25" s="352">
        <f>SUM(G9)</f>
        <v>88777</v>
      </c>
    </row>
    <row r="26" spans="1:12" x14ac:dyDescent="0.2">
      <c r="D26" s="351" t="s">
        <v>134</v>
      </c>
      <c r="E26" s="352">
        <f>SUM(E11)</f>
        <v>0</v>
      </c>
      <c r="F26" s="352">
        <f t="shared" ref="F26:G26" si="0">SUM(F11)</f>
        <v>66872</v>
      </c>
      <c r="G26" s="352">
        <f t="shared" si="0"/>
        <v>0</v>
      </c>
    </row>
    <row r="27" spans="1:12" ht="15" x14ac:dyDescent="0.25">
      <c r="D27" s="353" t="s">
        <v>78</v>
      </c>
      <c r="E27" s="354">
        <f>SUM(E25:E26)</f>
        <v>95115</v>
      </c>
      <c r="F27" s="354">
        <f>SUM(F25:F26)</f>
        <v>106849</v>
      </c>
      <c r="G27" s="354">
        <f>SUM(G25:G26)</f>
        <v>88777</v>
      </c>
    </row>
  </sheetData>
  <mergeCells count="10">
    <mergeCell ref="B12:D12"/>
    <mergeCell ref="G19:H19"/>
    <mergeCell ref="G16:H16"/>
    <mergeCell ref="G15:H15"/>
    <mergeCell ref="G18:H18"/>
    <mergeCell ref="G20:H20"/>
    <mergeCell ref="G21:H21"/>
    <mergeCell ref="G22:H22"/>
    <mergeCell ref="G23:H23"/>
    <mergeCell ref="G1:H1"/>
  </mergeCells>
  <pageMargins left="0.70866141732283472" right="0.70866141732283472" top="0.78740157480314965" bottom="0.78740157480314965" header="0.31496062992125984" footer="0.31496062992125984"/>
  <pageSetup paperSize="9" scale="68" firstPageNumber="84" orientation="portrait" useFirstPageNumber="1" r:id="rId1"/>
  <headerFooter>
    <oddFooter>&amp;L&amp;"-,Kurzíva"Zastupitelstvo Olomouckého kraje 12.12.2022
11.1. - Rozpočet Olomouckého kraje na rok 2023 - návrh rozpočtu
Příloha č. 3b): dotační tituly&amp;R&amp;"-,Kurzíva"Strana &amp;P (Celkem 193)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view="pageBreakPreview" zoomScaleNormal="100" zoomScaleSheetLayoutView="100" workbookViewId="0">
      <selection sqref="A1:XFD1048576"/>
    </sheetView>
  </sheetViews>
  <sheetFormatPr defaultColWidth="9.140625" defaultRowHeight="14.25" x14ac:dyDescent="0.2"/>
  <cols>
    <col min="1" max="1" width="67.85546875" style="27" customWidth="1"/>
    <col min="2" max="2" width="22.28515625" style="128" customWidth="1"/>
    <col min="3" max="3" width="9.140625" style="27"/>
    <col min="4" max="4" width="13.28515625" style="27" bestFit="1" customWidth="1"/>
    <col min="5" max="16384" width="9.140625" style="27"/>
  </cols>
  <sheetData>
    <row r="1" spans="1:5" s="29" customFormat="1" ht="15.75" x14ac:dyDescent="0.25">
      <c r="A1" s="131" t="s">
        <v>79</v>
      </c>
      <c r="B1" s="12"/>
    </row>
    <row r="4" spans="1:5" x14ac:dyDescent="0.2">
      <c r="A4" s="97" t="s">
        <v>62</v>
      </c>
      <c r="B4" s="160">
        <f>SUM(B5:B13)</f>
        <v>81040</v>
      </c>
      <c r="C4" s="121"/>
      <c r="E4" s="129"/>
    </row>
    <row r="5" spans="1:5" ht="17.25" customHeight="1" x14ac:dyDescent="0.2">
      <c r="A5" s="157" t="s">
        <v>42</v>
      </c>
      <c r="B5" s="158">
        <f>SUM(B15)</f>
        <v>0</v>
      </c>
      <c r="C5" s="121"/>
      <c r="E5" s="130"/>
    </row>
    <row r="6" spans="1:5" s="29" customFormat="1" x14ac:dyDescent="0.2">
      <c r="A6" s="157" t="s">
        <v>37</v>
      </c>
      <c r="B6" s="158">
        <f>SUM(B17)</f>
        <v>3000</v>
      </c>
      <c r="C6" s="73"/>
      <c r="E6" s="158"/>
    </row>
    <row r="7" spans="1:5" s="29" customFormat="1" x14ac:dyDescent="0.2">
      <c r="A7" s="157" t="s">
        <v>45</v>
      </c>
      <c r="B7" s="158">
        <f>SUM(B19)</f>
        <v>19340</v>
      </c>
      <c r="C7" s="73"/>
      <c r="E7" s="158"/>
    </row>
    <row r="8" spans="1:5" s="29" customFormat="1" x14ac:dyDescent="0.2">
      <c r="A8" s="157" t="s">
        <v>54</v>
      </c>
      <c r="B8" s="158">
        <f>SUM(B25)</f>
        <v>2350</v>
      </c>
      <c r="C8" s="73"/>
      <c r="E8" s="158"/>
    </row>
    <row r="9" spans="1:5" s="29" customFormat="1" x14ac:dyDescent="0.2">
      <c r="A9" s="157" t="s">
        <v>47</v>
      </c>
      <c r="B9" s="158">
        <f>SUM(B35)</f>
        <v>2000</v>
      </c>
      <c r="C9" s="73"/>
      <c r="E9" s="158"/>
    </row>
    <row r="10" spans="1:5" s="29" customFormat="1" x14ac:dyDescent="0.2">
      <c r="A10" s="157" t="s">
        <v>46</v>
      </c>
      <c r="B10" s="158">
        <f>SUM(B39)</f>
        <v>1050</v>
      </c>
      <c r="C10" s="73"/>
      <c r="E10" s="158"/>
    </row>
    <row r="11" spans="1:5" x14ac:dyDescent="0.2">
      <c r="A11" s="157" t="s">
        <v>55</v>
      </c>
      <c r="B11" s="158">
        <f>SUM(B42)</f>
        <v>45785</v>
      </c>
      <c r="C11" s="73"/>
      <c r="D11" s="29"/>
      <c r="E11" s="130"/>
    </row>
    <row r="12" spans="1:5" s="29" customFormat="1" x14ac:dyDescent="0.2">
      <c r="A12" s="157" t="s">
        <v>63</v>
      </c>
      <c r="B12" s="158">
        <f>SUM(B47)</f>
        <v>1200</v>
      </c>
      <c r="C12" s="73"/>
      <c r="E12" s="158"/>
    </row>
    <row r="13" spans="1:5" s="29" customFormat="1" x14ac:dyDescent="0.2">
      <c r="A13" s="157" t="s">
        <v>64</v>
      </c>
      <c r="B13" s="158">
        <f>SUM(B49)</f>
        <v>6315</v>
      </c>
      <c r="C13" s="73"/>
      <c r="E13" s="158"/>
    </row>
    <row r="15" spans="1:5" ht="15" x14ac:dyDescent="0.25">
      <c r="A15" s="123" t="s">
        <v>42</v>
      </c>
      <c r="B15" s="124">
        <f>SUM(B16)</f>
        <v>0</v>
      </c>
    </row>
    <row r="16" spans="1:5" x14ac:dyDescent="0.2">
      <c r="A16" s="159" t="s">
        <v>65</v>
      </c>
      <c r="B16" s="126"/>
    </row>
    <row r="17" spans="1:2" s="29" customFormat="1" ht="15" x14ac:dyDescent="0.25">
      <c r="A17" s="123" t="s">
        <v>37</v>
      </c>
      <c r="B17" s="124">
        <f>SUM(B18:B18)</f>
        <v>3000</v>
      </c>
    </row>
    <row r="18" spans="1:2" s="29" customFormat="1" x14ac:dyDescent="0.2">
      <c r="A18" s="154" t="s">
        <v>66</v>
      </c>
      <c r="B18" s="126">
        <v>3000</v>
      </c>
    </row>
    <row r="19" spans="1:2" ht="15" x14ac:dyDescent="0.25">
      <c r="A19" s="123" t="s">
        <v>45</v>
      </c>
      <c r="B19" s="124">
        <f>SUM(B20:B24)</f>
        <v>19340</v>
      </c>
    </row>
    <row r="20" spans="1:2" x14ac:dyDescent="0.2">
      <c r="A20" s="154" t="s">
        <v>95</v>
      </c>
      <c r="B20" s="126">
        <v>200</v>
      </c>
    </row>
    <row r="21" spans="1:2" x14ac:dyDescent="0.2">
      <c r="A21" s="154" t="s">
        <v>96</v>
      </c>
      <c r="B21" s="126">
        <v>8890</v>
      </c>
    </row>
    <row r="22" spans="1:2" x14ac:dyDescent="0.2">
      <c r="A22" s="154" t="s">
        <v>97</v>
      </c>
      <c r="B22" s="126">
        <v>5000</v>
      </c>
    </row>
    <row r="23" spans="1:2" ht="25.5" x14ac:dyDescent="0.2">
      <c r="A23" s="156" t="s">
        <v>98</v>
      </c>
      <c r="B23" s="126">
        <v>250</v>
      </c>
    </row>
    <row r="24" spans="1:2" x14ac:dyDescent="0.2">
      <c r="A24" s="156" t="s">
        <v>106</v>
      </c>
      <c r="B24" s="126">
        <v>5000</v>
      </c>
    </row>
    <row r="25" spans="1:2" ht="15" x14ac:dyDescent="0.25">
      <c r="A25" s="123" t="s">
        <v>54</v>
      </c>
      <c r="B25" s="124">
        <f>SUM(B26:B34)</f>
        <v>2350</v>
      </c>
    </row>
    <row r="26" spans="1:2" x14ac:dyDescent="0.2">
      <c r="A26" s="125" t="s">
        <v>90</v>
      </c>
      <c r="B26" s="126">
        <v>400</v>
      </c>
    </row>
    <row r="27" spans="1:2" x14ac:dyDescent="0.2">
      <c r="A27" s="125" t="s">
        <v>67</v>
      </c>
      <c r="B27" s="126">
        <v>80</v>
      </c>
    </row>
    <row r="28" spans="1:2" x14ac:dyDescent="0.2">
      <c r="A28" s="125" t="s">
        <v>68</v>
      </c>
      <c r="B28" s="126">
        <v>800</v>
      </c>
    </row>
    <row r="29" spans="1:2" x14ac:dyDescent="0.2">
      <c r="A29" s="125" t="s">
        <v>69</v>
      </c>
      <c r="B29" s="126">
        <v>150</v>
      </c>
    </row>
    <row r="30" spans="1:2" x14ac:dyDescent="0.2">
      <c r="A30" s="125" t="s">
        <v>91</v>
      </c>
      <c r="B30" s="126">
        <v>20</v>
      </c>
    </row>
    <row r="31" spans="1:2" x14ac:dyDescent="0.2">
      <c r="A31" s="125" t="s">
        <v>70</v>
      </c>
      <c r="B31" s="126">
        <v>450</v>
      </c>
    </row>
    <row r="32" spans="1:2" x14ac:dyDescent="0.2">
      <c r="A32" s="125" t="s">
        <v>92</v>
      </c>
      <c r="B32" s="126">
        <v>25</v>
      </c>
    </row>
    <row r="33" spans="1:4" x14ac:dyDescent="0.2">
      <c r="A33" s="125" t="s">
        <v>93</v>
      </c>
      <c r="B33" s="126">
        <v>25</v>
      </c>
    </row>
    <row r="34" spans="1:4" ht="25.5" x14ac:dyDescent="0.2">
      <c r="A34" s="127" t="s">
        <v>71</v>
      </c>
      <c r="B34" s="126">
        <v>400</v>
      </c>
    </row>
    <row r="35" spans="1:4" ht="15" x14ac:dyDescent="0.25">
      <c r="A35" s="123" t="s">
        <v>47</v>
      </c>
      <c r="B35" s="124">
        <f>SUM(B36:B38)</f>
        <v>2000</v>
      </c>
    </row>
    <row r="36" spans="1:4" x14ac:dyDescent="0.2">
      <c r="A36" s="125" t="s">
        <v>72</v>
      </c>
      <c r="B36" s="126">
        <v>500</v>
      </c>
      <c r="D36" s="128"/>
    </row>
    <row r="37" spans="1:4" ht="25.5" x14ac:dyDescent="0.2">
      <c r="A37" s="127" t="s">
        <v>73</v>
      </c>
      <c r="B37" s="126">
        <v>400</v>
      </c>
      <c r="D37" s="128"/>
    </row>
    <row r="38" spans="1:4" x14ac:dyDescent="0.2">
      <c r="A38" s="125" t="s">
        <v>74</v>
      </c>
      <c r="B38" s="126">
        <v>1100</v>
      </c>
      <c r="D38" s="128"/>
    </row>
    <row r="39" spans="1:4" ht="15" x14ac:dyDescent="0.25">
      <c r="A39" s="123" t="s">
        <v>46</v>
      </c>
      <c r="B39" s="124">
        <f>SUM(B40:B41)</f>
        <v>1050</v>
      </c>
    </row>
    <row r="40" spans="1:4" x14ac:dyDescent="0.2">
      <c r="A40" s="125" t="s">
        <v>75</v>
      </c>
      <c r="B40" s="126">
        <v>1000</v>
      </c>
    </row>
    <row r="41" spans="1:4" x14ac:dyDescent="0.2">
      <c r="A41" s="125" t="s">
        <v>85</v>
      </c>
      <c r="B41" s="126">
        <v>50</v>
      </c>
    </row>
    <row r="42" spans="1:4" ht="15" x14ac:dyDescent="0.25">
      <c r="A42" s="123" t="s">
        <v>55</v>
      </c>
      <c r="B42" s="124">
        <f>SUM(B43:B46)</f>
        <v>45785</v>
      </c>
    </row>
    <row r="43" spans="1:4" x14ac:dyDescent="0.2">
      <c r="A43" s="127" t="s">
        <v>103</v>
      </c>
      <c r="B43" s="150">
        <v>10000</v>
      </c>
      <c r="D43" s="128"/>
    </row>
    <row r="44" spans="1:4" x14ac:dyDescent="0.2">
      <c r="A44" s="127" t="s">
        <v>104</v>
      </c>
      <c r="B44" s="150">
        <v>7500</v>
      </c>
      <c r="D44" s="128"/>
    </row>
    <row r="45" spans="1:4" x14ac:dyDescent="0.2">
      <c r="A45" s="127" t="s">
        <v>105</v>
      </c>
      <c r="B45" s="150">
        <v>1000</v>
      </c>
      <c r="D45" s="128"/>
    </row>
    <row r="46" spans="1:4" x14ac:dyDescent="0.2">
      <c r="A46" s="125" t="s">
        <v>99</v>
      </c>
      <c r="B46" s="150">
        <v>27285</v>
      </c>
    </row>
    <row r="47" spans="1:4" ht="15" x14ac:dyDescent="0.25">
      <c r="A47" s="123" t="s">
        <v>56</v>
      </c>
      <c r="B47" s="124">
        <f>SUM(B48:B48)</f>
        <v>1200</v>
      </c>
    </row>
    <row r="48" spans="1:4" x14ac:dyDescent="0.2">
      <c r="A48" s="149" t="s">
        <v>86</v>
      </c>
      <c r="B48" s="150">
        <v>1200</v>
      </c>
    </row>
    <row r="49" spans="1:3" s="29" customFormat="1" ht="15" x14ac:dyDescent="0.25">
      <c r="A49" s="123" t="s">
        <v>64</v>
      </c>
      <c r="B49" s="124">
        <f>SUM(B50:B58)</f>
        <v>6315</v>
      </c>
    </row>
    <row r="50" spans="1:3" x14ac:dyDescent="0.2">
      <c r="A50" s="125" t="s">
        <v>80</v>
      </c>
      <c r="B50" s="126">
        <v>400</v>
      </c>
    </row>
    <row r="51" spans="1:3" x14ac:dyDescent="0.2">
      <c r="A51" s="125" t="s">
        <v>76</v>
      </c>
      <c r="B51" s="126">
        <v>500</v>
      </c>
    </row>
    <row r="52" spans="1:3" ht="25.5" x14ac:dyDescent="0.2">
      <c r="A52" s="127" t="s">
        <v>81</v>
      </c>
      <c r="B52" s="126">
        <v>800</v>
      </c>
    </row>
    <row r="53" spans="1:3" ht="25.5" x14ac:dyDescent="0.2">
      <c r="A53" s="127" t="s">
        <v>82</v>
      </c>
      <c r="B53" s="126">
        <v>200</v>
      </c>
    </row>
    <row r="54" spans="1:3" ht="25.5" x14ac:dyDescent="0.2">
      <c r="A54" s="127" t="s">
        <v>83</v>
      </c>
      <c r="B54" s="126">
        <v>400</v>
      </c>
    </row>
    <row r="55" spans="1:3" x14ac:dyDescent="0.2">
      <c r="A55" s="125" t="s">
        <v>77</v>
      </c>
      <c r="B55" s="126">
        <v>350</v>
      </c>
    </row>
    <row r="56" spans="1:3" ht="25.5" x14ac:dyDescent="0.2">
      <c r="A56" s="127" t="s">
        <v>87</v>
      </c>
      <c r="B56" s="126">
        <v>640</v>
      </c>
    </row>
    <row r="57" spans="1:3" x14ac:dyDescent="0.2">
      <c r="A57" s="127" t="s">
        <v>88</v>
      </c>
      <c r="B57" s="126">
        <v>25</v>
      </c>
    </row>
    <row r="58" spans="1:3" ht="38.25" x14ac:dyDescent="0.2">
      <c r="A58" s="156" t="s">
        <v>84</v>
      </c>
      <c r="B58" s="150">
        <v>3000</v>
      </c>
    </row>
    <row r="59" spans="1:3" ht="24" customHeight="1" x14ac:dyDescent="0.25">
      <c r="A59" s="161" t="s">
        <v>78</v>
      </c>
      <c r="B59" s="124">
        <f>SUM(B15,B17,B19,B25,B35,B39,B42,B47,B49)</f>
        <v>81040</v>
      </c>
      <c r="C59" s="29"/>
    </row>
    <row r="60" spans="1:3" x14ac:dyDescent="0.2">
      <c r="A60" s="29"/>
      <c r="B60" s="12"/>
      <c r="C60" s="29"/>
    </row>
  </sheetData>
  <pageMargins left="0.70866141732283472" right="0.70866141732283472" top="0.78740157480314965" bottom="0.78740157480314965" header="0.31496062992125984" footer="0.31496062992125984"/>
  <pageSetup paperSize="9" scale="96" firstPageNumber="75" orientation="portrait" useFirstPageNumber="1" r:id="rId1"/>
  <headerFooter>
    <oddFooter>&amp;L&amp;"-,Kurzíva"Rada Olomouckého kraje 26-11-2018
16.7. - Rozpočet Olomouckého kraje 2019 - návrh rozpočtu
Příloha č. 3b): dotační tituly&amp;R&amp;"-,Kurzíva"Strana &amp;P (Celkem 185)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N53"/>
  <sheetViews>
    <sheetView showGridLines="0" view="pageBreakPreview" zoomScaleNormal="100" zoomScaleSheetLayoutView="100" workbookViewId="0">
      <selection activeCell="H5" sqref="H5"/>
    </sheetView>
  </sheetViews>
  <sheetFormatPr defaultColWidth="9.140625" defaultRowHeight="14.25" x14ac:dyDescent="0.2"/>
  <cols>
    <col min="1" max="1" width="4.85546875" style="236" customWidth="1"/>
    <col min="2" max="2" width="8.5703125" style="96" customWidth="1"/>
    <col min="3" max="3" width="9.140625" style="96"/>
    <col min="4" max="4" width="54.42578125" style="29" customWidth="1"/>
    <col min="5" max="7" width="14.140625" style="73" customWidth="1"/>
    <col min="8" max="8" width="9.140625" style="29" customWidth="1"/>
    <col min="9" max="10" width="9.140625" style="146"/>
    <col min="11" max="11" width="9.140625" style="454"/>
    <col min="12" max="12" width="9.140625" style="355"/>
    <col min="13" max="14" width="9.140625" style="236"/>
    <col min="15" max="16384" width="9.140625" style="29"/>
  </cols>
  <sheetData>
    <row r="1" spans="1:14" ht="27.75" customHeight="1" x14ac:dyDescent="0.35">
      <c r="B1" s="541" t="s">
        <v>34</v>
      </c>
      <c r="C1" s="542"/>
      <c r="D1" s="542"/>
      <c r="E1" s="542"/>
      <c r="F1" s="542"/>
      <c r="G1" s="543" t="s">
        <v>35</v>
      </c>
      <c r="H1" s="543"/>
    </row>
    <row r="2" spans="1:14" x14ac:dyDescent="0.2">
      <c r="B2" s="75"/>
      <c r="C2" s="75"/>
      <c r="D2" s="52"/>
      <c r="E2" s="63"/>
      <c r="F2" s="63"/>
      <c r="G2" s="63"/>
      <c r="H2" s="52"/>
    </row>
    <row r="3" spans="1:14" x14ac:dyDescent="0.2">
      <c r="B3" s="76" t="s">
        <v>2</v>
      </c>
      <c r="C3" s="76" t="s">
        <v>36</v>
      </c>
      <c r="D3" s="52"/>
      <c r="E3" s="63"/>
      <c r="F3" s="63"/>
      <c r="G3" s="63"/>
      <c r="H3" s="52"/>
    </row>
    <row r="4" spans="1:14" x14ac:dyDescent="0.2">
      <c r="B4" s="75"/>
      <c r="C4" s="76" t="s">
        <v>3</v>
      </c>
      <c r="D4" s="52"/>
      <c r="E4" s="63"/>
      <c r="F4" s="63"/>
      <c r="G4" s="63"/>
      <c r="H4" s="52"/>
    </row>
    <row r="5" spans="1:14" s="67" customFormat="1" ht="13.5" thickBot="1" x14ac:dyDescent="0.25">
      <c r="A5" s="236"/>
      <c r="B5" s="77"/>
      <c r="C5" s="77"/>
      <c r="D5" s="53"/>
      <c r="E5" s="78"/>
      <c r="F5" s="78"/>
      <c r="G5" s="78"/>
      <c r="H5" s="489" t="s">
        <v>4</v>
      </c>
      <c r="I5" s="146"/>
      <c r="J5" s="146"/>
      <c r="K5" s="454"/>
      <c r="L5" s="355"/>
      <c r="M5" s="236"/>
      <c r="N5" s="236"/>
    </row>
    <row r="6" spans="1:14" s="67" customFormat="1" ht="39" customHeight="1" thickTop="1" thickBot="1" x14ac:dyDescent="0.25">
      <c r="A6" s="236"/>
      <c r="B6" s="79" t="s">
        <v>5</v>
      </c>
      <c r="C6" s="80" t="s">
        <v>6</v>
      </c>
      <c r="D6" s="81" t="s">
        <v>7</v>
      </c>
      <c r="E6" s="64" t="s">
        <v>212</v>
      </c>
      <c r="F6" s="64" t="s">
        <v>213</v>
      </c>
      <c r="G6" s="64" t="s">
        <v>214</v>
      </c>
      <c r="H6" s="30" t="s">
        <v>8</v>
      </c>
      <c r="I6" s="146"/>
      <c r="J6" s="146"/>
      <c r="K6" s="454"/>
      <c r="L6" s="355"/>
      <c r="M6" s="236"/>
      <c r="N6" s="236"/>
    </row>
    <row r="7" spans="1:14" s="187" customFormat="1" thickTop="1" thickBot="1" x14ac:dyDescent="0.25">
      <c r="A7" s="238"/>
      <c r="B7" s="82">
        <v>1</v>
      </c>
      <c r="C7" s="83">
        <v>2</v>
      </c>
      <c r="D7" s="83">
        <v>3</v>
      </c>
      <c r="E7" s="132">
        <v>4</v>
      </c>
      <c r="F7" s="132">
        <v>5</v>
      </c>
      <c r="G7" s="132">
        <v>6</v>
      </c>
      <c r="H7" s="162" t="s">
        <v>107</v>
      </c>
      <c r="I7" s="147"/>
      <c r="J7" s="147"/>
      <c r="K7" s="454"/>
      <c r="L7" s="356"/>
      <c r="M7" s="238"/>
      <c r="N7" s="238"/>
    </row>
    <row r="8" spans="1:14" ht="15" thickTop="1" x14ac:dyDescent="0.2">
      <c r="B8" s="201">
        <v>2141</v>
      </c>
      <c r="C8" s="202">
        <v>52</v>
      </c>
      <c r="D8" s="203" t="s">
        <v>223</v>
      </c>
      <c r="E8" s="109">
        <f>SUM(I23:I24)</f>
        <v>650</v>
      </c>
      <c r="F8" s="109">
        <f>SUM(J23:J24)</f>
        <v>450</v>
      </c>
      <c r="G8" s="109">
        <f>SUM(G22)</f>
        <v>650</v>
      </c>
      <c r="H8" s="110">
        <f>G8/E8*100</f>
        <v>100</v>
      </c>
    </row>
    <row r="9" spans="1:14" s="337" customFormat="1" ht="28.5" x14ac:dyDescent="0.25">
      <c r="A9" s="329"/>
      <c r="B9" s="309">
        <v>2141</v>
      </c>
      <c r="C9" s="335">
        <v>53</v>
      </c>
      <c r="D9" s="336" t="s">
        <v>219</v>
      </c>
      <c r="E9" s="218"/>
      <c r="F9" s="218">
        <f>SUM(J25)</f>
        <v>50</v>
      </c>
      <c r="G9" s="218"/>
      <c r="H9" s="219"/>
      <c r="I9" s="359"/>
      <c r="J9" s="359"/>
      <c r="K9" s="455"/>
      <c r="L9" s="357"/>
      <c r="M9" s="329"/>
      <c r="N9" s="329"/>
    </row>
    <row r="10" spans="1:14" s="337" customFormat="1" x14ac:dyDescent="0.25">
      <c r="A10" s="329"/>
      <c r="B10" s="309">
        <v>3635</v>
      </c>
      <c r="C10" s="335">
        <v>63</v>
      </c>
      <c r="D10" s="336" t="s">
        <v>22</v>
      </c>
      <c r="E10" s="218">
        <f>SUM(I36)</f>
        <v>1000</v>
      </c>
      <c r="F10" s="218">
        <f>SUM(J36)</f>
        <v>1150</v>
      </c>
      <c r="G10" s="218">
        <f>SUM(G35)</f>
        <v>1000</v>
      </c>
      <c r="H10" s="219">
        <f>G10/E10*100</f>
        <v>100</v>
      </c>
      <c r="I10" s="359"/>
      <c r="J10" s="359"/>
      <c r="K10" s="455"/>
      <c r="L10" s="357"/>
      <c r="M10" s="329"/>
      <c r="N10" s="329"/>
    </row>
    <row r="11" spans="1:14" s="337" customFormat="1" ht="33" customHeight="1" x14ac:dyDescent="0.25">
      <c r="A11" s="329"/>
      <c r="B11" s="461" t="s">
        <v>227</v>
      </c>
      <c r="C11" s="335">
        <v>53</v>
      </c>
      <c r="D11" s="336" t="s">
        <v>219</v>
      </c>
      <c r="E11" s="218">
        <f>SUM(I39:I40)</f>
        <v>36000</v>
      </c>
      <c r="F11" s="218">
        <f>SUM(J39:J40)</f>
        <v>8623</v>
      </c>
      <c r="G11" s="218">
        <f>SUM(G38)</f>
        <v>36000</v>
      </c>
      <c r="H11" s="219">
        <f>G11/E11*100</f>
        <v>100</v>
      </c>
      <c r="I11" s="359"/>
      <c r="J11" s="359"/>
      <c r="K11" s="455"/>
      <c r="L11" s="357"/>
      <c r="M11" s="329"/>
      <c r="N11" s="329"/>
    </row>
    <row r="12" spans="1:14" ht="15.75" customHeight="1" x14ac:dyDescent="0.2">
      <c r="B12" s="462" t="s">
        <v>122</v>
      </c>
      <c r="C12" s="85">
        <v>63</v>
      </c>
      <c r="D12" s="59" t="s">
        <v>22</v>
      </c>
      <c r="E12" s="13"/>
      <c r="F12" s="13">
        <f>SUM(J38,J41)</f>
        <v>27377</v>
      </c>
      <c r="G12" s="13"/>
      <c r="H12" s="219"/>
    </row>
    <row r="13" spans="1:14" ht="30" customHeight="1" x14ac:dyDescent="0.2">
      <c r="B13" s="461" t="s">
        <v>229</v>
      </c>
      <c r="C13" s="85">
        <v>53</v>
      </c>
      <c r="D13" s="336" t="s">
        <v>219</v>
      </c>
      <c r="E13" s="13">
        <f>SUM(I48)</f>
        <v>2000</v>
      </c>
      <c r="F13" s="13">
        <f>SUM(J48)</f>
        <v>340</v>
      </c>
      <c r="G13" s="13">
        <f>SUM(G47)</f>
        <v>2000</v>
      </c>
      <c r="H13" s="466">
        <f t="shared" ref="H13" si="0">G13/E13*100</f>
        <v>100</v>
      </c>
    </row>
    <row r="14" spans="1:14" ht="19.5" customHeight="1" thickBot="1" x14ac:dyDescent="0.25">
      <c r="B14" s="463" t="s">
        <v>122</v>
      </c>
      <c r="C14" s="366">
        <v>63</v>
      </c>
      <c r="D14" s="464" t="s">
        <v>22</v>
      </c>
      <c r="E14" s="367"/>
      <c r="F14" s="367">
        <f>SUM(J47)</f>
        <v>1660</v>
      </c>
      <c r="G14" s="367"/>
      <c r="H14" s="368"/>
    </row>
    <row r="15" spans="1:14" s="72" customFormat="1" ht="16.5" thickTop="1" thickBot="1" x14ac:dyDescent="0.3">
      <c r="A15" s="239"/>
      <c r="B15" s="544" t="s">
        <v>9</v>
      </c>
      <c r="C15" s="545"/>
      <c r="D15" s="546"/>
      <c r="E15" s="28">
        <f>SUM(E8:E14)</f>
        <v>39650</v>
      </c>
      <c r="F15" s="28">
        <f t="shared" ref="F15:G15" si="1">SUM(F8:F14)</f>
        <v>39650</v>
      </c>
      <c r="G15" s="28">
        <f t="shared" si="1"/>
        <v>39650</v>
      </c>
      <c r="H15" s="31">
        <f>G15/E15*100</f>
        <v>100</v>
      </c>
      <c r="I15" s="360"/>
      <c r="J15" s="360"/>
      <c r="K15" s="456"/>
      <c r="L15" s="358"/>
      <c r="M15" s="239"/>
      <c r="N15" s="239"/>
    </row>
    <row r="16" spans="1:14" ht="15" thickTop="1" x14ac:dyDescent="0.2">
      <c r="B16" s="306"/>
      <c r="C16" s="306"/>
      <c r="D16" s="306"/>
      <c r="E16" s="306"/>
      <c r="F16" s="307"/>
      <c r="G16" s="306"/>
      <c r="H16" s="306"/>
    </row>
    <row r="17" spans="1:13" ht="15" customHeight="1" x14ac:dyDescent="0.25">
      <c r="B17" s="86" t="s">
        <v>10</v>
      </c>
      <c r="C17" s="75"/>
      <c r="D17" s="52"/>
      <c r="E17" s="63"/>
      <c r="F17" s="63"/>
      <c r="G17" s="63"/>
      <c r="H17" s="52"/>
    </row>
    <row r="18" spans="1:13" ht="15" x14ac:dyDescent="0.25">
      <c r="B18" s="52" t="s">
        <v>14</v>
      </c>
      <c r="C18" s="75"/>
      <c r="D18" s="87" t="s">
        <v>215</v>
      </c>
      <c r="E18" s="63"/>
      <c r="F18" s="63"/>
      <c r="G18" s="539">
        <f>SUM(G19:H20)</f>
        <v>650</v>
      </c>
      <c r="H18" s="540"/>
    </row>
    <row r="19" spans="1:13" ht="15" x14ac:dyDescent="0.25">
      <c r="B19" s="76" t="s">
        <v>15</v>
      </c>
      <c r="C19" s="75"/>
      <c r="D19" s="41" t="s">
        <v>142</v>
      </c>
      <c r="E19" s="63"/>
      <c r="F19" s="63"/>
      <c r="G19" s="534">
        <v>300</v>
      </c>
      <c r="H19" s="535"/>
    </row>
    <row r="20" spans="1:13" ht="15" x14ac:dyDescent="0.25">
      <c r="B20" s="76"/>
      <c r="C20" s="75"/>
      <c r="D20" s="41" t="s">
        <v>143</v>
      </c>
      <c r="E20" s="63"/>
      <c r="F20" s="63"/>
      <c r="G20" s="534">
        <v>350</v>
      </c>
      <c r="H20" s="535"/>
    </row>
    <row r="21" spans="1:13" ht="15.75" customHeight="1" x14ac:dyDescent="0.25">
      <c r="B21" s="86"/>
      <c r="C21" s="75"/>
      <c r="D21" s="52"/>
      <c r="E21" s="63"/>
      <c r="F21" s="63"/>
      <c r="G21" s="63"/>
      <c r="H21" s="52"/>
    </row>
    <row r="22" spans="1:13" ht="17.25" customHeight="1" thickBot="1" x14ac:dyDescent="0.3">
      <c r="B22" s="88" t="s">
        <v>222</v>
      </c>
      <c r="C22" s="89"/>
      <c r="D22" s="90"/>
      <c r="E22" s="91"/>
      <c r="F22" s="91"/>
      <c r="G22" s="538">
        <f>SUM(G23:H24)</f>
        <v>650</v>
      </c>
      <c r="H22" s="538"/>
    </row>
    <row r="23" spans="1:13" ht="15.75" thickTop="1" x14ac:dyDescent="0.25">
      <c r="A23" s="236">
        <v>5221</v>
      </c>
      <c r="B23" s="92" t="s">
        <v>108</v>
      </c>
      <c r="C23" s="75"/>
      <c r="D23" s="52"/>
      <c r="E23" s="63"/>
      <c r="F23" s="63"/>
      <c r="G23" s="532">
        <v>300</v>
      </c>
      <c r="H23" s="533"/>
      <c r="I23" s="146">
        <v>300</v>
      </c>
      <c r="J23" s="146">
        <v>280</v>
      </c>
      <c r="K23" s="457" t="s">
        <v>225</v>
      </c>
      <c r="L23" s="29"/>
      <c r="M23" s="29"/>
    </row>
    <row r="24" spans="1:13" ht="15" x14ac:dyDescent="0.25">
      <c r="A24" s="236">
        <v>5213</v>
      </c>
      <c r="B24" s="92" t="s">
        <v>224</v>
      </c>
      <c r="C24" s="75"/>
      <c r="D24" s="52"/>
      <c r="E24" s="63"/>
      <c r="F24" s="63"/>
      <c r="G24" s="532">
        <v>350</v>
      </c>
      <c r="H24" s="533"/>
      <c r="I24" s="146">
        <v>350</v>
      </c>
      <c r="J24" s="146">
        <v>170</v>
      </c>
      <c r="K24" s="457" t="s">
        <v>225</v>
      </c>
      <c r="L24" s="29"/>
      <c r="M24" s="29"/>
    </row>
    <row r="25" spans="1:13" x14ac:dyDescent="0.2">
      <c r="B25" s="75"/>
      <c r="C25" s="75"/>
      <c r="D25" s="52"/>
      <c r="E25" s="63"/>
      <c r="F25" s="63"/>
      <c r="G25" s="63"/>
      <c r="H25" s="52"/>
      <c r="J25" s="146">
        <v>50</v>
      </c>
      <c r="K25" s="457" t="s">
        <v>226</v>
      </c>
      <c r="L25" s="29"/>
      <c r="M25" s="29"/>
    </row>
    <row r="26" spans="1:13" x14ac:dyDescent="0.2">
      <c r="B26" s="75"/>
      <c r="C26" s="75"/>
      <c r="D26" s="52"/>
      <c r="E26" s="63"/>
      <c r="F26" s="63"/>
      <c r="G26" s="63"/>
      <c r="H26" s="52"/>
    </row>
    <row r="27" spans="1:13" ht="15" x14ac:dyDescent="0.25">
      <c r="B27" s="52" t="s">
        <v>14</v>
      </c>
      <c r="C27" s="75"/>
      <c r="D27" s="87" t="s">
        <v>218</v>
      </c>
      <c r="E27" s="63"/>
      <c r="F27" s="63"/>
      <c r="G27" s="539">
        <f>SUM(G28:H33)</f>
        <v>37000</v>
      </c>
      <c r="H27" s="540"/>
    </row>
    <row r="28" spans="1:13" ht="15" x14ac:dyDescent="0.25">
      <c r="B28" s="76" t="s">
        <v>15</v>
      </c>
      <c r="C28" s="75"/>
      <c r="D28" s="41" t="s">
        <v>141</v>
      </c>
      <c r="E28" s="63"/>
      <c r="F28" s="63"/>
      <c r="G28" s="534">
        <v>1000</v>
      </c>
      <c r="H28" s="535"/>
    </row>
    <row r="29" spans="1:13" ht="15" x14ac:dyDescent="0.25">
      <c r="B29" s="76"/>
      <c r="C29" s="75"/>
      <c r="D29" s="29" t="s">
        <v>140</v>
      </c>
      <c r="E29" s="63"/>
      <c r="F29" s="63"/>
      <c r="G29" s="534">
        <v>33000</v>
      </c>
      <c r="H29" s="535"/>
    </row>
    <row r="30" spans="1:13" ht="15" x14ac:dyDescent="0.25">
      <c r="B30" s="75"/>
      <c r="C30" s="75"/>
      <c r="D30" s="52" t="s">
        <v>139</v>
      </c>
      <c r="E30" s="63"/>
      <c r="F30" s="63"/>
      <c r="G30" s="534">
        <v>3000</v>
      </c>
      <c r="H30" s="535"/>
    </row>
    <row r="31" spans="1:13" ht="28.5" hidden="1" customHeight="1" x14ac:dyDescent="0.25">
      <c r="B31" s="75"/>
      <c r="C31" s="75"/>
      <c r="D31" s="547" t="s">
        <v>159</v>
      </c>
      <c r="E31" s="547"/>
      <c r="F31" s="547"/>
      <c r="G31" s="548">
        <v>0</v>
      </c>
      <c r="H31" s="549"/>
    </row>
    <row r="32" spans="1:13" ht="15" hidden="1" x14ac:dyDescent="0.25">
      <c r="B32" s="75"/>
      <c r="C32" s="75"/>
      <c r="D32" s="52"/>
      <c r="E32" s="63"/>
      <c r="F32" s="63"/>
      <c r="G32" s="534"/>
      <c r="H32" s="535"/>
      <c r="M32" s="355"/>
    </row>
    <row r="33" spans="1:14" ht="15" hidden="1" x14ac:dyDescent="0.25">
      <c r="B33" s="75"/>
      <c r="C33" s="75"/>
      <c r="D33" s="135"/>
      <c r="E33" s="63"/>
      <c r="F33" s="63"/>
      <c r="G33" s="534"/>
      <c r="H33" s="535"/>
      <c r="J33" s="377"/>
      <c r="K33" s="458"/>
      <c r="L33" s="4"/>
    </row>
    <row r="34" spans="1:14" ht="15" x14ac:dyDescent="0.25">
      <c r="B34" s="75"/>
      <c r="C34" s="75"/>
      <c r="D34" s="52"/>
      <c r="E34" s="63"/>
      <c r="F34" s="63"/>
      <c r="G34" s="452"/>
      <c r="H34" s="453"/>
    </row>
    <row r="35" spans="1:14" s="2" customFormat="1" ht="17.25" customHeight="1" thickBot="1" x14ac:dyDescent="0.3">
      <c r="A35" s="233"/>
      <c r="B35" s="8" t="s">
        <v>135</v>
      </c>
      <c r="C35" s="9"/>
      <c r="D35" s="10"/>
      <c r="E35" s="91"/>
      <c r="F35" s="91"/>
      <c r="G35" s="538">
        <f>SUM(G36)</f>
        <v>1000</v>
      </c>
      <c r="H35" s="538"/>
      <c r="I35" s="146"/>
      <c r="J35" s="377"/>
      <c r="K35" s="458"/>
      <c r="M35" s="4"/>
      <c r="N35" s="3"/>
    </row>
    <row r="36" spans="1:14" s="2" customFormat="1" ht="17.25" customHeight="1" thickTop="1" x14ac:dyDescent="0.25">
      <c r="A36" s="233">
        <v>6341</v>
      </c>
      <c r="B36" s="50" t="s">
        <v>23</v>
      </c>
      <c r="C36" s="21"/>
      <c r="D36" s="22"/>
      <c r="E36" s="94"/>
      <c r="F36" s="94"/>
      <c r="G36" s="532">
        <v>1000</v>
      </c>
      <c r="H36" s="533"/>
      <c r="I36" s="146">
        <v>1000</v>
      </c>
      <c r="J36" s="377">
        <v>1150</v>
      </c>
      <c r="K36" s="458"/>
      <c r="L36" s="4"/>
      <c r="M36" s="4"/>
    </row>
    <row r="37" spans="1:14" x14ac:dyDescent="0.2">
      <c r="B37" s="75"/>
      <c r="C37" s="75"/>
      <c r="D37" s="52"/>
      <c r="E37" s="63"/>
      <c r="F37" s="63"/>
      <c r="G37" s="442"/>
      <c r="H37" s="442"/>
      <c r="L37" s="146"/>
      <c r="M37" s="67"/>
    </row>
    <row r="38" spans="1:14" ht="30.75" customHeight="1" thickBot="1" x14ac:dyDescent="0.3">
      <c r="B38" s="536" t="s">
        <v>220</v>
      </c>
      <c r="C38" s="537"/>
      <c r="D38" s="537"/>
      <c r="E38" s="537"/>
      <c r="F38" s="537"/>
      <c r="G38" s="538">
        <f>SUM(G39:H40)</f>
        <v>36000</v>
      </c>
      <c r="H38" s="538"/>
      <c r="J38" s="146">
        <v>24459</v>
      </c>
      <c r="K38" s="454">
        <v>6341</v>
      </c>
      <c r="L38" s="146"/>
      <c r="M38" s="67"/>
    </row>
    <row r="39" spans="1:14" ht="14.25" customHeight="1" thickTop="1" x14ac:dyDescent="0.25">
      <c r="A39" s="236">
        <v>5321</v>
      </c>
      <c r="B39" s="92" t="s">
        <v>28</v>
      </c>
      <c r="C39" s="75"/>
      <c r="D39" s="52"/>
      <c r="E39" s="63"/>
      <c r="F39" s="63"/>
      <c r="G39" s="532">
        <f>SUM(G29)</f>
        <v>33000</v>
      </c>
      <c r="H39" s="533"/>
      <c r="I39" s="146">
        <v>33000</v>
      </c>
      <c r="J39" s="146">
        <v>8541</v>
      </c>
      <c r="K39" s="457">
        <v>5321</v>
      </c>
      <c r="L39" s="67"/>
      <c r="M39" s="67"/>
    </row>
    <row r="40" spans="1:14" ht="14.25" customHeight="1" x14ac:dyDescent="0.25">
      <c r="A40" s="236">
        <v>5321</v>
      </c>
      <c r="B40" s="92" t="s">
        <v>28</v>
      </c>
      <c r="C40" s="75"/>
      <c r="D40" s="52"/>
      <c r="E40" s="63"/>
      <c r="F40" s="63"/>
      <c r="G40" s="532">
        <v>3000</v>
      </c>
      <c r="H40" s="533"/>
      <c r="I40" s="146">
        <v>3000</v>
      </c>
      <c r="J40" s="146">
        <v>82</v>
      </c>
      <c r="K40" s="454">
        <v>5321</v>
      </c>
      <c r="L40" s="146"/>
      <c r="M40" s="67"/>
    </row>
    <row r="41" spans="1:14" ht="14.25" customHeight="1" x14ac:dyDescent="0.25">
      <c r="B41" s="92"/>
      <c r="C41" s="75"/>
      <c r="D41" s="52"/>
      <c r="E41" s="63"/>
      <c r="F41" s="63"/>
      <c r="G41" s="450"/>
      <c r="H41" s="451"/>
      <c r="J41" s="146">
        <v>2918</v>
      </c>
      <c r="K41" s="454">
        <v>6341</v>
      </c>
      <c r="L41" s="146"/>
      <c r="M41" s="67"/>
    </row>
    <row r="42" spans="1:14" s="27" customFormat="1" ht="17.25" customHeight="1" x14ac:dyDescent="0.25">
      <c r="A42" s="234"/>
      <c r="B42" s="175"/>
      <c r="C42" s="167"/>
      <c r="D42" s="168"/>
      <c r="E42" s="94"/>
      <c r="F42" s="94"/>
      <c r="G42" s="450"/>
      <c r="H42" s="451"/>
      <c r="I42" s="146"/>
      <c r="J42" s="164"/>
      <c r="K42" s="459"/>
      <c r="L42" s="101"/>
      <c r="M42" s="101"/>
    </row>
    <row r="43" spans="1:14" s="52" customFormat="1" ht="15" x14ac:dyDescent="0.25">
      <c r="A43" s="241"/>
      <c r="B43" s="52" t="s">
        <v>14</v>
      </c>
      <c r="C43" s="75"/>
      <c r="D43" s="87" t="s">
        <v>216</v>
      </c>
      <c r="E43" s="63"/>
      <c r="F43" s="63"/>
      <c r="G43" s="539">
        <f>SUM(G44:H45)</f>
        <v>2000</v>
      </c>
      <c r="H43" s="540"/>
      <c r="I43" s="78"/>
      <c r="J43" s="78"/>
      <c r="K43" s="460"/>
      <c r="L43" s="443"/>
      <c r="M43" s="241"/>
      <c r="N43" s="241"/>
    </row>
    <row r="44" spans="1:14" s="52" customFormat="1" ht="15" x14ac:dyDescent="0.25">
      <c r="A44" s="241"/>
      <c r="C44" s="75"/>
      <c r="D44" s="76" t="s">
        <v>228</v>
      </c>
      <c r="E44" s="63"/>
      <c r="F44" s="63"/>
      <c r="G44" s="534">
        <v>1000</v>
      </c>
      <c r="H44" s="535"/>
      <c r="I44" s="78">
        <v>2000</v>
      </c>
      <c r="J44" s="78"/>
      <c r="K44" s="460"/>
      <c r="L44" s="443"/>
      <c r="M44" s="241"/>
      <c r="N44" s="241"/>
    </row>
    <row r="45" spans="1:14" s="52" customFormat="1" ht="15" x14ac:dyDescent="0.25">
      <c r="A45" s="241"/>
      <c r="C45" s="75"/>
      <c r="D45" s="76" t="s">
        <v>217</v>
      </c>
      <c r="E45" s="63"/>
      <c r="F45" s="63"/>
      <c r="G45" s="534">
        <v>1000</v>
      </c>
      <c r="H45" s="535"/>
      <c r="I45" s="78"/>
      <c r="J45" s="78"/>
      <c r="K45" s="460"/>
      <c r="L45" s="443"/>
      <c r="M45" s="241"/>
      <c r="N45" s="241"/>
    </row>
    <row r="46" spans="1:14" s="27" customFormat="1" ht="17.25" customHeight="1" x14ac:dyDescent="0.25">
      <c r="A46" s="234"/>
      <c r="B46" s="175"/>
      <c r="C46" s="167"/>
      <c r="D46" s="168"/>
      <c r="E46" s="94"/>
      <c r="F46" s="94"/>
      <c r="G46" s="450"/>
      <c r="H46" s="451"/>
      <c r="I46" s="146"/>
      <c r="J46" s="164"/>
      <c r="K46" s="459"/>
      <c r="L46" s="101"/>
      <c r="M46" s="101"/>
    </row>
    <row r="47" spans="1:14" ht="30.75" customHeight="1" thickBot="1" x14ac:dyDescent="0.3">
      <c r="B47" s="536" t="s">
        <v>221</v>
      </c>
      <c r="C47" s="537"/>
      <c r="D47" s="537"/>
      <c r="E47" s="537"/>
      <c r="F47" s="537"/>
      <c r="G47" s="538">
        <f>SUM(G48:H49)</f>
        <v>2000</v>
      </c>
      <c r="H47" s="538"/>
      <c r="J47" s="146">
        <v>1660</v>
      </c>
      <c r="K47" s="454">
        <v>6341</v>
      </c>
      <c r="L47" s="146"/>
      <c r="M47" s="67"/>
    </row>
    <row r="48" spans="1:14" ht="14.25" customHeight="1" thickTop="1" x14ac:dyDescent="0.25">
      <c r="A48" s="236">
        <v>5321</v>
      </c>
      <c r="B48" s="92" t="s">
        <v>28</v>
      </c>
      <c r="C48" s="75"/>
      <c r="D48" s="52"/>
      <c r="E48" s="63"/>
      <c r="F48" s="63"/>
      <c r="G48" s="532">
        <v>1000</v>
      </c>
      <c r="H48" s="533"/>
      <c r="I48" s="146">
        <v>2000</v>
      </c>
      <c r="J48" s="146">
        <v>340</v>
      </c>
      <c r="K48" s="457">
        <v>5321</v>
      </c>
      <c r="L48" s="67"/>
      <c r="M48" s="67"/>
    </row>
    <row r="49" spans="1:13" ht="14.25" customHeight="1" x14ac:dyDescent="0.25">
      <c r="A49" s="236">
        <v>5321</v>
      </c>
      <c r="B49" s="92" t="s">
        <v>28</v>
      </c>
      <c r="C49" s="75"/>
      <c r="D49" s="52"/>
      <c r="E49" s="63"/>
      <c r="F49" s="63"/>
      <c r="G49" s="532">
        <v>1000</v>
      </c>
      <c r="H49" s="533"/>
      <c r="K49" s="457"/>
      <c r="L49" s="67"/>
      <c r="M49" s="67"/>
    </row>
    <row r="50" spans="1:13" x14ac:dyDescent="0.2">
      <c r="G50" s="12"/>
      <c r="H50" s="12"/>
      <c r="J50" s="29"/>
      <c r="K50" s="29"/>
    </row>
    <row r="51" spans="1:13" x14ac:dyDescent="0.2">
      <c r="D51" s="351" t="s">
        <v>133</v>
      </c>
      <c r="E51" s="352">
        <f>SUM(E8:E9,E11,E13)</f>
        <v>38650</v>
      </c>
      <c r="F51" s="352">
        <f t="shared" ref="F51:G51" si="2">SUM(F8:F9,F11,F13)</f>
        <v>9463</v>
      </c>
      <c r="G51" s="352">
        <f t="shared" si="2"/>
        <v>38650</v>
      </c>
      <c r="H51" s="12"/>
    </row>
    <row r="52" spans="1:13" x14ac:dyDescent="0.2">
      <c r="D52" s="351" t="s">
        <v>134</v>
      </c>
      <c r="E52" s="352">
        <f>SUM(E10,E12,E14)</f>
        <v>1000</v>
      </c>
      <c r="F52" s="352">
        <f t="shared" ref="F52:G52" si="3">SUM(F10,F12,F14)</f>
        <v>30187</v>
      </c>
      <c r="G52" s="352">
        <f t="shared" si="3"/>
        <v>1000</v>
      </c>
      <c r="H52" s="12"/>
    </row>
    <row r="53" spans="1:13" ht="15" x14ac:dyDescent="0.25">
      <c r="D53" s="353" t="s">
        <v>78</v>
      </c>
      <c r="E53" s="354">
        <f>SUM(E51:E52)</f>
        <v>39650</v>
      </c>
      <c r="F53" s="354">
        <f>SUM(F51:F52)</f>
        <v>39650</v>
      </c>
      <c r="G53" s="354">
        <f>SUM(G51:G52)</f>
        <v>39650</v>
      </c>
    </row>
  </sheetData>
  <mergeCells count="30">
    <mergeCell ref="B1:F1"/>
    <mergeCell ref="G1:H1"/>
    <mergeCell ref="B15:D15"/>
    <mergeCell ref="G18:H18"/>
    <mergeCell ref="D31:F31"/>
    <mergeCell ref="G19:H19"/>
    <mergeCell ref="G20:H20"/>
    <mergeCell ref="G30:H30"/>
    <mergeCell ref="G31:H31"/>
    <mergeCell ref="G27:H27"/>
    <mergeCell ref="G28:H28"/>
    <mergeCell ref="G29:H29"/>
    <mergeCell ref="G22:H22"/>
    <mergeCell ref="G23:H23"/>
    <mergeCell ref="G24:H24"/>
    <mergeCell ref="G49:H49"/>
    <mergeCell ref="G32:H32"/>
    <mergeCell ref="G33:H33"/>
    <mergeCell ref="B38:F38"/>
    <mergeCell ref="G38:H38"/>
    <mergeCell ref="G48:H48"/>
    <mergeCell ref="G43:H43"/>
    <mergeCell ref="G40:H40"/>
    <mergeCell ref="B47:F47"/>
    <mergeCell ref="G47:H47"/>
    <mergeCell ref="G39:H39"/>
    <mergeCell ref="G35:H35"/>
    <mergeCell ref="G36:H36"/>
    <mergeCell ref="G44:H44"/>
    <mergeCell ref="G45:H45"/>
  </mergeCells>
  <pageMargins left="0.70866141732283472" right="0.70866141732283472" top="0.78740157480314965" bottom="0.78740157480314965" header="0.31496062992125984" footer="0.31496062992125984"/>
  <pageSetup paperSize="9" scale="70" firstPageNumber="74" orientation="portrait" useFirstPageNumber="1" r:id="rId1"/>
  <headerFooter>
    <oddFooter>&amp;L&amp;"-,Kurzíva"Zastupitelstvo Olomouckého kraje 12.12.2022
11.1. - Rozpočet Olomouckého kraje na rok 2023 - návrh rozpočtu
Příloha č. 3b): dotační tituly&amp;R&amp;"-,Kurzíva"Strana &amp;P (Celkem 193)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L49"/>
  <sheetViews>
    <sheetView view="pageBreakPreview" topLeftCell="A13" zoomScaleNormal="100" zoomScaleSheetLayoutView="100" workbookViewId="0">
      <selection activeCell="H5" sqref="H5"/>
    </sheetView>
  </sheetViews>
  <sheetFormatPr defaultColWidth="9.140625" defaultRowHeight="14.25" x14ac:dyDescent="0.2"/>
  <cols>
    <col min="1" max="1" width="5.5703125" style="236" customWidth="1"/>
    <col min="2" max="2" width="8.5703125" style="145" customWidth="1"/>
    <col min="3" max="3" width="9.140625" style="145"/>
    <col min="4" max="4" width="55" style="27" customWidth="1"/>
    <col min="5" max="5" width="14.140625" style="121" customWidth="1"/>
    <col min="6" max="7" width="13.85546875" style="121" customWidth="1"/>
    <col min="8" max="8" width="9.140625" style="27" customWidth="1"/>
    <col min="9" max="10" width="9.140625" style="146"/>
    <col min="11" max="16384" width="9.140625" style="27"/>
  </cols>
  <sheetData>
    <row r="1" spans="1:10" s="2" customFormat="1" ht="23.25" x14ac:dyDescent="0.35">
      <c r="A1" s="236"/>
      <c r="B1" s="43" t="s">
        <v>30</v>
      </c>
      <c r="C1" s="39"/>
      <c r="D1" s="20"/>
      <c r="E1" s="40"/>
      <c r="F1" s="40"/>
      <c r="G1" s="557" t="s">
        <v>31</v>
      </c>
      <c r="H1" s="557"/>
      <c r="I1" s="146"/>
      <c r="J1" s="146"/>
    </row>
    <row r="2" spans="1:10" s="2" customFormat="1" x14ac:dyDescent="0.2">
      <c r="A2" s="236"/>
      <c r="B2" s="39"/>
      <c r="C2" s="39"/>
      <c r="D2" s="20"/>
      <c r="E2" s="40"/>
      <c r="F2" s="40"/>
      <c r="G2" s="40"/>
      <c r="H2" s="20"/>
      <c r="I2" s="146"/>
      <c r="J2" s="146"/>
    </row>
    <row r="3" spans="1:10" s="2" customFormat="1" x14ac:dyDescent="0.2">
      <c r="A3" s="236"/>
      <c r="B3" s="103" t="s">
        <v>2</v>
      </c>
      <c r="C3" s="103" t="s">
        <v>32</v>
      </c>
      <c r="D3" s="20"/>
      <c r="E3" s="40"/>
      <c r="F3" s="40"/>
      <c r="G3" s="40"/>
      <c r="H3" s="20"/>
      <c r="I3" s="146"/>
      <c r="J3" s="146"/>
    </row>
    <row r="4" spans="1:10" s="2" customFormat="1" x14ac:dyDescent="0.2">
      <c r="A4" s="236"/>
      <c r="B4" s="39"/>
      <c r="C4" s="103" t="s">
        <v>3</v>
      </c>
      <c r="D4" s="20"/>
      <c r="E4" s="40"/>
      <c r="F4" s="40"/>
      <c r="G4" s="40"/>
      <c r="H4" s="20"/>
      <c r="I4" s="146"/>
      <c r="J4" s="146"/>
    </row>
    <row r="5" spans="1:10" s="4" customFormat="1" ht="13.5" thickBot="1" x14ac:dyDescent="0.25">
      <c r="A5" s="236"/>
      <c r="B5" s="44"/>
      <c r="C5" s="44"/>
      <c r="D5" s="45"/>
      <c r="E5" s="46"/>
      <c r="F5" s="46"/>
      <c r="G5" s="46"/>
      <c r="H5" s="268" t="s">
        <v>4</v>
      </c>
      <c r="I5" s="146"/>
      <c r="J5" s="146"/>
    </row>
    <row r="6" spans="1:10" s="4" customFormat="1" ht="39" customHeight="1" thickTop="1" thickBot="1" x14ac:dyDescent="0.25">
      <c r="A6" s="236"/>
      <c r="B6" s="79" t="s">
        <v>5</v>
      </c>
      <c r="C6" s="80" t="s">
        <v>6</v>
      </c>
      <c r="D6" s="81" t="s">
        <v>7</v>
      </c>
      <c r="E6" s="64" t="s">
        <v>212</v>
      </c>
      <c r="F6" s="64" t="s">
        <v>213</v>
      </c>
      <c r="G6" s="64" t="s">
        <v>214</v>
      </c>
      <c r="H6" s="30" t="s">
        <v>8</v>
      </c>
      <c r="I6" s="146"/>
      <c r="J6" s="146"/>
    </row>
    <row r="7" spans="1:10" s="192" customFormat="1" thickTop="1" thickBot="1" x14ac:dyDescent="0.25">
      <c r="A7" s="238"/>
      <c r="B7" s="188">
        <v>1</v>
      </c>
      <c r="C7" s="189">
        <v>2</v>
      </c>
      <c r="D7" s="189">
        <v>3</v>
      </c>
      <c r="E7" s="190">
        <v>4</v>
      </c>
      <c r="F7" s="190">
        <v>5</v>
      </c>
      <c r="G7" s="190">
        <v>6</v>
      </c>
      <c r="H7" s="191" t="s">
        <v>107</v>
      </c>
      <c r="I7" s="147"/>
      <c r="J7" s="147"/>
    </row>
    <row r="8" spans="1:10" ht="15" thickTop="1" x14ac:dyDescent="0.2">
      <c r="B8" s="106">
        <v>1037</v>
      </c>
      <c r="C8" s="107">
        <v>52</v>
      </c>
      <c r="D8" s="59" t="s">
        <v>271</v>
      </c>
      <c r="E8" s="109">
        <v>5000</v>
      </c>
      <c r="F8" s="109">
        <v>4688</v>
      </c>
      <c r="G8" s="242"/>
      <c r="H8" s="240">
        <f>G8/E8*100</f>
        <v>0</v>
      </c>
    </row>
    <row r="9" spans="1:10" ht="28.5" x14ac:dyDescent="0.2">
      <c r="B9" s="330">
        <v>1037</v>
      </c>
      <c r="C9" s="331">
        <v>53</v>
      </c>
      <c r="D9" s="338" t="s">
        <v>219</v>
      </c>
      <c r="E9" s="13"/>
      <c r="F9" s="13">
        <v>98</v>
      </c>
      <c r="G9" s="163"/>
      <c r="H9" s="26"/>
    </row>
    <row r="10" spans="1:10" x14ac:dyDescent="0.2">
      <c r="B10" s="24">
        <v>1037</v>
      </c>
      <c r="C10" s="25">
        <v>54</v>
      </c>
      <c r="D10" s="59" t="s">
        <v>248</v>
      </c>
      <c r="E10" s="13"/>
      <c r="F10" s="13">
        <v>214</v>
      </c>
      <c r="G10" s="163"/>
      <c r="H10" s="26"/>
    </row>
    <row r="11" spans="1:10" x14ac:dyDescent="0.2">
      <c r="B11" s="24">
        <v>1099</v>
      </c>
      <c r="C11" s="25">
        <v>54</v>
      </c>
      <c r="D11" s="59" t="s">
        <v>248</v>
      </c>
      <c r="E11" s="13">
        <f>SUM(I23)</f>
        <v>738</v>
      </c>
      <c r="F11" s="13">
        <f>SUM(J23)</f>
        <v>738</v>
      </c>
      <c r="G11" s="163">
        <f>SUM(G23)</f>
        <v>500</v>
      </c>
      <c r="H11" s="26">
        <f>G11/E11*100</f>
        <v>67.750677506775077</v>
      </c>
    </row>
    <row r="12" spans="1:10" s="340" customFormat="1" ht="27.75" customHeight="1" x14ac:dyDescent="0.25">
      <c r="A12" s="329"/>
      <c r="B12" s="330">
        <v>2310</v>
      </c>
      <c r="C12" s="331">
        <v>53</v>
      </c>
      <c r="D12" s="338" t="s">
        <v>219</v>
      </c>
      <c r="E12" s="218">
        <f>SUM(I32)</f>
        <v>3000</v>
      </c>
      <c r="F12" s="218">
        <f>SUM(J32)</f>
        <v>3000</v>
      </c>
      <c r="G12" s="339">
        <f>SUM(G32)</f>
        <v>5000</v>
      </c>
      <c r="H12" s="333">
        <f>G12/E12*100</f>
        <v>166.66666666666669</v>
      </c>
      <c r="I12" s="359"/>
      <c r="J12" s="359"/>
    </row>
    <row r="13" spans="1:10" x14ac:dyDescent="0.2">
      <c r="B13" s="24">
        <v>3429</v>
      </c>
      <c r="C13" s="25">
        <v>52</v>
      </c>
      <c r="D13" s="59" t="s">
        <v>271</v>
      </c>
      <c r="E13" s="13">
        <f>SUM(I43)</f>
        <v>5250</v>
      </c>
      <c r="F13" s="13">
        <f>SUM(J43)</f>
        <v>4205</v>
      </c>
      <c r="G13" s="163">
        <f>SUM(G42)</f>
        <v>8488</v>
      </c>
      <c r="H13" s="26">
        <f>G13/E13*100</f>
        <v>161.67619047619047</v>
      </c>
    </row>
    <row r="14" spans="1:10" s="340" customFormat="1" ht="28.5" x14ac:dyDescent="0.2">
      <c r="A14" s="329"/>
      <c r="B14" s="330">
        <v>3429</v>
      </c>
      <c r="C14" s="331">
        <v>53</v>
      </c>
      <c r="D14" s="338" t="s">
        <v>219</v>
      </c>
      <c r="E14" s="13">
        <f t="shared" ref="E14:F15" si="0">SUM(I44)</f>
        <v>0</v>
      </c>
      <c r="F14" s="13">
        <f t="shared" si="0"/>
        <v>1010</v>
      </c>
      <c r="G14" s="339"/>
      <c r="H14" s="333"/>
      <c r="I14" s="359"/>
      <c r="J14" s="359"/>
    </row>
    <row r="15" spans="1:10" ht="15" thickBot="1" x14ac:dyDescent="0.25">
      <c r="B15" s="24">
        <v>3429</v>
      </c>
      <c r="C15" s="25">
        <v>54</v>
      </c>
      <c r="D15" s="59" t="s">
        <v>248</v>
      </c>
      <c r="E15" s="13">
        <f t="shared" si="0"/>
        <v>0</v>
      </c>
      <c r="F15" s="13">
        <f t="shared" si="0"/>
        <v>35</v>
      </c>
      <c r="G15" s="163"/>
      <c r="H15" s="26"/>
    </row>
    <row r="16" spans="1:10" s="138" customFormat="1" ht="16.5" thickTop="1" thickBot="1" x14ac:dyDescent="0.3">
      <c r="A16" s="239"/>
      <c r="B16" s="544" t="s">
        <v>9</v>
      </c>
      <c r="C16" s="545"/>
      <c r="D16" s="546"/>
      <c r="E16" s="5">
        <f>SUM(E8:E15)</f>
        <v>13988</v>
      </c>
      <c r="F16" s="5">
        <f>SUM(F8:F15)</f>
        <v>13988</v>
      </c>
      <c r="G16" s="5">
        <f>SUM(G8:G15)</f>
        <v>13988</v>
      </c>
      <c r="H16" s="6">
        <f>G16/E16*100</f>
        <v>100</v>
      </c>
      <c r="I16" s="360"/>
      <c r="J16" s="360"/>
    </row>
    <row r="17" spans="1:10" ht="15" thickTop="1" x14ac:dyDescent="0.2">
      <c r="B17" s="134"/>
      <c r="C17" s="134"/>
      <c r="D17" s="135"/>
      <c r="E17" s="122"/>
      <c r="F17" s="122"/>
      <c r="G17" s="122"/>
      <c r="H17" s="135"/>
    </row>
    <row r="18" spans="1:10" s="2" customFormat="1" ht="15" x14ac:dyDescent="0.25">
      <c r="A18" s="236"/>
      <c r="B18" s="38" t="s">
        <v>10</v>
      </c>
      <c r="C18" s="39"/>
      <c r="D18" s="20"/>
      <c r="E18" s="40"/>
      <c r="F18" s="40"/>
      <c r="G18" s="40"/>
      <c r="H18" s="20"/>
      <c r="I18" s="146"/>
      <c r="J18" s="146"/>
    </row>
    <row r="19" spans="1:10" ht="15" x14ac:dyDescent="0.25">
      <c r="B19" s="20" t="s">
        <v>14</v>
      </c>
      <c r="C19" s="39"/>
      <c r="D19" s="48" t="s">
        <v>308</v>
      </c>
      <c r="E19" s="40"/>
      <c r="F19" s="40"/>
      <c r="G19" s="558">
        <v>500</v>
      </c>
      <c r="H19" s="559"/>
    </row>
    <row r="20" spans="1:10" ht="15" hidden="1" x14ac:dyDescent="0.25">
      <c r="B20" s="103" t="s">
        <v>15</v>
      </c>
      <c r="C20" s="39"/>
      <c r="D20" s="103" t="s">
        <v>110</v>
      </c>
      <c r="E20" s="40"/>
      <c r="F20" s="40"/>
      <c r="G20" s="560">
        <v>300</v>
      </c>
      <c r="H20" s="561"/>
    </row>
    <row r="21" spans="1:10" ht="15" hidden="1" x14ac:dyDescent="0.25">
      <c r="B21" s="20"/>
      <c r="C21" s="39"/>
      <c r="D21" s="103" t="s">
        <v>111</v>
      </c>
      <c r="E21" s="40"/>
      <c r="F21" s="40"/>
      <c r="G21" s="560">
        <v>438</v>
      </c>
      <c r="H21" s="561"/>
    </row>
    <row r="22" spans="1:10" ht="14.25" customHeight="1" x14ac:dyDescent="0.25">
      <c r="B22" s="51"/>
      <c r="C22" s="51"/>
      <c r="D22" s="51"/>
      <c r="E22" s="51"/>
      <c r="F22" s="51"/>
      <c r="G22" s="51"/>
      <c r="H22" s="51"/>
    </row>
    <row r="23" spans="1:10" s="2" customFormat="1" ht="17.25" customHeight="1" thickBot="1" x14ac:dyDescent="0.3">
      <c r="A23" s="236"/>
      <c r="B23" s="8" t="s">
        <v>309</v>
      </c>
      <c r="C23" s="9"/>
      <c r="D23" s="10"/>
      <c r="E23" s="11"/>
      <c r="F23" s="11"/>
      <c r="G23" s="562">
        <f>SUM(G24:H24)</f>
        <v>500</v>
      </c>
      <c r="H23" s="562"/>
      <c r="I23" s="383">
        <v>738</v>
      </c>
      <c r="J23" s="383">
        <v>738</v>
      </c>
    </row>
    <row r="24" spans="1:10" s="2" customFormat="1" ht="14.25" customHeight="1" thickTop="1" x14ac:dyDescent="0.25">
      <c r="A24" s="236">
        <v>5493</v>
      </c>
      <c r="B24" s="92" t="s">
        <v>33</v>
      </c>
      <c r="C24" s="51"/>
      <c r="D24" s="51"/>
      <c r="E24" s="51"/>
      <c r="F24" s="51"/>
      <c r="G24" s="563">
        <v>500</v>
      </c>
      <c r="H24" s="564"/>
      <c r="I24" s="146"/>
      <c r="J24" s="146"/>
    </row>
    <row r="25" spans="1:10" ht="14.25" customHeight="1" x14ac:dyDescent="0.25">
      <c r="B25" s="141"/>
      <c r="C25" s="144"/>
      <c r="D25" s="144"/>
      <c r="E25" s="144"/>
      <c r="F25" s="144"/>
      <c r="G25" s="144"/>
      <c r="H25" s="144"/>
    </row>
    <row r="26" spans="1:10" ht="14.25" customHeight="1" x14ac:dyDescent="0.25">
      <c r="B26" s="141"/>
      <c r="C26" s="144"/>
      <c r="D26" s="144"/>
      <c r="E26" s="144"/>
      <c r="F26" s="144"/>
      <c r="G26" s="144"/>
      <c r="H26" s="144"/>
    </row>
    <row r="27" spans="1:10" ht="42" customHeight="1" x14ac:dyDescent="0.25">
      <c r="B27" s="20" t="s">
        <v>14</v>
      </c>
      <c r="C27" s="39"/>
      <c r="D27" s="555" t="s">
        <v>311</v>
      </c>
      <c r="E27" s="555"/>
      <c r="F27" s="555"/>
      <c r="G27" s="539">
        <v>5000</v>
      </c>
      <c r="H27" s="540"/>
    </row>
    <row r="28" spans="1:10" ht="27" hidden="1" customHeight="1" x14ac:dyDescent="0.25">
      <c r="B28" s="42"/>
      <c r="C28" s="51"/>
      <c r="D28" s="556" t="s">
        <v>112</v>
      </c>
      <c r="E28" s="556"/>
      <c r="F28" s="40"/>
      <c r="G28" s="534">
        <v>2500</v>
      </c>
      <c r="H28" s="535"/>
    </row>
    <row r="29" spans="1:10" ht="14.25" hidden="1" customHeight="1" x14ac:dyDescent="0.25">
      <c r="B29" s="42"/>
      <c r="C29" s="51"/>
      <c r="D29" s="556" t="s">
        <v>113</v>
      </c>
      <c r="E29" s="556"/>
      <c r="F29" s="556"/>
      <c r="G29" s="52"/>
      <c r="H29" s="52"/>
    </row>
    <row r="30" spans="1:10" ht="14.25" hidden="1" customHeight="1" x14ac:dyDescent="0.25">
      <c r="B30" s="42"/>
      <c r="C30" s="51"/>
      <c r="D30" s="556"/>
      <c r="E30" s="556"/>
      <c r="F30" s="556"/>
      <c r="G30" s="534">
        <v>500</v>
      </c>
      <c r="H30" s="535"/>
    </row>
    <row r="31" spans="1:10" ht="14.25" customHeight="1" x14ac:dyDescent="0.25">
      <c r="B31" s="141"/>
      <c r="C31" s="144"/>
      <c r="D31" s="144"/>
      <c r="E31" s="144"/>
      <c r="F31" s="144"/>
      <c r="G31" s="95"/>
      <c r="H31" s="95"/>
    </row>
    <row r="32" spans="1:10" ht="30.75" customHeight="1" thickBot="1" x14ac:dyDescent="0.3">
      <c r="B32" s="550" t="s">
        <v>310</v>
      </c>
      <c r="C32" s="551"/>
      <c r="D32" s="551"/>
      <c r="E32" s="551"/>
      <c r="F32" s="551"/>
      <c r="G32" s="538">
        <f>SUM(G33:H33)</f>
        <v>5000</v>
      </c>
      <c r="H32" s="538"/>
      <c r="I32" s="383">
        <v>3000</v>
      </c>
      <c r="J32" s="383">
        <v>3000</v>
      </c>
    </row>
    <row r="33" spans="1:12" ht="14.25" customHeight="1" thickTop="1" x14ac:dyDescent="0.25">
      <c r="A33" s="236">
        <v>5321</v>
      </c>
      <c r="B33" s="42" t="s">
        <v>28</v>
      </c>
      <c r="C33" s="39"/>
      <c r="D33" s="20"/>
      <c r="E33" s="40"/>
      <c r="F33" s="40"/>
      <c r="G33" s="532">
        <v>5000</v>
      </c>
      <c r="H33" s="533"/>
    </row>
    <row r="34" spans="1:12" ht="14.25" customHeight="1" x14ac:dyDescent="0.25">
      <c r="B34" s="141"/>
      <c r="C34" s="144"/>
      <c r="D34" s="144"/>
      <c r="E34" s="144"/>
      <c r="F34" s="144"/>
      <c r="G34" s="95"/>
      <c r="H34" s="95"/>
    </row>
    <row r="35" spans="1:12" ht="14.25" customHeight="1" x14ac:dyDescent="0.25">
      <c r="B35" s="141"/>
      <c r="C35" s="144"/>
      <c r="D35" s="144"/>
      <c r="E35" s="144"/>
      <c r="F35" s="144"/>
      <c r="G35" s="95"/>
      <c r="H35" s="95"/>
    </row>
    <row r="36" spans="1:12" ht="30.75" customHeight="1" x14ac:dyDescent="0.25">
      <c r="B36" s="52" t="s">
        <v>14</v>
      </c>
      <c r="C36" s="75"/>
      <c r="D36" s="555" t="s">
        <v>319</v>
      </c>
      <c r="E36" s="555"/>
      <c r="F36" s="40"/>
      <c r="G36" s="539">
        <f>SUM(G39:H40)</f>
        <v>8488</v>
      </c>
      <c r="H36" s="540"/>
      <c r="K36" s="29"/>
      <c r="L36" s="29"/>
    </row>
    <row r="37" spans="1:12" ht="29.25" hidden="1" customHeight="1" x14ac:dyDescent="0.2">
      <c r="B37" s="76" t="s">
        <v>15</v>
      </c>
      <c r="C37" s="75"/>
      <c r="D37" s="556" t="s">
        <v>114</v>
      </c>
      <c r="E37" s="556"/>
      <c r="F37" s="40"/>
      <c r="G37" s="552">
        <v>250</v>
      </c>
      <c r="H37" s="552"/>
      <c r="K37" s="29"/>
      <c r="L37" s="29"/>
    </row>
    <row r="38" spans="1:12" ht="44.25" hidden="1" customHeight="1" x14ac:dyDescent="0.2">
      <c r="B38" s="76"/>
      <c r="C38" s="75"/>
      <c r="D38" s="554" t="s">
        <v>115</v>
      </c>
      <c r="E38" s="554"/>
      <c r="F38" s="554"/>
      <c r="G38" s="552">
        <v>2000</v>
      </c>
      <c r="H38" s="552"/>
      <c r="K38" s="29"/>
      <c r="L38" s="29"/>
    </row>
    <row r="39" spans="1:12" s="2" customFormat="1" ht="29.25" customHeight="1" x14ac:dyDescent="0.25">
      <c r="A39" s="236"/>
      <c r="B39" s="103" t="s">
        <v>15</v>
      </c>
      <c r="C39" s="75"/>
      <c r="D39" s="553" t="s">
        <v>314</v>
      </c>
      <c r="E39" s="553"/>
      <c r="F39" s="553"/>
      <c r="G39" s="534">
        <v>6988</v>
      </c>
      <c r="H39" s="535"/>
      <c r="I39" s="361"/>
      <c r="J39" s="372"/>
      <c r="K39" s="377"/>
      <c r="L39" s="377"/>
    </row>
    <row r="40" spans="1:12" s="2" customFormat="1" ht="28.5" customHeight="1" x14ac:dyDescent="0.25">
      <c r="A40" s="236"/>
      <c r="B40" s="103"/>
      <c r="C40" s="75"/>
      <c r="D40" s="553" t="s">
        <v>315</v>
      </c>
      <c r="E40" s="553"/>
      <c r="F40" s="553"/>
      <c r="G40" s="534">
        <v>1500</v>
      </c>
      <c r="H40" s="535"/>
      <c r="I40" s="361"/>
      <c r="J40" s="372"/>
      <c r="K40" s="377"/>
      <c r="L40" s="377"/>
    </row>
    <row r="41" spans="1:12" ht="14.25" customHeight="1" x14ac:dyDescent="0.25">
      <c r="B41" s="141"/>
      <c r="C41" s="95"/>
      <c r="D41" s="52"/>
      <c r="E41" s="52"/>
      <c r="F41" s="52"/>
      <c r="G41" s="52"/>
      <c r="H41" s="52"/>
      <c r="K41" s="29"/>
      <c r="L41" s="29"/>
    </row>
    <row r="42" spans="1:12" ht="17.25" customHeight="1" thickBot="1" x14ac:dyDescent="0.3">
      <c r="B42" s="8" t="s">
        <v>259</v>
      </c>
      <c r="C42" s="9"/>
      <c r="D42" s="10"/>
      <c r="E42" s="166"/>
      <c r="F42" s="166"/>
      <c r="G42" s="538">
        <f>SUM(G43:H44)</f>
        <v>8488</v>
      </c>
      <c r="H42" s="538"/>
      <c r="I42" s="383"/>
      <c r="J42" s="383"/>
      <c r="K42" s="29"/>
      <c r="L42" s="29"/>
    </row>
    <row r="43" spans="1:12" s="135" customFormat="1" ht="15" customHeight="1" thickTop="1" x14ac:dyDescent="0.25">
      <c r="A43" s="241">
        <v>5222</v>
      </c>
      <c r="B43" s="42" t="s">
        <v>11</v>
      </c>
      <c r="C43" s="21"/>
      <c r="D43" s="22"/>
      <c r="E43" s="169"/>
      <c r="F43" s="169"/>
      <c r="G43" s="532">
        <v>6988</v>
      </c>
      <c r="H43" s="533"/>
      <c r="I43" s="78">
        <v>5250</v>
      </c>
      <c r="J43" s="78">
        <f>151+296+35+3723</f>
        <v>4205</v>
      </c>
      <c r="K43" s="52">
        <v>52</v>
      </c>
      <c r="L43" s="52"/>
    </row>
    <row r="44" spans="1:12" s="135" customFormat="1" ht="15" customHeight="1" x14ac:dyDescent="0.25">
      <c r="A44" s="241">
        <v>5222</v>
      </c>
      <c r="B44" s="42" t="s">
        <v>11</v>
      </c>
      <c r="C44" s="21"/>
      <c r="D44" s="22"/>
      <c r="E44" s="169"/>
      <c r="F44" s="169"/>
      <c r="G44" s="532">
        <v>1500</v>
      </c>
      <c r="H44" s="533"/>
      <c r="I44" s="78"/>
      <c r="J44" s="78">
        <f>975+35</f>
        <v>1010</v>
      </c>
      <c r="K44" s="52">
        <v>53</v>
      </c>
      <c r="L44" s="52"/>
    </row>
    <row r="45" spans="1:12" x14ac:dyDescent="0.2">
      <c r="J45" s="146">
        <v>35</v>
      </c>
      <c r="K45" s="29">
        <v>54</v>
      </c>
      <c r="L45" s="29"/>
    </row>
    <row r="46" spans="1:12" x14ac:dyDescent="0.2">
      <c r="K46" s="29"/>
      <c r="L46" s="29"/>
    </row>
    <row r="47" spans="1:12" x14ac:dyDescent="0.2">
      <c r="D47" s="351" t="s">
        <v>133</v>
      </c>
      <c r="E47" s="352">
        <f>SUM(E16)</f>
        <v>13988</v>
      </c>
      <c r="F47" s="352">
        <f t="shared" ref="F47:G47" si="1">SUM(F16)</f>
        <v>13988</v>
      </c>
      <c r="G47" s="352">
        <f t="shared" si="1"/>
        <v>13988</v>
      </c>
      <c r="K47" s="29"/>
      <c r="L47" s="29"/>
    </row>
    <row r="48" spans="1:12" x14ac:dyDescent="0.2">
      <c r="D48" s="351" t="s">
        <v>134</v>
      </c>
      <c r="E48" s="352">
        <v>0</v>
      </c>
      <c r="F48" s="352">
        <v>0</v>
      </c>
      <c r="G48" s="352">
        <v>0</v>
      </c>
    </row>
    <row r="49" spans="4:7" ht="15" x14ac:dyDescent="0.25">
      <c r="D49" s="353" t="s">
        <v>78</v>
      </c>
      <c r="E49" s="354">
        <f>SUM(E47:E48)</f>
        <v>13988</v>
      </c>
      <c r="F49" s="354">
        <f>SUM(F47:F48)</f>
        <v>13988</v>
      </c>
      <c r="G49" s="354">
        <f>SUM(G47:G48)</f>
        <v>13988</v>
      </c>
    </row>
  </sheetData>
  <mergeCells count="29">
    <mergeCell ref="G30:H30"/>
    <mergeCell ref="D29:F30"/>
    <mergeCell ref="G27:H27"/>
    <mergeCell ref="G28:H28"/>
    <mergeCell ref="G23:H23"/>
    <mergeCell ref="G24:H24"/>
    <mergeCell ref="D28:E28"/>
    <mergeCell ref="G1:H1"/>
    <mergeCell ref="B16:D16"/>
    <mergeCell ref="G19:H19"/>
    <mergeCell ref="D27:F27"/>
    <mergeCell ref="G20:H20"/>
    <mergeCell ref="G21:H21"/>
    <mergeCell ref="G44:H44"/>
    <mergeCell ref="G42:H42"/>
    <mergeCell ref="G43:H43"/>
    <mergeCell ref="B32:F32"/>
    <mergeCell ref="G32:H32"/>
    <mergeCell ref="G33:H33"/>
    <mergeCell ref="G37:H37"/>
    <mergeCell ref="G38:H38"/>
    <mergeCell ref="G36:H36"/>
    <mergeCell ref="G39:H39"/>
    <mergeCell ref="G40:H40"/>
    <mergeCell ref="D39:F39"/>
    <mergeCell ref="D40:F40"/>
    <mergeCell ref="D38:F38"/>
    <mergeCell ref="D36:E36"/>
    <mergeCell ref="D37:E37"/>
  </mergeCells>
  <pageMargins left="0.70866141732283472" right="0.70866141732283472" top="0.78740157480314965" bottom="0.78740157480314965" header="0.31496062992125984" footer="0.31496062992125984"/>
  <pageSetup paperSize="9" scale="70" firstPageNumber="75" orientation="portrait" useFirstPageNumber="1" r:id="rId1"/>
  <headerFooter>
    <oddFooter>&amp;L&amp;"-,Kurzíva"Zastupitelstvo Olomouckého kraje 12.12.2022
11.1. - Rozpočet Olomouckého kraje na rok 2023 - návrh rozpočtu
Příloha č. 3b): dotační tituly&amp;R&amp;"-,Kurzíva"Strana &amp;P (Celkem 193)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K56"/>
  <sheetViews>
    <sheetView view="pageBreakPreview" topLeftCell="A28" zoomScaleNormal="100" zoomScaleSheetLayoutView="100" workbookViewId="0">
      <selection activeCell="H5" sqref="H5"/>
    </sheetView>
  </sheetViews>
  <sheetFormatPr defaultColWidth="9.140625" defaultRowHeight="14.25" x14ac:dyDescent="0.2"/>
  <cols>
    <col min="1" max="1" width="5.42578125" style="236" customWidth="1"/>
    <col min="2" max="2" width="8.5703125" style="96" customWidth="1"/>
    <col min="3" max="3" width="9.85546875" style="96" customWidth="1"/>
    <col min="4" max="4" width="54.42578125" style="29" customWidth="1"/>
    <col min="5" max="6" width="14.140625" style="73" customWidth="1"/>
    <col min="7" max="7" width="13.140625" style="73" customWidth="1"/>
    <col min="8" max="8" width="9.140625" style="29" customWidth="1"/>
    <col min="9" max="10" width="9.140625" style="146"/>
    <col min="11" max="16384" width="9.140625" style="29"/>
  </cols>
  <sheetData>
    <row r="1" spans="1:10" ht="23.25" x14ac:dyDescent="0.35">
      <c r="B1" s="74" t="s">
        <v>50</v>
      </c>
      <c r="C1" s="75"/>
      <c r="D1" s="52"/>
      <c r="E1" s="63"/>
      <c r="F1" s="63"/>
      <c r="G1" s="543" t="s">
        <v>38</v>
      </c>
      <c r="H1" s="543"/>
    </row>
    <row r="2" spans="1:10" x14ac:dyDescent="0.2">
      <c r="B2" s="75"/>
      <c r="C2" s="75"/>
      <c r="D2" s="52"/>
      <c r="E2" s="63"/>
      <c r="F2" s="63"/>
      <c r="G2" s="63"/>
      <c r="H2" s="52"/>
    </row>
    <row r="3" spans="1:10" x14ac:dyDescent="0.2">
      <c r="B3" s="76" t="s">
        <v>2</v>
      </c>
      <c r="C3" s="76" t="s">
        <v>39</v>
      </c>
      <c r="D3" s="52"/>
      <c r="E3" s="63"/>
      <c r="F3" s="63"/>
      <c r="G3" s="63"/>
      <c r="H3" s="52"/>
    </row>
    <row r="4" spans="1:10" x14ac:dyDescent="0.2">
      <c r="B4" s="75"/>
      <c r="C4" s="76" t="s">
        <v>3</v>
      </c>
      <c r="D4" s="52"/>
      <c r="E4" s="63"/>
      <c r="F4" s="63"/>
      <c r="G4" s="63"/>
      <c r="H4" s="52"/>
    </row>
    <row r="5" spans="1:10" s="67" customFormat="1" ht="13.5" thickBot="1" x14ac:dyDescent="0.25">
      <c r="A5" s="236"/>
      <c r="B5" s="77"/>
      <c r="C5" s="77"/>
      <c r="D5" s="53"/>
      <c r="E5" s="78"/>
      <c r="F5" s="78"/>
      <c r="G5" s="78"/>
      <c r="H5" s="489" t="s">
        <v>4</v>
      </c>
      <c r="I5" s="146"/>
      <c r="J5" s="146"/>
    </row>
    <row r="6" spans="1:10" s="101" customFormat="1" ht="39" customHeight="1" thickTop="1" thickBot="1" x14ac:dyDescent="0.25">
      <c r="A6" s="234"/>
      <c r="B6" s="79" t="s">
        <v>5</v>
      </c>
      <c r="C6" s="80" t="s">
        <v>6</v>
      </c>
      <c r="D6" s="81" t="s">
        <v>7</v>
      </c>
      <c r="E6" s="64" t="s">
        <v>212</v>
      </c>
      <c r="F6" s="64" t="s">
        <v>213</v>
      </c>
      <c r="G6" s="64" t="s">
        <v>214</v>
      </c>
      <c r="H6" s="30" t="s">
        <v>8</v>
      </c>
      <c r="I6" s="164"/>
      <c r="J6" s="164"/>
    </row>
    <row r="7" spans="1:10" s="137" customFormat="1" thickTop="1" thickBot="1" x14ac:dyDescent="0.25">
      <c r="A7" s="235"/>
      <c r="B7" s="82">
        <v>1</v>
      </c>
      <c r="C7" s="83">
        <v>2</v>
      </c>
      <c r="D7" s="83">
        <v>3</v>
      </c>
      <c r="E7" s="132">
        <v>4</v>
      </c>
      <c r="F7" s="132">
        <v>5</v>
      </c>
      <c r="G7" s="132">
        <v>6</v>
      </c>
      <c r="H7" s="162" t="s">
        <v>107</v>
      </c>
      <c r="I7" s="165"/>
      <c r="J7" s="165"/>
    </row>
    <row r="8" spans="1:10" s="145" customFormat="1" ht="15" thickTop="1" x14ac:dyDescent="0.2">
      <c r="B8" s="201">
        <v>3299</v>
      </c>
      <c r="C8" s="202">
        <v>52</v>
      </c>
      <c r="D8" s="59" t="s">
        <v>223</v>
      </c>
      <c r="E8" s="381">
        <f>SUM(I20)</f>
        <v>10400</v>
      </c>
      <c r="F8" s="381">
        <f>SUM(J20)</f>
        <v>10280</v>
      </c>
      <c r="G8" s="381">
        <f>SUM(G20)</f>
        <v>10400</v>
      </c>
      <c r="H8" s="54">
        <f t="shared" ref="H8:H10" si="0">G8/E8*100</f>
        <v>100</v>
      </c>
      <c r="I8" s="165"/>
      <c r="J8" s="165"/>
    </row>
    <row r="9" spans="1:10" s="145" customFormat="1" ht="28.5" x14ac:dyDescent="0.2">
      <c r="B9" s="309">
        <v>3299</v>
      </c>
      <c r="C9" s="335">
        <v>53</v>
      </c>
      <c r="D9" s="336" t="s">
        <v>219</v>
      </c>
      <c r="E9" s="382">
        <f>SUM(I23)</f>
        <v>5700</v>
      </c>
      <c r="F9" s="382">
        <f>SUM(J23)</f>
        <v>5820</v>
      </c>
      <c r="G9" s="382">
        <f>SUM(G23)</f>
        <v>5700</v>
      </c>
      <c r="H9" s="54"/>
      <c r="I9" s="165"/>
      <c r="J9" s="165"/>
    </row>
    <row r="10" spans="1:10" s="145" customFormat="1" x14ac:dyDescent="0.2">
      <c r="B10" s="84">
        <v>3299</v>
      </c>
      <c r="C10" s="85">
        <v>54</v>
      </c>
      <c r="D10" s="59" t="s">
        <v>248</v>
      </c>
      <c r="E10" s="382">
        <f>SUM(I29)</f>
        <v>700</v>
      </c>
      <c r="F10" s="382">
        <f>SUM(J29)</f>
        <v>700</v>
      </c>
      <c r="G10" s="382">
        <f>SUM(G29)</f>
        <v>700</v>
      </c>
      <c r="H10" s="54">
        <f t="shared" si="0"/>
        <v>100</v>
      </c>
      <c r="I10" s="165"/>
      <c r="J10" s="165"/>
    </row>
    <row r="11" spans="1:10" ht="30.75" customHeight="1" x14ac:dyDescent="0.2">
      <c r="B11" s="309">
        <v>3792</v>
      </c>
      <c r="C11" s="335">
        <v>53</v>
      </c>
      <c r="D11" s="336" t="s">
        <v>219</v>
      </c>
      <c r="E11" s="13">
        <f>SUM(I35)</f>
        <v>2400</v>
      </c>
      <c r="F11" s="13">
        <f>SUM(J35)</f>
        <v>1534</v>
      </c>
      <c r="G11" s="13">
        <f>SUM(G35)</f>
        <v>2400</v>
      </c>
      <c r="H11" s="54"/>
    </row>
    <row r="12" spans="1:10" s="145" customFormat="1" x14ac:dyDescent="0.2">
      <c r="B12" s="84">
        <v>3792</v>
      </c>
      <c r="C12" s="85">
        <v>52</v>
      </c>
      <c r="D12" s="59" t="s">
        <v>223</v>
      </c>
      <c r="E12" s="382">
        <f>SUM(I36)</f>
        <v>0</v>
      </c>
      <c r="F12" s="382">
        <f>SUM(J36)</f>
        <v>830</v>
      </c>
      <c r="G12" s="382"/>
      <c r="H12" s="54"/>
      <c r="I12" s="165"/>
      <c r="J12" s="165"/>
    </row>
    <row r="13" spans="1:10" ht="15" customHeight="1" x14ac:dyDescent="0.2">
      <c r="B13" s="84">
        <v>3429</v>
      </c>
      <c r="C13" s="85">
        <v>52</v>
      </c>
      <c r="D13" s="59" t="s">
        <v>223</v>
      </c>
      <c r="E13" s="13">
        <f>SUM(I42)</f>
        <v>1000</v>
      </c>
      <c r="F13" s="13">
        <f>SUM(J42)</f>
        <v>952</v>
      </c>
      <c r="G13" s="13">
        <f>SUM(G42)</f>
        <v>1000</v>
      </c>
      <c r="H13" s="54">
        <f>G13/E13*100</f>
        <v>100</v>
      </c>
    </row>
    <row r="14" spans="1:10" s="337" customFormat="1" ht="30.75" customHeight="1" thickBot="1" x14ac:dyDescent="0.3">
      <c r="A14" s="329"/>
      <c r="B14" s="309">
        <v>3429</v>
      </c>
      <c r="C14" s="335">
        <v>53</v>
      </c>
      <c r="D14" s="336" t="s">
        <v>219</v>
      </c>
      <c r="E14" s="218">
        <f>SUM(I43)</f>
        <v>0</v>
      </c>
      <c r="F14" s="218">
        <f t="shared" ref="F14" si="1">SUM(J43)</f>
        <v>84</v>
      </c>
      <c r="G14" s="218"/>
      <c r="H14" s="219"/>
      <c r="I14" s="359"/>
      <c r="J14" s="359"/>
    </row>
    <row r="15" spans="1:10" s="72" customFormat="1" ht="16.5" thickTop="1" thickBot="1" x14ac:dyDescent="0.3">
      <c r="A15" s="239"/>
      <c r="B15" s="544" t="s">
        <v>9</v>
      </c>
      <c r="C15" s="545"/>
      <c r="D15" s="546"/>
      <c r="E15" s="28">
        <f>SUM(E8:E14)</f>
        <v>20200</v>
      </c>
      <c r="F15" s="28">
        <f t="shared" ref="F15:G15" si="2">SUM(F8:F14)</f>
        <v>20200</v>
      </c>
      <c r="G15" s="28">
        <f t="shared" si="2"/>
        <v>20200</v>
      </c>
      <c r="H15" s="31">
        <f>G15/E15*100</f>
        <v>100</v>
      </c>
      <c r="I15" s="360"/>
      <c r="J15" s="360"/>
    </row>
    <row r="16" spans="1:10" ht="15" thickTop="1" x14ac:dyDescent="0.2">
      <c r="B16" s="111"/>
      <c r="C16" s="111"/>
      <c r="D16" s="111"/>
      <c r="E16" s="111"/>
      <c r="F16" s="111"/>
      <c r="G16" s="111"/>
      <c r="H16" s="111"/>
    </row>
    <row r="17" spans="1:10" ht="15" x14ac:dyDescent="0.25">
      <c r="B17" s="86" t="s">
        <v>10</v>
      </c>
      <c r="C17" s="75"/>
      <c r="D17" s="52"/>
      <c r="E17" s="63"/>
      <c r="F17" s="63"/>
      <c r="G17" s="63"/>
      <c r="H17" s="52"/>
    </row>
    <row r="18" spans="1:10" ht="29.25" customHeight="1" x14ac:dyDescent="0.25">
      <c r="B18" s="52" t="s">
        <v>14</v>
      </c>
      <c r="C18" s="75"/>
      <c r="D18" s="566" t="s">
        <v>242</v>
      </c>
      <c r="E18" s="566"/>
      <c r="F18" s="566"/>
      <c r="G18" s="539">
        <f>17600-1500</f>
        <v>16100</v>
      </c>
      <c r="H18" s="540"/>
    </row>
    <row r="19" spans="1:10" x14ac:dyDescent="0.2">
      <c r="B19" s="75"/>
      <c r="C19" s="75"/>
      <c r="D19" s="52"/>
      <c r="E19" s="63"/>
      <c r="F19" s="63"/>
      <c r="G19" s="63"/>
      <c r="H19" s="52"/>
    </row>
    <row r="20" spans="1:10" ht="17.25" customHeight="1" thickBot="1" x14ac:dyDescent="0.3">
      <c r="B20" s="88" t="s">
        <v>258</v>
      </c>
      <c r="C20" s="89"/>
      <c r="D20" s="90"/>
      <c r="E20" s="91"/>
      <c r="F20" s="91"/>
      <c r="G20" s="538">
        <f>SUM(G21)</f>
        <v>10400</v>
      </c>
      <c r="H20" s="538"/>
      <c r="I20" s="146">
        <v>10400</v>
      </c>
      <c r="J20" s="146">
        <v>10280</v>
      </c>
    </row>
    <row r="21" spans="1:10" ht="15.75" thickTop="1" x14ac:dyDescent="0.25">
      <c r="A21" s="236">
        <v>5221</v>
      </c>
      <c r="B21" s="42" t="s">
        <v>108</v>
      </c>
      <c r="C21" s="75"/>
      <c r="D21" s="52"/>
      <c r="E21" s="63"/>
      <c r="F21" s="63"/>
      <c r="G21" s="532">
        <v>10400</v>
      </c>
      <c r="H21" s="533"/>
    </row>
    <row r="22" spans="1:10" ht="15" x14ac:dyDescent="0.25">
      <c r="B22" s="42"/>
      <c r="C22" s="75"/>
      <c r="D22" s="52"/>
      <c r="E22" s="63"/>
      <c r="F22" s="63"/>
      <c r="G22" s="364"/>
      <c r="H22" s="365"/>
    </row>
    <row r="23" spans="1:10" ht="30.75" customHeight="1" thickBot="1" x14ac:dyDescent="0.3">
      <c r="B23" s="536" t="s">
        <v>246</v>
      </c>
      <c r="C23" s="537"/>
      <c r="D23" s="537"/>
      <c r="E23" s="537"/>
      <c r="F23" s="537"/>
      <c r="G23" s="538">
        <f>SUM(G24)</f>
        <v>5700</v>
      </c>
      <c r="H23" s="538"/>
      <c r="I23" s="146">
        <v>5700</v>
      </c>
      <c r="J23" s="146">
        <v>5820</v>
      </c>
    </row>
    <row r="24" spans="1:10" ht="14.25" customHeight="1" thickTop="1" x14ac:dyDescent="0.25">
      <c r="A24" s="236">
        <v>5332</v>
      </c>
      <c r="B24" s="92" t="s">
        <v>250</v>
      </c>
      <c r="C24" s="75"/>
      <c r="D24" s="52"/>
      <c r="E24" s="63"/>
      <c r="F24" s="63"/>
      <c r="G24" s="532">
        <v>5700</v>
      </c>
      <c r="H24" s="533"/>
    </row>
    <row r="25" spans="1:10" ht="15" x14ac:dyDescent="0.25">
      <c r="B25" s="42"/>
      <c r="C25" s="75"/>
      <c r="D25" s="52"/>
      <c r="E25" s="63"/>
      <c r="F25" s="63"/>
      <c r="G25" s="364"/>
      <c r="H25" s="365"/>
    </row>
    <row r="26" spans="1:10" ht="15" x14ac:dyDescent="0.25">
      <c r="B26" s="42"/>
      <c r="C26" s="75"/>
      <c r="D26" s="52"/>
      <c r="E26" s="63"/>
      <c r="F26" s="63"/>
      <c r="G26" s="364"/>
      <c r="H26" s="365"/>
    </row>
    <row r="27" spans="1:10" ht="27" customHeight="1" x14ac:dyDescent="0.25">
      <c r="B27" s="52" t="s">
        <v>14</v>
      </c>
      <c r="C27" s="75"/>
      <c r="D27" s="565" t="s">
        <v>243</v>
      </c>
      <c r="E27" s="565"/>
      <c r="F27" s="63"/>
      <c r="G27" s="539">
        <v>700</v>
      </c>
      <c r="H27" s="540"/>
    </row>
    <row r="28" spans="1:10" ht="15" x14ac:dyDescent="0.25">
      <c r="B28" s="86"/>
      <c r="C28" s="75"/>
      <c r="D28" s="52"/>
      <c r="E28" s="63"/>
      <c r="F28" s="63"/>
      <c r="G28" s="63"/>
      <c r="H28" s="52"/>
    </row>
    <row r="29" spans="1:10" ht="15.75" thickBot="1" x14ac:dyDescent="0.3">
      <c r="B29" s="88" t="s">
        <v>249</v>
      </c>
      <c r="C29" s="89"/>
      <c r="D29" s="90"/>
      <c r="E29" s="91"/>
      <c r="F29" s="91"/>
      <c r="G29" s="538">
        <f>SUM(G30)</f>
        <v>700</v>
      </c>
      <c r="H29" s="538"/>
      <c r="I29" s="383">
        <v>700</v>
      </c>
      <c r="J29" s="383">
        <v>700</v>
      </c>
    </row>
    <row r="30" spans="1:10" ht="15.75" thickTop="1" x14ac:dyDescent="0.25">
      <c r="A30" s="236">
        <v>5493</v>
      </c>
      <c r="B30" s="92" t="s">
        <v>33</v>
      </c>
      <c r="C30" s="75"/>
      <c r="D30" s="52"/>
      <c r="E30" s="63"/>
      <c r="F30" s="63"/>
      <c r="G30" s="532">
        <v>700</v>
      </c>
      <c r="H30" s="533"/>
    </row>
    <row r="31" spans="1:10" ht="15" x14ac:dyDescent="0.25">
      <c r="B31" s="42"/>
      <c r="C31" s="75"/>
      <c r="D31" s="52"/>
      <c r="E31" s="63"/>
      <c r="F31" s="63"/>
      <c r="G31" s="364"/>
      <c r="H31" s="365"/>
    </row>
    <row r="32" spans="1:10" ht="15" x14ac:dyDescent="0.25">
      <c r="B32" s="86"/>
      <c r="C32" s="75"/>
      <c r="D32" s="52"/>
      <c r="E32" s="63"/>
      <c r="F32" s="63"/>
      <c r="G32" s="63"/>
      <c r="H32" s="52"/>
    </row>
    <row r="33" spans="1:11" ht="30" customHeight="1" x14ac:dyDescent="0.25">
      <c r="B33" s="52" t="s">
        <v>14</v>
      </c>
      <c r="C33" s="75"/>
      <c r="D33" s="566" t="s">
        <v>244</v>
      </c>
      <c r="E33" s="566"/>
      <c r="F33" s="63"/>
      <c r="G33" s="539">
        <v>2400</v>
      </c>
      <c r="H33" s="540"/>
    </row>
    <row r="34" spans="1:11" x14ac:dyDescent="0.2">
      <c r="B34" s="75"/>
      <c r="C34" s="75"/>
      <c r="D34" s="52"/>
      <c r="E34" s="63"/>
      <c r="F34" s="63"/>
      <c r="G34" s="63"/>
      <c r="H34" s="52"/>
    </row>
    <row r="35" spans="1:11" ht="30.75" customHeight="1" thickBot="1" x14ac:dyDescent="0.3">
      <c r="B35" s="536" t="s">
        <v>247</v>
      </c>
      <c r="C35" s="537"/>
      <c r="D35" s="537"/>
      <c r="E35" s="537"/>
      <c r="F35" s="537"/>
      <c r="G35" s="538">
        <f>SUM(G36)</f>
        <v>2400</v>
      </c>
      <c r="H35" s="538"/>
      <c r="I35" s="146">
        <v>2400</v>
      </c>
      <c r="J35" s="146">
        <f>946+588</f>
        <v>1534</v>
      </c>
    </row>
    <row r="36" spans="1:11" ht="14.25" customHeight="1" thickTop="1" x14ac:dyDescent="0.25">
      <c r="A36" s="236">
        <v>5331</v>
      </c>
      <c r="B36" s="92" t="s">
        <v>40</v>
      </c>
      <c r="C36" s="75"/>
      <c r="D36" s="52"/>
      <c r="E36" s="63"/>
      <c r="F36" s="63"/>
      <c r="G36" s="532">
        <v>2400</v>
      </c>
      <c r="H36" s="533"/>
      <c r="I36" s="146">
        <v>0</v>
      </c>
      <c r="J36" s="146">
        <v>830</v>
      </c>
      <c r="K36" s="29">
        <v>52</v>
      </c>
    </row>
    <row r="38" spans="1:11" x14ac:dyDescent="0.2">
      <c r="B38" s="75"/>
      <c r="C38" s="75"/>
      <c r="D38" s="52"/>
      <c r="E38" s="63"/>
      <c r="F38" s="63"/>
      <c r="G38" s="63"/>
      <c r="H38" s="52"/>
    </row>
    <row r="39" spans="1:11" x14ac:dyDescent="0.2">
      <c r="B39" s="52" t="s">
        <v>14</v>
      </c>
      <c r="C39" s="75"/>
      <c r="D39" s="566" t="s">
        <v>245</v>
      </c>
      <c r="E39" s="566"/>
      <c r="F39" s="566"/>
      <c r="G39" s="52"/>
      <c r="H39" s="52"/>
    </row>
    <row r="40" spans="1:11" ht="15" x14ac:dyDescent="0.25">
      <c r="B40" s="75"/>
      <c r="C40" s="75"/>
      <c r="D40" s="566"/>
      <c r="E40" s="566"/>
      <c r="F40" s="566"/>
      <c r="G40" s="539">
        <v>1000</v>
      </c>
      <c r="H40" s="540"/>
    </row>
    <row r="41" spans="1:11" x14ac:dyDescent="0.2">
      <c r="B41" s="75"/>
      <c r="C41" s="75"/>
      <c r="D41" s="52"/>
      <c r="E41" s="63"/>
      <c r="F41" s="63"/>
      <c r="G41" s="63"/>
      <c r="H41" s="52"/>
    </row>
    <row r="42" spans="1:11" ht="17.25" customHeight="1" thickBot="1" x14ac:dyDescent="0.3">
      <c r="B42" s="88" t="s">
        <v>259</v>
      </c>
      <c r="C42" s="89"/>
      <c r="D42" s="90"/>
      <c r="E42" s="91"/>
      <c r="F42" s="91"/>
      <c r="G42" s="538">
        <f>SUM(G43)</f>
        <v>1000</v>
      </c>
      <c r="H42" s="538"/>
      <c r="I42" s="146">
        <v>1000</v>
      </c>
      <c r="J42" s="146">
        <f>75+877</f>
        <v>952</v>
      </c>
    </row>
    <row r="43" spans="1:11" s="52" customFormat="1" ht="15" customHeight="1" thickTop="1" x14ac:dyDescent="0.25">
      <c r="A43" s="241">
        <v>5222</v>
      </c>
      <c r="B43" s="92" t="s">
        <v>11</v>
      </c>
      <c r="C43" s="93"/>
      <c r="D43" s="41"/>
      <c r="E43" s="94"/>
      <c r="F43" s="94"/>
      <c r="G43" s="532">
        <v>1000</v>
      </c>
      <c r="H43" s="533"/>
      <c r="I43" s="78">
        <v>0</v>
      </c>
      <c r="J43" s="78">
        <f>21+63</f>
        <v>84</v>
      </c>
      <c r="K43" s="52">
        <v>53</v>
      </c>
    </row>
    <row r="44" spans="1:11" x14ac:dyDescent="0.2">
      <c r="B44" s="75"/>
      <c r="C44" s="75"/>
      <c r="D44" s="52"/>
      <c r="E44" s="63"/>
      <c r="F44" s="63"/>
      <c r="G44" s="63"/>
      <c r="H44" s="52"/>
    </row>
    <row r="45" spans="1:11" x14ac:dyDescent="0.2">
      <c r="B45" s="75"/>
      <c r="C45" s="75"/>
      <c r="D45" s="52"/>
      <c r="E45" s="63"/>
      <c r="F45" s="63"/>
      <c r="G45" s="63"/>
      <c r="H45" s="52"/>
    </row>
    <row r="48" spans="1:11" x14ac:dyDescent="0.2">
      <c r="D48" s="351" t="s">
        <v>133</v>
      </c>
      <c r="E48" s="352">
        <f>SUM(E15)</f>
        <v>20200</v>
      </c>
      <c r="F48" s="352">
        <f t="shared" ref="F48:G48" si="3">SUM(F15)</f>
        <v>20200</v>
      </c>
      <c r="G48" s="352">
        <f t="shared" si="3"/>
        <v>20200</v>
      </c>
    </row>
    <row r="49" spans="2:8" x14ac:dyDescent="0.2">
      <c r="D49" s="351" t="s">
        <v>134</v>
      </c>
      <c r="E49" s="352">
        <f>SUM(E6)</f>
        <v>0</v>
      </c>
      <c r="F49" s="352">
        <f>SUM(F4,F6)</f>
        <v>0</v>
      </c>
      <c r="G49" s="352">
        <f>SUM(G4,G6)</f>
        <v>0</v>
      </c>
    </row>
    <row r="50" spans="2:8" ht="15" x14ac:dyDescent="0.25">
      <c r="B50" s="75"/>
      <c r="C50" s="75"/>
      <c r="D50" s="353" t="s">
        <v>78</v>
      </c>
      <c r="E50" s="354">
        <f>SUM(E48:E49)</f>
        <v>20200</v>
      </c>
      <c r="F50" s="354">
        <f>SUM(F48:F49)</f>
        <v>20200</v>
      </c>
      <c r="G50" s="354">
        <f>SUM(G48:G49)</f>
        <v>20200</v>
      </c>
      <c r="H50" s="52"/>
    </row>
    <row r="51" spans="2:8" x14ac:dyDescent="0.2">
      <c r="B51" s="75"/>
      <c r="C51" s="75"/>
      <c r="D51" s="52"/>
      <c r="E51" s="63"/>
      <c r="F51" s="63"/>
      <c r="G51" s="63"/>
      <c r="H51" s="52"/>
    </row>
    <row r="56" spans="2:8" ht="15" x14ac:dyDescent="0.25">
      <c r="B56" s="42"/>
      <c r="C56" s="75"/>
      <c r="D56" s="52"/>
      <c r="E56" s="63"/>
      <c r="F56" s="63"/>
      <c r="G56" s="228"/>
      <c r="H56" s="229"/>
    </row>
  </sheetData>
  <mergeCells count="22">
    <mergeCell ref="G43:H43"/>
    <mergeCell ref="G36:H36"/>
    <mergeCell ref="G35:H35"/>
    <mergeCell ref="D33:E33"/>
    <mergeCell ref="D39:F40"/>
    <mergeCell ref="G33:H33"/>
    <mergeCell ref="B35:F35"/>
    <mergeCell ref="G40:H40"/>
    <mergeCell ref="G27:H27"/>
    <mergeCell ref="G30:H30"/>
    <mergeCell ref="G1:H1"/>
    <mergeCell ref="G42:H42"/>
    <mergeCell ref="B15:D15"/>
    <mergeCell ref="G29:H29"/>
    <mergeCell ref="D27:E27"/>
    <mergeCell ref="B23:F23"/>
    <mergeCell ref="G23:H23"/>
    <mergeCell ref="G24:H24"/>
    <mergeCell ref="G18:H18"/>
    <mergeCell ref="D18:F18"/>
    <mergeCell ref="G21:H21"/>
    <mergeCell ref="G20:H20"/>
  </mergeCells>
  <pageMargins left="0.70866141732283472" right="0.70866141732283472" top="0.78740157480314965" bottom="0.78740157480314965" header="0.31496062992125984" footer="0.31496062992125984"/>
  <pageSetup paperSize="9" scale="70" firstPageNumber="76" orientation="portrait" useFirstPageNumber="1" r:id="rId1"/>
  <headerFooter>
    <oddFooter>&amp;L&amp;"-,Kurzíva"Zastupitelstvo Olomouckého kraje 12.12.2022
11.1. - Rozpočet Olomouckého kraje na rok 2023 - návrh rozpočtu
Příloha č. 3b): dotační tituly&amp;R&amp;"-,Kurzíva"Strana &amp;P (Celkem 193)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L44"/>
  <sheetViews>
    <sheetView view="pageBreakPreview" topLeftCell="A13" zoomScaleNormal="100" zoomScaleSheetLayoutView="100" workbookViewId="0">
      <selection activeCell="H7" sqref="H7"/>
    </sheetView>
  </sheetViews>
  <sheetFormatPr defaultColWidth="9.140625" defaultRowHeight="14.25" x14ac:dyDescent="0.2"/>
  <cols>
    <col min="1" max="1" width="6.140625" style="236" customWidth="1"/>
    <col min="2" max="2" width="8.5703125" style="1" customWidth="1"/>
    <col min="3" max="3" width="9.140625" style="1"/>
    <col min="4" max="4" width="54.42578125" style="2" customWidth="1"/>
    <col min="5" max="5" width="14.140625" style="3" customWidth="1"/>
    <col min="6" max="6" width="15.140625" style="3" customWidth="1"/>
    <col min="7" max="7" width="14.140625" style="3" customWidth="1"/>
    <col min="8" max="8" width="9.140625" style="2" customWidth="1"/>
    <col min="9" max="10" width="9.140625" style="372"/>
    <col min="11" max="12" width="9.140625" style="377"/>
    <col min="13" max="16384" width="9.140625" style="2"/>
  </cols>
  <sheetData>
    <row r="1" spans="1:12" ht="23.25" x14ac:dyDescent="0.35">
      <c r="B1" s="43" t="s">
        <v>25</v>
      </c>
      <c r="C1" s="39"/>
      <c r="D1" s="20"/>
      <c r="E1" s="40"/>
      <c r="F1" s="40"/>
      <c r="G1" s="557" t="s">
        <v>26</v>
      </c>
      <c r="H1" s="557"/>
    </row>
    <row r="2" spans="1:12" x14ac:dyDescent="0.2">
      <c r="B2" s="39"/>
      <c r="C2" s="39"/>
      <c r="D2" s="20"/>
      <c r="E2" s="40"/>
      <c r="F2" s="40"/>
      <c r="G2" s="40"/>
      <c r="H2" s="20"/>
    </row>
    <row r="3" spans="1:12" x14ac:dyDescent="0.2">
      <c r="B3" s="36" t="s">
        <v>2</v>
      </c>
      <c r="C3" s="157" t="s">
        <v>255</v>
      </c>
      <c r="D3" s="20"/>
      <c r="E3" s="40"/>
      <c r="F3" s="40"/>
      <c r="G3" s="40"/>
      <c r="H3" s="20"/>
    </row>
    <row r="4" spans="1:12" x14ac:dyDescent="0.2">
      <c r="B4" s="39"/>
      <c r="C4" s="36" t="s">
        <v>3</v>
      </c>
      <c r="D4" s="20"/>
      <c r="E4" s="40"/>
      <c r="F4" s="40"/>
      <c r="G4" s="40"/>
      <c r="H4" s="20"/>
    </row>
    <row r="5" spans="1:12" x14ac:dyDescent="0.2">
      <c r="B5" s="39"/>
      <c r="C5" s="39"/>
      <c r="D5" s="20"/>
      <c r="E5" s="40"/>
      <c r="F5" s="40"/>
      <c r="G5" s="40"/>
      <c r="H5" s="20"/>
    </row>
    <row r="6" spans="1:12" s="4" customFormat="1" ht="13.5" thickBot="1" x14ac:dyDescent="0.25">
      <c r="A6" s="236"/>
      <c r="B6" s="44"/>
      <c r="C6" s="44"/>
      <c r="D6" s="45"/>
      <c r="E6" s="46"/>
      <c r="F6" s="46"/>
      <c r="G6" s="46"/>
      <c r="H6" s="268" t="s">
        <v>4</v>
      </c>
      <c r="I6" s="372"/>
      <c r="J6" s="372"/>
      <c r="K6" s="377"/>
      <c r="L6" s="377"/>
    </row>
    <row r="7" spans="1:12" s="101" customFormat="1" ht="39" customHeight="1" thickTop="1" thickBot="1" x14ac:dyDescent="0.25">
      <c r="A7" s="236"/>
      <c r="B7" s="79" t="s">
        <v>5</v>
      </c>
      <c r="C7" s="80" t="s">
        <v>6</v>
      </c>
      <c r="D7" s="81" t="s">
        <v>7</v>
      </c>
      <c r="E7" s="64" t="s">
        <v>212</v>
      </c>
      <c r="F7" s="64" t="s">
        <v>213</v>
      </c>
      <c r="G7" s="64" t="s">
        <v>214</v>
      </c>
      <c r="H7" s="30" t="s">
        <v>8</v>
      </c>
      <c r="I7" s="373"/>
      <c r="J7" s="373"/>
      <c r="K7" s="164"/>
      <c r="L7" s="164"/>
    </row>
    <row r="8" spans="1:12" s="137" customFormat="1" thickTop="1" thickBot="1" x14ac:dyDescent="0.25">
      <c r="A8" s="238"/>
      <c r="B8" s="82">
        <v>1</v>
      </c>
      <c r="C8" s="83">
        <v>2</v>
      </c>
      <c r="D8" s="83">
        <v>3</v>
      </c>
      <c r="E8" s="132">
        <v>4</v>
      </c>
      <c r="F8" s="132">
        <v>5</v>
      </c>
      <c r="G8" s="132">
        <v>6</v>
      </c>
      <c r="H8" s="162" t="s">
        <v>107</v>
      </c>
      <c r="I8" s="374"/>
      <c r="J8" s="374"/>
      <c r="K8" s="165"/>
      <c r="L8" s="165"/>
    </row>
    <row r="9" spans="1:12" ht="15" thickTop="1" x14ac:dyDescent="0.2">
      <c r="B9" s="106">
        <v>4349</v>
      </c>
      <c r="C9" s="107">
        <v>52</v>
      </c>
      <c r="D9" s="108" t="s">
        <v>223</v>
      </c>
      <c r="E9" s="109">
        <f>SUM(K21)</f>
        <v>1500</v>
      </c>
      <c r="F9" s="109">
        <f>SUM(L21)</f>
        <v>619</v>
      </c>
      <c r="G9" s="109">
        <f>SUM(G27)</f>
        <v>1500</v>
      </c>
      <c r="H9" s="240">
        <f>G9/E9*100</f>
        <v>100</v>
      </c>
    </row>
    <row r="10" spans="1:12" s="334" customFormat="1" ht="28.5" x14ac:dyDescent="0.25">
      <c r="A10" s="329"/>
      <c r="B10" s="330">
        <v>4349</v>
      </c>
      <c r="C10" s="331">
        <v>53</v>
      </c>
      <c r="D10" s="336" t="s">
        <v>219</v>
      </c>
      <c r="E10" s="218"/>
      <c r="F10" s="218">
        <f>SUM(L22)</f>
        <v>95</v>
      </c>
      <c r="G10" s="218"/>
      <c r="H10" s="333"/>
      <c r="I10" s="375"/>
      <c r="J10" s="375"/>
      <c r="K10" s="378"/>
      <c r="L10" s="378"/>
    </row>
    <row r="11" spans="1:12" x14ac:dyDescent="0.2">
      <c r="B11" s="24">
        <v>4349</v>
      </c>
      <c r="C11" s="25">
        <v>63</v>
      </c>
      <c r="D11" s="37" t="s">
        <v>257</v>
      </c>
      <c r="E11" s="13"/>
      <c r="F11" s="13">
        <f>SUM(L23)</f>
        <v>786</v>
      </c>
      <c r="G11" s="13"/>
      <c r="H11" s="26"/>
    </row>
    <row r="12" spans="1:12" x14ac:dyDescent="0.2">
      <c r="B12" s="24">
        <v>4339</v>
      </c>
      <c r="C12" s="25">
        <v>52</v>
      </c>
      <c r="D12" s="37" t="s">
        <v>223</v>
      </c>
      <c r="E12" s="13">
        <f>SUM(K25)</f>
        <v>1500</v>
      </c>
      <c r="F12" s="13">
        <f>SUM(L25)</f>
        <v>1421</v>
      </c>
      <c r="G12" s="13">
        <f>SUM(G29)</f>
        <v>1500</v>
      </c>
      <c r="H12" s="26">
        <f>G12/E12*100</f>
        <v>100</v>
      </c>
    </row>
    <row r="13" spans="1:12" s="334" customFormat="1" ht="28.5" x14ac:dyDescent="0.25">
      <c r="A13" s="329"/>
      <c r="B13" s="330">
        <v>4339</v>
      </c>
      <c r="C13" s="331">
        <v>53</v>
      </c>
      <c r="D13" s="336" t="s">
        <v>219</v>
      </c>
      <c r="E13" s="218"/>
      <c r="F13" s="218">
        <f>SUM(L26)</f>
        <v>79</v>
      </c>
      <c r="G13" s="218"/>
      <c r="H13" s="333"/>
      <c r="I13" s="375"/>
      <c r="J13" s="375"/>
      <c r="K13" s="378"/>
      <c r="L13" s="378"/>
    </row>
    <row r="14" spans="1:12" x14ac:dyDescent="0.2">
      <c r="B14" s="24">
        <v>4399</v>
      </c>
      <c r="C14" s="25">
        <v>52</v>
      </c>
      <c r="D14" s="37" t="s">
        <v>223</v>
      </c>
      <c r="E14" s="13">
        <f>SUM(K27)</f>
        <v>2363</v>
      </c>
      <c r="F14" s="13">
        <f>SUM(L27)</f>
        <v>2363</v>
      </c>
      <c r="G14" s="13">
        <f>SUM(G32)</f>
        <v>2363</v>
      </c>
      <c r="H14" s="26">
        <f>G14/E14*100</f>
        <v>100</v>
      </c>
    </row>
    <row r="15" spans="1:12" ht="15" thickBot="1" x14ac:dyDescent="0.25">
      <c r="B15" s="24">
        <v>4349</v>
      </c>
      <c r="C15" s="25">
        <v>52</v>
      </c>
      <c r="D15" s="37" t="s">
        <v>223</v>
      </c>
      <c r="E15" s="13">
        <f>SUM(K38)</f>
        <v>55000</v>
      </c>
      <c r="F15" s="13">
        <f>SUM(L38)</f>
        <v>58990</v>
      </c>
      <c r="G15" s="13">
        <f>SUM(G38)</f>
        <v>55000</v>
      </c>
      <c r="H15" s="26">
        <f>G15/E15*100</f>
        <v>100</v>
      </c>
    </row>
    <row r="16" spans="1:12" s="7" customFormat="1" ht="16.5" thickTop="1" thickBot="1" x14ac:dyDescent="0.3">
      <c r="A16" s="239"/>
      <c r="B16" s="568" t="s">
        <v>9</v>
      </c>
      <c r="C16" s="569"/>
      <c r="D16" s="570"/>
      <c r="E16" s="28">
        <f>SUM(E9:E15)</f>
        <v>60363</v>
      </c>
      <c r="F16" s="28">
        <f>SUM(F9:F15)</f>
        <v>64353</v>
      </c>
      <c r="G16" s="28">
        <f>SUM(G9:G15)</f>
        <v>60363</v>
      </c>
      <c r="H16" s="6">
        <f>G16/E16*100</f>
        <v>100</v>
      </c>
      <c r="I16" s="376"/>
      <c r="J16" s="376"/>
      <c r="K16" s="379"/>
      <c r="L16" s="379"/>
    </row>
    <row r="17" spans="1:12" ht="15" thickTop="1" x14ac:dyDescent="0.2">
      <c r="B17" s="20"/>
      <c r="C17" s="20"/>
      <c r="D17" s="20"/>
      <c r="E17" s="20"/>
      <c r="F17" s="20"/>
      <c r="G17" s="20"/>
      <c r="H17" s="20"/>
    </row>
    <row r="18" spans="1:12" x14ac:dyDescent="0.2">
      <c r="B18" s="47"/>
      <c r="C18" s="47"/>
      <c r="D18" s="47"/>
      <c r="E18" s="47"/>
      <c r="F18" s="47"/>
      <c r="G18" s="47"/>
      <c r="H18" s="47"/>
    </row>
    <row r="19" spans="1:12" ht="15" x14ac:dyDescent="0.25">
      <c r="B19" s="38" t="s">
        <v>10</v>
      </c>
      <c r="C19" s="39"/>
      <c r="D19" s="20"/>
      <c r="E19" s="40"/>
      <c r="F19" s="40"/>
      <c r="G19" s="40"/>
      <c r="H19" s="20"/>
    </row>
    <row r="20" spans="1:12" ht="15" x14ac:dyDescent="0.25">
      <c r="B20" s="20" t="s">
        <v>14</v>
      </c>
      <c r="C20" s="39"/>
      <c r="D20" s="48" t="s">
        <v>256</v>
      </c>
      <c r="E20" s="40"/>
      <c r="F20" s="40"/>
      <c r="G20" s="558">
        <f>SUM(G21:H24)</f>
        <v>5363</v>
      </c>
      <c r="H20" s="559"/>
    </row>
    <row r="21" spans="1:12" ht="15" x14ac:dyDescent="0.25">
      <c r="B21" s="36" t="s">
        <v>15</v>
      </c>
      <c r="C21" s="39"/>
      <c r="D21" s="41" t="s">
        <v>147</v>
      </c>
      <c r="E21" s="40"/>
      <c r="F21" s="40"/>
      <c r="G21" s="534">
        <v>1500</v>
      </c>
      <c r="H21" s="535"/>
      <c r="I21" s="372">
        <v>525</v>
      </c>
      <c r="J21" s="372">
        <v>52</v>
      </c>
      <c r="K21" s="377">
        <v>1500</v>
      </c>
      <c r="L21" s="377">
        <f>413+155+51</f>
        <v>619</v>
      </c>
    </row>
    <row r="22" spans="1:12" ht="15" x14ac:dyDescent="0.25">
      <c r="B22" s="36"/>
      <c r="C22" s="39"/>
      <c r="D22" s="41" t="s">
        <v>148</v>
      </c>
      <c r="E22" s="40"/>
      <c r="F22" s="40"/>
      <c r="G22" s="534">
        <v>1500</v>
      </c>
      <c r="H22" s="535"/>
      <c r="J22" s="372">
        <v>53</v>
      </c>
      <c r="K22" s="377">
        <v>0</v>
      </c>
      <c r="L22" s="377">
        <f>25+70</f>
        <v>95</v>
      </c>
    </row>
    <row r="23" spans="1:12" ht="15" x14ac:dyDescent="0.25">
      <c r="B23" s="36"/>
      <c r="C23" s="39"/>
      <c r="D23" s="41" t="s">
        <v>149</v>
      </c>
      <c r="E23" s="40"/>
      <c r="F23" s="40"/>
      <c r="G23" s="534">
        <v>2363</v>
      </c>
      <c r="H23" s="535"/>
      <c r="J23" s="372">
        <v>63</v>
      </c>
      <c r="K23" s="377">
        <v>0</v>
      </c>
      <c r="L23" s="377">
        <v>786</v>
      </c>
    </row>
    <row r="24" spans="1:12" hidden="1" x14ac:dyDescent="0.2">
      <c r="B24" s="103"/>
      <c r="C24" s="39"/>
      <c r="D24" s="41" t="s">
        <v>150</v>
      </c>
      <c r="E24" s="40"/>
      <c r="F24" s="40"/>
      <c r="G24" s="571">
        <v>0</v>
      </c>
      <c r="H24" s="571"/>
      <c r="I24" s="372">
        <v>526</v>
      </c>
      <c r="J24" s="372">
        <v>52</v>
      </c>
      <c r="K24" s="377">
        <v>113</v>
      </c>
      <c r="L24" s="377">
        <v>113</v>
      </c>
    </row>
    <row r="25" spans="1:12" ht="15" x14ac:dyDescent="0.25">
      <c r="B25" s="38"/>
      <c r="C25" s="39"/>
      <c r="D25" s="20"/>
      <c r="E25" s="40"/>
      <c r="F25" s="40"/>
      <c r="G25" s="40"/>
      <c r="H25" s="20"/>
      <c r="I25" s="372">
        <v>527</v>
      </c>
      <c r="J25" s="372">
        <v>52</v>
      </c>
      <c r="K25" s="377">
        <v>1500</v>
      </c>
      <c r="L25" s="377">
        <f>116+1214+91</f>
        <v>1421</v>
      </c>
    </row>
    <row r="26" spans="1:12" ht="17.25" customHeight="1" thickBot="1" x14ac:dyDescent="0.3">
      <c r="B26" s="8" t="s">
        <v>260</v>
      </c>
      <c r="C26" s="9"/>
      <c r="D26" s="10"/>
      <c r="E26" s="11"/>
      <c r="F26" s="11"/>
      <c r="G26" s="562">
        <f>SUM(G27:H27)</f>
        <v>1500</v>
      </c>
      <c r="H26" s="562"/>
      <c r="J26" s="372">
        <v>53</v>
      </c>
      <c r="K26" s="377">
        <v>0</v>
      </c>
      <c r="L26" s="377">
        <f>68+11</f>
        <v>79</v>
      </c>
    </row>
    <row r="27" spans="1:12" ht="15.75" thickTop="1" x14ac:dyDescent="0.25">
      <c r="A27" s="236">
        <v>5229</v>
      </c>
      <c r="B27" s="42" t="s">
        <v>27</v>
      </c>
      <c r="C27" s="39"/>
      <c r="D27" s="20"/>
      <c r="E27" s="40"/>
      <c r="F27" s="40"/>
      <c r="G27" s="563">
        <v>1500</v>
      </c>
      <c r="H27" s="564"/>
      <c r="I27" s="372">
        <v>528</v>
      </c>
      <c r="J27" s="372">
        <v>52</v>
      </c>
      <c r="K27" s="377">
        <v>2363</v>
      </c>
      <c r="L27" s="377">
        <v>2363</v>
      </c>
    </row>
    <row r="28" spans="1:12" ht="15" x14ac:dyDescent="0.25">
      <c r="B28" s="51"/>
      <c r="C28" s="51"/>
      <c r="D28" s="51"/>
      <c r="E28" s="51"/>
      <c r="F28" s="51"/>
      <c r="G28" s="51"/>
      <c r="H28" s="51"/>
    </row>
    <row r="29" spans="1:12" ht="17.25" customHeight="1" thickBot="1" x14ac:dyDescent="0.3">
      <c r="B29" s="8" t="s">
        <v>261</v>
      </c>
      <c r="C29" s="9"/>
      <c r="D29" s="10"/>
      <c r="E29" s="11"/>
      <c r="F29" s="11"/>
      <c r="G29" s="562">
        <f>SUM(G30)</f>
        <v>1500</v>
      </c>
      <c r="H29" s="562"/>
    </row>
    <row r="30" spans="1:12" ht="15.75" thickTop="1" x14ac:dyDescent="0.25">
      <c r="A30" s="236">
        <v>5229</v>
      </c>
      <c r="B30" s="42" t="s">
        <v>27</v>
      </c>
      <c r="C30" s="39"/>
      <c r="D30" s="20"/>
      <c r="E30" s="40"/>
      <c r="F30" s="40"/>
      <c r="G30" s="563">
        <v>1500</v>
      </c>
      <c r="H30" s="564"/>
    </row>
    <row r="31" spans="1:12" ht="15" x14ac:dyDescent="0.25">
      <c r="B31" s="51"/>
      <c r="C31" s="51"/>
      <c r="D31" s="51"/>
      <c r="E31" s="51"/>
      <c r="F31" s="51"/>
      <c r="G31" s="51"/>
      <c r="H31" s="51"/>
    </row>
    <row r="32" spans="1:12" ht="17.25" customHeight="1" thickBot="1" x14ac:dyDescent="0.3">
      <c r="B32" s="8" t="s">
        <v>262</v>
      </c>
      <c r="C32" s="9"/>
      <c r="D32" s="10"/>
      <c r="E32" s="11"/>
      <c r="F32" s="11"/>
      <c r="G32" s="562">
        <f>SUM(G33)</f>
        <v>2363</v>
      </c>
      <c r="H32" s="562"/>
    </row>
    <row r="33" spans="1:12" ht="15.75" thickTop="1" x14ac:dyDescent="0.25">
      <c r="A33" s="236">
        <v>5229</v>
      </c>
      <c r="B33" s="42" t="s">
        <v>27</v>
      </c>
      <c r="C33" s="39"/>
      <c r="D33" s="20"/>
      <c r="E33" s="40"/>
      <c r="F33" s="40"/>
      <c r="G33" s="563">
        <v>2363</v>
      </c>
      <c r="H33" s="564"/>
    </row>
    <row r="34" spans="1:12" ht="15" x14ac:dyDescent="0.25">
      <c r="B34" s="51"/>
      <c r="C34" s="51"/>
      <c r="D34" s="51"/>
      <c r="E34" s="51"/>
      <c r="F34" s="51"/>
      <c r="G34" s="51"/>
      <c r="H34" s="51"/>
    </row>
    <row r="35" spans="1:12" ht="15" x14ac:dyDescent="0.25">
      <c r="B35" s="51"/>
      <c r="C35" s="51"/>
      <c r="D35" s="51"/>
      <c r="E35" s="51"/>
      <c r="F35" s="51"/>
      <c r="G35" s="51"/>
      <c r="H35" s="51"/>
    </row>
    <row r="36" spans="1:12" ht="30" customHeight="1" x14ac:dyDescent="0.25">
      <c r="B36" s="20" t="s">
        <v>14</v>
      </c>
      <c r="C36" s="39"/>
      <c r="D36" s="555" t="s">
        <v>144</v>
      </c>
      <c r="E36" s="567"/>
      <c r="F36" s="567"/>
      <c r="G36" s="558">
        <v>55000</v>
      </c>
      <c r="H36" s="559"/>
    </row>
    <row r="37" spans="1:12" ht="15" x14ac:dyDescent="0.25">
      <c r="B37" s="51"/>
      <c r="C37" s="51"/>
      <c r="D37" s="51"/>
      <c r="E37" s="51"/>
      <c r="F37" s="51"/>
      <c r="G37" s="51"/>
      <c r="H37" s="51"/>
    </row>
    <row r="38" spans="1:12" ht="17.25" customHeight="1" thickBot="1" x14ac:dyDescent="0.3">
      <c r="B38" s="8" t="s">
        <v>260</v>
      </c>
      <c r="C38" s="9"/>
      <c r="D38" s="10"/>
      <c r="E38" s="11"/>
      <c r="F38" s="11"/>
      <c r="G38" s="562">
        <f>SUM(G39)</f>
        <v>55000</v>
      </c>
      <c r="H38" s="562"/>
      <c r="I38" s="372">
        <v>530</v>
      </c>
      <c r="J38" s="372">
        <v>52</v>
      </c>
      <c r="K38" s="377">
        <v>55000</v>
      </c>
      <c r="L38" s="377">
        <v>58990</v>
      </c>
    </row>
    <row r="39" spans="1:12" ht="15.75" thickTop="1" x14ac:dyDescent="0.25">
      <c r="A39" s="236">
        <v>5229</v>
      </c>
      <c r="B39" s="42" t="s">
        <v>27</v>
      </c>
      <c r="C39" s="39"/>
      <c r="D39" s="20"/>
      <c r="E39" s="40"/>
      <c r="F39" s="40"/>
      <c r="G39" s="563">
        <v>55000</v>
      </c>
      <c r="H39" s="564"/>
    </row>
    <row r="40" spans="1:12" x14ac:dyDescent="0.2">
      <c r="B40" s="39"/>
      <c r="C40" s="39"/>
      <c r="D40" s="20"/>
      <c r="E40" s="40"/>
      <c r="F40" s="40"/>
      <c r="G40" s="40"/>
      <c r="H40" s="20"/>
    </row>
    <row r="41" spans="1:12" x14ac:dyDescent="0.2">
      <c r="D41" s="41"/>
      <c r="E41" s="40"/>
      <c r="F41" s="40"/>
      <c r="G41" s="435"/>
      <c r="H41" s="435"/>
    </row>
    <row r="42" spans="1:12" x14ac:dyDescent="0.2">
      <c r="D42" s="351" t="s">
        <v>133</v>
      </c>
      <c r="E42" s="352">
        <f>SUM(E9,E10,E12,E13,E14,E15)</f>
        <v>60363</v>
      </c>
      <c r="F42" s="352">
        <f>SUM(F9,F10,F12,F13,F14,F15)</f>
        <v>63567</v>
      </c>
      <c r="G42" s="352">
        <f>SUM(G9,G10,G12,G13,G14,G15)</f>
        <v>60363</v>
      </c>
    </row>
    <row r="43" spans="1:12" x14ac:dyDescent="0.2">
      <c r="D43" s="351" t="s">
        <v>134</v>
      </c>
      <c r="E43" s="352">
        <f>SUM(E11)</f>
        <v>0</v>
      </c>
      <c r="F43" s="352">
        <f t="shared" ref="F43:G43" si="0">SUM(F11)</f>
        <v>786</v>
      </c>
      <c r="G43" s="352">
        <f t="shared" si="0"/>
        <v>0</v>
      </c>
    </row>
    <row r="44" spans="1:12" ht="15" x14ac:dyDescent="0.25">
      <c r="D44" s="353" t="s">
        <v>78</v>
      </c>
      <c r="E44" s="354">
        <f>SUM(E42:E43)</f>
        <v>60363</v>
      </c>
      <c r="F44" s="354">
        <f>SUM(F42:F43)</f>
        <v>64353</v>
      </c>
      <c r="G44" s="354">
        <f>SUM(G42:G43)</f>
        <v>60363</v>
      </c>
    </row>
  </sheetData>
  <mergeCells count="17">
    <mergeCell ref="G1:H1"/>
    <mergeCell ref="B16:D16"/>
    <mergeCell ref="G29:H29"/>
    <mergeCell ref="G30:H30"/>
    <mergeCell ref="G32:H32"/>
    <mergeCell ref="G20:H20"/>
    <mergeCell ref="G21:H21"/>
    <mergeCell ref="G22:H22"/>
    <mergeCell ref="G23:H23"/>
    <mergeCell ref="G26:H26"/>
    <mergeCell ref="G27:H27"/>
    <mergeCell ref="G24:H24"/>
    <mergeCell ref="G36:H36"/>
    <mergeCell ref="D36:F36"/>
    <mergeCell ref="G38:H38"/>
    <mergeCell ref="G39:H39"/>
    <mergeCell ref="G33:H33"/>
  </mergeCells>
  <pageMargins left="0.70866141732283472" right="0.70866141732283472" top="0.78740157480314965" bottom="0.78740157480314965" header="0.31496062992125984" footer="0.31496062992125984"/>
  <pageSetup paperSize="9" scale="68" firstPageNumber="77" orientation="portrait" useFirstPageNumber="1" r:id="rId1"/>
  <headerFooter>
    <oddFooter>&amp;L&amp;"-,Kurzíva"Zastupitelstvo Olomouckého kraje 12.12.2022
11.1. - Rozpočet Olomouckého kraje na rok 2023 - návrh rozpočtu
Příloha č. 3b): dotační tituly&amp;R&amp;"-,Kurzíva"Strana &amp;P (Celkem 193)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K36"/>
  <sheetViews>
    <sheetView view="pageBreakPreview" zoomScaleNormal="100" zoomScaleSheetLayoutView="100" workbookViewId="0">
      <selection activeCell="D18" sqref="D18"/>
    </sheetView>
  </sheetViews>
  <sheetFormatPr defaultColWidth="9.140625" defaultRowHeight="14.25" x14ac:dyDescent="0.2"/>
  <cols>
    <col min="1" max="1" width="5" style="233" customWidth="1"/>
    <col min="2" max="2" width="8.5703125" style="1" customWidth="1"/>
    <col min="3" max="3" width="9.140625" style="1"/>
    <col min="4" max="4" width="54.42578125" style="2" customWidth="1"/>
    <col min="5" max="7" width="14.140625" style="3" customWidth="1"/>
    <col min="8" max="8" width="9.140625" style="2" customWidth="1"/>
    <col min="9" max="10" width="9.140625" style="377"/>
    <col min="11" max="16384" width="9.140625" style="2"/>
  </cols>
  <sheetData>
    <row r="1" spans="1:10" ht="23.25" x14ac:dyDescent="0.35">
      <c r="B1" s="43" t="s">
        <v>19</v>
      </c>
      <c r="C1" s="39"/>
      <c r="D1" s="20"/>
      <c r="E1" s="40"/>
      <c r="F1" s="40"/>
      <c r="G1" s="557" t="s">
        <v>20</v>
      </c>
      <c r="H1" s="557"/>
    </row>
    <row r="2" spans="1:10" x14ac:dyDescent="0.2">
      <c r="B2" s="39"/>
      <c r="C2" s="39"/>
      <c r="D2" s="20"/>
      <c r="E2" s="40"/>
      <c r="F2" s="40"/>
      <c r="G2" s="40"/>
      <c r="H2" s="20"/>
    </row>
    <row r="3" spans="1:10" x14ac:dyDescent="0.2">
      <c r="B3" s="36" t="s">
        <v>2</v>
      </c>
      <c r="C3" s="36" t="s">
        <v>21</v>
      </c>
      <c r="D3" s="20"/>
      <c r="E3" s="40"/>
      <c r="F3" s="40"/>
      <c r="G3" s="40"/>
      <c r="H3" s="20"/>
    </row>
    <row r="4" spans="1:10" x14ac:dyDescent="0.2">
      <c r="B4" s="39"/>
      <c r="C4" s="36" t="s">
        <v>3</v>
      </c>
      <c r="D4" s="20"/>
      <c r="E4" s="40"/>
      <c r="F4" s="40"/>
      <c r="G4" s="40"/>
      <c r="H4" s="20"/>
    </row>
    <row r="5" spans="1:10" x14ac:dyDescent="0.2">
      <c r="B5" s="39"/>
      <c r="C5" s="39"/>
      <c r="D5" s="20"/>
      <c r="E5" s="40"/>
      <c r="F5" s="40"/>
      <c r="G5" s="40"/>
      <c r="H5" s="20"/>
    </row>
    <row r="6" spans="1:10" s="4" customFormat="1" ht="13.5" thickBot="1" x14ac:dyDescent="0.25">
      <c r="A6" s="233"/>
      <c r="B6" s="44"/>
      <c r="C6" s="44"/>
      <c r="D6" s="45"/>
      <c r="E6" s="46"/>
      <c r="F6" s="46"/>
      <c r="G6" s="46"/>
      <c r="H6" s="45" t="s">
        <v>4</v>
      </c>
      <c r="I6" s="377"/>
      <c r="J6" s="377"/>
    </row>
    <row r="7" spans="1:10" s="101" customFormat="1" ht="39" customHeight="1" thickTop="1" thickBot="1" x14ac:dyDescent="0.25">
      <c r="A7" s="234"/>
      <c r="B7" s="79" t="s">
        <v>5</v>
      </c>
      <c r="C7" s="80" t="s">
        <v>6</v>
      </c>
      <c r="D7" s="81" t="s">
        <v>7</v>
      </c>
      <c r="E7" s="64" t="s">
        <v>212</v>
      </c>
      <c r="F7" s="64" t="s">
        <v>213</v>
      </c>
      <c r="G7" s="64" t="s">
        <v>214</v>
      </c>
      <c r="H7" s="30" t="s">
        <v>8</v>
      </c>
      <c r="I7" s="164"/>
      <c r="J7" s="164"/>
    </row>
    <row r="8" spans="1:10" s="137" customFormat="1" thickTop="1" thickBot="1" x14ac:dyDescent="0.25">
      <c r="A8" s="235"/>
      <c r="B8" s="82">
        <v>1</v>
      </c>
      <c r="C8" s="83">
        <v>2</v>
      </c>
      <c r="D8" s="83">
        <v>3</v>
      </c>
      <c r="E8" s="132">
        <v>4</v>
      </c>
      <c r="F8" s="132">
        <v>5</v>
      </c>
      <c r="G8" s="132">
        <v>6</v>
      </c>
      <c r="H8" s="162" t="s">
        <v>107</v>
      </c>
      <c r="I8" s="165"/>
      <c r="J8" s="165"/>
    </row>
    <row r="9" spans="1:10" ht="15" thickTop="1" x14ac:dyDescent="0.2">
      <c r="B9" s="106">
        <v>2219</v>
      </c>
      <c r="C9" s="107">
        <v>63</v>
      </c>
      <c r="D9" s="108" t="s">
        <v>22</v>
      </c>
      <c r="E9" s="109">
        <f>SUM(I19)</f>
        <v>11000</v>
      </c>
      <c r="F9" s="109">
        <f>SUM(J19)</f>
        <v>10514</v>
      </c>
      <c r="G9" s="109">
        <f>SUM(G19)</f>
        <v>11000</v>
      </c>
      <c r="H9" s="240">
        <f>G9/E9*100</f>
        <v>100</v>
      </c>
    </row>
    <row r="10" spans="1:10" x14ac:dyDescent="0.2">
      <c r="B10" s="24">
        <v>2212</v>
      </c>
      <c r="C10" s="25">
        <v>63</v>
      </c>
      <c r="D10" s="37" t="s">
        <v>22</v>
      </c>
      <c r="E10" s="13">
        <f>SUM(I24)</f>
        <v>5000</v>
      </c>
      <c r="F10" s="13">
        <f>SUM(J24)</f>
        <v>5382</v>
      </c>
      <c r="G10" s="13">
        <f>SUM(G24)</f>
        <v>5000</v>
      </c>
      <c r="H10" s="26">
        <f>G10/E10*100</f>
        <v>100</v>
      </c>
    </row>
    <row r="11" spans="1:10" x14ac:dyDescent="0.2">
      <c r="B11" s="24">
        <v>2223</v>
      </c>
      <c r="C11" s="25">
        <v>63</v>
      </c>
      <c r="D11" s="37" t="s">
        <v>22</v>
      </c>
      <c r="E11" s="13">
        <f>SUM(I29)</f>
        <v>4000</v>
      </c>
      <c r="F11" s="13">
        <f>SUM(J29)</f>
        <v>3230</v>
      </c>
      <c r="G11" s="13">
        <f>SUM(G29)</f>
        <v>4000</v>
      </c>
      <c r="H11" s="26">
        <f>G11/E11*100</f>
        <v>100</v>
      </c>
    </row>
    <row r="12" spans="1:10" s="334" customFormat="1" ht="29.25" thickBot="1" x14ac:dyDescent="0.3">
      <c r="A12" s="341"/>
      <c r="B12" s="330">
        <v>2223</v>
      </c>
      <c r="C12" s="331">
        <v>53</v>
      </c>
      <c r="D12" s="332" t="s">
        <v>219</v>
      </c>
      <c r="E12" s="218">
        <f>SUM(I30)</f>
        <v>0</v>
      </c>
      <c r="F12" s="218">
        <f>SUM(J30)</f>
        <v>874</v>
      </c>
      <c r="G12" s="218"/>
      <c r="H12" s="333"/>
      <c r="I12" s="378"/>
      <c r="J12" s="378"/>
    </row>
    <row r="13" spans="1:10" s="7" customFormat="1" ht="16.5" thickTop="1" thickBot="1" x14ac:dyDescent="0.3">
      <c r="A13" s="237"/>
      <c r="B13" s="568" t="s">
        <v>9</v>
      </c>
      <c r="C13" s="569"/>
      <c r="D13" s="570"/>
      <c r="E13" s="28">
        <f>SUM(E9:E12)</f>
        <v>20000</v>
      </c>
      <c r="F13" s="28">
        <f>SUM(F9:F12)</f>
        <v>20000</v>
      </c>
      <c r="G13" s="28">
        <f>SUM(G9:G12)</f>
        <v>20000</v>
      </c>
      <c r="H13" s="6">
        <f>G13/E13*100</f>
        <v>100</v>
      </c>
      <c r="I13" s="379"/>
      <c r="J13" s="379"/>
    </row>
    <row r="14" spans="1:10" ht="15" thickTop="1" x14ac:dyDescent="0.2">
      <c r="B14" s="39"/>
      <c r="C14" s="39"/>
      <c r="D14" s="20"/>
      <c r="E14" s="40"/>
      <c r="F14" s="40"/>
      <c r="G14" s="63"/>
      <c r="H14" s="20"/>
    </row>
    <row r="15" spans="1:10" x14ac:dyDescent="0.2">
      <c r="B15" s="39"/>
      <c r="C15" s="39"/>
      <c r="D15" s="20"/>
      <c r="E15" s="40"/>
      <c r="F15" s="40"/>
      <c r="G15" s="40"/>
      <c r="H15" s="20"/>
    </row>
    <row r="16" spans="1:10" ht="15" x14ac:dyDescent="0.25">
      <c r="B16" s="38" t="s">
        <v>10</v>
      </c>
      <c r="C16" s="39"/>
      <c r="D16" s="20"/>
      <c r="E16" s="40"/>
      <c r="F16" s="40"/>
      <c r="G16" s="63"/>
      <c r="H16" s="52"/>
    </row>
    <row r="17" spans="1:11" ht="21" customHeight="1" x14ac:dyDescent="0.25">
      <c r="B17" s="20" t="s">
        <v>14</v>
      </c>
      <c r="C17" s="39"/>
      <c r="D17" s="555" t="s">
        <v>334</v>
      </c>
      <c r="E17" s="567"/>
      <c r="F17" s="567"/>
      <c r="G17" s="539">
        <v>11000</v>
      </c>
      <c r="H17" s="540"/>
    </row>
    <row r="18" spans="1:11" ht="15" x14ac:dyDescent="0.25">
      <c r="B18" s="49"/>
      <c r="C18" s="49"/>
      <c r="D18" s="49"/>
      <c r="E18" s="49"/>
      <c r="F18" s="49"/>
      <c r="G18" s="439"/>
      <c r="H18" s="439"/>
    </row>
    <row r="19" spans="1:11" ht="17.25" customHeight="1" thickBot="1" x14ac:dyDescent="0.3">
      <c r="B19" s="8" t="s">
        <v>24</v>
      </c>
      <c r="C19" s="9"/>
      <c r="D19" s="10"/>
      <c r="E19" s="11"/>
      <c r="F19" s="11"/>
      <c r="G19" s="538">
        <f>SUM(G20)</f>
        <v>11000</v>
      </c>
      <c r="H19" s="538"/>
      <c r="I19" s="380">
        <v>11000</v>
      </c>
      <c r="J19" s="380">
        <v>10514</v>
      </c>
    </row>
    <row r="20" spans="1:11" ht="17.25" customHeight="1" thickTop="1" x14ac:dyDescent="0.25">
      <c r="A20" s="233">
        <v>6341</v>
      </c>
      <c r="B20" s="50" t="s">
        <v>23</v>
      </c>
      <c r="C20" s="21"/>
      <c r="D20" s="22"/>
      <c r="E20" s="23"/>
      <c r="F20" s="23"/>
      <c r="G20" s="532">
        <v>11000</v>
      </c>
      <c r="H20" s="533"/>
    </row>
    <row r="21" spans="1:11" ht="17.25" customHeight="1" x14ac:dyDescent="0.25">
      <c r="B21" s="50"/>
      <c r="C21" s="21"/>
      <c r="D21" s="22"/>
      <c r="E21" s="23"/>
      <c r="F21" s="23"/>
      <c r="G21" s="440"/>
      <c r="H21" s="441"/>
    </row>
    <row r="22" spans="1:11" ht="31.5" customHeight="1" x14ac:dyDescent="0.25">
      <c r="B22" s="20" t="s">
        <v>14</v>
      </c>
      <c r="C22" s="39"/>
      <c r="D22" s="555" t="s">
        <v>263</v>
      </c>
      <c r="E22" s="567"/>
      <c r="F22" s="567"/>
      <c r="G22" s="539">
        <v>5000</v>
      </c>
      <c r="H22" s="540"/>
    </row>
    <row r="23" spans="1:11" ht="15" x14ac:dyDescent="0.25">
      <c r="B23" s="98"/>
      <c r="C23" s="98"/>
      <c r="D23" s="98"/>
      <c r="E23" s="98"/>
      <c r="F23" s="98"/>
      <c r="G23" s="439"/>
      <c r="H23" s="439"/>
    </row>
    <row r="24" spans="1:11" ht="17.25" customHeight="1" thickBot="1" x14ac:dyDescent="0.3">
      <c r="B24" s="8" t="s">
        <v>61</v>
      </c>
      <c r="C24" s="9"/>
      <c r="D24" s="10"/>
      <c r="E24" s="11"/>
      <c r="F24" s="11"/>
      <c r="G24" s="538">
        <f>SUM(G25)</f>
        <v>5000</v>
      </c>
      <c r="H24" s="538"/>
      <c r="I24" s="380">
        <v>5000</v>
      </c>
      <c r="J24" s="380">
        <v>5382</v>
      </c>
    </row>
    <row r="25" spans="1:11" ht="17.25" customHeight="1" thickTop="1" x14ac:dyDescent="0.25">
      <c r="A25" s="233">
        <v>6341</v>
      </c>
      <c r="B25" s="50" t="s">
        <v>23</v>
      </c>
      <c r="C25" s="21"/>
      <c r="D25" s="22"/>
      <c r="E25" s="23"/>
      <c r="F25" s="23"/>
      <c r="G25" s="532">
        <v>5000</v>
      </c>
      <c r="H25" s="533"/>
    </row>
    <row r="26" spans="1:11" x14ac:dyDescent="0.2">
      <c r="B26" s="39"/>
      <c r="C26" s="39"/>
      <c r="D26" s="20"/>
      <c r="E26" s="40"/>
      <c r="F26" s="40"/>
      <c r="G26" s="63"/>
      <c r="H26" s="52"/>
    </row>
    <row r="27" spans="1:11" ht="32.25" customHeight="1" x14ac:dyDescent="0.25">
      <c r="B27" s="20" t="s">
        <v>14</v>
      </c>
      <c r="C27" s="39"/>
      <c r="D27" s="572" t="s">
        <v>264</v>
      </c>
      <c r="E27" s="572"/>
      <c r="F27" s="572"/>
      <c r="G27" s="539">
        <v>4000</v>
      </c>
      <c r="H27" s="540"/>
    </row>
    <row r="28" spans="1:11" ht="15" x14ac:dyDescent="0.25">
      <c r="B28" s="148"/>
      <c r="C28" s="148"/>
      <c r="D28" s="148"/>
      <c r="E28" s="148"/>
      <c r="F28" s="148"/>
      <c r="G28" s="439"/>
      <c r="H28" s="439"/>
    </row>
    <row r="29" spans="1:11" ht="17.25" customHeight="1" thickBot="1" x14ac:dyDescent="0.3">
      <c r="B29" s="8" t="s">
        <v>89</v>
      </c>
      <c r="C29" s="9"/>
      <c r="D29" s="10"/>
      <c r="E29" s="11"/>
      <c r="F29" s="11"/>
      <c r="G29" s="538">
        <f>SUM(G30)</f>
        <v>4000</v>
      </c>
      <c r="H29" s="538"/>
      <c r="I29" s="377">
        <v>4000</v>
      </c>
      <c r="J29" s="377">
        <v>3230</v>
      </c>
      <c r="K29" s="2">
        <v>63</v>
      </c>
    </row>
    <row r="30" spans="1:11" ht="17.25" customHeight="1" thickTop="1" x14ac:dyDescent="0.25">
      <c r="A30" s="233">
        <v>6341</v>
      </c>
      <c r="B30" s="50" t="s">
        <v>23</v>
      </c>
      <c r="C30" s="21"/>
      <c r="D30" s="22"/>
      <c r="E30" s="23"/>
      <c r="F30" s="23"/>
      <c r="G30" s="532">
        <v>4000</v>
      </c>
      <c r="H30" s="533"/>
      <c r="I30" s="377">
        <v>0</v>
      </c>
      <c r="J30" s="377">
        <v>874</v>
      </c>
      <c r="K30" s="2">
        <v>53</v>
      </c>
    </row>
    <row r="31" spans="1:11" x14ac:dyDescent="0.2">
      <c r="B31" s="39"/>
      <c r="C31" s="39"/>
      <c r="D31" s="20"/>
      <c r="E31" s="40"/>
      <c r="F31" s="40"/>
      <c r="G31" s="40"/>
      <c r="H31" s="20"/>
    </row>
    <row r="34" spans="4:7" x14ac:dyDescent="0.2">
      <c r="D34" s="351" t="s">
        <v>133</v>
      </c>
      <c r="E34" s="352">
        <f>SUM(E12)</f>
        <v>0</v>
      </c>
      <c r="F34" s="352">
        <f t="shared" ref="F34:G34" si="0">SUM(F12)</f>
        <v>874</v>
      </c>
      <c r="G34" s="352">
        <f t="shared" si="0"/>
        <v>0</v>
      </c>
    </row>
    <row r="35" spans="4:7" x14ac:dyDescent="0.2">
      <c r="D35" s="351" t="s">
        <v>134</v>
      </c>
      <c r="E35" s="352">
        <f>SUM(E9:E11)</f>
        <v>20000</v>
      </c>
      <c r="F35" s="352">
        <f t="shared" ref="F35:G35" si="1">SUM(F9:F11)</f>
        <v>19126</v>
      </c>
      <c r="G35" s="352">
        <f t="shared" si="1"/>
        <v>20000</v>
      </c>
    </row>
    <row r="36" spans="4:7" ht="15" x14ac:dyDescent="0.25">
      <c r="D36" s="353" t="s">
        <v>78</v>
      </c>
      <c r="E36" s="354">
        <f>SUM(E34:E35)</f>
        <v>20000</v>
      </c>
      <c r="F36" s="354">
        <f>SUM(F34:F35)</f>
        <v>20000</v>
      </c>
      <c r="G36" s="354">
        <f>SUM(G34:G35)</f>
        <v>20000</v>
      </c>
    </row>
  </sheetData>
  <mergeCells count="14">
    <mergeCell ref="G27:H27"/>
    <mergeCell ref="G29:H29"/>
    <mergeCell ref="G30:H30"/>
    <mergeCell ref="D22:F22"/>
    <mergeCell ref="G22:H22"/>
    <mergeCell ref="G24:H24"/>
    <mergeCell ref="G25:H25"/>
    <mergeCell ref="D27:F27"/>
    <mergeCell ref="G1:H1"/>
    <mergeCell ref="B13:D13"/>
    <mergeCell ref="G20:H20"/>
    <mergeCell ref="G17:H17"/>
    <mergeCell ref="G19:H19"/>
    <mergeCell ref="D17:F17"/>
  </mergeCells>
  <pageMargins left="0.70866141732283472" right="0.70866141732283472" top="0.78740157480314965" bottom="0.78740157480314965" header="0.31496062992125984" footer="0.31496062992125984"/>
  <pageSetup paperSize="9" scale="70" firstPageNumber="78" orientation="portrait" useFirstPageNumber="1" r:id="rId1"/>
  <headerFooter>
    <oddFooter>&amp;L&amp;"-,Kurzíva"Zastupitelstvo Olomouckého kraje 12.12.2022
11.1. - Rozpočet Olomouckého kraje na rok 2023 - návrh rozpočtu
Příloha č. 3b): dotační tituly&amp;R&amp;"-,Kurzíva"Strana &amp;P (Celkem 193)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M157"/>
  <sheetViews>
    <sheetView showGridLines="0" view="pageBreakPreview" topLeftCell="A130" zoomScaleNormal="100" zoomScaleSheetLayoutView="100" workbookViewId="0">
      <selection activeCell="D48" sqref="D48:F48"/>
    </sheetView>
  </sheetViews>
  <sheetFormatPr defaultColWidth="9.140625" defaultRowHeight="14.25" x14ac:dyDescent="0.2"/>
  <cols>
    <col min="1" max="1" width="5.28515625" style="236" customWidth="1"/>
    <col min="2" max="2" width="8.5703125" style="96" customWidth="1"/>
    <col min="3" max="3" width="9.140625" style="96"/>
    <col min="4" max="4" width="54.42578125" style="29" customWidth="1"/>
    <col min="5" max="7" width="14.140625" style="73" customWidth="1"/>
    <col min="8" max="8" width="9.140625" style="29" customWidth="1"/>
    <col min="9" max="10" width="9.140625" style="146"/>
    <col min="11" max="11" width="9.140625" style="29"/>
    <col min="12" max="13" width="9.140625" style="67"/>
    <col min="14" max="16384" width="9.140625" style="29"/>
  </cols>
  <sheetData>
    <row r="1" spans="1:13" ht="23.25" x14ac:dyDescent="0.35">
      <c r="B1" s="74" t="s">
        <v>48</v>
      </c>
      <c r="C1" s="75"/>
      <c r="D1" s="52"/>
      <c r="E1" s="63"/>
      <c r="F1" s="63"/>
      <c r="G1" s="543" t="s">
        <v>51</v>
      </c>
      <c r="H1" s="543"/>
    </row>
    <row r="2" spans="1:13" x14ac:dyDescent="0.2">
      <c r="B2" s="75"/>
      <c r="C2" s="75"/>
      <c r="D2" s="52"/>
      <c r="E2" s="63"/>
      <c r="F2" s="63"/>
      <c r="G2" s="63"/>
      <c r="H2" s="52"/>
    </row>
    <row r="3" spans="1:13" x14ac:dyDescent="0.2">
      <c r="B3" s="76" t="s">
        <v>208</v>
      </c>
      <c r="C3" s="76"/>
      <c r="D3" s="52"/>
      <c r="E3" s="63"/>
      <c r="F3" s="63"/>
      <c r="G3" s="63"/>
      <c r="H3" s="52"/>
    </row>
    <row r="4" spans="1:13" x14ac:dyDescent="0.2">
      <c r="B4" s="75"/>
      <c r="C4" s="76" t="s">
        <v>3</v>
      </c>
      <c r="D4" s="52"/>
      <c r="E4" s="63"/>
      <c r="F4" s="63"/>
      <c r="G4" s="63"/>
      <c r="H4" s="52"/>
    </row>
    <row r="5" spans="1:13" x14ac:dyDescent="0.2">
      <c r="B5" s="75"/>
      <c r="C5" s="75"/>
      <c r="D5" s="52"/>
      <c r="E5" s="63"/>
      <c r="F5" s="63"/>
      <c r="G5" s="63"/>
      <c r="H5" s="52"/>
    </row>
    <row r="6" spans="1:13" s="67" customFormat="1" ht="13.5" thickBot="1" x14ac:dyDescent="0.25">
      <c r="A6" s="236"/>
      <c r="B6" s="77"/>
      <c r="C6" s="77"/>
      <c r="D6" s="53"/>
      <c r="E6" s="78"/>
      <c r="F6" s="78"/>
      <c r="G6" s="78"/>
      <c r="H6" s="53" t="s">
        <v>4</v>
      </c>
      <c r="I6" s="146"/>
      <c r="J6" s="146"/>
    </row>
    <row r="7" spans="1:13" s="67" customFormat="1" ht="39" customHeight="1" thickTop="1" thickBot="1" x14ac:dyDescent="0.25">
      <c r="A7" s="236"/>
      <c r="B7" s="79" t="s">
        <v>5</v>
      </c>
      <c r="C7" s="80" t="s">
        <v>6</v>
      </c>
      <c r="D7" s="81" t="s">
        <v>7</v>
      </c>
      <c r="E7" s="64" t="s">
        <v>212</v>
      </c>
      <c r="F7" s="64" t="s">
        <v>213</v>
      </c>
      <c r="G7" s="64" t="s">
        <v>214</v>
      </c>
      <c r="H7" s="30" t="s">
        <v>8</v>
      </c>
      <c r="I7" s="146"/>
      <c r="J7" s="146"/>
    </row>
    <row r="8" spans="1:13" s="187" customFormat="1" thickTop="1" thickBot="1" x14ac:dyDescent="0.25">
      <c r="A8" s="238"/>
      <c r="B8" s="82">
        <v>1</v>
      </c>
      <c r="C8" s="83">
        <v>2</v>
      </c>
      <c r="D8" s="83">
        <v>3</v>
      </c>
      <c r="E8" s="132">
        <v>4</v>
      </c>
      <c r="F8" s="132">
        <v>5</v>
      </c>
      <c r="G8" s="132">
        <v>6</v>
      </c>
      <c r="H8" s="162" t="s">
        <v>107</v>
      </c>
      <c r="I8" s="147"/>
      <c r="J8" s="147"/>
      <c r="L8" s="232"/>
      <c r="M8" s="232"/>
    </row>
    <row r="9" spans="1:13" s="187" customFormat="1" ht="15.75" customHeight="1" thickTop="1" x14ac:dyDescent="0.2">
      <c r="A9" s="238"/>
      <c r="B9" s="581" t="s">
        <v>127</v>
      </c>
      <c r="C9" s="582"/>
      <c r="D9" s="583"/>
      <c r="E9" s="320"/>
      <c r="F9" s="320"/>
      <c r="G9" s="320"/>
      <c r="H9" s="321"/>
      <c r="I9" s="147"/>
      <c r="J9" s="147"/>
      <c r="L9" s="232"/>
      <c r="M9" s="232"/>
    </row>
    <row r="10" spans="1:13" x14ac:dyDescent="0.2">
      <c r="B10" s="84">
        <v>3419</v>
      </c>
      <c r="C10" s="85">
        <v>52</v>
      </c>
      <c r="D10" s="59" t="s">
        <v>271</v>
      </c>
      <c r="E10" s="13">
        <f>SUM(I50)</f>
        <v>9300</v>
      </c>
      <c r="F10" s="13">
        <f>SUM(J50)</f>
        <v>10739</v>
      </c>
      <c r="G10" s="13">
        <f>SUM(G50)</f>
        <v>9300</v>
      </c>
      <c r="H10" s="54">
        <f>G10/E10*100</f>
        <v>100</v>
      </c>
      <c r="I10" s="78"/>
      <c r="J10" s="78"/>
      <c r="K10" s="52"/>
    </row>
    <row r="11" spans="1:13" x14ac:dyDescent="0.2">
      <c r="B11" s="84">
        <v>3419</v>
      </c>
      <c r="C11" s="85">
        <v>54</v>
      </c>
      <c r="D11" s="59" t="s">
        <v>248</v>
      </c>
      <c r="E11" s="13">
        <f>SUM(I54)</f>
        <v>4200</v>
      </c>
      <c r="F11" s="13">
        <f>SUM(J54)</f>
        <v>3904</v>
      </c>
      <c r="G11" s="13">
        <f>SUM(G54)</f>
        <v>4200</v>
      </c>
      <c r="H11" s="54">
        <f>G11/E11*100</f>
        <v>100</v>
      </c>
      <c r="I11" s="78"/>
      <c r="J11" s="78"/>
      <c r="K11" s="52"/>
    </row>
    <row r="12" spans="1:13" x14ac:dyDescent="0.2">
      <c r="B12" s="84">
        <v>3419</v>
      </c>
      <c r="C12" s="85">
        <v>52</v>
      </c>
      <c r="D12" s="59" t="s">
        <v>271</v>
      </c>
      <c r="E12" s="13"/>
      <c r="F12" s="13">
        <f>SUM(L55:L56)</f>
        <v>204</v>
      </c>
      <c r="G12" s="13"/>
      <c r="H12" s="54"/>
      <c r="I12" s="78">
        <f>SUM(E10:E11)</f>
        <v>13500</v>
      </c>
      <c r="J12" s="78">
        <f>SUM(F10:F11)</f>
        <v>14643</v>
      </c>
      <c r="K12" s="78">
        <f t="shared" ref="K12" si="0">SUM(G10:G11)</f>
        <v>13500</v>
      </c>
    </row>
    <row r="13" spans="1:13" x14ac:dyDescent="0.2">
      <c r="B13" s="84">
        <v>3429</v>
      </c>
      <c r="C13" s="85">
        <v>52</v>
      </c>
      <c r="D13" s="59" t="s">
        <v>271</v>
      </c>
      <c r="E13" s="13">
        <f>SUM(I62)</f>
        <v>1250</v>
      </c>
      <c r="F13" s="13">
        <f>SUM(J62)</f>
        <v>1055</v>
      </c>
      <c r="G13" s="13">
        <f>SUM(G62)</f>
        <v>1250</v>
      </c>
      <c r="H13" s="54">
        <f>G13/E13*100</f>
        <v>100</v>
      </c>
    </row>
    <row r="14" spans="1:13" x14ac:dyDescent="0.2">
      <c r="B14" s="84">
        <v>3429</v>
      </c>
      <c r="C14" s="85">
        <v>54</v>
      </c>
      <c r="D14" s="59" t="s">
        <v>248</v>
      </c>
      <c r="E14" s="13"/>
      <c r="F14" s="13">
        <f>SUM(J63)</f>
        <v>195</v>
      </c>
      <c r="G14" s="13"/>
      <c r="H14" s="54"/>
      <c r="I14" s="29"/>
      <c r="J14" s="146">
        <f>SUM(F13:F14)</f>
        <v>1250</v>
      </c>
    </row>
    <row r="15" spans="1:13" ht="15.75" customHeight="1" x14ac:dyDescent="0.2">
      <c r="B15" s="84">
        <v>3419</v>
      </c>
      <c r="C15" s="85">
        <v>52</v>
      </c>
      <c r="D15" s="59" t="s">
        <v>271</v>
      </c>
      <c r="E15" s="13">
        <f>SUM(I68)</f>
        <v>3800</v>
      </c>
      <c r="F15" s="13">
        <f>SUM(J68)</f>
        <v>3800</v>
      </c>
      <c r="G15" s="13">
        <f>SUM(G68)</f>
        <v>3800</v>
      </c>
      <c r="H15" s="54">
        <f>G15/E15*100</f>
        <v>100</v>
      </c>
    </row>
    <row r="16" spans="1:13" ht="15.75" customHeight="1" x14ac:dyDescent="0.2">
      <c r="B16" s="84">
        <v>3419</v>
      </c>
      <c r="C16" s="85">
        <v>52</v>
      </c>
      <c r="D16" s="59" t="s">
        <v>271</v>
      </c>
      <c r="E16" s="13">
        <f>SUM(I76)</f>
        <v>52600</v>
      </c>
      <c r="F16" s="13">
        <f>SUM(J76)</f>
        <v>52600</v>
      </c>
      <c r="G16" s="13">
        <f>SUM(G76)</f>
        <v>52600</v>
      </c>
      <c r="H16" s="54">
        <f>G16/E16*100</f>
        <v>100</v>
      </c>
    </row>
    <row r="17" spans="1:13" ht="15.75" customHeight="1" x14ac:dyDescent="0.2">
      <c r="B17" s="84">
        <v>3419</v>
      </c>
      <c r="C17" s="85">
        <v>54</v>
      </c>
      <c r="D17" s="59" t="s">
        <v>248</v>
      </c>
      <c r="E17" s="13">
        <f>SUM(I83)</f>
        <v>1500</v>
      </c>
      <c r="F17" s="13">
        <f>SUM(J83)</f>
        <v>686</v>
      </c>
      <c r="G17" s="13">
        <f>SUM(G83)</f>
        <v>1500</v>
      </c>
      <c r="H17" s="54">
        <f>G17/E17*100</f>
        <v>100</v>
      </c>
      <c r="J17" s="146">
        <f>SUM(F17:F18)</f>
        <v>1500</v>
      </c>
    </row>
    <row r="18" spans="1:13" ht="15.75" customHeight="1" x14ac:dyDescent="0.2">
      <c r="B18" s="84">
        <v>3419</v>
      </c>
      <c r="C18" s="85">
        <v>52</v>
      </c>
      <c r="D18" s="59" t="s">
        <v>271</v>
      </c>
      <c r="E18" s="13"/>
      <c r="F18" s="13">
        <f>SUM(J84)</f>
        <v>814</v>
      </c>
      <c r="G18" s="13"/>
      <c r="H18" s="54"/>
    </row>
    <row r="19" spans="1:13" s="52" customFormat="1" ht="15.75" customHeight="1" x14ac:dyDescent="0.2">
      <c r="A19" s="241"/>
      <c r="B19" s="84">
        <v>3419</v>
      </c>
      <c r="C19" s="85">
        <v>63</v>
      </c>
      <c r="D19" s="59" t="s">
        <v>22</v>
      </c>
      <c r="E19" s="13">
        <f>SUM(I89)</f>
        <v>14750</v>
      </c>
      <c r="F19" s="13">
        <f>SUM(J89)</f>
        <v>15531</v>
      </c>
      <c r="G19" s="13">
        <f>SUM(G89)</f>
        <v>14750</v>
      </c>
      <c r="H19" s="54">
        <f>G19/E19*100</f>
        <v>100</v>
      </c>
      <c r="I19" s="78"/>
      <c r="J19" s="78"/>
      <c r="L19" s="53"/>
      <c r="M19" s="53"/>
    </row>
    <row r="20" spans="1:13" s="52" customFormat="1" ht="15.75" customHeight="1" x14ac:dyDescent="0.2">
      <c r="A20" s="241"/>
      <c r="B20" s="84">
        <v>3412</v>
      </c>
      <c r="C20" s="85">
        <v>63</v>
      </c>
      <c r="D20" s="59" t="s">
        <v>22</v>
      </c>
      <c r="E20" s="13">
        <f>SUM(I96)</f>
        <v>4000</v>
      </c>
      <c r="F20" s="13">
        <f>SUM(J96)</f>
        <v>4046</v>
      </c>
      <c r="G20" s="13">
        <f>SUM(G96)</f>
        <v>4000</v>
      </c>
      <c r="H20" s="54">
        <f>G20/E20*100</f>
        <v>100</v>
      </c>
      <c r="I20" s="78"/>
      <c r="J20" s="78"/>
      <c r="L20" s="53"/>
      <c r="M20" s="53"/>
    </row>
    <row r="21" spans="1:13" s="52" customFormat="1" ht="15.75" customHeight="1" x14ac:dyDescent="0.2">
      <c r="A21" s="241"/>
      <c r="B21" s="84">
        <v>3419</v>
      </c>
      <c r="C21" s="85">
        <v>52</v>
      </c>
      <c r="D21" s="59" t="s">
        <v>223</v>
      </c>
      <c r="E21" s="13">
        <f>SUM(I104)</f>
        <v>13850</v>
      </c>
      <c r="F21" s="13">
        <f>SUM(J104)</f>
        <v>11854</v>
      </c>
      <c r="G21" s="13">
        <f>SUM(G104)</f>
        <v>13850</v>
      </c>
      <c r="H21" s="54">
        <f>G21/E21*100</f>
        <v>100</v>
      </c>
      <c r="I21" s="78"/>
      <c r="J21" s="78"/>
      <c r="L21" s="53"/>
      <c r="M21" s="53"/>
    </row>
    <row r="22" spans="1:13" s="52" customFormat="1" ht="15.75" customHeight="1" x14ac:dyDescent="0.2">
      <c r="A22" s="241"/>
      <c r="B22" s="84">
        <v>3419</v>
      </c>
      <c r="C22" s="85">
        <v>63</v>
      </c>
      <c r="D22" s="59" t="s">
        <v>271</v>
      </c>
      <c r="E22" s="13">
        <f>SUM(I111)</f>
        <v>10000</v>
      </c>
      <c r="F22" s="13">
        <f>SUM(J111)</f>
        <v>9276</v>
      </c>
      <c r="G22" s="13">
        <f>SUM(G111)</f>
        <v>10000</v>
      </c>
      <c r="H22" s="54">
        <f>G22/E22*100</f>
        <v>100</v>
      </c>
      <c r="I22" s="78"/>
      <c r="J22" s="78"/>
      <c r="L22" s="53"/>
      <c r="M22" s="53"/>
    </row>
    <row r="23" spans="1:13" ht="15.75" customHeight="1" x14ac:dyDescent="0.2">
      <c r="B23" s="585" t="s">
        <v>128</v>
      </c>
      <c r="C23" s="586"/>
      <c r="D23" s="587"/>
      <c r="E23" s="485">
        <f>SUM(E10:E22)</f>
        <v>115250</v>
      </c>
      <c r="F23" s="485">
        <f>SUM(F10:F22)</f>
        <v>114704</v>
      </c>
      <c r="G23" s="485">
        <f>SUM(G10:G22)</f>
        <v>115250</v>
      </c>
      <c r="H23" s="486">
        <f t="shared" ref="H23" si="1">G23/E23*100</f>
        <v>100</v>
      </c>
    </row>
    <row r="24" spans="1:13" ht="15.75" customHeight="1" x14ac:dyDescent="0.2">
      <c r="B24" s="588" t="s">
        <v>129</v>
      </c>
      <c r="C24" s="589"/>
      <c r="D24" s="590"/>
      <c r="E24" s="487"/>
      <c r="F24" s="487"/>
      <c r="G24" s="487"/>
      <c r="H24" s="488"/>
    </row>
    <row r="25" spans="1:13" ht="15.75" customHeight="1" x14ac:dyDescent="0.2">
      <c r="B25" s="84">
        <v>3319</v>
      </c>
      <c r="C25" s="85">
        <v>52</v>
      </c>
      <c r="D25" s="59" t="s">
        <v>271</v>
      </c>
      <c r="E25" s="13">
        <f>SUM(J119:J126)</f>
        <v>16500</v>
      </c>
      <c r="F25" s="13"/>
      <c r="G25" s="13">
        <f>SUM(G123)</f>
        <v>16500</v>
      </c>
      <c r="H25" s="54">
        <f>G25/E25*100</f>
        <v>100</v>
      </c>
    </row>
    <row r="26" spans="1:13" ht="15.75" customHeight="1" x14ac:dyDescent="0.2">
      <c r="B26" s="84" t="s">
        <v>285</v>
      </c>
      <c r="C26" s="85">
        <v>52</v>
      </c>
      <c r="D26" s="59" t="s">
        <v>271</v>
      </c>
      <c r="E26" s="13">
        <f>SUM(I120)</f>
        <v>0</v>
      </c>
      <c r="F26" s="13">
        <f>SUM(K119:K120,K123:K124,K126:K127)</f>
        <v>7610</v>
      </c>
      <c r="G26" s="13"/>
      <c r="H26" s="54"/>
    </row>
    <row r="27" spans="1:13" ht="33.75" customHeight="1" x14ac:dyDescent="0.2">
      <c r="B27" s="309" t="s">
        <v>285</v>
      </c>
      <c r="C27" s="335">
        <v>53</v>
      </c>
      <c r="D27" s="336" t="s">
        <v>219</v>
      </c>
      <c r="E27" s="13">
        <f>SUM(I121)</f>
        <v>0</v>
      </c>
      <c r="F27" s="13">
        <f>SUM(K121,K125,K128)</f>
        <v>4028</v>
      </c>
      <c r="G27" s="13"/>
      <c r="H27" s="54"/>
    </row>
    <row r="28" spans="1:13" ht="15.75" customHeight="1" x14ac:dyDescent="0.2">
      <c r="B28" s="84" t="s">
        <v>285</v>
      </c>
      <c r="C28" s="85">
        <v>54</v>
      </c>
      <c r="D28" s="59" t="s">
        <v>248</v>
      </c>
      <c r="E28" s="13">
        <f>SUM(I122)</f>
        <v>0</v>
      </c>
      <c r="F28" s="13">
        <f>SUM(K122,K129)</f>
        <v>4586</v>
      </c>
      <c r="G28" s="13"/>
      <c r="H28" s="54"/>
      <c r="J28" s="146">
        <f>SUM(F26:F28)</f>
        <v>16224</v>
      </c>
    </row>
    <row r="29" spans="1:13" ht="15.75" customHeight="1" x14ac:dyDescent="0.2">
      <c r="B29" s="84">
        <v>3319</v>
      </c>
      <c r="C29" s="85">
        <v>52</v>
      </c>
      <c r="D29" s="59" t="s">
        <v>271</v>
      </c>
      <c r="E29" s="13">
        <f>SUM(I131)</f>
        <v>26000</v>
      </c>
      <c r="F29" s="13">
        <f>SUM(J132)</f>
        <v>13216</v>
      </c>
      <c r="G29" s="13">
        <f>SUM(G131)</f>
        <v>18000</v>
      </c>
      <c r="H29" s="54">
        <f t="shared" ref="H29" si="2">G29/E29*100</f>
        <v>69.230769230769226</v>
      </c>
    </row>
    <row r="30" spans="1:13" ht="15.75" customHeight="1" x14ac:dyDescent="0.2">
      <c r="B30" s="84" t="s">
        <v>285</v>
      </c>
      <c r="C30" s="85">
        <v>52</v>
      </c>
      <c r="D30" s="59" t="s">
        <v>271</v>
      </c>
      <c r="E30" s="13"/>
      <c r="F30" s="13">
        <f>21771-13216</f>
        <v>8555</v>
      </c>
      <c r="G30" s="13"/>
      <c r="H30" s="54"/>
    </row>
    <row r="31" spans="1:13" ht="31.5" customHeight="1" x14ac:dyDescent="0.2">
      <c r="B31" s="309" t="s">
        <v>285</v>
      </c>
      <c r="C31" s="335">
        <v>53</v>
      </c>
      <c r="D31" s="336" t="s">
        <v>219</v>
      </c>
      <c r="E31" s="13"/>
      <c r="F31" s="13">
        <v>7325</v>
      </c>
      <c r="G31" s="13"/>
      <c r="H31" s="54"/>
    </row>
    <row r="32" spans="1:13" ht="15.75" customHeight="1" x14ac:dyDescent="0.2">
      <c r="B32" s="84" t="s">
        <v>285</v>
      </c>
      <c r="C32" s="85">
        <v>54</v>
      </c>
      <c r="D32" s="59" t="s">
        <v>248</v>
      </c>
      <c r="E32" s="13"/>
      <c r="F32" s="13">
        <v>180</v>
      </c>
      <c r="G32" s="13"/>
      <c r="H32" s="54"/>
      <c r="J32" s="146">
        <f>SUM(F29:F32)</f>
        <v>29276</v>
      </c>
    </row>
    <row r="33" spans="1:13" s="337" customFormat="1" ht="30.75" customHeight="1" x14ac:dyDescent="0.25">
      <c r="A33" s="329"/>
      <c r="B33" s="309">
        <v>3312</v>
      </c>
      <c r="C33" s="335">
        <v>53</v>
      </c>
      <c r="D33" s="336" t="s">
        <v>219</v>
      </c>
      <c r="E33" s="218">
        <f>SUM(I138)</f>
        <v>14500</v>
      </c>
      <c r="F33" s="218">
        <f>SUM(J138)</f>
        <v>3400</v>
      </c>
      <c r="G33" s="218">
        <f>SUM(G137)</f>
        <v>14500</v>
      </c>
      <c r="H33" s="219">
        <f>G33/E33*100</f>
        <v>100</v>
      </c>
      <c r="I33" s="359"/>
      <c r="J33" s="359"/>
      <c r="L33" s="484"/>
      <c r="M33" s="484"/>
    </row>
    <row r="34" spans="1:13" ht="15.75" customHeight="1" x14ac:dyDescent="0.2">
      <c r="B34" s="84">
        <v>3311</v>
      </c>
      <c r="C34" s="85">
        <v>52</v>
      </c>
      <c r="D34" s="59" t="s">
        <v>223</v>
      </c>
      <c r="E34" s="13"/>
      <c r="F34" s="13">
        <f>SUM(J139)</f>
        <v>6100</v>
      </c>
      <c r="G34" s="13"/>
      <c r="H34" s="54"/>
    </row>
    <row r="35" spans="1:13" ht="33.75" customHeight="1" x14ac:dyDescent="0.2">
      <c r="B35" s="309">
        <v>3311</v>
      </c>
      <c r="C35" s="335">
        <v>53</v>
      </c>
      <c r="D35" s="336" t="s">
        <v>219</v>
      </c>
      <c r="E35" s="13"/>
      <c r="F35" s="13">
        <f>SUM(J140)</f>
        <v>5000</v>
      </c>
      <c r="G35" s="13"/>
      <c r="H35" s="54"/>
      <c r="J35" s="146">
        <f>SUM(F33:F35)</f>
        <v>14500</v>
      </c>
    </row>
    <row r="36" spans="1:13" s="52" customFormat="1" ht="15.75" customHeight="1" x14ac:dyDescent="0.2">
      <c r="A36" s="241"/>
      <c r="B36" s="84">
        <v>3319</v>
      </c>
      <c r="C36" s="85">
        <v>63</v>
      </c>
      <c r="D36" s="59" t="s">
        <v>22</v>
      </c>
      <c r="E36" s="13">
        <v>4000</v>
      </c>
      <c r="F36" s="13">
        <v>4000</v>
      </c>
      <c r="G36" s="13"/>
      <c r="H36" s="54"/>
      <c r="I36" s="78"/>
      <c r="J36" s="78"/>
      <c r="L36" s="53"/>
      <c r="M36" s="53"/>
    </row>
    <row r="37" spans="1:13" s="52" customFormat="1" ht="15.75" customHeight="1" x14ac:dyDescent="0.2">
      <c r="A37" s="241"/>
      <c r="B37" s="84">
        <v>3319</v>
      </c>
      <c r="C37" s="85">
        <v>52</v>
      </c>
      <c r="D37" s="59" t="s">
        <v>223</v>
      </c>
      <c r="E37" s="13"/>
      <c r="F37" s="13"/>
      <c r="G37" s="13">
        <f>SUM(G143)</f>
        <v>1000</v>
      </c>
      <c r="H37" s="54"/>
      <c r="I37" s="78"/>
      <c r="J37" s="78"/>
      <c r="L37" s="53"/>
      <c r="M37" s="53"/>
    </row>
    <row r="38" spans="1:13" s="52" customFormat="1" ht="15.75" customHeight="1" x14ac:dyDescent="0.2">
      <c r="A38" s="241"/>
      <c r="B38" s="490">
        <v>3319</v>
      </c>
      <c r="C38" s="93">
        <v>52</v>
      </c>
      <c r="D38" s="394" t="s">
        <v>223</v>
      </c>
      <c r="E38" s="13"/>
      <c r="F38" s="13"/>
      <c r="G38" s="13">
        <f>SUM(G148)</f>
        <v>11000</v>
      </c>
      <c r="H38" s="54"/>
      <c r="I38" s="78"/>
      <c r="J38" s="78"/>
      <c r="L38" s="53"/>
      <c r="M38" s="53"/>
    </row>
    <row r="39" spans="1:13" ht="15.75" customHeight="1" thickBot="1" x14ac:dyDescent="0.25">
      <c r="B39" s="585" t="s">
        <v>130</v>
      </c>
      <c r="C39" s="586"/>
      <c r="D39" s="587"/>
      <c r="E39" s="485">
        <f>SUM(E25:E37)</f>
        <v>61000</v>
      </c>
      <c r="F39" s="485">
        <f>SUM(F25:F37)</f>
        <v>64000</v>
      </c>
      <c r="G39" s="485">
        <f>SUM(G25:G38)</f>
        <v>61000</v>
      </c>
      <c r="H39" s="486">
        <f t="shared" ref="H39" si="3">G39/E39*100</f>
        <v>100</v>
      </c>
    </row>
    <row r="40" spans="1:13" s="72" customFormat="1" ht="16.5" thickTop="1" thickBot="1" x14ac:dyDescent="0.3">
      <c r="A40" s="239"/>
      <c r="B40" s="544" t="s">
        <v>9</v>
      </c>
      <c r="C40" s="545"/>
      <c r="D40" s="546"/>
      <c r="E40" s="28">
        <f>SUM(E39,E23)</f>
        <v>176250</v>
      </c>
      <c r="F40" s="28">
        <f>SUM(F39,F23)</f>
        <v>178704</v>
      </c>
      <c r="G40" s="28">
        <f>SUM(G39,G23)</f>
        <v>176250</v>
      </c>
      <c r="H40" s="31">
        <f>G40/E40*100</f>
        <v>100</v>
      </c>
      <c r="I40" s="360"/>
      <c r="J40" s="360"/>
      <c r="L40" s="155"/>
      <c r="M40" s="155"/>
    </row>
    <row r="41" spans="1:13" s="72" customFormat="1" ht="15.75" thickTop="1" x14ac:dyDescent="0.25">
      <c r="A41" s="239"/>
      <c r="B41" s="176"/>
      <c r="C41" s="176"/>
      <c r="D41" s="176"/>
      <c r="E41" s="326"/>
      <c r="F41" s="326"/>
      <c r="G41" s="326"/>
      <c r="H41" s="327"/>
      <c r="I41" s="360"/>
      <c r="J41" s="360"/>
      <c r="L41" s="155"/>
      <c r="M41" s="155"/>
    </row>
    <row r="42" spans="1:13" ht="15" x14ac:dyDescent="0.25">
      <c r="B42" s="86" t="s">
        <v>10</v>
      </c>
      <c r="C42" s="75"/>
      <c r="D42" s="52"/>
      <c r="E42" s="63"/>
      <c r="F42" s="63"/>
      <c r="G42" s="63"/>
      <c r="H42" s="52"/>
    </row>
    <row r="43" spans="1:13" ht="15" x14ac:dyDescent="0.25">
      <c r="B43" s="86" t="s">
        <v>136</v>
      </c>
      <c r="C43" s="75"/>
      <c r="D43" s="52"/>
      <c r="E43" s="63"/>
      <c r="F43" s="63"/>
      <c r="G43" s="63"/>
      <c r="H43" s="52"/>
    </row>
    <row r="44" spans="1:13" ht="15" x14ac:dyDescent="0.25">
      <c r="B44" s="52" t="s">
        <v>14</v>
      </c>
      <c r="C44" s="75"/>
      <c r="D44" s="55" t="s">
        <v>274</v>
      </c>
      <c r="E44" s="63"/>
      <c r="F44" s="63"/>
      <c r="G44" s="539">
        <f>SUM(G45:H48)</f>
        <v>13500</v>
      </c>
      <c r="H44" s="540"/>
    </row>
    <row r="45" spans="1:13" ht="15" x14ac:dyDescent="0.25">
      <c r="B45" s="76" t="s">
        <v>15</v>
      </c>
      <c r="C45" s="75"/>
      <c r="D45" s="41" t="s">
        <v>160</v>
      </c>
      <c r="E45" s="63"/>
      <c r="F45" s="63"/>
      <c r="G45" s="534">
        <v>9300</v>
      </c>
      <c r="H45" s="535"/>
    </row>
    <row r="46" spans="1:13" ht="15" x14ac:dyDescent="0.25">
      <c r="B46" s="76"/>
      <c r="C46" s="75"/>
      <c r="D46" s="41" t="s">
        <v>161</v>
      </c>
      <c r="E46" s="63"/>
      <c r="F46" s="63"/>
      <c r="G46" s="534">
        <v>200</v>
      </c>
      <c r="H46" s="535"/>
    </row>
    <row r="47" spans="1:13" ht="15" x14ac:dyDescent="0.25">
      <c r="B47" s="75"/>
      <c r="C47" s="75"/>
      <c r="D47" s="52" t="s">
        <v>338</v>
      </c>
      <c r="E47" s="63"/>
      <c r="F47" s="63"/>
      <c r="G47" s="534">
        <v>1500</v>
      </c>
      <c r="H47" s="535"/>
      <c r="I47" s="78"/>
    </row>
    <row r="48" spans="1:13" ht="30.75" customHeight="1" x14ac:dyDescent="0.25">
      <c r="B48" s="75"/>
      <c r="C48" s="75"/>
      <c r="D48" s="584" t="s">
        <v>162</v>
      </c>
      <c r="E48" s="584"/>
      <c r="F48" s="584"/>
      <c r="G48" s="534">
        <v>2500</v>
      </c>
      <c r="H48" s="535"/>
    </row>
    <row r="49" spans="1:13" ht="15" x14ac:dyDescent="0.25">
      <c r="B49" s="86"/>
      <c r="C49" s="75"/>
      <c r="D49" s="52"/>
      <c r="E49" s="63"/>
      <c r="F49" s="63"/>
      <c r="G49" s="63"/>
      <c r="H49" s="52"/>
    </row>
    <row r="50" spans="1:13" ht="17.25" customHeight="1" thickBot="1" x14ac:dyDescent="0.3">
      <c r="B50" s="88" t="s">
        <v>268</v>
      </c>
      <c r="C50" s="89"/>
      <c r="D50" s="90"/>
      <c r="E50" s="91"/>
      <c r="F50" s="91"/>
      <c r="G50" s="538">
        <f>SUM(G51:H51)</f>
        <v>9300</v>
      </c>
      <c r="H50" s="538"/>
      <c r="I50" s="383">
        <v>9300</v>
      </c>
      <c r="J50" s="383">
        <v>10739</v>
      </c>
    </row>
    <row r="51" spans="1:13" s="52" customFormat="1" ht="15" customHeight="1" thickTop="1" x14ac:dyDescent="0.25">
      <c r="A51" s="241">
        <v>5222</v>
      </c>
      <c r="B51" s="92" t="s">
        <v>11</v>
      </c>
      <c r="C51" s="93"/>
      <c r="D51" s="41"/>
      <c r="E51" s="94"/>
      <c r="F51" s="94"/>
      <c r="G51" s="532">
        <v>9300</v>
      </c>
      <c r="H51" s="533"/>
      <c r="I51" s="78"/>
      <c r="J51" s="78"/>
      <c r="L51" s="53"/>
      <c r="M51" s="53"/>
    </row>
    <row r="52" spans="1:13" x14ac:dyDescent="0.2">
      <c r="B52" s="75"/>
      <c r="C52" s="75"/>
      <c r="D52" s="52"/>
      <c r="E52" s="63"/>
      <c r="F52" s="63"/>
      <c r="G52" s="63"/>
      <c r="H52" s="52"/>
    </row>
    <row r="53" spans="1:13" x14ac:dyDescent="0.2">
      <c r="B53" s="75"/>
      <c r="C53" s="75"/>
      <c r="D53" s="52"/>
      <c r="E53" s="63"/>
      <c r="F53" s="63"/>
      <c r="G53" s="63"/>
      <c r="H53" s="52"/>
    </row>
    <row r="54" spans="1:13" ht="17.25" customHeight="1" thickBot="1" x14ac:dyDescent="0.3">
      <c r="B54" s="88" t="s">
        <v>272</v>
      </c>
      <c r="C54" s="89"/>
      <c r="D54" s="90"/>
      <c r="E54" s="91"/>
      <c r="F54" s="91"/>
      <c r="G54" s="538">
        <f>SUM(G55:H57)</f>
        <v>4200</v>
      </c>
      <c r="H54" s="538"/>
      <c r="I54" s="383">
        <f>SUM(I55:I57)</f>
        <v>4200</v>
      </c>
      <c r="J54" s="383">
        <f>SUM(J55:J57)</f>
        <v>3904</v>
      </c>
    </row>
    <row r="55" spans="1:13" ht="14.25" customHeight="1" thickTop="1" x14ac:dyDescent="0.25">
      <c r="A55" s="236">
        <v>5493</v>
      </c>
      <c r="B55" s="92" t="s">
        <v>33</v>
      </c>
      <c r="C55" s="95"/>
      <c r="D55" s="95"/>
      <c r="E55" s="95"/>
      <c r="F55" s="95"/>
      <c r="G55" s="532">
        <v>200</v>
      </c>
      <c r="H55" s="533"/>
      <c r="I55" s="146">
        <v>200</v>
      </c>
      <c r="J55" s="146">
        <v>135</v>
      </c>
      <c r="L55" s="67">
        <v>20</v>
      </c>
      <c r="M55" s="67" t="s">
        <v>225</v>
      </c>
    </row>
    <row r="56" spans="1:13" ht="14.25" customHeight="1" x14ac:dyDescent="0.25">
      <c r="A56" s="236">
        <v>5493</v>
      </c>
      <c r="B56" s="92" t="s">
        <v>33</v>
      </c>
      <c r="C56" s="95"/>
      <c r="D56" s="95"/>
      <c r="E56" s="95"/>
      <c r="F56" s="95"/>
      <c r="G56" s="532">
        <v>1500</v>
      </c>
      <c r="H56" s="533"/>
      <c r="I56" s="146">
        <v>1500</v>
      </c>
      <c r="J56" s="146">
        <v>1316</v>
      </c>
      <c r="L56" s="67">
        <v>184</v>
      </c>
    </row>
    <row r="57" spans="1:13" ht="14.25" customHeight="1" x14ac:dyDescent="0.25">
      <c r="A57" s="236">
        <v>5493</v>
      </c>
      <c r="B57" s="92" t="s">
        <v>33</v>
      </c>
      <c r="C57" s="95"/>
      <c r="D57" s="95"/>
      <c r="E57" s="95"/>
      <c r="F57" s="95"/>
      <c r="G57" s="578">
        <v>2500</v>
      </c>
      <c r="H57" s="578"/>
      <c r="I57" s="146">
        <v>2500</v>
      </c>
      <c r="J57" s="146">
        <v>2453</v>
      </c>
    </row>
    <row r="58" spans="1:13" x14ac:dyDescent="0.2">
      <c r="B58" s="55"/>
      <c r="C58" s="55"/>
      <c r="D58" s="55"/>
      <c r="E58" s="55"/>
      <c r="F58" s="55"/>
      <c r="G58" s="55"/>
      <c r="H58" s="55"/>
    </row>
    <row r="59" spans="1:13" x14ac:dyDescent="0.2">
      <c r="B59" s="55"/>
      <c r="C59" s="55"/>
      <c r="D59" s="55"/>
      <c r="E59" s="55"/>
      <c r="F59" s="55"/>
      <c r="G59" s="55"/>
      <c r="H59" s="55"/>
    </row>
    <row r="60" spans="1:13" ht="27.75" customHeight="1" x14ac:dyDescent="0.25">
      <c r="B60" s="52" t="s">
        <v>14</v>
      </c>
      <c r="C60" s="75"/>
      <c r="D60" s="566" t="s">
        <v>276</v>
      </c>
      <c r="E60" s="566"/>
      <c r="F60" s="566"/>
      <c r="G60" s="539">
        <v>1250</v>
      </c>
      <c r="H60" s="540"/>
    </row>
    <row r="61" spans="1:13" x14ac:dyDescent="0.2">
      <c r="B61" s="75"/>
      <c r="C61" s="75"/>
      <c r="D61" s="52"/>
      <c r="E61" s="63"/>
      <c r="F61" s="63"/>
      <c r="G61" s="63"/>
      <c r="H61" s="52"/>
    </row>
    <row r="62" spans="1:13" ht="17.25" customHeight="1" thickBot="1" x14ac:dyDescent="0.3">
      <c r="B62" s="88" t="s">
        <v>269</v>
      </c>
      <c r="C62" s="89"/>
      <c r="D62" s="90"/>
      <c r="E62" s="91"/>
      <c r="F62" s="91"/>
      <c r="G62" s="538">
        <f>SUM(G63)</f>
        <v>1250</v>
      </c>
      <c r="H62" s="538"/>
      <c r="I62" s="383">
        <v>1250</v>
      </c>
      <c r="J62" s="383">
        <f>30+22+1003</f>
        <v>1055</v>
      </c>
    </row>
    <row r="63" spans="1:13" s="52" customFormat="1" ht="15" customHeight="1" thickTop="1" x14ac:dyDescent="0.25">
      <c r="A63" s="241">
        <v>5222</v>
      </c>
      <c r="B63" s="92" t="s">
        <v>11</v>
      </c>
      <c r="C63" s="93"/>
      <c r="D63" s="41"/>
      <c r="E63" s="94"/>
      <c r="F63" s="94"/>
      <c r="G63" s="532">
        <v>1250</v>
      </c>
      <c r="H63" s="533"/>
      <c r="I63" s="78">
        <v>0</v>
      </c>
      <c r="J63" s="78">
        <v>195</v>
      </c>
      <c r="K63" s="52">
        <v>54</v>
      </c>
      <c r="L63" s="53"/>
      <c r="M63" s="53"/>
    </row>
    <row r="66" spans="1:13" ht="29.25" customHeight="1" x14ac:dyDescent="0.25">
      <c r="B66" s="52" t="s">
        <v>14</v>
      </c>
      <c r="C66" s="75"/>
      <c r="D66" s="566" t="s">
        <v>277</v>
      </c>
      <c r="E66" s="566"/>
      <c r="F66" s="566"/>
      <c r="G66" s="539">
        <v>3800</v>
      </c>
      <c r="H66" s="540"/>
    </row>
    <row r="67" spans="1:13" x14ac:dyDescent="0.2">
      <c r="B67" s="75"/>
      <c r="C67" s="75"/>
      <c r="D67" s="52"/>
      <c r="E67" s="63"/>
      <c r="F67" s="63"/>
      <c r="G67" s="63"/>
      <c r="H67" s="52"/>
    </row>
    <row r="68" spans="1:13" ht="17.25" customHeight="1" thickBot="1" x14ac:dyDescent="0.3">
      <c r="B68" s="88" t="s">
        <v>268</v>
      </c>
      <c r="C68" s="89"/>
      <c r="D68" s="90"/>
      <c r="E68" s="91"/>
      <c r="F68" s="91"/>
      <c r="G68" s="538">
        <f>SUM(G69)</f>
        <v>3800</v>
      </c>
      <c r="H68" s="538"/>
      <c r="I68" s="383">
        <v>3800</v>
      </c>
      <c r="J68" s="383">
        <v>3800</v>
      </c>
    </row>
    <row r="69" spans="1:13" s="52" customFormat="1" ht="15" customHeight="1" thickTop="1" x14ac:dyDescent="0.25">
      <c r="A69" s="241">
        <v>5222</v>
      </c>
      <c r="B69" s="92" t="s">
        <v>11</v>
      </c>
      <c r="C69" s="93"/>
      <c r="D69" s="41"/>
      <c r="E69" s="94"/>
      <c r="F69" s="94"/>
      <c r="G69" s="532">
        <v>3800</v>
      </c>
      <c r="H69" s="533"/>
      <c r="I69" s="78"/>
      <c r="J69" s="78"/>
      <c r="L69" s="53"/>
      <c r="M69" s="53"/>
    </row>
    <row r="70" spans="1:13" s="52" customFormat="1" ht="15" customHeight="1" x14ac:dyDescent="0.25">
      <c r="A70" s="241"/>
      <c r="B70" s="92"/>
      <c r="C70" s="93"/>
      <c r="D70" s="41"/>
      <c r="E70" s="94"/>
      <c r="F70" s="94"/>
      <c r="G70" s="480"/>
      <c r="H70" s="481"/>
      <c r="I70" s="78"/>
      <c r="J70" s="78"/>
      <c r="L70" s="53"/>
      <c r="M70" s="53"/>
    </row>
    <row r="71" spans="1:13" s="52" customFormat="1" ht="15" customHeight="1" x14ac:dyDescent="0.25">
      <c r="A71" s="241"/>
      <c r="B71" s="92"/>
      <c r="C71" s="93"/>
      <c r="D71" s="41"/>
      <c r="E71" s="94"/>
      <c r="F71" s="94"/>
      <c r="G71" s="480"/>
      <c r="H71" s="481"/>
      <c r="I71" s="78"/>
      <c r="J71" s="78"/>
      <c r="L71" s="53"/>
      <c r="M71" s="53"/>
    </row>
    <row r="72" spans="1:13" ht="21.75" customHeight="1" x14ac:dyDescent="0.2">
      <c r="B72" s="52" t="s">
        <v>14</v>
      </c>
      <c r="C72" s="75"/>
      <c r="D72" s="566" t="s">
        <v>279</v>
      </c>
      <c r="E72" s="566"/>
      <c r="F72" s="566"/>
      <c r="G72" s="579">
        <f>SUM(G73:H74)</f>
        <v>52600</v>
      </c>
      <c r="H72" s="579"/>
    </row>
    <row r="73" spans="1:13" ht="15" x14ac:dyDescent="0.25">
      <c r="B73" s="76" t="s">
        <v>15</v>
      </c>
      <c r="C73" s="75"/>
      <c r="D73" s="41" t="s">
        <v>163</v>
      </c>
      <c r="E73" s="63"/>
      <c r="F73" s="63"/>
      <c r="G73" s="534">
        <v>30100</v>
      </c>
      <c r="H73" s="535"/>
    </row>
    <row r="74" spans="1:13" ht="15" customHeight="1" x14ac:dyDescent="0.25">
      <c r="B74" s="75"/>
      <c r="C74" s="75"/>
      <c r="D74" s="553" t="s">
        <v>164</v>
      </c>
      <c r="E74" s="553"/>
      <c r="F74" s="63"/>
      <c r="G74" s="534">
        <v>22500</v>
      </c>
      <c r="H74" s="535"/>
    </row>
    <row r="75" spans="1:13" x14ac:dyDescent="0.2">
      <c r="B75" s="75"/>
      <c r="C75" s="75"/>
      <c r="D75" s="52"/>
      <c r="E75" s="63"/>
      <c r="F75" s="63"/>
      <c r="G75" s="63"/>
      <c r="H75" s="52"/>
    </row>
    <row r="76" spans="1:13" ht="17.25" customHeight="1" thickBot="1" x14ac:dyDescent="0.3">
      <c r="B76" s="88" t="s">
        <v>268</v>
      </c>
      <c r="C76" s="89"/>
      <c r="D76" s="90"/>
      <c r="E76" s="91"/>
      <c r="F76" s="91"/>
      <c r="G76" s="538">
        <f>SUM(G77:H78)</f>
        <v>52600</v>
      </c>
      <c r="H76" s="538"/>
      <c r="I76" s="383">
        <f>SUM(I77:I78)</f>
        <v>52600</v>
      </c>
      <c r="J76" s="383">
        <f>SUM(J77:J78)</f>
        <v>52600</v>
      </c>
    </row>
    <row r="77" spans="1:13" s="52" customFormat="1" ht="15" customHeight="1" thickTop="1" x14ac:dyDescent="0.25">
      <c r="A77" s="241">
        <v>5222</v>
      </c>
      <c r="B77" s="92" t="s">
        <v>11</v>
      </c>
      <c r="C77" s="93"/>
      <c r="D77" s="41"/>
      <c r="E77" s="94"/>
      <c r="F77" s="94"/>
      <c r="G77" s="532">
        <v>30100</v>
      </c>
      <c r="H77" s="533"/>
      <c r="I77" s="78">
        <v>30100</v>
      </c>
      <c r="J77" s="78">
        <v>30100</v>
      </c>
      <c r="L77" s="53"/>
      <c r="M77" s="53"/>
    </row>
    <row r="78" spans="1:13" s="52" customFormat="1" ht="15" customHeight="1" x14ac:dyDescent="0.25">
      <c r="A78" s="241">
        <v>5222</v>
      </c>
      <c r="B78" s="92" t="s">
        <v>11</v>
      </c>
      <c r="C78" s="93"/>
      <c r="D78" s="41"/>
      <c r="E78" s="94"/>
      <c r="F78" s="94"/>
      <c r="G78" s="532">
        <v>22500</v>
      </c>
      <c r="H78" s="533"/>
      <c r="I78" s="78">
        <v>22500</v>
      </c>
      <c r="J78" s="78">
        <v>22500</v>
      </c>
      <c r="L78" s="53"/>
      <c r="M78" s="53"/>
    </row>
    <row r="79" spans="1:13" s="52" customFormat="1" ht="15" customHeight="1" x14ac:dyDescent="0.25">
      <c r="A79" s="241"/>
      <c r="B79" s="92"/>
      <c r="C79" s="93"/>
      <c r="D79" s="41"/>
      <c r="E79" s="94"/>
      <c r="F79" s="94"/>
      <c r="G79" s="480"/>
      <c r="H79" s="481"/>
      <c r="I79" s="78"/>
      <c r="J79" s="78"/>
      <c r="L79" s="53"/>
      <c r="M79" s="53"/>
    </row>
    <row r="80" spans="1:13" x14ac:dyDescent="0.2">
      <c r="B80" s="75"/>
      <c r="C80" s="75"/>
      <c r="D80" s="52"/>
      <c r="E80" s="63"/>
      <c r="F80" s="63"/>
      <c r="G80" s="63"/>
      <c r="H80" s="52"/>
    </row>
    <row r="81" spans="1:11" ht="29.25" customHeight="1" x14ac:dyDescent="0.25">
      <c r="B81" s="52" t="s">
        <v>14</v>
      </c>
      <c r="C81" s="75"/>
      <c r="D81" s="565" t="s">
        <v>280</v>
      </c>
      <c r="E81" s="565"/>
      <c r="F81" s="565"/>
      <c r="G81" s="539">
        <v>1500</v>
      </c>
      <c r="H81" s="540"/>
    </row>
    <row r="82" spans="1:11" ht="15" x14ac:dyDescent="0.25">
      <c r="B82" s="86"/>
      <c r="C82" s="75"/>
      <c r="D82" s="52"/>
      <c r="E82" s="63"/>
      <c r="F82" s="63"/>
      <c r="G82" s="63"/>
      <c r="H82" s="52"/>
    </row>
    <row r="83" spans="1:11" ht="17.25" customHeight="1" thickBot="1" x14ac:dyDescent="0.3">
      <c r="B83" s="88" t="s">
        <v>272</v>
      </c>
      <c r="C83" s="89"/>
      <c r="D83" s="90"/>
      <c r="E83" s="91"/>
      <c r="F83" s="91"/>
      <c r="G83" s="538">
        <f>SUM(G84)</f>
        <v>1500</v>
      </c>
      <c r="H83" s="538"/>
      <c r="I83" s="383">
        <v>1500</v>
      </c>
      <c r="J83" s="383">
        <f>42+644</f>
        <v>686</v>
      </c>
    </row>
    <row r="84" spans="1:11" ht="14.25" customHeight="1" thickTop="1" x14ac:dyDescent="0.25">
      <c r="A84" s="236">
        <v>5493</v>
      </c>
      <c r="B84" s="92" t="s">
        <v>33</v>
      </c>
      <c r="C84" s="95"/>
      <c r="D84" s="95"/>
      <c r="E84" s="95"/>
      <c r="F84" s="95"/>
      <c r="G84" s="532">
        <v>1500</v>
      </c>
      <c r="H84" s="533"/>
      <c r="J84" s="146">
        <v>814</v>
      </c>
      <c r="K84" s="29">
        <v>52</v>
      </c>
    </row>
    <row r="87" spans="1:11" ht="30" customHeight="1" x14ac:dyDescent="0.25">
      <c r="B87" s="52" t="s">
        <v>14</v>
      </c>
      <c r="C87" s="75"/>
      <c r="D87" s="565" t="s">
        <v>336</v>
      </c>
      <c r="E87" s="565"/>
      <c r="F87" s="565"/>
      <c r="G87" s="539">
        <v>14750</v>
      </c>
      <c r="H87" s="540"/>
    </row>
    <row r="88" spans="1:11" ht="15" x14ac:dyDescent="0.25">
      <c r="B88" s="86"/>
      <c r="C88" s="75"/>
      <c r="D88" s="52"/>
      <c r="E88" s="63"/>
      <c r="F88" s="63"/>
      <c r="G88" s="63"/>
      <c r="H88" s="52"/>
    </row>
    <row r="89" spans="1:11" ht="17.25" customHeight="1" thickBot="1" x14ac:dyDescent="0.3">
      <c r="B89" s="88" t="s">
        <v>52</v>
      </c>
      <c r="C89" s="89"/>
      <c r="D89" s="90"/>
      <c r="E89" s="91"/>
      <c r="F89" s="91"/>
      <c r="G89" s="538">
        <f>SUM(G90:H90)</f>
        <v>14750</v>
      </c>
      <c r="H89" s="538"/>
      <c r="I89" s="383">
        <v>14750</v>
      </c>
      <c r="J89" s="383">
        <v>15531</v>
      </c>
    </row>
    <row r="90" spans="1:11" ht="17.25" customHeight="1" thickTop="1" x14ac:dyDescent="0.25">
      <c r="A90" s="236">
        <v>6322</v>
      </c>
      <c r="B90" s="176" t="s">
        <v>101</v>
      </c>
      <c r="C90" s="93"/>
      <c r="D90" s="41"/>
      <c r="E90" s="94"/>
      <c r="F90" s="94"/>
      <c r="G90" s="532">
        <v>14750</v>
      </c>
      <c r="H90" s="533"/>
    </row>
    <row r="93" spans="1:11" ht="30" customHeight="1" x14ac:dyDescent="0.25">
      <c r="B93" s="52" t="s">
        <v>14</v>
      </c>
      <c r="C93" s="75"/>
      <c r="D93" s="580" t="s">
        <v>282</v>
      </c>
      <c r="E93" s="580"/>
      <c r="F93" s="580"/>
      <c r="G93" s="539">
        <v>4000</v>
      </c>
      <c r="H93" s="540"/>
    </row>
    <row r="94" spans="1:11" ht="15" customHeight="1" x14ac:dyDescent="0.25">
      <c r="B94" s="52"/>
      <c r="C94" s="75"/>
      <c r="D94" s="580"/>
      <c r="E94" s="580"/>
      <c r="F94" s="580"/>
      <c r="G94" s="482"/>
      <c r="H94" s="483"/>
    </row>
    <row r="95" spans="1:11" ht="15" x14ac:dyDescent="0.25">
      <c r="B95" s="86"/>
      <c r="C95" s="75"/>
      <c r="D95" s="52"/>
      <c r="E95" s="63"/>
      <c r="F95" s="63"/>
      <c r="G95" s="63"/>
      <c r="H95" s="52"/>
    </row>
    <row r="96" spans="1:11" ht="17.25" customHeight="1" thickBot="1" x14ac:dyDescent="0.3">
      <c r="B96" s="88" t="s">
        <v>102</v>
      </c>
      <c r="C96" s="89"/>
      <c r="D96" s="90"/>
      <c r="E96" s="91"/>
      <c r="F96" s="91"/>
      <c r="G96" s="538">
        <f>SUM(G97)</f>
        <v>4000</v>
      </c>
      <c r="H96" s="538"/>
      <c r="I96" s="383">
        <v>4000</v>
      </c>
      <c r="J96" s="383">
        <v>4046</v>
      </c>
    </row>
    <row r="97" spans="1:10" ht="17.25" customHeight="1" thickTop="1" x14ac:dyDescent="0.25">
      <c r="A97" s="236">
        <v>6322</v>
      </c>
      <c r="B97" s="92" t="s">
        <v>101</v>
      </c>
      <c r="C97" s="93"/>
      <c r="D97" s="41"/>
      <c r="E97" s="94"/>
      <c r="F97" s="94"/>
      <c r="G97" s="532">
        <v>4000</v>
      </c>
      <c r="H97" s="533"/>
    </row>
    <row r="100" spans="1:10" ht="15" x14ac:dyDescent="0.25">
      <c r="B100" s="52" t="s">
        <v>14</v>
      </c>
      <c r="C100" s="75"/>
      <c r="D100" s="55" t="s">
        <v>165</v>
      </c>
      <c r="E100" s="63"/>
      <c r="F100" s="63"/>
      <c r="G100" s="539">
        <f>SUM(G101:H102)</f>
        <v>13850</v>
      </c>
      <c r="H100" s="540"/>
    </row>
    <row r="101" spans="1:10" ht="15" x14ac:dyDescent="0.25">
      <c r="B101" s="76" t="s">
        <v>15</v>
      </c>
      <c r="C101" s="75"/>
      <c r="D101" s="41" t="s">
        <v>166</v>
      </c>
      <c r="E101" s="63"/>
      <c r="F101" s="63"/>
      <c r="G101" s="534">
        <v>7300</v>
      </c>
      <c r="H101" s="535"/>
    </row>
    <row r="102" spans="1:10" ht="15" customHeight="1" x14ac:dyDescent="0.25">
      <c r="B102" s="76"/>
      <c r="C102" s="75"/>
      <c r="D102" s="553" t="s">
        <v>167</v>
      </c>
      <c r="E102" s="553"/>
      <c r="F102" s="553"/>
      <c r="G102" s="534">
        <v>6550</v>
      </c>
      <c r="H102" s="535"/>
    </row>
    <row r="103" spans="1:10" ht="17.25" customHeight="1" x14ac:dyDescent="0.25">
      <c r="B103" s="176"/>
      <c r="C103" s="93"/>
      <c r="D103" s="41"/>
      <c r="E103" s="94"/>
      <c r="F103" s="94"/>
      <c r="G103" s="480"/>
      <c r="H103" s="481"/>
    </row>
    <row r="104" spans="1:10" ht="17.25" customHeight="1" thickBot="1" x14ac:dyDescent="0.3">
      <c r="B104" s="88" t="s">
        <v>268</v>
      </c>
      <c r="C104" s="89"/>
      <c r="D104" s="90"/>
      <c r="E104" s="91"/>
      <c r="F104" s="91"/>
      <c r="G104" s="538">
        <f>SUM(G105:H106)</f>
        <v>13850</v>
      </c>
      <c r="H104" s="538"/>
      <c r="I104" s="383">
        <f>SUM(I105:I106)</f>
        <v>13850</v>
      </c>
      <c r="J104" s="383">
        <f>SUM(J105:J106)</f>
        <v>11854</v>
      </c>
    </row>
    <row r="105" spans="1:10" ht="17.25" customHeight="1" thickTop="1" x14ac:dyDescent="0.25">
      <c r="A105" s="236">
        <v>5222</v>
      </c>
      <c r="B105" s="92" t="s">
        <v>11</v>
      </c>
      <c r="C105" s="93"/>
      <c r="D105" s="41"/>
      <c r="E105" s="94"/>
      <c r="F105" s="94"/>
      <c r="G105" s="532">
        <v>7300</v>
      </c>
      <c r="H105" s="533"/>
      <c r="I105" s="146">
        <v>7300</v>
      </c>
      <c r="J105" s="146">
        <v>5396</v>
      </c>
    </row>
    <row r="106" spans="1:10" ht="17.25" customHeight="1" x14ac:dyDescent="0.25">
      <c r="A106" s="236">
        <v>5222</v>
      </c>
      <c r="B106" s="92" t="s">
        <v>11</v>
      </c>
      <c r="C106" s="93"/>
      <c r="D106" s="41"/>
      <c r="E106" s="94"/>
      <c r="F106" s="94"/>
      <c r="G106" s="532">
        <v>6550</v>
      </c>
      <c r="H106" s="533"/>
      <c r="I106" s="146">
        <v>6550</v>
      </c>
      <c r="J106" s="146">
        <v>6458</v>
      </c>
    </row>
    <row r="109" spans="1:10" ht="30" customHeight="1" x14ac:dyDescent="0.25">
      <c r="B109" s="52" t="s">
        <v>14</v>
      </c>
      <c r="C109" s="75"/>
      <c r="D109" s="565" t="s">
        <v>332</v>
      </c>
      <c r="E109" s="565"/>
      <c r="F109" s="565"/>
      <c r="G109" s="539">
        <v>10000</v>
      </c>
      <c r="H109" s="540"/>
    </row>
    <row r="110" spans="1:10" ht="15" x14ac:dyDescent="0.25">
      <c r="B110" s="86"/>
      <c r="C110" s="75"/>
      <c r="D110" s="52"/>
      <c r="E110" s="63"/>
      <c r="F110" s="63"/>
      <c r="G110" s="63"/>
      <c r="H110" s="52"/>
    </row>
    <row r="111" spans="1:10" ht="17.25" customHeight="1" thickBot="1" x14ac:dyDescent="0.3">
      <c r="B111" s="88" t="s">
        <v>52</v>
      </c>
      <c r="C111" s="89"/>
      <c r="D111" s="90"/>
      <c r="E111" s="91"/>
      <c r="F111" s="91"/>
      <c r="G111" s="538">
        <f>SUM(G112:H112)</f>
        <v>10000</v>
      </c>
      <c r="H111" s="538"/>
      <c r="I111" s="383">
        <v>10000</v>
      </c>
      <c r="J111" s="383">
        <v>9276</v>
      </c>
    </row>
    <row r="112" spans="1:10" ht="17.25" customHeight="1" thickTop="1" x14ac:dyDescent="0.25">
      <c r="A112" s="236">
        <v>6322</v>
      </c>
      <c r="B112" s="176" t="s">
        <v>101</v>
      </c>
      <c r="C112" s="93"/>
      <c r="D112" s="41"/>
      <c r="E112" s="94"/>
      <c r="F112" s="94"/>
      <c r="G112" s="532">
        <v>10000</v>
      </c>
      <c r="H112" s="533"/>
    </row>
    <row r="113" spans="1:13" ht="17.25" customHeight="1" x14ac:dyDescent="0.25">
      <c r="B113" s="176"/>
      <c r="C113" s="93"/>
      <c r="D113" s="41"/>
      <c r="E113" s="94"/>
      <c r="F113" s="94"/>
      <c r="G113" s="480"/>
      <c r="H113" s="481"/>
    </row>
    <row r="114" spans="1:13" ht="17.25" customHeight="1" x14ac:dyDescent="0.25">
      <c r="B114" s="176"/>
      <c r="C114" s="93"/>
      <c r="D114" s="41"/>
      <c r="E114" s="94"/>
      <c r="F114" s="94"/>
      <c r="G114" s="480"/>
      <c r="H114" s="481"/>
    </row>
    <row r="115" spans="1:13" ht="17.25" customHeight="1" x14ac:dyDescent="0.25">
      <c r="B115" s="176"/>
      <c r="C115" s="93"/>
      <c r="D115" s="41"/>
      <c r="E115" s="94"/>
      <c r="F115" s="94"/>
      <c r="G115" s="480"/>
      <c r="H115" s="481"/>
    </row>
    <row r="116" spans="1:13" ht="17.25" customHeight="1" x14ac:dyDescent="0.25">
      <c r="B116" s="176"/>
      <c r="C116" s="93"/>
      <c r="D116" s="41"/>
      <c r="E116" s="94"/>
      <c r="F116" s="94"/>
      <c r="G116" s="480"/>
      <c r="H116" s="481"/>
    </row>
    <row r="117" spans="1:13" ht="15" x14ac:dyDescent="0.25">
      <c r="B117" s="86" t="s">
        <v>137</v>
      </c>
    </row>
    <row r="118" spans="1:13" ht="15" x14ac:dyDescent="0.25">
      <c r="B118" s="52" t="s">
        <v>14</v>
      </c>
      <c r="C118" s="75"/>
      <c r="D118" s="87" t="s">
        <v>284</v>
      </c>
      <c r="E118" s="63"/>
      <c r="F118" s="63"/>
      <c r="G118" s="539">
        <f>SUM(G119:H121)</f>
        <v>16500</v>
      </c>
      <c r="H118" s="540"/>
    </row>
    <row r="119" spans="1:13" ht="15" x14ac:dyDescent="0.25">
      <c r="B119" s="76" t="s">
        <v>15</v>
      </c>
      <c r="C119" s="75"/>
      <c r="D119" s="70" t="s">
        <v>168</v>
      </c>
      <c r="E119" s="63"/>
      <c r="F119" s="63"/>
      <c r="G119" s="534">
        <v>13500</v>
      </c>
      <c r="H119" s="535"/>
      <c r="I119" s="146">
        <v>550</v>
      </c>
      <c r="J119" s="146">
        <v>12000</v>
      </c>
      <c r="K119" s="29">
        <v>0</v>
      </c>
      <c r="L119" s="67">
        <v>52</v>
      </c>
      <c r="M119" s="67">
        <v>3319</v>
      </c>
    </row>
    <row r="120" spans="1:13" ht="15" x14ac:dyDescent="0.25">
      <c r="B120" s="76"/>
      <c r="C120" s="75"/>
      <c r="D120" s="41" t="s">
        <v>169</v>
      </c>
      <c r="E120" s="63"/>
      <c r="F120" s="63"/>
      <c r="G120" s="534">
        <v>1000</v>
      </c>
      <c r="H120" s="535"/>
      <c r="K120" s="29">
        <f>415+890+400+5410</f>
        <v>7115</v>
      </c>
      <c r="L120" s="67">
        <v>52</v>
      </c>
    </row>
    <row r="121" spans="1:13" ht="30" customHeight="1" x14ac:dyDescent="0.25">
      <c r="B121" s="76"/>
      <c r="C121" s="75"/>
      <c r="D121" s="577" t="s">
        <v>170</v>
      </c>
      <c r="E121" s="577"/>
      <c r="F121" s="577"/>
      <c r="G121" s="534">
        <v>2000</v>
      </c>
      <c r="H121" s="535"/>
      <c r="K121" s="29">
        <v>2970</v>
      </c>
      <c r="L121" s="67">
        <v>53</v>
      </c>
    </row>
    <row r="122" spans="1:13" ht="15" x14ac:dyDescent="0.25">
      <c r="B122" s="86"/>
      <c r="C122" s="75"/>
      <c r="D122" s="52"/>
      <c r="E122" s="63"/>
      <c r="F122" s="63"/>
      <c r="G122" s="63"/>
      <c r="H122" s="52"/>
      <c r="K122" s="29">
        <v>2999</v>
      </c>
      <c r="L122" s="67">
        <v>54</v>
      </c>
      <c r="M122" s="67">
        <f>SUM(K120:K122)</f>
        <v>13084</v>
      </c>
    </row>
    <row r="123" spans="1:13" ht="17.25" customHeight="1" thickBot="1" x14ac:dyDescent="0.3">
      <c r="B123" s="88" t="s">
        <v>270</v>
      </c>
      <c r="C123" s="89"/>
      <c r="D123" s="90"/>
      <c r="E123" s="91"/>
      <c r="F123" s="91"/>
      <c r="G123" s="538">
        <f>SUM(G124:H126)</f>
        <v>16500</v>
      </c>
      <c r="H123" s="538"/>
      <c r="I123" s="146">
        <v>551</v>
      </c>
      <c r="J123" s="146">
        <v>1500</v>
      </c>
      <c r="L123" s="67">
        <v>52</v>
      </c>
      <c r="M123" s="67">
        <v>3319</v>
      </c>
    </row>
    <row r="124" spans="1:13" s="52" customFormat="1" ht="15" customHeight="1" thickTop="1" x14ac:dyDescent="0.25">
      <c r="A124" s="241">
        <v>5223</v>
      </c>
      <c r="B124" s="92" t="s">
        <v>94</v>
      </c>
      <c r="C124" s="93"/>
      <c r="D124" s="41"/>
      <c r="E124" s="94"/>
      <c r="F124" s="94"/>
      <c r="G124" s="532">
        <v>13500</v>
      </c>
      <c r="H124" s="533"/>
      <c r="I124" s="78"/>
      <c r="J124" s="78"/>
      <c r="K124" s="52">
        <f>64+72</f>
        <v>136</v>
      </c>
      <c r="L124" s="53">
        <v>52</v>
      </c>
      <c r="M124" s="53"/>
    </row>
    <row r="125" spans="1:13" s="52" customFormat="1" ht="15" customHeight="1" x14ac:dyDescent="0.25">
      <c r="A125" s="241">
        <v>5222</v>
      </c>
      <c r="B125" s="92" t="s">
        <v>11</v>
      </c>
      <c r="C125" s="93"/>
      <c r="D125" s="41"/>
      <c r="E125" s="94"/>
      <c r="F125" s="94"/>
      <c r="G125" s="532">
        <v>1000</v>
      </c>
      <c r="H125" s="533"/>
      <c r="I125" s="78"/>
      <c r="J125" s="78"/>
      <c r="K125" s="52">
        <v>874</v>
      </c>
      <c r="L125" s="53">
        <v>53</v>
      </c>
      <c r="M125" s="489">
        <f>SUM(K124:K125)</f>
        <v>1010</v>
      </c>
    </row>
    <row r="126" spans="1:13" s="52" customFormat="1" ht="15" customHeight="1" x14ac:dyDescent="0.25">
      <c r="A126" s="241">
        <v>5222</v>
      </c>
      <c r="B126" s="92" t="s">
        <v>11</v>
      </c>
      <c r="C126" s="93"/>
      <c r="D126" s="41"/>
      <c r="E126" s="94"/>
      <c r="F126" s="94"/>
      <c r="G126" s="532">
        <v>2000</v>
      </c>
      <c r="H126" s="533"/>
      <c r="I126" s="78">
        <v>552</v>
      </c>
      <c r="J126" s="78">
        <v>3000</v>
      </c>
      <c r="L126" s="53">
        <v>52</v>
      </c>
      <c r="M126" s="53">
        <v>3319</v>
      </c>
    </row>
    <row r="127" spans="1:13" x14ac:dyDescent="0.2">
      <c r="K127" s="29">
        <f>180+179</f>
        <v>359</v>
      </c>
      <c r="L127" s="67">
        <v>52</v>
      </c>
    </row>
    <row r="128" spans="1:13" x14ac:dyDescent="0.2">
      <c r="K128" s="29">
        <v>184</v>
      </c>
      <c r="L128" s="67">
        <v>53</v>
      </c>
    </row>
    <row r="129" spans="1:13" ht="15" x14ac:dyDescent="0.25">
      <c r="B129" s="52" t="s">
        <v>14</v>
      </c>
      <c r="C129" s="75"/>
      <c r="D129" s="87" t="s">
        <v>286</v>
      </c>
      <c r="E129" s="63"/>
      <c r="F129" s="63"/>
      <c r="G129" s="575">
        <v>18000</v>
      </c>
      <c r="H129" s="576"/>
      <c r="K129" s="29">
        <v>1587</v>
      </c>
      <c r="L129" s="67">
        <v>54</v>
      </c>
      <c r="M129" s="67">
        <f>SUM(K127:K129)</f>
        <v>2130</v>
      </c>
    </row>
    <row r="130" spans="1:13" ht="15" x14ac:dyDescent="0.25">
      <c r="B130" s="86"/>
      <c r="C130" s="75"/>
      <c r="D130" s="52"/>
      <c r="E130" s="63"/>
      <c r="F130" s="63"/>
      <c r="G130" s="63"/>
      <c r="H130" s="52"/>
      <c r="K130" s="29">
        <f>SUM(K119:K129)</f>
        <v>16224</v>
      </c>
    </row>
    <row r="131" spans="1:13" ht="17.25" customHeight="1" thickBot="1" x14ac:dyDescent="0.3">
      <c r="B131" s="88" t="s">
        <v>270</v>
      </c>
      <c r="C131" s="89"/>
      <c r="D131" s="90"/>
      <c r="E131" s="91"/>
      <c r="F131" s="91"/>
      <c r="G131" s="538">
        <f>SUM(G132)</f>
        <v>18000</v>
      </c>
      <c r="H131" s="538"/>
      <c r="I131" s="383">
        <f>SUM(I132:I133)</f>
        <v>26000</v>
      </c>
      <c r="J131" s="383"/>
    </row>
    <row r="132" spans="1:13" s="52" customFormat="1" ht="15" customHeight="1" thickTop="1" x14ac:dyDescent="0.25">
      <c r="A132" s="241">
        <v>5222</v>
      </c>
      <c r="B132" s="92" t="s">
        <v>11</v>
      </c>
      <c r="C132" s="93"/>
      <c r="D132" s="41"/>
      <c r="E132" s="94"/>
      <c r="F132" s="94"/>
      <c r="G132" s="573">
        <v>18000</v>
      </c>
      <c r="H132" s="574"/>
      <c r="I132" s="78">
        <v>26000</v>
      </c>
      <c r="J132" s="78">
        <f>635+3405+1265+7776+135</f>
        <v>13216</v>
      </c>
      <c r="L132" s="53"/>
      <c r="M132" s="53"/>
    </row>
    <row r="133" spans="1:13" x14ac:dyDescent="0.2">
      <c r="I133" s="146">
        <v>0</v>
      </c>
    </row>
    <row r="135" spans="1:13" ht="29.25" customHeight="1" x14ac:dyDescent="0.25">
      <c r="B135" s="52" t="s">
        <v>14</v>
      </c>
      <c r="C135" s="75"/>
      <c r="D135" s="565" t="s">
        <v>287</v>
      </c>
      <c r="E135" s="565"/>
      <c r="F135" s="63"/>
      <c r="G135" s="575">
        <v>14500</v>
      </c>
      <c r="H135" s="576"/>
    </row>
    <row r="136" spans="1:13" x14ac:dyDescent="0.2">
      <c r="B136" s="87"/>
      <c r="C136" s="75"/>
      <c r="D136" s="52"/>
      <c r="E136" s="63"/>
      <c r="F136" s="63"/>
      <c r="G136" s="63"/>
      <c r="H136" s="52"/>
    </row>
    <row r="137" spans="1:13" ht="30.75" customHeight="1" thickBot="1" x14ac:dyDescent="0.3">
      <c r="B137" s="536" t="s">
        <v>273</v>
      </c>
      <c r="C137" s="537"/>
      <c r="D137" s="537"/>
      <c r="E137" s="537"/>
      <c r="F137" s="537"/>
      <c r="G137" s="538">
        <f>SUM(G138:H138)</f>
        <v>14500</v>
      </c>
      <c r="H137" s="538"/>
      <c r="I137" s="383">
        <f>SUM(I138:I140)</f>
        <v>14500</v>
      </c>
      <c r="J137" s="383">
        <f>SUM(J138:J140)</f>
        <v>14500</v>
      </c>
    </row>
    <row r="138" spans="1:13" ht="17.25" customHeight="1" thickTop="1" x14ac:dyDescent="0.25">
      <c r="A138" s="236">
        <v>5321</v>
      </c>
      <c r="B138" s="176" t="s">
        <v>28</v>
      </c>
      <c r="C138" s="93"/>
      <c r="D138" s="41"/>
      <c r="E138" s="94"/>
      <c r="F138" s="94"/>
      <c r="G138" s="573">
        <v>14500</v>
      </c>
      <c r="H138" s="574"/>
      <c r="I138" s="146">
        <v>14500</v>
      </c>
      <c r="J138" s="146">
        <v>3400</v>
      </c>
    </row>
    <row r="139" spans="1:13" ht="17.25" customHeight="1" x14ac:dyDescent="0.25">
      <c r="B139" s="176"/>
      <c r="C139" s="93"/>
      <c r="D139" s="41"/>
      <c r="E139" s="94"/>
      <c r="F139" s="94"/>
      <c r="G139" s="480"/>
      <c r="H139" s="481"/>
      <c r="I139" s="146">
        <v>0</v>
      </c>
      <c r="J139" s="146">
        <v>6100</v>
      </c>
      <c r="K139" s="29" t="s">
        <v>138</v>
      </c>
      <c r="L139" s="67">
        <v>52</v>
      </c>
    </row>
    <row r="140" spans="1:13" ht="17.25" customHeight="1" x14ac:dyDescent="0.25">
      <c r="B140" s="176"/>
      <c r="C140" s="93"/>
      <c r="D140" s="41"/>
      <c r="E140" s="94"/>
      <c r="F140" s="94"/>
      <c r="G140" s="480"/>
      <c r="H140" s="481"/>
      <c r="J140" s="146">
        <v>5000</v>
      </c>
      <c r="L140" s="67">
        <v>53</v>
      </c>
    </row>
    <row r="141" spans="1:13" ht="29.25" customHeight="1" x14ac:dyDescent="0.25">
      <c r="B141" s="52" t="s">
        <v>14</v>
      </c>
      <c r="C141" s="75"/>
      <c r="D141" s="566" t="s">
        <v>292</v>
      </c>
      <c r="E141" s="566"/>
      <c r="F141" s="566"/>
      <c r="G141" s="575">
        <v>1000</v>
      </c>
      <c r="H141" s="576"/>
    </row>
    <row r="142" spans="1:13" x14ac:dyDescent="0.2">
      <c r="B142" s="75"/>
      <c r="C142" s="75"/>
      <c r="D142" s="52"/>
      <c r="E142" s="63"/>
      <c r="F142" s="63"/>
      <c r="G142" s="63"/>
      <c r="H142" s="52"/>
    </row>
    <row r="143" spans="1:13" ht="17.25" customHeight="1" thickBot="1" x14ac:dyDescent="0.3">
      <c r="B143" s="88" t="s">
        <v>270</v>
      </c>
      <c r="C143" s="89"/>
      <c r="D143" s="90"/>
      <c r="E143" s="91"/>
      <c r="F143" s="91"/>
      <c r="G143" s="538">
        <f>SUM(G144:H144)</f>
        <v>1000</v>
      </c>
      <c r="H143" s="538"/>
      <c r="I143" s="383">
        <v>0</v>
      </c>
      <c r="J143" s="383">
        <v>0</v>
      </c>
    </row>
    <row r="144" spans="1:13" ht="17.25" customHeight="1" thickTop="1" x14ac:dyDescent="0.25">
      <c r="A144" s="241">
        <v>5222</v>
      </c>
      <c r="B144" s="92" t="s">
        <v>11</v>
      </c>
      <c r="C144" s="93"/>
      <c r="D144" s="41"/>
      <c r="E144" s="94"/>
      <c r="F144" s="94"/>
      <c r="G144" s="573">
        <v>1000</v>
      </c>
      <c r="H144" s="574"/>
    </row>
    <row r="145" spans="1:13" s="52" customFormat="1" ht="15" customHeight="1" x14ac:dyDescent="0.25">
      <c r="A145" s="241"/>
      <c r="B145" s="92"/>
      <c r="C145" s="93"/>
      <c r="D145" s="41"/>
      <c r="E145" s="94"/>
      <c r="F145" s="94"/>
      <c r="G145" s="480"/>
      <c r="H145" s="481"/>
      <c r="I145" s="78"/>
      <c r="J145" s="78"/>
      <c r="L145" s="53"/>
      <c r="M145" s="53"/>
    </row>
    <row r="146" spans="1:13" ht="21" customHeight="1" x14ac:dyDescent="0.25">
      <c r="B146" s="52" t="s">
        <v>14</v>
      </c>
      <c r="C146" s="75"/>
      <c r="D146" s="566" t="s">
        <v>320</v>
      </c>
      <c r="E146" s="566"/>
      <c r="F146" s="566"/>
      <c r="G146" s="575">
        <v>11000</v>
      </c>
      <c r="H146" s="576"/>
    </row>
    <row r="147" spans="1:13" x14ac:dyDescent="0.2">
      <c r="B147" s="75"/>
      <c r="C147" s="75"/>
      <c r="D147" s="52"/>
      <c r="E147" s="63"/>
      <c r="F147" s="63"/>
      <c r="G147" s="63"/>
      <c r="H147" s="52"/>
    </row>
    <row r="148" spans="1:13" ht="17.25" customHeight="1" thickBot="1" x14ac:dyDescent="0.3">
      <c r="B148" s="88" t="s">
        <v>270</v>
      </c>
      <c r="C148" s="89"/>
      <c r="D148" s="90"/>
      <c r="E148" s="91"/>
      <c r="F148" s="91"/>
      <c r="G148" s="538">
        <f>SUM(G149:H149)</f>
        <v>11000</v>
      </c>
      <c r="H148" s="538"/>
      <c r="I148" s="383">
        <v>0</v>
      </c>
      <c r="J148" s="383">
        <v>0</v>
      </c>
    </row>
    <row r="149" spans="1:13" ht="17.25" customHeight="1" thickTop="1" x14ac:dyDescent="0.25">
      <c r="A149" s="241">
        <v>5222</v>
      </c>
      <c r="B149" s="92" t="s">
        <v>11</v>
      </c>
      <c r="C149" s="93"/>
      <c r="D149" s="41"/>
      <c r="E149" s="94"/>
      <c r="F149" s="94"/>
      <c r="G149" s="573">
        <v>11000</v>
      </c>
      <c r="H149" s="574"/>
    </row>
    <row r="150" spans="1:13" s="52" customFormat="1" ht="15" customHeight="1" x14ac:dyDescent="0.25">
      <c r="A150" s="241"/>
      <c r="B150" s="92"/>
      <c r="C150" s="93"/>
      <c r="D150" s="41"/>
      <c r="E150" s="94"/>
      <c r="F150" s="94"/>
      <c r="G150" s="480"/>
      <c r="H150" s="481"/>
      <c r="I150" s="78"/>
      <c r="J150" s="78"/>
      <c r="L150" s="53"/>
      <c r="M150" s="53"/>
    </row>
    <row r="151" spans="1:13" s="52" customFormat="1" ht="15" customHeight="1" x14ac:dyDescent="0.25">
      <c r="A151" s="241"/>
      <c r="B151" s="92"/>
      <c r="C151" s="93"/>
      <c r="D151" s="41"/>
      <c r="E151" s="94"/>
      <c r="F151" s="94"/>
      <c r="G151" s="480"/>
      <c r="H151" s="481"/>
      <c r="I151" s="78"/>
      <c r="J151" s="78"/>
      <c r="L151" s="53"/>
      <c r="M151" s="53"/>
    </row>
    <row r="155" spans="1:13" x14ac:dyDescent="0.2">
      <c r="D155" s="351" t="s">
        <v>133</v>
      </c>
      <c r="E155" s="352">
        <f>SUM(E10:E18,E21,E25:E35,E37)</f>
        <v>143500</v>
      </c>
      <c r="F155" s="352">
        <f>SUM(F10:F18,F21,F25:F35,F37)</f>
        <v>145851</v>
      </c>
      <c r="G155" s="352">
        <f>SUM(G10:G18,G21,G25:G35,G37:G38)</f>
        <v>147500</v>
      </c>
    </row>
    <row r="156" spans="1:13" x14ac:dyDescent="0.2">
      <c r="D156" s="351" t="s">
        <v>134</v>
      </c>
      <c r="E156" s="352">
        <f>SUM(E19:E20,E22,E36)</f>
        <v>32750</v>
      </c>
      <c r="F156" s="352">
        <f t="shared" ref="F156:G156" si="4">SUM(F19:F20,F22,F36)</f>
        <v>32853</v>
      </c>
      <c r="G156" s="352">
        <f t="shared" si="4"/>
        <v>28750</v>
      </c>
    </row>
    <row r="157" spans="1:13" ht="15" x14ac:dyDescent="0.25">
      <c r="D157" s="353" t="s">
        <v>78</v>
      </c>
      <c r="E157" s="354">
        <f>SUM(E155:E156)</f>
        <v>176250</v>
      </c>
      <c r="F157" s="354">
        <f>SUM(F155:F156)</f>
        <v>178704</v>
      </c>
      <c r="G157" s="354">
        <f>SUM(G155:G156)</f>
        <v>176250</v>
      </c>
    </row>
  </sheetData>
  <mergeCells count="82">
    <mergeCell ref="D146:F146"/>
    <mergeCell ref="G146:H146"/>
    <mergeCell ref="G148:H148"/>
    <mergeCell ref="G149:H149"/>
    <mergeCell ref="B23:D23"/>
    <mergeCell ref="B24:D24"/>
    <mergeCell ref="B39:D39"/>
    <mergeCell ref="G96:H96"/>
    <mergeCell ref="G84:H84"/>
    <mergeCell ref="G69:H69"/>
    <mergeCell ref="G81:H81"/>
    <mergeCell ref="G89:H89"/>
    <mergeCell ref="G45:H45"/>
    <mergeCell ref="G46:H46"/>
    <mergeCell ref="G47:H47"/>
    <mergeCell ref="G66:H66"/>
    <mergeCell ref="D93:F94"/>
    <mergeCell ref="G68:H68"/>
    <mergeCell ref="G62:H62"/>
    <mergeCell ref="G1:H1"/>
    <mergeCell ref="B40:D40"/>
    <mergeCell ref="G90:H90"/>
    <mergeCell ref="D66:F66"/>
    <mergeCell ref="D87:F87"/>
    <mergeCell ref="B9:D9"/>
    <mergeCell ref="G48:H48"/>
    <mergeCell ref="G44:H44"/>
    <mergeCell ref="D48:F48"/>
    <mergeCell ref="D60:F60"/>
    <mergeCell ref="D74:E74"/>
    <mergeCell ref="D72:F72"/>
    <mergeCell ref="G50:H50"/>
    <mergeCell ref="G123:H123"/>
    <mergeCell ref="G124:H124"/>
    <mergeCell ref="G60:H60"/>
    <mergeCell ref="G118:H118"/>
    <mergeCell ref="G100:H100"/>
    <mergeCell ref="G101:H101"/>
    <mergeCell ref="G102:H102"/>
    <mergeCell ref="G104:H104"/>
    <mergeCell ref="G51:H51"/>
    <mergeCell ref="G87:H87"/>
    <mergeCell ref="G93:H93"/>
    <mergeCell ref="G83:H83"/>
    <mergeCell ref="G57:H57"/>
    <mergeCell ref="G54:H54"/>
    <mergeCell ref="G73:H73"/>
    <mergeCell ref="G55:H55"/>
    <mergeCell ref="G56:H56"/>
    <mergeCell ref="G72:H72"/>
    <mergeCell ref="D81:F81"/>
    <mergeCell ref="G63:H63"/>
    <mergeCell ref="G97:H97"/>
    <mergeCell ref="G143:H143"/>
    <mergeCell ref="G105:H105"/>
    <mergeCell ref="G106:H106"/>
    <mergeCell ref="G121:H121"/>
    <mergeCell ref="G74:H74"/>
    <mergeCell ref="G76:H76"/>
    <mergeCell ref="G77:H77"/>
    <mergeCell ref="G78:H78"/>
    <mergeCell ref="G109:H109"/>
    <mergeCell ref="G111:H111"/>
    <mergeCell ref="G112:H112"/>
    <mergeCell ref="D121:F121"/>
    <mergeCell ref="G119:H119"/>
    <mergeCell ref="D102:F102"/>
    <mergeCell ref="G144:H144"/>
    <mergeCell ref="D141:F141"/>
    <mergeCell ref="G141:H141"/>
    <mergeCell ref="G125:H125"/>
    <mergeCell ref="G126:H126"/>
    <mergeCell ref="G137:H137"/>
    <mergeCell ref="G138:H138"/>
    <mergeCell ref="B137:F137"/>
    <mergeCell ref="G131:H131"/>
    <mergeCell ref="G132:H132"/>
    <mergeCell ref="G135:H135"/>
    <mergeCell ref="D135:E135"/>
    <mergeCell ref="G129:H129"/>
    <mergeCell ref="D109:F109"/>
    <mergeCell ref="G120:H120"/>
  </mergeCells>
  <pageMargins left="0.70866141732283472" right="0.70866141732283472" top="0.78740157480314965" bottom="0.78740157480314965" header="0.31496062992125984" footer="0.31496062992125984"/>
  <pageSetup paperSize="9" scale="69" firstPageNumber="79" fitToWidth="2" fitToHeight="2" orientation="portrait" useFirstPageNumber="1" r:id="rId1"/>
  <headerFooter>
    <oddFooter>&amp;L&amp;"-,Kurzíva"Zastupitelstvo Olomouckého kraje 12.12.2022
11.1. - Rozpočet Olomouckého kraje na rok 2023 - návrh rozpočtu
Příloha č. 3b): dotační tituly&amp;R&amp;"-,Kurzíva"Strana &amp;P (Celkem 193)</oddFooter>
  </headerFooter>
  <rowBreaks count="1" manualBreakCount="1">
    <brk id="63" min="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M75"/>
  <sheetViews>
    <sheetView view="pageBreakPreview" topLeftCell="A40" zoomScaleNormal="100" zoomScaleSheetLayoutView="100" workbookViewId="0">
      <selection activeCell="G35" sqref="G35:H35"/>
    </sheetView>
  </sheetViews>
  <sheetFormatPr defaultColWidth="9.140625" defaultRowHeight="14.25" x14ac:dyDescent="0.2"/>
  <cols>
    <col min="1" max="1" width="4.85546875" style="236" customWidth="1"/>
    <col min="2" max="2" width="8.5703125" style="1" customWidth="1"/>
    <col min="3" max="3" width="9.140625" style="1"/>
    <col min="4" max="4" width="54.42578125" style="2" customWidth="1"/>
    <col min="5" max="7" width="14.140625" style="3" customWidth="1"/>
    <col min="8" max="8" width="9.140625" style="2" customWidth="1"/>
    <col min="9" max="10" width="9.140625" style="146"/>
    <col min="11" max="11" width="9.140625" style="67"/>
    <col min="12" max="12" width="9.140625" style="29"/>
    <col min="13" max="16384" width="9.140625" style="2"/>
  </cols>
  <sheetData>
    <row r="1" spans="1:12" ht="23.25" x14ac:dyDescent="0.35">
      <c r="B1" s="43" t="s">
        <v>0</v>
      </c>
      <c r="C1" s="39"/>
      <c r="D1" s="20"/>
      <c r="E1" s="40"/>
      <c r="F1" s="40"/>
      <c r="G1" s="557" t="s">
        <v>1</v>
      </c>
      <c r="H1" s="557"/>
    </row>
    <row r="2" spans="1:12" x14ac:dyDescent="0.2">
      <c r="B2" s="39"/>
      <c r="C2" s="39"/>
      <c r="D2" s="20"/>
      <c r="E2" s="40"/>
      <c r="F2" s="40"/>
      <c r="G2" s="40"/>
      <c r="H2" s="20"/>
    </row>
    <row r="3" spans="1:12" x14ac:dyDescent="0.2">
      <c r="B3" s="36" t="s">
        <v>2</v>
      </c>
      <c r="C3" s="36" t="s">
        <v>125</v>
      </c>
      <c r="D3" s="20"/>
      <c r="E3" s="40"/>
      <c r="F3" s="40"/>
      <c r="G3" s="40"/>
      <c r="H3" s="20"/>
    </row>
    <row r="4" spans="1:12" x14ac:dyDescent="0.2">
      <c r="B4" s="39"/>
      <c r="C4" s="36" t="s">
        <v>3</v>
      </c>
      <c r="D4" s="20"/>
      <c r="E4" s="40"/>
      <c r="F4" s="40"/>
      <c r="G4" s="40"/>
      <c r="H4" s="20"/>
    </row>
    <row r="5" spans="1:12" x14ac:dyDescent="0.2">
      <c r="B5" s="39"/>
      <c r="C5" s="39"/>
      <c r="D5" s="20"/>
      <c r="E5" s="40"/>
      <c r="F5" s="40"/>
      <c r="G5" s="40"/>
      <c r="H5" s="20"/>
    </row>
    <row r="6" spans="1:12" s="4" customFormat="1" ht="13.5" thickBot="1" x14ac:dyDescent="0.25">
      <c r="A6" s="236"/>
      <c r="B6" s="44"/>
      <c r="C6" s="44"/>
      <c r="D6" s="45"/>
      <c r="E6" s="46"/>
      <c r="F6" s="46"/>
      <c r="G6" s="46"/>
      <c r="H6" s="45" t="s">
        <v>4</v>
      </c>
      <c r="I6" s="146"/>
      <c r="J6" s="146"/>
      <c r="K6" s="67"/>
      <c r="L6" s="67"/>
    </row>
    <row r="7" spans="1:12" s="101" customFormat="1" ht="39" customHeight="1" thickTop="1" thickBot="1" x14ac:dyDescent="0.25">
      <c r="A7" s="236"/>
      <c r="B7" s="79" t="s">
        <v>5</v>
      </c>
      <c r="C7" s="80" t="s">
        <v>6</v>
      </c>
      <c r="D7" s="81" t="s">
        <v>7</v>
      </c>
      <c r="E7" s="64" t="s">
        <v>212</v>
      </c>
      <c r="F7" s="64" t="s">
        <v>213</v>
      </c>
      <c r="G7" s="64" t="s">
        <v>214</v>
      </c>
      <c r="H7" s="30" t="s">
        <v>8</v>
      </c>
      <c r="I7" s="146"/>
      <c r="J7" s="146"/>
      <c r="K7" s="67"/>
      <c r="L7" s="67"/>
    </row>
    <row r="8" spans="1:12" s="137" customFormat="1" thickTop="1" thickBot="1" x14ac:dyDescent="0.25">
      <c r="A8" s="238"/>
      <c r="B8" s="82">
        <v>1</v>
      </c>
      <c r="C8" s="83">
        <v>2</v>
      </c>
      <c r="D8" s="83">
        <v>3</v>
      </c>
      <c r="E8" s="132">
        <v>4</v>
      </c>
      <c r="F8" s="132">
        <v>5</v>
      </c>
      <c r="G8" s="132">
        <v>6</v>
      </c>
      <c r="H8" s="162" t="s">
        <v>107</v>
      </c>
      <c r="I8" s="147"/>
      <c r="J8" s="147"/>
      <c r="K8" s="232"/>
      <c r="L8" s="187"/>
    </row>
    <row r="9" spans="1:12" ht="15" thickTop="1" x14ac:dyDescent="0.2">
      <c r="B9" s="201">
        <v>3541</v>
      </c>
      <c r="C9" s="202">
        <v>52</v>
      </c>
      <c r="D9" s="203" t="s">
        <v>271</v>
      </c>
      <c r="E9" s="109">
        <f>SUM(I27)</f>
        <v>2625</v>
      </c>
      <c r="F9" s="109">
        <f>SUM(J27)</f>
        <v>3392</v>
      </c>
      <c r="G9" s="109">
        <f>SUM(G21)</f>
        <v>2625</v>
      </c>
      <c r="H9" s="110">
        <f>G9/E9*100</f>
        <v>100</v>
      </c>
    </row>
    <row r="10" spans="1:12" x14ac:dyDescent="0.2">
      <c r="B10" s="84">
        <v>3543</v>
      </c>
      <c r="C10" s="85">
        <v>52</v>
      </c>
      <c r="D10" s="59" t="s">
        <v>271</v>
      </c>
      <c r="E10" s="13">
        <f>SUM(I38)</f>
        <v>2650</v>
      </c>
      <c r="F10" s="13">
        <f>SUM(J38)</f>
        <v>1390</v>
      </c>
      <c r="G10" s="13">
        <f>SUM(G38)</f>
        <v>2250</v>
      </c>
      <c r="H10" s="54">
        <f>G10/E10*100</f>
        <v>84.905660377358487</v>
      </c>
    </row>
    <row r="11" spans="1:12" x14ac:dyDescent="0.2">
      <c r="B11" s="84">
        <v>3599</v>
      </c>
      <c r="C11" s="85">
        <v>52</v>
      </c>
      <c r="D11" s="59" t="s">
        <v>271</v>
      </c>
      <c r="E11" s="13"/>
      <c r="F11" s="13">
        <f>SUM(L39:L40)</f>
        <v>1260</v>
      </c>
      <c r="G11" s="13"/>
      <c r="H11" s="54"/>
    </row>
    <row r="12" spans="1:12" x14ac:dyDescent="0.2">
      <c r="B12" s="84">
        <v>3592</v>
      </c>
      <c r="C12" s="85">
        <v>52</v>
      </c>
      <c r="D12" s="59" t="s">
        <v>271</v>
      </c>
      <c r="E12" s="13">
        <f>SUM(I45)</f>
        <v>1500</v>
      </c>
      <c r="F12" s="13">
        <f>SUM(J45)</f>
        <v>1500</v>
      </c>
      <c r="G12" s="13">
        <f>SUM(G45)</f>
        <v>1500</v>
      </c>
      <c r="H12" s="54">
        <f>G12/E12*100</f>
        <v>100</v>
      </c>
    </row>
    <row r="13" spans="1:12" x14ac:dyDescent="0.2">
      <c r="B13" s="84">
        <v>3592</v>
      </c>
      <c r="C13" s="85">
        <v>52</v>
      </c>
      <c r="D13" s="59" t="s">
        <v>271</v>
      </c>
      <c r="E13" s="13"/>
      <c r="F13" s="13"/>
      <c r="G13" s="13">
        <f>SUM(G50)</f>
        <v>0</v>
      </c>
      <c r="H13" s="54"/>
    </row>
    <row r="14" spans="1:12" s="29" customFormat="1" x14ac:dyDescent="0.2">
      <c r="A14" s="236"/>
      <c r="B14" s="84">
        <v>3545</v>
      </c>
      <c r="C14" s="85">
        <v>52</v>
      </c>
      <c r="D14" s="59" t="s">
        <v>271</v>
      </c>
      <c r="E14" s="13">
        <f>SUM(I63:I64)</f>
        <v>9500</v>
      </c>
      <c r="F14" s="13">
        <f>SUM(J63:J64)</f>
        <v>8126</v>
      </c>
      <c r="G14" s="13">
        <f>SUM(G62)</f>
        <v>9500</v>
      </c>
      <c r="H14" s="54">
        <f>G14/E14*100</f>
        <v>100</v>
      </c>
      <c r="I14" s="146"/>
      <c r="J14" s="146"/>
      <c r="K14" s="67"/>
    </row>
    <row r="15" spans="1:12" s="29" customFormat="1" x14ac:dyDescent="0.2">
      <c r="A15" s="236"/>
      <c r="B15" s="84">
        <v>3545</v>
      </c>
      <c r="C15" s="85">
        <v>63</v>
      </c>
      <c r="D15" s="37" t="s">
        <v>22</v>
      </c>
      <c r="E15" s="13"/>
      <c r="F15" s="13">
        <f>SUM(J66)</f>
        <v>614</v>
      </c>
      <c r="G15" s="13"/>
      <c r="H15" s="54"/>
      <c r="I15" s="146"/>
      <c r="J15" s="146"/>
      <c r="K15" s="67"/>
    </row>
    <row r="16" spans="1:12" ht="15" thickBot="1" x14ac:dyDescent="0.25">
      <c r="B16" s="84">
        <v>3592</v>
      </c>
      <c r="C16" s="85">
        <v>52</v>
      </c>
      <c r="D16" s="59" t="s">
        <v>271</v>
      </c>
      <c r="E16" s="13">
        <f>SUM(I68:I69)</f>
        <v>400</v>
      </c>
      <c r="F16" s="13">
        <f>SUM(J68:J69)</f>
        <v>393</v>
      </c>
      <c r="G16" s="13">
        <f>SUM(G67)</f>
        <v>400</v>
      </c>
      <c r="H16" s="54">
        <f>G16/E16*100</f>
        <v>100</v>
      </c>
    </row>
    <row r="17" spans="1:12" s="7" customFormat="1" ht="16.5" thickTop="1" thickBot="1" x14ac:dyDescent="0.3">
      <c r="A17" s="239"/>
      <c r="B17" s="598" t="s">
        <v>9</v>
      </c>
      <c r="C17" s="599"/>
      <c r="D17" s="599"/>
      <c r="E17" s="28">
        <f>SUM(E9:E16)</f>
        <v>16675</v>
      </c>
      <c r="F17" s="28">
        <f>SUM(F9:F16)</f>
        <v>16675</v>
      </c>
      <c r="G17" s="28">
        <f>SUM(G9:G16)</f>
        <v>16275</v>
      </c>
      <c r="H17" s="31">
        <f t="shared" ref="H17" si="0">G17/E17*100</f>
        <v>97.601199400299848</v>
      </c>
      <c r="I17" s="360"/>
      <c r="J17" s="360"/>
      <c r="K17" s="155"/>
      <c r="L17" s="72"/>
    </row>
    <row r="18" spans="1:12" ht="15" thickTop="1" x14ac:dyDescent="0.2">
      <c r="B18" s="52"/>
      <c r="C18" s="52"/>
      <c r="D18" s="52"/>
      <c r="E18" s="52"/>
      <c r="F18" s="63"/>
      <c r="G18" s="52"/>
      <c r="H18" s="52"/>
    </row>
    <row r="19" spans="1:12" x14ac:dyDescent="0.2">
      <c r="B19" s="55"/>
      <c r="C19" s="55"/>
      <c r="D19" s="55"/>
      <c r="E19" s="308"/>
      <c r="F19" s="308"/>
      <c r="G19" s="55"/>
      <c r="H19" s="55"/>
    </row>
    <row r="20" spans="1:12" ht="15" x14ac:dyDescent="0.25">
      <c r="B20" s="86" t="s">
        <v>10</v>
      </c>
      <c r="C20" s="75"/>
      <c r="D20" s="52"/>
      <c r="E20" s="63"/>
      <c r="F20" s="63"/>
      <c r="G20" s="63"/>
      <c r="H20" s="52"/>
    </row>
    <row r="21" spans="1:12" s="29" customFormat="1" ht="15" x14ac:dyDescent="0.25">
      <c r="A21" s="236"/>
      <c r="B21" s="52" t="s">
        <v>14</v>
      </c>
      <c r="C21" s="75"/>
      <c r="D21" s="87" t="s">
        <v>298</v>
      </c>
      <c r="E21" s="63"/>
      <c r="F21" s="63"/>
      <c r="G21" s="539">
        <f>SUM(G22:H25)</f>
        <v>2625</v>
      </c>
      <c r="H21" s="540"/>
      <c r="I21" s="146"/>
      <c r="J21" s="146"/>
      <c r="K21" s="67"/>
    </row>
    <row r="22" spans="1:12" s="29" customFormat="1" ht="15" x14ac:dyDescent="0.25">
      <c r="A22" s="236"/>
      <c r="B22" s="76" t="s">
        <v>15</v>
      </c>
      <c r="C22" s="75"/>
      <c r="D22" s="52" t="s">
        <v>209</v>
      </c>
      <c r="E22" s="63"/>
      <c r="F22" s="63"/>
      <c r="G22" s="534">
        <v>1825</v>
      </c>
      <c r="H22" s="535"/>
      <c r="I22" s="146"/>
      <c r="J22" s="146"/>
      <c r="K22" s="67"/>
    </row>
    <row r="23" spans="1:12" s="29" customFormat="1" ht="15" x14ac:dyDescent="0.25">
      <c r="A23" s="236"/>
      <c r="B23" s="76"/>
      <c r="C23" s="75"/>
      <c r="D23" s="52" t="s">
        <v>151</v>
      </c>
      <c r="E23" s="63"/>
      <c r="F23" s="63"/>
      <c r="G23" s="534">
        <v>300</v>
      </c>
      <c r="H23" s="535"/>
      <c r="I23" s="146"/>
      <c r="J23" s="146"/>
      <c r="K23" s="67"/>
    </row>
    <row r="24" spans="1:12" s="29" customFormat="1" ht="15" x14ac:dyDescent="0.25">
      <c r="A24" s="236"/>
      <c r="B24" s="76"/>
      <c r="C24" s="75"/>
      <c r="D24" s="52" t="s">
        <v>152</v>
      </c>
      <c r="E24" s="63"/>
      <c r="F24" s="63"/>
      <c r="G24" s="534">
        <v>300</v>
      </c>
      <c r="H24" s="535"/>
      <c r="I24" s="146"/>
      <c r="J24" s="146"/>
      <c r="K24" s="67"/>
    </row>
    <row r="25" spans="1:12" s="29" customFormat="1" ht="15" x14ac:dyDescent="0.25">
      <c r="A25" s="236"/>
      <c r="B25" s="76"/>
      <c r="C25" s="75"/>
      <c r="D25" s="52" t="s">
        <v>210</v>
      </c>
      <c r="E25" s="63"/>
      <c r="F25" s="63"/>
      <c r="G25" s="534">
        <v>200</v>
      </c>
      <c r="H25" s="535"/>
      <c r="I25" s="146"/>
      <c r="J25" s="146"/>
      <c r="K25" s="67"/>
    </row>
    <row r="26" spans="1:12" s="27" customFormat="1" ht="15" x14ac:dyDescent="0.25">
      <c r="A26" s="236"/>
      <c r="B26" s="139"/>
      <c r="C26" s="134"/>
      <c r="D26" s="52"/>
      <c r="E26" s="63"/>
      <c r="F26" s="122"/>
      <c r="G26" s="63"/>
      <c r="H26" s="52"/>
      <c r="I26" s="146"/>
      <c r="J26" s="146"/>
      <c r="K26" s="67"/>
      <c r="L26" s="29"/>
    </row>
    <row r="27" spans="1:12" s="27" customFormat="1" ht="17.25" customHeight="1" thickBot="1" x14ac:dyDescent="0.3">
      <c r="A27" s="236"/>
      <c r="B27" s="88" t="s">
        <v>294</v>
      </c>
      <c r="C27" s="89"/>
      <c r="D27" s="90"/>
      <c r="E27" s="91"/>
      <c r="F27" s="91"/>
      <c r="G27" s="538">
        <f>SUM(G28:H31)</f>
        <v>2625</v>
      </c>
      <c r="H27" s="538"/>
      <c r="I27" s="383">
        <f>SUM(I28:I32)</f>
        <v>2625</v>
      </c>
      <c r="J27" s="383">
        <f>SUM(J28:J32)</f>
        <v>3392</v>
      </c>
      <c r="K27" s="67"/>
      <c r="L27" s="29"/>
    </row>
    <row r="28" spans="1:12" s="27" customFormat="1" ht="15.75" thickTop="1" x14ac:dyDescent="0.25">
      <c r="A28" s="236">
        <v>5221</v>
      </c>
      <c r="B28" s="92" t="s">
        <v>108</v>
      </c>
      <c r="C28" s="75"/>
      <c r="D28" s="52"/>
      <c r="E28" s="63"/>
      <c r="F28" s="63"/>
      <c r="G28" s="532">
        <v>1825</v>
      </c>
      <c r="H28" s="533"/>
      <c r="I28" s="146">
        <v>1825</v>
      </c>
      <c r="J28" s="146">
        <v>2000</v>
      </c>
      <c r="K28" s="67"/>
      <c r="L28" s="29"/>
    </row>
    <row r="29" spans="1:12" s="27" customFormat="1" ht="15" x14ac:dyDescent="0.25">
      <c r="A29" s="236">
        <v>5213</v>
      </c>
      <c r="B29" s="92" t="s">
        <v>224</v>
      </c>
      <c r="C29" s="75"/>
      <c r="D29" s="52"/>
      <c r="E29" s="63"/>
      <c r="F29" s="63"/>
      <c r="G29" s="532">
        <v>300</v>
      </c>
      <c r="H29" s="533"/>
      <c r="I29" s="146">
        <v>300</v>
      </c>
      <c r="J29" s="146">
        <v>592</v>
      </c>
      <c r="K29" s="67"/>
      <c r="L29" s="29"/>
    </row>
    <row r="30" spans="1:12" s="27" customFormat="1" ht="15" x14ac:dyDescent="0.25">
      <c r="A30" s="236">
        <v>5222</v>
      </c>
      <c r="B30" s="92" t="s">
        <v>11</v>
      </c>
      <c r="C30" s="75"/>
      <c r="D30" s="52"/>
      <c r="E30" s="63"/>
      <c r="F30" s="63"/>
      <c r="G30" s="532">
        <v>300</v>
      </c>
      <c r="H30" s="533"/>
      <c r="I30" s="146">
        <v>300</v>
      </c>
      <c r="J30" s="146">
        <v>400</v>
      </c>
      <c r="K30" s="67"/>
      <c r="L30" s="29"/>
    </row>
    <row r="31" spans="1:12" s="27" customFormat="1" ht="15" x14ac:dyDescent="0.25">
      <c r="A31" s="236">
        <v>5222</v>
      </c>
      <c r="B31" s="92" t="s">
        <v>11</v>
      </c>
      <c r="C31" s="75"/>
      <c r="D31" s="52"/>
      <c r="E31" s="63"/>
      <c r="F31" s="63"/>
      <c r="G31" s="532">
        <v>200</v>
      </c>
      <c r="H31" s="533"/>
      <c r="I31" s="146">
        <v>200</v>
      </c>
      <c r="J31" s="146">
        <v>400</v>
      </c>
      <c r="K31" s="67"/>
      <c r="L31" s="29"/>
    </row>
    <row r="32" spans="1:12" s="27" customFormat="1" ht="15" x14ac:dyDescent="0.25">
      <c r="A32" s="236"/>
      <c r="B32" s="87"/>
      <c r="C32" s="75"/>
      <c r="D32" s="52"/>
      <c r="E32" s="63"/>
      <c r="F32" s="63"/>
      <c r="G32" s="440"/>
      <c r="H32" s="441"/>
      <c r="I32" s="146"/>
      <c r="J32" s="146"/>
      <c r="K32" s="67"/>
      <c r="L32" s="29"/>
    </row>
    <row r="33" spans="1:13" s="27" customFormat="1" ht="15" x14ac:dyDescent="0.25">
      <c r="A33" s="236"/>
      <c r="B33" s="142"/>
      <c r="C33" s="134"/>
      <c r="D33" s="135"/>
      <c r="E33" s="122"/>
      <c r="F33" s="122"/>
      <c r="G33" s="440"/>
      <c r="H33" s="441"/>
      <c r="I33" s="146"/>
      <c r="J33" s="146"/>
      <c r="K33" s="67"/>
      <c r="L33" s="29"/>
    </row>
    <row r="34" spans="1:13" s="27" customFormat="1" ht="29.25" customHeight="1" x14ac:dyDescent="0.25">
      <c r="A34" s="236"/>
      <c r="B34" s="52" t="s">
        <v>14</v>
      </c>
      <c r="C34" s="75"/>
      <c r="D34" s="565" t="s">
        <v>299</v>
      </c>
      <c r="E34" s="565"/>
      <c r="F34" s="63"/>
      <c r="G34" s="539">
        <f>SUM(G35:H36)</f>
        <v>2250</v>
      </c>
      <c r="H34" s="540"/>
      <c r="I34" s="146"/>
      <c r="J34" s="146"/>
      <c r="K34" s="67"/>
      <c r="L34" s="29"/>
    </row>
    <row r="35" spans="1:13" s="27" customFormat="1" ht="32.25" customHeight="1" x14ac:dyDescent="0.2">
      <c r="A35" s="236"/>
      <c r="B35" s="76" t="s">
        <v>15</v>
      </c>
      <c r="C35" s="75"/>
      <c r="D35" s="591" t="s">
        <v>154</v>
      </c>
      <c r="E35" s="591"/>
      <c r="F35" s="591"/>
      <c r="G35" s="592">
        <v>700</v>
      </c>
      <c r="H35" s="593"/>
      <c r="I35" s="146"/>
      <c r="J35" s="146"/>
      <c r="K35" s="67"/>
      <c r="L35" s="29"/>
    </row>
    <row r="36" spans="1:13" s="27" customFormat="1" ht="15" customHeight="1" x14ac:dyDescent="0.25">
      <c r="A36" s="236"/>
      <c r="B36" s="92"/>
      <c r="C36" s="75"/>
      <c r="D36" s="584" t="s">
        <v>153</v>
      </c>
      <c r="E36" s="584"/>
      <c r="F36" s="63"/>
      <c r="G36" s="592">
        <f>1950-400</f>
        <v>1550</v>
      </c>
      <c r="H36" s="593"/>
      <c r="I36" s="146"/>
      <c r="J36" s="146"/>
      <c r="K36" s="67"/>
      <c r="L36" s="29"/>
    </row>
    <row r="37" spans="1:13" s="27" customFormat="1" ht="15" x14ac:dyDescent="0.25">
      <c r="A37" s="236"/>
      <c r="B37" s="141"/>
      <c r="C37" s="134"/>
      <c r="D37" s="135"/>
      <c r="E37" s="122"/>
      <c r="F37" s="122"/>
      <c r="G37" s="440"/>
      <c r="H37" s="441"/>
      <c r="I37" s="146"/>
      <c r="J37" s="146"/>
      <c r="K37" s="67"/>
      <c r="L37" s="29"/>
    </row>
    <row r="38" spans="1:13" s="27" customFormat="1" ht="17.25" customHeight="1" thickBot="1" x14ac:dyDescent="0.3">
      <c r="A38" s="236"/>
      <c r="B38" s="88" t="s">
        <v>295</v>
      </c>
      <c r="C38" s="89"/>
      <c r="D38" s="90"/>
      <c r="E38" s="91"/>
      <c r="F38" s="91"/>
      <c r="G38" s="538">
        <f>SUM(G39:H40)</f>
        <v>2250</v>
      </c>
      <c r="H38" s="538"/>
      <c r="I38" s="383">
        <f>SUM(I39:I40)</f>
        <v>2650</v>
      </c>
      <c r="J38" s="383">
        <f>SUM(J39:J40)</f>
        <v>1390</v>
      </c>
      <c r="K38" s="67"/>
      <c r="L38" s="29"/>
    </row>
    <row r="39" spans="1:13" s="27" customFormat="1" ht="15.75" thickTop="1" x14ac:dyDescent="0.25">
      <c r="A39" s="236">
        <v>5222</v>
      </c>
      <c r="B39" s="92" t="s">
        <v>11</v>
      </c>
      <c r="C39" s="75"/>
      <c r="D39" s="52"/>
      <c r="E39" s="63"/>
      <c r="F39" s="63"/>
      <c r="G39" s="532">
        <v>700</v>
      </c>
      <c r="H39" s="533"/>
      <c r="I39" s="146">
        <v>700</v>
      </c>
      <c r="J39" s="146">
        <v>401</v>
      </c>
      <c r="K39" s="67">
        <v>0</v>
      </c>
      <c r="L39" s="29">
        <v>299</v>
      </c>
      <c r="M39" s="27" t="s">
        <v>300</v>
      </c>
    </row>
    <row r="40" spans="1:13" s="27" customFormat="1" ht="15" x14ac:dyDescent="0.25">
      <c r="A40" s="236">
        <v>5222</v>
      </c>
      <c r="B40" s="92" t="s">
        <v>11</v>
      </c>
      <c r="C40" s="75"/>
      <c r="D40" s="52"/>
      <c r="E40" s="63"/>
      <c r="F40" s="63"/>
      <c r="G40" s="532">
        <v>1550</v>
      </c>
      <c r="H40" s="533"/>
      <c r="I40" s="146">
        <v>1950</v>
      </c>
      <c r="J40" s="146">
        <v>989</v>
      </c>
      <c r="K40" s="67">
        <v>0</v>
      </c>
      <c r="L40" s="29">
        <v>961</v>
      </c>
      <c r="M40" s="27" t="s">
        <v>300</v>
      </c>
    </row>
    <row r="41" spans="1:13" s="27" customFormat="1" ht="15" x14ac:dyDescent="0.25">
      <c r="A41" s="236"/>
      <c r="B41" s="141"/>
      <c r="C41" s="134"/>
      <c r="D41" s="135"/>
      <c r="E41" s="122"/>
      <c r="F41" s="122"/>
      <c r="G41" s="440"/>
      <c r="H41" s="441"/>
      <c r="I41" s="146"/>
      <c r="J41" s="146"/>
      <c r="K41" s="67"/>
      <c r="L41" s="29"/>
    </row>
    <row r="42" spans="1:13" s="27" customFormat="1" ht="15" x14ac:dyDescent="0.25">
      <c r="A42" s="236"/>
      <c r="B42" s="141"/>
      <c r="C42" s="134"/>
      <c r="D42" s="135"/>
      <c r="E42" s="122"/>
      <c r="F42" s="122"/>
      <c r="G42" s="193"/>
      <c r="H42" s="194"/>
      <c r="I42" s="146"/>
      <c r="J42" s="146"/>
      <c r="K42" s="67"/>
      <c r="L42" s="29"/>
    </row>
    <row r="43" spans="1:13" s="29" customFormat="1" ht="15" x14ac:dyDescent="0.25">
      <c r="A43" s="236"/>
      <c r="B43" s="52" t="s">
        <v>14</v>
      </c>
      <c r="C43" s="75"/>
      <c r="D43" s="102" t="s">
        <v>301</v>
      </c>
      <c r="E43" s="63"/>
      <c r="F43" s="63"/>
      <c r="G43" s="539">
        <v>1500</v>
      </c>
      <c r="H43" s="540"/>
      <c r="I43" s="146"/>
      <c r="J43" s="146"/>
      <c r="K43" s="67"/>
    </row>
    <row r="44" spans="1:13" s="27" customFormat="1" ht="15" x14ac:dyDescent="0.25">
      <c r="A44" s="236"/>
      <c r="B44" s="141"/>
      <c r="C44" s="134"/>
      <c r="D44" s="135"/>
      <c r="E44" s="122"/>
      <c r="F44" s="63"/>
      <c r="G44" s="440"/>
      <c r="H44" s="441"/>
      <c r="I44" s="146"/>
      <c r="J44" s="146"/>
      <c r="K44" s="67"/>
      <c r="L44" s="29"/>
    </row>
    <row r="45" spans="1:13" s="27" customFormat="1" ht="16.5" customHeight="1" thickBot="1" x14ac:dyDescent="0.3">
      <c r="A45" s="236"/>
      <c r="B45" s="88" t="s">
        <v>296</v>
      </c>
      <c r="C45" s="89"/>
      <c r="D45" s="90"/>
      <c r="E45" s="91"/>
      <c r="F45" s="91"/>
      <c r="G45" s="538">
        <f>SUM(G46:H46)</f>
        <v>1500</v>
      </c>
      <c r="H45" s="538"/>
      <c r="I45" s="383">
        <v>1500</v>
      </c>
      <c r="J45" s="383">
        <v>1500</v>
      </c>
      <c r="K45" s="67"/>
      <c r="L45" s="29"/>
    </row>
    <row r="46" spans="1:13" s="27" customFormat="1" ht="15.75" thickTop="1" x14ac:dyDescent="0.25">
      <c r="A46" s="236">
        <v>5213</v>
      </c>
      <c r="B46" s="92" t="s">
        <v>224</v>
      </c>
      <c r="C46" s="75"/>
      <c r="D46" s="52"/>
      <c r="E46" s="63"/>
      <c r="F46" s="63"/>
      <c r="G46" s="532">
        <v>1500</v>
      </c>
      <c r="H46" s="533"/>
      <c r="I46" s="146"/>
      <c r="J46" s="146"/>
      <c r="K46" s="67"/>
      <c r="L46" s="29"/>
    </row>
    <row r="47" spans="1:13" s="27" customFormat="1" ht="15" x14ac:dyDescent="0.25">
      <c r="A47" s="236"/>
      <c r="B47" s="92"/>
      <c r="C47" s="75"/>
      <c r="D47" s="52"/>
      <c r="E47" s="63"/>
      <c r="F47" s="63"/>
      <c r="G47" s="185"/>
      <c r="H47" s="186"/>
      <c r="I47" s="146"/>
      <c r="J47" s="146"/>
      <c r="K47" s="67"/>
      <c r="L47" s="29"/>
    </row>
    <row r="48" spans="1:13" s="27" customFormat="1" ht="27.75" hidden="1" customHeight="1" x14ac:dyDescent="0.25">
      <c r="A48" s="236"/>
      <c r="B48" s="52" t="s">
        <v>14</v>
      </c>
      <c r="C48" s="75"/>
      <c r="D48" s="597" t="s">
        <v>145</v>
      </c>
      <c r="E48" s="597"/>
      <c r="F48" s="597"/>
      <c r="G48" s="600">
        <v>0</v>
      </c>
      <c r="H48" s="601"/>
      <c r="I48" s="146"/>
      <c r="J48" s="146"/>
      <c r="K48" s="67"/>
      <c r="L48" s="29"/>
    </row>
    <row r="49" spans="1:12" s="27" customFormat="1" hidden="1" x14ac:dyDescent="0.2">
      <c r="A49" s="236"/>
      <c r="B49" s="134"/>
      <c r="C49" s="134"/>
      <c r="D49" s="135"/>
      <c r="E49" s="122"/>
      <c r="F49" s="122"/>
      <c r="G49" s="122"/>
      <c r="H49" s="135"/>
      <c r="I49" s="146"/>
      <c r="J49" s="146"/>
      <c r="K49" s="67"/>
      <c r="L49" s="29"/>
    </row>
    <row r="50" spans="1:12" s="27" customFormat="1" ht="16.5" hidden="1" customHeight="1" thickBot="1" x14ac:dyDescent="0.3">
      <c r="A50" s="236"/>
      <c r="B50" s="88" t="s">
        <v>12</v>
      </c>
      <c r="C50" s="89"/>
      <c r="D50" s="90"/>
      <c r="E50" s="91"/>
      <c r="F50" s="91"/>
      <c r="G50" s="594">
        <f>SUM(G51:H52)</f>
        <v>0</v>
      </c>
      <c r="H50" s="594"/>
      <c r="I50" s="383">
        <v>0</v>
      </c>
      <c r="J50" s="383">
        <v>0</v>
      </c>
      <c r="K50" s="67"/>
      <c r="L50" s="29"/>
    </row>
    <row r="51" spans="1:12" s="27" customFormat="1" ht="15.75" hidden="1" thickTop="1" x14ac:dyDescent="0.25">
      <c r="A51" s="236">
        <v>5213</v>
      </c>
      <c r="B51" s="92" t="s">
        <v>13</v>
      </c>
      <c r="C51" s="75"/>
      <c r="D51" s="52"/>
      <c r="E51" s="63"/>
      <c r="F51" s="63"/>
      <c r="G51" s="595">
        <v>0</v>
      </c>
      <c r="H51" s="596"/>
    </row>
    <row r="52" spans="1:12" hidden="1" x14ac:dyDescent="0.2"/>
    <row r="53" spans="1:12" s="27" customFormat="1" ht="15" x14ac:dyDescent="0.25">
      <c r="A53" s="236"/>
      <c r="B53" s="92"/>
      <c r="C53" s="75"/>
      <c r="D53" s="52"/>
      <c r="E53" s="63"/>
      <c r="F53" s="63"/>
      <c r="G53" s="384"/>
      <c r="H53" s="385"/>
      <c r="I53" s="146"/>
      <c r="J53" s="146"/>
      <c r="K53" s="67"/>
      <c r="L53" s="29"/>
    </row>
    <row r="54" spans="1:12" s="27" customFormat="1" ht="15" x14ac:dyDescent="0.25">
      <c r="A54" s="236"/>
      <c r="B54" s="52" t="s">
        <v>14</v>
      </c>
      <c r="C54" s="134"/>
      <c r="D54" s="216" t="s">
        <v>302</v>
      </c>
      <c r="E54" s="63"/>
      <c r="F54" s="63"/>
      <c r="G54" s="539">
        <f>SUM(G55:H59)</f>
        <v>9900</v>
      </c>
      <c r="H54" s="540"/>
      <c r="I54" s="146"/>
      <c r="J54" s="146"/>
      <c r="K54" s="67"/>
      <c r="L54" s="29"/>
    </row>
    <row r="55" spans="1:12" s="27" customFormat="1" ht="15" x14ac:dyDescent="0.2">
      <c r="A55" s="236"/>
      <c r="B55" s="76" t="s">
        <v>15</v>
      </c>
      <c r="C55" s="134"/>
      <c r="D55" s="41" t="s">
        <v>155</v>
      </c>
      <c r="E55" s="63"/>
      <c r="F55" s="63"/>
      <c r="G55" s="592">
        <v>2300</v>
      </c>
      <c r="H55" s="593"/>
      <c r="I55" s="146"/>
      <c r="J55" s="146"/>
      <c r="K55" s="67"/>
      <c r="L55" s="29"/>
    </row>
    <row r="56" spans="1:12" s="27" customFormat="1" ht="28.5" x14ac:dyDescent="0.2">
      <c r="A56" s="236"/>
      <c r="B56" s="134"/>
      <c r="C56" s="134"/>
      <c r="D56" s="491" t="s">
        <v>326</v>
      </c>
      <c r="E56" s="519"/>
      <c r="F56" s="519"/>
      <c r="G56" s="592">
        <v>4000</v>
      </c>
      <c r="H56" s="593"/>
      <c r="I56" s="146"/>
      <c r="J56" s="146"/>
      <c r="K56" s="67"/>
      <c r="L56" s="29"/>
    </row>
    <row r="57" spans="1:12" s="27" customFormat="1" ht="28.5" x14ac:dyDescent="0.2">
      <c r="A57" s="236"/>
      <c r="B57" s="134"/>
      <c r="C57" s="134"/>
      <c r="D57" s="491" t="s">
        <v>327</v>
      </c>
      <c r="E57" s="519"/>
      <c r="F57" s="519"/>
      <c r="G57" s="592">
        <v>3200</v>
      </c>
      <c r="H57" s="593"/>
      <c r="I57" s="146"/>
      <c r="J57" s="146"/>
      <c r="K57" s="67"/>
      <c r="L57" s="29"/>
    </row>
    <row r="58" spans="1:12" s="27" customFormat="1" ht="15" x14ac:dyDescent="0.2">
      <c r="A58" s="236"/>
      <c r="B58" s="134"/>
      <c r="C58" s="134"/>
      <c r="D58" s="41" t="s">
        <v>303</v>
      </c>
      <c r="E58" s="63"/>
      <c r="F58" s="63"/>
      <c r="G58" s="592">
        <v>200</v>
      </c>
      <c r="H58" s="593"/>
      <c r="I58" s="146"/>
      <c r="J58" s="146"/>
      <c r="K58" s="67"/>
      <c r="L58" s="29"/>
    </row>
    <row r="59" spans="1:12" s="27" customFormat="1" ht="31.5" customHeight="1" x14ac:dyDescent="0.2">
      <c r="A59" s="236"/>
      <c r="B59" s="134"/>
      <c r="C59" s="134"/>
      <c r="D59" s="553" t="s">
        <v>305</v>
      </c>
      <c r="E59" s="553"/>
      <c r="F59" s="553"/>
      <c r="G59" s="592">
        <v>200</v>
      </c>
      <c r="H59" s="593"/>
      <c r="I59" s="146"/>
      <c r="J59" s="146"/>
      <c r="K59" s="67"/>
      <c r="L59" s="29"/>
    </row>
    <row r="60" spans="1:12" s="27" customFormat="1" x14ac:dyDescent="0.2">
      <c r="A60" s="236"/>
      <c r="B60" s="134"/>
      <c r="C60" s="134"/>
      <c r="D60" s="135" t="s">
        <v>109</v>
      </c>
      <c r="E60" s="122"/>
      <c r="F60" s="122"/>
      <c r="G60" s="122"/>
      <c r="H60" s="135"/>
      <c r="I60" s="146"/>
      <c r="J60" s="146"/>
      <c r="K60" s="67"/>
      <c r="L60" s="29"/>
    </row>
    <row r="61" spans="1:12" s="27" customFormat="1" x14ac:dyDescent="0.2">
      <c r="A61" s="236"/>
      <c r="B61" s="134"/>
      <c r="C61" s="134"/>
      <c r="D61" s="135"/>
      <c r="E61" s="122"/>
      <c r="F61" s="122"/>
      <c r="G61" s="122"/>
      <c r="H61" s="135"/>
      <c r="I61" s="146"/>
      <c r="J61" s="146"/>
      <c r="K61" s="67"/>
      <c r="L61" s="29"/>
    </row>
    <row r="62" spans="1:12" s="29" customFormat="1" ht="16.5" customHeight="1" thickBot="1" x14ac:dyDescent="0.3">
      <c r="A62" s="236"/>
      <c r="B62" s="88" t="s">
        <v>297</v>
      </c>
      <c r="C62" s="89"/>
      <c r="D62" s="90"/>
      <c r="E62" s="91"/>
      <c r="F62" s="91"/>
      <c r="G62" s="538">
        <f>SUM(G63:H66)</f>
        <v>9500</v>
      </c>
      <c r="H62" s="538"/>
      <c r="I62" s="146"/>
      <c r="J62" s="146"/>
      <c r="K62" s="67"/>
    </row>
    <row r="63" spans="1:12" s="29" customFormat="1" ht="15.75" thickTop="1" x14ac:dyDescent="0.25">
      <c r="A63" s="236">
        <v>5213</v>
      </c>
      <c r="B63" s="92" t="s">
        <v>224</v>
      </c>
      <c r="C63" s="75"/>
      <c r="D63" s="52"/>
      <c r="E63" s="63"/>
      <c r="F63" s="63"/>
      <c r="G63" s="532">
        <v>2300</v>
      </c>
      <c r="H63" s="533"/>
      <c r="I63" s="146">
        <v>2500</v>
      </c>
      <c r="J63" s="146">
        <v>1800</v>
      </c>
      <c r="K63" s="67">
        <v>660</v>
      </c>
    </row>
    <row r="64" spans="1:12" s="29" customFormat="1" ht="15" x14ac:dyDescent="0.25">
      <c r="A64" s="236">
        <v>5223</v>
      </c>
      <c r="B64" s="92" t="s">
        <v>94</v>
      </c>
      <c r="C64" s="75"/>
      <c r="D64" s="52"/>
      <c r="E64" s="63"/>
      <c r="F64" s="63"/>
      <c r="G64" s="532">
        <v>4000</v>
      </c>
      <c r="H64" s="533"/>
      <c r="I64" s="146">
        <v>7000</v>
      </c>
      <c r="J64" s="146">
        <f>296+1200+600+4230</f>
        <v>6326</v>
      </c>
      <c r="K64" s="67">
        <v>661</v>
      </c>
      <c r="L64" s="29">
        <v>52</v>
      </c>
    </row>
    <row r="65" spans="1:12" s="29" customFormat="1" ht="15" x14ac:dyDescent="0.25">
      <c r="A65" s="236">
        <v>5223</v>
      </c>
      <c r="B65" s="92" t="s">
        <v>94</v>
      </c>
      <c r="C65" s="75"/>
      <c r="D65" s="52"/>
      <c r="E65" s="63"/>
      <c r="F65" s="63"/>
      <c r="G65" s="532">
        <v>3200</v>
      </c>
      <c r="H65" s="533"/>
      <c r="I65" s="146"/>
      <c r="J65" s="146"/>
      <c r="K65" s="67"/>
    </row>
    <row r="66" spans="1:12" s="27" customFormat="1" ht="15" x14ac:dyDescent="0.25">
      <c r="A66" s="236"/>
      <c r="B66" s="92"/>
      <c r="C66" s="134"/>
      <c r="D66" s="135"/>
      <c r="E66" s="122"/>
      <c r="F66" s="122"/>
      <c r="G66" s="532"/>
      <c r="H66" s="533"/>
      <c r="I66" s="146">
        <v>0</v>
      </c>
      <c r="J66" s="146">
        <f>64+550</f>
        <v>614</v>
      </c>
      <c r="K66" s="67"/>
      <c r="L66" s="29">
        <v>63</v>
      </c>
    </row>
    <row r="67" spans="1:12" s="27" customFormat="1" ht="16.5" customHeight="1" thickBot="1" x14ac:dyDescent="0.3">
      <c r="A67" s="236"/>
      <c r="B67" s="88" t="s">
        <v>296</v>
      </c>
      <c r="C67" s="89"/>
      <c r="D67" s="90"/>
      <c r="E67" s="91"/>
      <c r="F67" s="91"/>
      <c r="G67" s="538">
        <f>SUM(G68:H69)</f>
        <v>400</v>
      </c>
      <c r="H67" s="538"/>
      <c r="I67" s="146"/>
      <c r="J67" s="146"/>
      <c r="K67" s="67"/>
      <c r="L67" s="29"/>
    </row>
    <row r="68" spans="1:12" s="27" customFormat="1" ht="15.75" thickTop="1" x14ac:dyDescent="0.25">
      <c r="A68" s="236">
        <v>5213</v>
      </c>
      <c r="B68" s="92" t="s">
        <v>224</v>
      </c>
      <c r="C68" s="75"/>
      <c r="D68" s="52"/>
      <c r="E68" s="63"/>
      <c r="F68" s="63"/>
      <c r="G68" s="532">
        <v>200</v>
      </c>
      <c r="H68" s="533"/>
      <c r="I68" s="146">
        <v>200</v>
      </c>
      <c r="J68" s="146">
        <v>70</v>
      </c>
      <c r="K68" s="67">
        <v>665</v>
      </c>
      <c r="L68" s="29">
        <v>52</v>
      </c>
    </row>
    <row r="69" spans="1:12" s="27" customFormat="1" ht="15" x14ac:dyDescent="0.25">
      <c r="A69" s="236">
        <v>5213</v>
      </c>
      <c r="B69" s="92" t="s">
        <v>224</v>
      </c>
      <c r="C69" s="75"/>
      <c r="D69" s="52"/>
      <c r="E69" s="63"/>
      <c r="F69" s="63"/>
      <c r="G69" s="532">
        <v>200</v>
      </c>
      <c r="H69" s="533"/>
      <c r="I69" s="146">
        <v>200</v>
      </c>
      <c r="J69" s="146">
        <v>323</v>
      </c>
      <c r="K69" s="67">
        <v>666</v>
      </c>
      <c r="L69" s="29"/>
    </row>
    <row r="70" spans="1:12" s="27" customFormat="1" ht="15" x14ac:dyDescent="0.25">
      <c r="A70" s="236"/>
      <c r="B70" s="92"/>
      <c r="C70" s="75"/>
      <c r="D70" s="52"/>
      <c r="E70" s="63"/>
      <c r="F70" s="63"/>
      <c r="G70" s="384"/>
      <c r="H70" s="385"/>
    </row>
    <row r="71" spans="1:12" s="27" customFormat="1" x14ac:dyDescent="0.2">
      <c r="A71" s="236"/>
      <c r="B71" s="75"/>
      <c r="C71" s="75"/>
      <c r="D71" s="52"/>
      <c r="E71" s="63"/>
      <c r="F71" s="63"/>
      <c r="G71" s="63"/>
      <c r="H71" s="52"/>
      <c r="I71" s="146"/>
      <c r="J71" s="146"/>
      <c r="K71" s="67"/>
      <c r="L71" s="29"/>
    </row>
    <row r="73" spans="1:12" x14ac:dyDescent="0.2">
      <c r="D73" s="351" t="s">
        <v>133</v>
      </c>
      <c r="E73" s="352">
        <f>SUM(E9:E14,E16:E16)</f>
        <v>16675</v>
      </c>
      <c r="F73" s="352">
        <f>SUM(F9:F14,F16:F16)</f>
        <v>16061</v>
      </c>
      <c r="G73" s="352">
        <f>SUM(G9:G14,G16:G16)</f>
        <v>16275</v>
      </c>
    </row>
    <row r="74" spans="1:12" x14ac:dyDescent="0.2">
      <c r="D74" s="351" t="s">
        <v>134</v>
      </c>
      <c r="E74" s="352">
        <f>SUM(E15)</f>
        <v>0</v>
      </c>
      <c r="F74" s="352">
        <f t="shared" ref="F74:G74" si="1">SUM(F15)</f>
        <v>614</v>
      </c>
      <c r="G74" s="352">
        <f t="shared" si="1"/>
        <v>0</v>
      </c>
    </row>
    <row r="75" spans="1:12" ht="15" x14ac:dyDescent="0.25">
      <c r="D75" s="353" t="s">
        <v>78</v>
      </c>
      <c r="E75" s="354">
        <f>SUM(E73:E74)</f>
        <v>16675</v>
      </c>
      <c r="F75" s="354">
        <f>SUM(F73:F74)</f>
        <v>16675</v>
      </c>
      <c r="G75" s="354">
        <f>SUM(G73:G74)</f>
        <v>16275</v>
      </c>
    </row>
  </sheetData>
  <mergeCells count="43">
    <mergeCell ref="D59:F59"/>
    <mergeCell ref="G69:H69"/>
    <mergeCell ref="G48:H48"/>
    <mergeCell ref="G67:H67"/>
    <mergeCell ref="G68:H68"/>
    <mergeCell ref="G59:H59"/>
    <mergeCell ref="G63:H63"/>
    <mergeCell ref="G64:H64"/>
    <mergeCell ref="G66:H66"/>
    <mergeCell ref="G57:H57"/>
    <mergeCell ref="G65:H65"/>
    <mergeCell ref="G1:H1"/>
    <mergeCell ref="B17:D17"/>
    <mergeCell ref="G45:H45"/>
    <mergeCell ref="G43:H43"/>
    <mergeCell ref="G28:H28"/>
    <mergeCell ref="G30:H30"/>
    <mergeCell ref="G38:H38"/>
    <mergeCell ref="G39:H39"/>
    <mergeCell ref="G35:H35"/>
    <mergeCell ref="G22:H22"/>
    <mergeCell ref="G23:H23"/>
    <mergeCell ref="G24:H24"/>
    <mergeCell ref="G31:H31"/>
    <mergeCell ref="G27:H27"/>
    <mergeCell ref="G29:H29"/>
    <mergeCell ref="G25:H25"/>
    <mergeCell ref="G21:H21"/>
    <mergeCell ref="D34:E34"/>
    <mergeCell ref="G34:H34"/>
    <mergeCell ref="D35:F35"/>
    <mergeCell ref="G62:H62"/>
    <mergeCell ref="G54:H54"/>
    <mergeCell ref="G55:H55"/>
    <mergeCell ref="G40:H40"/>
    <mergeCell ref="G56:H56"/>
    <mergeCell ref="G46:H46"/>
    <mergeCell ref="G50:H50"/>
    <mergeCell ref="G51:H51"/>
    <mergeCell ref="D48:F48"/>
    <mergeCell ref="D36:E36"/>
    <mergeCell ref="G58:H58"/>
    <mergeCell ref="G36:H36"/>
  </mergeCells>
  <pageMargins left="0.70866141732283472" right="0.70866141732283472" top="0.78740157480314965" bottom="0.78740157480314965" header="0.31496062992125984" footer="0.31496062992125984"/>
  <pageSetup paperSize="9" scale="70" firstPageNumber="82" orientation="portrait" useFirstPageNumber="1" r:id="rId1"/>
  <headerFooter>
    <oddFooter>&amp;L&amp;"-,Kurzíva"Zastupitelstvo Olomouckého kraje 12.12.2022
11.1. - Rozpočet Olomouckého kraje na rok 2023 - návrh rozpočtu
Příloha č. 3b): dotační tituly&amp;R&amp;"-,Kurzíva"Strana &amp;P (Celkem 193)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N59"/>
  <sheetViews>
    <sheetView view="pageBreakPreview" topLeftCell="A22" zoomScaleNormal="100" zoomScaleSheetLayoutView="100" workbookViewId="0">
      <selection activeCell="D48" sqref="D48:F48"/>
    </sheetView>
  </sheetViews>
  <sheetFormatPr defaultColWidth="9.140625" defaultRowHeight="14.25" x14ac:dyDescent="0.2"/>
  <cols>
    <col min="1" max="1" width="6.140625" style="67" customWidth="1"/>
    <col min="2" max="2" width="8.5703125" style="145" customWidth="1"/>
    <col min="3" max="3" width="9.140625" style="145"/>
    <col min="4" max="4" width="54.42578125" style="27" customWidth="1"/>
    <col min="5" max="7" width="14.140625" style="121" customWidth="1"/>
    <col min="8" max="8" width="8.28515625" style="27" customWidth="1"/>
    <col min="9" max="10" width="9.140625" style="146"/>
    <col min="11" max="11" width="9.140625" style="361"/>
    <col min="12" max="12" width="9.140625" style="146"/>
    <col min="13" max="14" width="9.140625" style="29"/>
    <col min="15" max="16384" width="9.140625" style="27"/>
  </cols>
  <sheetData>
    <row r="1" spans="1:14" s="29" customFormat="1" ht="23.25" x14ac:dyDescent="0.35">
      <c r="A1" s="67"/>
      <c r="B1" s="74" t="s">
        <v>53</v>
      </c>
      <c r="C1" s="75"/>
      <c r="D1" s="52"/>
      <c r="E1" s="63"/>
      <c r="F1" s="63"/>
      <c r="G1" s="543" t="s">
        <v>29</v>
      </c>
      <c r="H1" s="543"/>
      <c r="I1" s="146"/>
      <c r="J1" s="146"/>
      <c r="K1" s="361"/>
      <c r="L1" s="146"/>
    </row>
    <row r="2" spans="1:14" s="29" customFormat="1" ht="8.25" customHeight="1" x14ac:dyDescent="0.2">
      <c r="A2" s="67"/>
      <c r="B2" s="75"/>
      <c r="C2" s="75"/>
      <c r="D2" s="52"/>
      <c r="E2" s="63"/>
      <c r="F2" s="63"/>
      <c r="G2" s="63"/>
      <c r="H2" s="52"/>
      <c r="I2" s="146"/>
      <c r="J2" s="146"/>
      <c r="K2" s="361"/>
      <c r="L2" s="146"/>
    </row>
    <row r="3" spans="1:14" s="29" customFormat="1" x14ac:dyDescent="0.2">
      <c r="A3" s="67"/>
      <c r="B3" s="76" t="s">
        <v>2</v>
      </c>
      <c r="C3" s="76" t="s">
        <v>58</v>
      </c>
      <c r="D3" s="52"/>
      <c r="E3" s="63"/>
      <c r="F3" s="63"/>
      <c r="G3" s="63"/>
      <c r="H3" s="52"/>
      <c r="I3" s="146"/>
      <c r="J3" s="146"/>
      <c r="K3" s="361"/>
      <c r="L3" s="146"/>
    </row>
    <row r="4" spans="1:14" s="29" customFormat="1" x14ac:dyDescent="0.2">
      <c r="A4" s="67"/>
      <c r="B4" s="75"/>
      <c r="C4" s="76" t="s">
        <v>3</v>
      </c>
      <c r="D4" s="52"/>
      <c r="E4" s="63"/>
      <c r="F4" s="63"/>
      <c r="G4" s="63"/>
      <c r="H4" s="52"/>
      <c r="I4" s="146"/>
      <c r="J4" s="146"/>
      <c r="K4" s="361"/>
      <c r="L4" s="146"/>
    </row>
    <row r="5" spans="1:14" s="67" customFormat="1" ht="11.25" customHeight="1" thickBot="1" x14ac:dyDescent="0.25">
      <c r="B5" s="77"/>
      <c r="C5" s="77"/>
      <c r="D5" s="53"/>
      <c r="E5" s="78"/>
      <c r="F5" s="78"/>
      <c r="G5" s="78"/>
      <c r="H5" s="53" t="s">
        <v>4</v>
      </c>
      <c r="I5" s="146"/>
      <c r="J5" s="146"/>
      <c r="K5" s="361"/>
      <c r="L5" s="146"/>
    </row>
    <row r="6" spans="1:14" s="101" customFormat="1" ht="39" customHeight="1" thickTop="1" thickBot="1" x14ac:dyDescent="0.25">
      <c r="A6" s="67"/>
      <c r="B6" s="79" t="s">
        <v>5</v>
      </c>
      <c r="C6" s="80" t="s">
        <v>6</v>
      </c>
      <c r="D6" s="81" t="s">
        <v>7</v>
      </c>
      <c r="E6" s="64" t="s">
        <v>212</v>
      </c>
      <c r="F6" s="64" t="s">
        <v>213</v>
      </c>
      <c r="G6" s="64" t="s">
        <v>214</v>
      </c>
      <c r="H6" s="30" t="s">
        <v>8</v>
      </c>
      <c r="I6" s="146"/>
      <c r="J6" s="146"/>
      <c r="K6" s="361"/>
      <c r="L6" s="146"/>
      <c r="M6" s="67"/>
      <c r="N6" s="67"/>
    </row>
    <row r="7" spans="1:14" s="137" customFormat="1" thickTop="1" thickBot="1" x14ac:dyDescent="0.25">
      <c r="A7" s="232"/>
      <c r="B7" s="82">
        <v>1</v>
      </c>
      <c r="C7" s="83">
        <v>2</v>
      </c>
      <c r="D7" s="83">
        <v>3</v>
      </c>
      <c r="E7" s="132">
        <v>4</v>
      </c>
      <c r="F7" s="132">
        <v>5</v>
      </c>
      <c r="G7" s="132">
        <v>6</v>
      </c>
      <c r="H7" s="162" t="s">
        <v>107</v>
      </c>
      <c r="I7" s="147"/>
      <c r="J7" s="147"/>
      <c r="K7" s="362"/>
      <c r="L7" s="147"/>
      <c r="M7" s="187"/>
      <c r="N7" s="187"/>
    </row>
    <row r="8" spans="1:14" s="347" customFormat="1" ht="28.5" customHeight="1" thickTop="1" x14ac:dyDescent="0.25">
      <c r="A8" s="342"/>
      <c r="B8" s="343">
        <v>2143</v>
      </c>
      <c r="C8" s="344">
        <v>53</v>
      </c>
      <c r="D8" s="345" t="s">
        <v>219</v>
      </c>
      <c r="E8" s="346">
        <f>SUM(K19,K21,K23,K25)</f>
        <v>8100</v>
      </c>
      <c r="F8" s="346">
        <f>SUM(L19,L21,L23,L25)</f>
        <v>2341</v>
      </c>
      <c r="G8" s="346">
        <f>SUM(G23)</f>
        <v>8100</v>
      </c>
      <c r="H8" s="477">
        <f>G8/E8*100</f>
        <v>100</v>
      </c>
      <c r="I8" s="370"/>
      <c r="J8" s="370"/>
      <c r="K8" s="467"/>
      <c r="L8" s="370"/>
      <c r="M8" s="371"/>
      <c r="N8" s="371"/>
    </row>
    <row r="9" spans="1:14" s="137" customFormat="1" ht="14.25" customHeight="1" x14ac:dyDescent="0.2">
      <c r="A9" s="232"/>
      <c r="B9" s="223">
        <v>2143</v>
      </c>
      <c r="C9" s="224">
        <v>52</v>
      </c>
      <c r="D9" s="225" t="s">
        <v>223</v>
      </c>
      <c r="E9" s="13"/>
      <c r="F9" s="13">
        <f>SUM(L18,L20,L22,L24)</f>
        <v>2491</v>
      </c>
      <c r="G9" s="13"/>
      <c r="H9" s="478"/>
      <c r="I9" s="147"/>
      <c r="J9" s="147"/>
      <c r="K9" s="362"/>
      <c r="L9" s="147"/>
      <c r="M9" s="187"/>
      <c r="N9" s="187"/>
    </row>
    <row r="10" spans="1:14" s="137" customFormat="1" ht="14.25" customHeight="1" x14ac:dyDescent="0.2">
      <c r="A10" s="232"/>
      <c r="B10" s="223">
        <v>2143</v>
      </c>
      <c r="C10" s="224">
        <v>63</v>
      </c>
      <c r="D10" s="225" t="s">
        <v>22</v>
      </c>
      <c r="E10" s="13"/>
      <c r="F10" s="13">
        <f>SUM(L26)</f>
        <v>3268</v>
      </c>
      <c r="G10" s="13"/>
      <c r="H10" s="478"/>
      <c r="I10" s="147"/>
      <c r="J10" s="147"/>
      <c r="K10" s="362"/>
      <c r="L10" s="147"/>
      <c r="M10" s="187"/>
      <c r="N10" s="187"/>
    </row>
    <row r="11" spans="1:14" s="472" customFormat="1" ht="27.75" customHeight="1" x14ac:dyDescent="0.25">
      <c r="A11" s="468"/>
      <c r="B11" s="348">
        <v>5512</v>
      </c>
      <c r="C11" s="349">
        <v>53</v>
      </c>
      <c r="D11" s="332" t="s">
        <v>219</v>
      </c>
      <c r="E11" s="350">
        <f>SUM(I37)</f>
        <v>7200</v>
      </c>
      <c r="F11" s="350">
        <f>SUM(J37)</f>
        <v>4474</v>
      </c>
      <c r="G11" s="218">
        <f>SUM(G36)</f>
        <v>6000</v>
      </c>
      <c r="H11" s="479">
        <f>G11/E11*100</f>
        <v>83.333333333333343</v>
      </c>
      <c r="I11" s="469"/>
      <c r="J11" s="469"/>
      <c r="K11" s="470"/>
      <c r="L11" s="469"/>
      <c r="M11" s="471"/>
      <c r="N11" s="471"/>
    </row>
    <row r="12" spans="1:14" s="476" customFormat="1" ht="14.25" customHeight="1" x14ac:dyDescent="0.2">
      <c r="A12" s="473"/>
      <c r="B12" s="223">
        <v>5512</v>
      </c>
      <c r="C12" s="224">
        <v>63</v>
      </c>
      <c r="D12" s="225" t="s">
        <v>22</v>
      </c>
      <c r="E12" s="13">
        <f>SUM(I40)</f>
        <v>2200</v>
      </c>
      <c r="F12" s="13">
        <f>SUM(J38:J40)</f>
        <v>4926</v>
      </c>
      <c r="G12" s="13">
        <f>SUM(G39)</f>
        <v>3400</v>
      </c>
      <c r="H12" s="478">
        <f>G12/E12*100</f>
        <v>154.54545454545453</v>
      </c>
      <c r="I12" s="474"/>
      <c r="J12" s="474"/>
      <c r="K12" s="475"/>
      <c r="L12" s="474"/>
    </row>
    <row r="13" spans="1:14" s="137" customFormat="1" ht="14.25" customHeight="1" thickBot="1" x14ac:dyDescent="0.25">
      <c r="A13" s="232"/>
      <c r="B13" s="226">
        <v>5512</v>
      </c>
      <c r="C13" s="227">
        <v>52</v>
      </c>
      <c r="D13" s="225" t="s">
        <v>223</v>
      </c>
      <c r="E13" s="19">
        <f>SUM(I51:I52)</f>
        <v>3500</v>
      </c>
      <c r="F13" s="19">
        <f>SUM(J51:J52)</f>
        <v>3500</v>
      </c>
      <c r="G13" s="13">
        <f>SUM(G50)</f>
        <v>3500</v>
      </c>
      <c r="H13" s="478">
        <f>G13/E13*100</f>
        <v>100</v>
      </c>
      <c r="I13" s="147"/>
      <c r="J13" s="147"/>
      <c r="K13" s="362"/>
      <c r="L13" s="147"/>
      <c r="M13" s="187"/>
      <c r="N13" s="187"/>
    </row>
    <row r="14" spans="1:14" s="138" customFormat="1" ht="22.5" customHeight="1" thickTop="1" thickBot="1" x14ac:dyDescent="0.3">
      <c r="A14" s="155"/>
      <c r="B14" s="544" t="s">
        <v>9</v>
      </c>
      <c r="C14" s="545"/>
      <c r="D14" s="546"/>
      <c r="E14" s="28">
        <f>SUM(E8:E13)</f>
        <v>21000</v>
      </c>
      <c r="F14" s="28">
        <f>SUM(F8:F13)</f>
        <v>21000</v>
      </c>
      <c r="G14" s="28">
        <f>SUM(G8:G13)</f>
        <v>21000</v>
      </c>
      <c r="H14" s="31">
        <f>G14/E14*100</f>
        <v>100</v>
      </c>
      <c r="I14" s="360"/>
      <c r="J14" s="360"/>
      <c r="K14" s="363"/>
      <c r="L14" s="360"/>
      <c r="M14" s="72"/>
      <c r="N14" s="72"/>
    </row>
    <row r="15" spans="1:14" ht="15" thickTop="1" x14ac:dyDescent="0.2">
      <c r="B15" s="52"/>
      <c r="C15" s="52"/>
      <c r="D15" s="52"/>
      <c r="E15" s="52"/>
      <c r="F15" s="63"/>
      <c r="G15" s="52"/>
      <c r="H15" s="52"/>
    </row>
    <row r="16" spans="1:14" ht="15" x14ac:dyDescent="0.25">
      <c r="B16" s="86" t="s">
        <v>10</v>
      </c>
      <c r="C16" s="133"/>
      <c r="D16" s="133"/>
      <c r="E16" s="133"/>
      <c r="F16" s="133"/>
      <c r="G16" s="133"/>
      <c r="H16" s="133"/>
    </row>
    <row r="17" spans="1:13" ht="15" x14ac:dyDescent="0.25">
      <c r="B17" s="52" t="s">
        <v>14</v>
      </c>
      <c r="C17" s="75"/>
      <c r="D17" s="102" t="s">
        <v>232</v>
      </c>
      <c r="E17" s="63"/>
      <c r="F17" s="63"/>
      <c r="G17" s="539">
        <f>SUM(G18:H21)</f>
        <v>8100</v>
      </c>
      <c r="H17" s="540"/>
    </row>
    <row r="18" spans="1:13" ht="15" x14ac:dyDescent="0.25">
      <c r="B18" s="76" t="s">
        <v>15</v>
      </c>
      <c r="C18" s="75"/>
      <c r="D18" s="41" t="s">
        <v>146</v>
      </c>
      <c r="E18" s="63"/>
      <c r="F18" s="63"/>
      <c r="G18" s="534">
        <v>1000</v>
      </c>
      <c r="H18" s="535"/>
      <c r="I18" s="146">
        <v>580</v>
      </c>
      <c r="J18" s="146">
        <v>52</v>
      </c>
      <c r="K18" s="361">
        <v>0</v>
      </c>
      <c r="L18" s="146">
        <f>53+221+275</f>
        <v>549</v>
      </c>
    </row>
    <row r="19" spans="1:13" ht="15" x14ac:dyDescent="0.25">
      <c r="B19" s="136"/>
      <c r="C19" s="134"/>
      <c r="D19" s="41" t="s">
        <v>156</v>
      </c>
      <c r="E19" s="63"/>
      <c r="F19" s="63"/>
      <c r="G19" s="534">
        <v>400</v>
      </c>
      <c r="H19" s="535"/>
      <c r="J19" s="146">
        <v>53</v>
      </c>
      <c r="K19" s="361">
        <v>1000</v>
      </c>
      <c r="L19" s="146">
        <v>451</v>
      </c>
      <c r="M19" s="73">
        <f>SUM(L18:L19)</f>
        <v>1000</v>
      </c>
    </row>
    <row r="20" spans="1:13" ht="15.75" customHeight="1" x14ac:dyDescent="0.25">
      <c r="B20" s="136"/>
      <c r="C20" s="134"/>
      <c r="D20" s="553" t="s">
        <v>157</v>
      </c>
      <c r="E20" s="553"/>
      <c r="F20" s="553"/>
      <c r="G20" s="534">
        <v>600</v>
      </c>
      <c r="H20" s="535"/>
      <c r="I20" s="146">
        <v>581</v>
      </c>
      <c r="J20" s="146">
        <v>52</v>
      </c>
      <c r="K20" s="361">
        <v>0</v>
      </c>
      <c r="L20" s="146">
        <v>281</v>
      </c>
    </row>
    <row r="21" spans="1:13" ht="15.75" customHeight="1" x14ac:dyDescent="0.25">
      <c r="B21" s="136"/>
      <c r="C21" s="134"/>
      <c r="D21" s="553" t="s">
        <v>158</v>
      </c>
      <c r="E21" s="553"/>
      <c r="F21" s="553"/>
      <c r="G21" s="534">
        <v>6100</v>
      </c>
      <c r="H21" s="535"/>
      <c r="J21" s="146">
        <v>53</v>
      </c>
      <c r="K21" s="361">
        <v>400</v>
      </c>
      <c r="L21" s="146">
        <f>89+30</f>
        <v>119</v>
      </c>
      <c r="M21" s="73">
        <f>SUM(L20:L21)</f>
        <v>400</v>
      </c>
    </row>
    <row r="22" spans="1:13" x14ac:dyDescent="0.2">
      <c r="B22" s="140"/>
      <c r="C22" s="140"/>
      <c r="D22" s="140"/>
      <c r="E22" s="140"/>
      <c r="F22" s="140"/>
      <c r="G22" s="222"/>
      <c r="H22" s="222"/>
      <c r="I22" s="146">
        <v>582</v>
      </c>
      <c r="J22" s="146">
        <v>52</v>
      </c>
      <c r="K22" s="361">
        <v>0</v>
      </c>
      <c r="L22" s="146">
        <f>45+31+30</f>
        <v>106</v>
      </c>
    </row>
    <row r="23" spans="1:13" ht="30.75" customHeight="1" thickBot="1" x14ac:dyDescent="0.3">
      <c r="B23" s="536" t="s">
        <v>235</v>
      </c>
      <c r="C23" s="537"/>
      <c r="D23" s="537"/>
      <c r="E23" s="537"/>
      <c r="F23" s="537"/>
      <c r="G23" s="538">
        <f>SUM(G24:H27)</f>
        <v>8100</v>
      </c>
      <c r="H23" s="538"/>
      <c r="J23" s="146">
        <v>53</v>
      </c>
      <c r="K23" s="361">
        <v>600</v>
      </c>
      <c r="L23" s="146">
        <f>479+15</f>
        <v>494</v>
      </c>
      <c r="M23" s="73">
        <f>SUM(L22:L23)</f>
        <v>600</v>
      </c>
    </row>
    <row r="24" spans="1:13" ht="14.25" customHeight="1" thickTop="1" x14ac:dyDescent="0.25">
      <c r="A24" s="67">
        <v>5321</v>
      </c>
      <c r="B24" s="92" t="s">
        <v>28</v>
      </c>
      <c r="C24" s="75"/>
      <c r="D24" s="52"/>
      <c r="E24" s="63"/>
      <c r="F24" s="63"/>
      <c r="G24" s="532">
        <v>1000</v>
      </c>
      <c r="H24" s="533"/>
      <c r="I24" s="146">
        <v>583</v>
      </c>
      <c r="J24" s="146">
        <v>52</v>
      </c>
      <c r="K24" s="361">
        <v>0</v>
      </c>
      <c r="L24" s="146">
        <v>1555</v>
      </c>
    </row>
    <row r="25" spans="1:13" ht="14.25" customHeight="1" x14ac:dyDescent="0.25">
      <c r="A25" s="67">
        <v>5321</v>
      </c>
      <c r="B25" s="92" t="s">
        <v>28</v>
      </c>
      <c r="C25" s="75"/>
      <c r="D25" s="52"/>
      <c r="E25" s="63"/>
      <c r="F25" s="63"/>
      <c r="G25" s="532">
        <v>400</v>
      </c>
      <c r="H25" s="533"/>
      <c r="J25" s="146">
        <v>53</v>
      </c>
      <c r="K25" s="361">
        <v>6100</v>
      </c>
      <c r="L25" s="146">
        <f>777+500</f>
        <v>1277</v>
      </c>
    </row>
    <row r="26" spans="1:13" ht="14.25" customHeight="1" x14ac:dyDescent="0.25">
      <c r="A26" s="67">
        <v>5321</v>
      </c>
      <c r="B26" s="92" t="s">
        <v>28</v>
      </c>
      <c r="C26" s="75"/>
      <c r="D26" s="52"/>
      <c r="E26" s="63"/>
      <c r="F26" s="63"/>
      <c r="G26" s="532">
        <v>600</v>
      </c>
      <c r="H26" s="533"/>
      <c r="J26" s="146">
        <v>63</v>
      </c>
      <c r="K26" s="361">
        <v>0</v>
      </c>
      <c r="L26" s="146">
        <f>618+1205+1445</f>
        <v>3268</v>
      </c>
      <c r="M26" s="73">
        <f>SUM(L24:L26)</f>
        <v>6100</v>
      </c>
    </row>
    <row r="27" spans="1:13" ht="14.25" customHeight="1" x14ac:dyDescent="0.25">
      <c r="A27" s="67">
        <v>5321</v>
      </c>
      <c r="B27" s="92" t="s">
        <v>28</v>
      </c>
      <c r="C27" s="75"/>
      <c r="D27" s="52"/>
      <c r="E27" s="63"/>
      <c r="F27" s="63"/>
      <c r="G27" s="532">
        <v>6100</v>
      </c>
      <c r="H27" s="533"/>
    </row>
    <row r="28" spans="1:13" ht="14.25" customHeight="1" x14ac:dyDescent="0.25">
      <c r="B28" s="141"/>
      <c r="C28" s="134"/>
      <c r="D28" s="135"/>
      <c r="E28" s="122"/>
      <c r="F28" s="122"/>
      <c r="G28" s="220"/>
      <c r="H28" s="221"/>
    </row>
    <row r="29" spans="1:13" ht="14.25" customHeight="1" x14ac:dyDescent="0.25">
      <c r="B29" s="141"/>
      <c r="C29" s="134"/>
      <c r="D29" s="135"/>
      <c r="E29" s="122"/>
      <c r="F29" s="122"/>
      <c r="G29" s="444"/>
      <c r="H29" s="445"/>
    </row>
    <row r="30" spans="1:13" ht="15" x14ac:dyDescent="0.25">
      <c r="B30" s="52" t="s">
        <v>14</v>
      </c>
      <c r="C30" s="134"/>
      <c r="D30" s="87" t="s">
        <v>233</v>
      </c>
      <c r="E30" s="63"/>
      <c r="F30" s="63"/>
      <c r="G30" s="539">
        <f>SUM(G31:H35)</f>
        <v>9400</v>
      </c>
      <c r="H30" s="540"/>
    </row>
    <row r="31" spans="1:13" ht="15" customHeight="1" x14ac:dyDescent="0.25">
      <c r="B31" s="76" t="s">
        <v>15</v>
      </c>
      <c r="C31" s="134"/>
      <c r="D31" s="553" t="s">
        <v>328</v>
      </c>
      <c r="E31" s="553"/>
      <c r="F31" s="553"/>
      <c r="G31" s="534"/>
      <c r="H31" s="535"/>
    </row>
    <row r="32" spans="1:13" ht="15" x14ac:dyDescent="0.25">
      <c r="B32" s="136"/>
      <c r="C32" s="134"/>
      <c r="D32" s="553"/>
      <c r="E32" s="553"/>
      <c r="F32" s="553"/>
      <c r="G32" s="534">
        <v>6000</v>
      </c>
      <c r="H32" s="535"/>
    </row>
    <row r="33" spans="1:12" ht="15" x14ac:dyDescent="0.25">
      <c r="B33" s="136"/>
      <c r="C33" s="134"/>
      <c r="D33" s="553"/>
      <c r="E33" s="553"/>
      <c r="F33" s="553"/>
      <c r="G33" s="230"/>
      <c r="H33" s="231"/>
    </row>
    <row r="34" spans="1:12" ht="30" customHeight="1" x14ac:dyDescent="0.25">
      <c r="B34" s="143"/>
      <c r="C34" s="144"/>
      <c r="D34" s="584" t="s">
        <v>329</v>
      </c>
      <c r="E34" s="584"/>
      <c r="F34" s="584"/>
      <c r="G34" s="534">
        <v>3400</v>
      </c>
      <c r="H34" s="535"/>
    </row>
    <row r="35" spans="1:12" ht="15" x14ac:dyDescent="0.25">
      <c r="B35" s="143"/>
      <c r="C35" s="144"/>
      <c r="D35" s="144"/>
      <c r="E35" s="144"/>
      <c r="F35" s="144"/>
      <c r="G35" s="95"/>
      <c r="H35" s="95"/>
    </row>
    <row r="36" spans="1:12" ht="31.5" customHeight="1" thickBot="1" x14ac:dyDescent="0.3">
      <c r="B36" s="536" t="s">
        <v>236</v>
      </c>
      <c r="C36" s="536"/>
      <c r="D36" s="536"/>
      <c r="E36" s="536"/>
      <c r="F36" s="536"/>
      <c r="G36" s="538">
        <f>SUM(G37:H37)</f>
        <v>6000</v>
      </c>
      <c r="H36" s="538"/>
    </row>
    <row r="37" spans="1:12" ht="15.75" customHeight="1" thickTop="1" x14ac:dyDescent="0.25">
      <c r="A37" s="67">
        <v>5321</v>
      </c>
      <c r="B37" s="92" t="s">
        <v>28</v>
      </c>
      <c r="C37" s="75"/>
      <c r="D37" s="52"/>
      <c r="E37" s="63"/>
      <c r="F37" s="63"/>
      <c r="G37" s="532">
        <v>6000</v>
      </c>
      <c r="H37" s="533"/>
      <c r="I37" s="146">
        <v>7200</v>
      </c>
      <c r="J37" s="146">
        <v>4474</v>
      </c>
      <c r="K37" s="361">
        <v>5321</v>
      </c>
    </row>
    <row r="38" spans="1:12" ht="15.75" customHeight="1" x14ac:dyDescent="0.25">
      <c r="B38" s="92"/>
      <c r="C38" s="75"/>
      <c r="D38" s="52"/>
      <c r="E38" s="63"/>
      <c r="F38" s="63"/>
      <c r="G38" s="177"/>
      <c r="H38" s="178"/>
      <c r="J38" s="146">
        <v>3126</v>
      </c>
      <c r="K38" s="361">
        <v>6341</v>
      </c>
    </row>
    <row r="39" spans="1:12" ht="21" customHeight="1" thickBot="1" x14ac:dyDescent="0.3">
      <c r="B39" s="536" t="s">
        <v>49</v>
      </c>
      <c r="C39" s="536"/>
      <c r="D39" s="536"/>
      <c r="E39" s="536"/>
      <c r="F39" s="536"/>
      <c r="G39" s="538">
        <f>SUM(G40:H40)</f>
        <v>3400</v>
      </c>
      <c r="H39" s="538"/>
    </row>
    <row r="40" spans="1:12" ht="15.75" customHeight="1" thickTop="1" x14ac:dyDescent="0.25">
      <c r="A40" s="67">
        <v>6341</v>
      </c>
      <c r="B40" s="92" t="s">
        <v>23</v>
      </c>
      <c r="C40" s="75"/>
      <c r="D40" s="52"/>
      <c r="E40" s="63"/>
      <c r="F40" s="63"/>
      <c r="G40" s="532">
        <v>3400</v>
      </c>
      <c r="H40" s="533"/>
      <c r="I40" s="146">
        <v>2200</v>
      </c>
      <c r="J40" s="146">
        <v>1800</v>
      </c>
    </row>
    <row r="41" spans="1:12" ht="15.75" customHeight="1" x14ac:dyDescent="0.25">
      <c r="B41" s="141"/>
      <c r="C41" s="134"/>
      <c r="D41" s="135"/>
      <c r="E41" s="122"/>
      <c r="F41" s="122"/>
      <c r="G41" s="182"/>
      <c r="H41" s="183"/>
    </row>
    <row r="42" spans="1:12" ht="15.75" customHeight="1" x14ac:dyDescent="0.25">
      <c r="B42" s="141"/>
      <c r="C42" s="134"/>
      <c r="D42" s="135"/>
      <c r="E42" s="122"/>
      <c r="F42" s="122"/>
      <c r="G42" s="433"/>
      <c r="H42" s="434"/>
    </row>
    <row r="43" spans="1:12" ht="15.75" customHeight="1" x14ac:dyDescent="0.25">
      <c r="B43" s="141"/>
      <c r="C43" s="134"/>
      <c r="D43" s="135"/>
      <c r="E43" s="122"/>
      <c r="F43" s="122"/>
      <c r="G43" s="433"/>
      <c r="H43" s="434"/>
    </row>
    <row r="44" spans="1:12" x14ac:dyDescent="0.2">
      <c r="B44" s="52" t="s">
        <v>14</v>
      </c>
      <c r="C44" s="75"/>
      <c r="D44" s="565" t="s">
        <v>234</v>
      </c>
      <c r="E44" s="565"/>
      <c r="F44" s="565"/>
      <c r="G44" s="52"/>
      <c r="H44" s="52"/>
    </row>
    <row r="45" spans="1:12" ht="15" x14ac:dyDescent="0.25">
      <c r="B45" s="76" t="s">
        <v>15</v>
      </c>
      <c r="C45" s="75"/>
      <c r="D45" s="565"/>
      <c r="E45" s="565"/>
      <c r="F45" s="565"/>
      <c r="G45" s="539">
        <f>SUM(G47:H48)</f>
        <v>3500</v>
      </c>
      <c r="H45" s="540"/>
    </row>
    <row r="46" spans="1:12" ht="15" x14ac:dyDescent="0.25">
      <c r="B46" s="92"/>
      <c r="C46" s="75"/>
      <c r="D46" s="553" t="s">
        <v>330</v>
      </c>
      <c r="E46" s="553"/>
      <c r="F46" s="553"/>
      <c r="G46" s="534"/>
      <c r="H46" s="535"/>
    </row>
    <row r="47" spans="1:12" ht="15" x14ac:dyDescent="0.25">
      <c r="B47" s="92"/>
      <c r="C47" s="75"/>
      <c r="D47" s="553"/>
      <c r="E47" s="553"/>
      <c r="F47" s="553"/>
      <c r="G47" s="534">
        <v>2000</v>
      </c>
      <c r="H47" s="535"/>
      <c r="I47" s="146">
        <v>425</v>
      </c>
      <c r="J47" s="146">
        <v>52</v>
      </c>
      <c r="K47" s="361">
        <v>2000</v>
      </c>
      <c r="L47" s="146">
        <v>2000</v>
      </c>
    </row>
    <row r="48" spans="1:12" ht="28.5" customHeight="1" x14ac:dyDescent="0.25">
      <c r="B48" s="92"/>
      <c r="C48" s="75"/>
      <c r="D48" s="602" t="s">
        <v>331</v>
      </c>
      <c r="E48" s="602"/>
      <c r="F48" s="602"/>
      <c r="G48" s="534">
        <v>1500</v>
      </c>
      <c r="H48" s="535"/>
      <c r="I48" s="146">
        <v>426</v>
      </c>
      <c r="J48" s="146">
        <v>52</v>
      </c>
      <c r="K48" s="361">
        <v>1500</v>
      </c>
      <c r="L48" s="146">
        <v>1500</v>
      </c>
    </row>
    <row r="49" spans="1:10" ht="15" x14ac:dyDescent="0.25">
      <c r="B49" s="92"/>
      <c r="C49" s="75"/>
      <c r="D49" s="181"/>
      <c r="E49" s="181"/>
      <c r="F49" s="181"/>
      <c r="G49" s="179"/>
      <c r="H49" s="180"/>
    </row>
    <row r="50" spans="1:10" ht="17.25" customHeight="1" thickBot="1" x14ac:dyDescent="0.3">
      <c r="B50" s="88" t="s">
        <v>237</v>
      </c>
      <c r="C50" s="173"/>
      <c r="D50" s="174"/>
      <c r="E50" s="166"/>
      <c r="F50" s="166"/>
      <c r="G50" s="538">
        <f>SUM(G51:H52)</f>
        <v>3500</v>
      </c>
      <c r="H50" s="538"/>
    </row>
    <row r="51" spans="1:10" ht="15.75" thickTop="1" x14ac:dyDescent="0.25">
      <c r="A51" s="67">
        <v>5222</v>
      </c>
      <c r="B51" s="92" t="s">
        <v>11</v>
      </c>
      <c r="C51" s="134"/>
      <c r="D51" s="135"/>
      <c r="E51" s="122"/>
      <c r="F51" s="122"/>
      <c r="G51" s="532">
        <v>2000</v>
      </c>
      <c r="H51" s="533"/>
      <c r="I51" s="146">
        <v>2000</v>
      </c>
      <c r="J51" s="146">
        <v>2000</v>
      </c>
    </row>
    <row r="52" spans="1:10" ht="15" x14ac:dyDescent="0.25">
      <c r="A52" s="67">
        <v>5222</v>
      </c>
      <c r="B52" s="92" t="s">
        <v>11</v>
      </c>
      <c r="C52" s="134"/>
      <c r="D52" s="135"/>
      <c r="E52" s="122"/>
      <c r="F52" s="122"/>
      <c r="G52" s="532">
        <v>1500</v>
      </c>
      <c r="H52" s="533"/>
      <c r="I52" s="146">
        <v>1500</v>
      </c>
      <c r="J52" s="146">
        <v>1500</v>
      </c>
    </row>
    <row r="53" spans="1:10" x14ac:dyDescent="0.2">
      <c r="B53" s="134"/>
      <c r="C53" s="134"/>
      <c r="D53" s="135"/>
      <c r="E53" s="122"/>
      <c r="F53" s="122"/>
      <c r="G53" s="63"/>
      <c r="H53" s="52"/>
    </row>
    <row r="54" spans="1:10" x14ac:dyDescent="0.2">
      <c r="B54" s="134"/>
      <c r="C54" s="134"/>
      <c r="D54" s="135"/>
      <c r="E54" s="122"/>
      <c r="F54" s="122"/>
      <c r="G54" s="63"/>
      <c r="H54" s="52"/>
    </row>
    <row r="57" spans="1:10" x14ac:dyDescent="0.2">
      <c r="D57" s="351" t="s">
        <v>133</v>
      </c>
      <c r="E57" s="352">
        <f>SUM(E8,E11,E13)</f>
        <v>18800</v>
      </c>
      <c r="F57" s="352">
        <f>SUM(F8:F9,F11,F13)</f>
        <v>12806</v>
      </c>
      <c r="G57" s="352">
        <f>SUM(G8:G9,G11,G13)</f>
        <v>17600</v>
      </c>
    </row>
    <row r="58" spans="1:10" x14ac:dyDescent="0.2">
      <c r="D58" s="351" t="s">
        <v>134</v>
      </c>
      <c r="E58" s="352">
        <f>SUM(E12)</f>
        <v>2200</v>
      </c>
      <c r="F58" s="352">
        <f>SUM(F10,F12)</f>
        <v>8194</v>
      </c>
      <c r="G58" s="352">
        <f>SUM(G10,G12)</f>
        <v>3400</v>
      </c>
    </row>
    <row r="59" spans="1:10" ht="15" x14ac:dyDescent="0.25">
      <c r="D59" s="353" t="s">
        <v>78</v>
      </c>
      <c r="E59" s="354">
        <f>SUM(E57:E58)</f>
        <v>21000</v>
      </c>
      <c r="F59" s="354">
        <f>SUM(F57:F58)</f>
        <v>21000</v>
      </c>
      <c r="G59" s="354">
        <f>SUM(G57:G58)</f>
        <v>21000</v>
      </c>
    </row>
  </sheetData>
  <mergeCells count="37">
    <mergeCell ref="G37:H37"/>
    <mergeCell ref="G1:H1"/>
    <mergeCell ref="G17:H17"/>
    <mergeCell ref="G19:H19"/>
    <mergeCell ref="D34:F34"/>
    <mergeCell ref="G34:H34"/>
    <mergeCell ref="D31:F33"/>
    <mergeCell ref="B14:D14"/>
    <mergeCell ref="D21:F21"/>
    <mergeCell ref="G20:H20"/>
    <mergeCell ref="G21:H21"/>
    <mergeCell ref="G30:H30"/>
    <mergeCell ref="G31:H31"/>
    <mergeCell ref="G32:H32"/>
    <mergeCell ref="D20:F20"/>
    <mergeCell ref="G18:H18"/>
    <mergeCell ref="G50:H50"/>
    <mergeCell ref="G51:H51"/>
    <mergeCell ref="B39:F39"/>
    <mergeCell ref="G52:H52"/>
    <mergeCell ref="G48:H48"/>
    <mergeCell ref="D44:F45"/>
    <mergeCell ref="G45:H45"/>
    <mergeCell ref="D48:F48"/>
    <mergeCell ref="G39:H39"/>
    <mergeCell ref="G40:H40"/>
    <mergeCell ref="D46:F47"/>
    <mergeCell ref="G46:H46"/>
    <mergeCell ref="G47:H47"/>
    <mergeCell ref="B36:F36"/>
    <mergeCell ref="G36:H36"/>
    <mergeCell ref="B23:F23"/>
    <mergeCell ref="G23:H23"/>
    <mergeCell ref="G24:H24"/>
    <mergeCell ref="G25:H25"/>
    <mergeCell ref="G27:H27"/>
    <mergeCell ref="G26:H26"/>
  </mergeCells>
  <pageMargins left="0.70866141732283472" right="0.70866141732283472" top="0.78740157480314965" bottom="0.78740157480314965" header="0.31496062992125984" footer="0.31496062992125984"/>
  <pageSetup paperSize="9" scale="70" firstPageNumber="83" orientation="portrait" useFirstPageNumber="1" r:id="rId1"/>
  <headerFooter>
    <oddFooter>&amp;L&amp;"-,Kurzíva"Zastupitelstvo Olomouckého kraje 12.12.2022
11.1. - Rozpočet Olomouckého kraje na rok 2023 - návrh rozpočtu
Příloha č. 3b): dotační tituly&amp;R&amp;"-,Kurzíva"Strana &amp;P (Celkem 193)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11</vt:i4>
      </vt:variant>
    </vt:vector>
  </HeadingPairs>
  <TitlesOfParts>
    <vt:vector size="22" baseType="lpstr">
      <vt:lpstr>rekapitulace</vt:lpstr>
      <vt:lpstr>08</vt:lpstr>
      <vt:lpstr>09</vt:lpstr>
      <vt:lpstr>10</vt:lpstr>
      <vt:lpstr>11</vt:lpstr>
      <vt:lpstr>12</vt:lpstr>
      <vt:lpstr>13</vt:lpstr>
      <vt:lpstr>14</vt:lpstr>
      <vt:lpstr>18</vt:lpstr>
      <vt:lpstr>07 - ID</vt:lpstr>
      <vt:lpstr>IŽ</vt:lpstr>
      <vt:lpstr>rekapitulace!Názvy_tisku</vt:lpstr>
      <vt:lpstr>'07 - ID'!Oblast_tisku</vt:lpstr>
      <vt:lpstr>'08'!Oblast_tisku</vt:lpstr>
      <vt:lpstr>'09'!Oblast_tisku</vt:lpstr>
      <vt:lpstr>'10'!Oblast_tisku</vt:lpstr>
      <vt:lpstr>'11'!Oblast_tisku</vt:lpstr>
      <vt:lpstr>'12'!Oblast_tisku</vt:lpstr>
      <vt:lpstr>'13'!Oblast_tisku</vt:lpstr>
      <vt:lpstr>'14'!Oblast_tisku</vt:lpstr>
      <vt:lpstr>'18'!Oblast_tisku</vt:lpstr>
      <vt:lpstr>rekapitulace!Oblast_tisku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2022-11-23T12:04:09Z</cp:lastPrinted>
  <dcterms:created xsi:type="dcterms:W3CDTF">2016-08-05T10:30:27Z</dcterms:created>
  <dcterms:modified xsi:type="dcterms:W3CDTF">2022-11-23T12:04:18Z</dcterms:modified>
</cp:coreProperties>
</file>