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OdRF\Rozpočet Olomouckého kraje\2023\ZOK 12.12.2022\"/>
    </mc:Choice>
  </mc:AlternateContent>
  <bookViews>
    <workbookView xWindow="120" yWindow="2310" windowWidth="19320" windowHeight="9915" firstSheet="2" activeTab="2"/>
  </bookViews>
  <sheets>
    <sheet name="Položky s mimořádným nárůstem" sheetId="41" state="hidden" r:id="rId1"/>
    <sheet name="Výčíslení úspory" sheetId="42" state="hidden" r:id="rId2"/>
    <sheet name="celkem" sheetId="20" r:id="rId3"/>
    <sheet name="01" sheetId="35" r:id="rId4"/>
    <sheet name="02" sheetId="40" r:id="rId5"/>
    <sheet name="03" sheetId="3" r:id="rId6"/>
    <sheet name="04" sheetId="5" r:id="rId7"/>
    <sheet name="06" sheetId="39" r:id="rId8"/>
    <sheet name="07" sheetId="36" r:id="rId9"/>
    <sheet name="08" sheetId="24" r:id="rId10"/>
    <sheet name="09" sheetId="25" r:id="rId11"/>
    <sheet name="10" sheetId="26" r:id="rId12"/>
    <sheet name="11" sheetId="27" r:id="rId13"/>
    <sheet name="12" sheetId="28" r:id="rId14"/>
    <sheet name="13" sheetId="38" r:id="rId15"/>
    <sheet name="14" sheetId="30" r:id="rId16"/>
    <sheet name="17" sheetId="8" r:id="rId17"/>
    <sheet name="18" sheetId="21" r:id="rId18"/>
    <sheet name="19" sheetId="31" state="hidden" r:id="rId19"/>
    <sheet name="20" sheetId="32" r:id="rId20"/>
    <sheet name="98" sheetId="43" r:id="rId21"/>
  </sheets>
  <definedNames>
    <definedName name="_xlnm.Print_Area" localSheetId="3">'01'!$B$1:$H$170</definedName>
    <definedName name="_xlnm.Print_Area" localSheetId="4">'02'!$B$1:$H$73</definedName>
    <definedName name="_xlnm.Print_Area" localSheetId="5">'03'!$B$1:$H$175</definedName>
    <definedName name="_xlnm.Print_Area" localSheetId="6">'04'!$B$1:$H$88</definedName>
    <definedName name="_xlnm.Print_Area" localSheetId="7">'06'!$B$1:$H$63</definedName>
    <definedName name="_xlnm.Print_Area" localSheetId="8">'07'!$B$1:$H$54</definedName>
    <definedName name="_xlnm.Print_Area" localSheetId="9">'08'!$B$1:$H$262</definedName>
    <definedName name="_xlnm.Print_Area" localSheetId="10">'09'!$B$1:$H$155</definedName>
    <definedName name="_xlnm.Print_Area" localSheetId="11">'10'!$B$1:$H$148</definedName>
    <definedName name="_xlnm.Print_Area" localSheetId="12">'11'!$B$1:$H$194</definedName>
    <definedName name="_xlnm.Print_Area" localSheetId="13">'12'!$B$1:$H$40</definedName>
    <definedName name="_xlnm.Print_Area" localSheetId="14">'13'!$B$1:$H$84</definedName>
    <definedName name="_xlnm.Print_Area" localSheetId="15">'14'!$B$1:$H$65</definedName>
    <definedName name="_xlnm.Print_Area" localSheetId="16">'17'!$B$1:$H$33</definedName>
    <definedName name="_xlnm.Print_Area" localSheetId="17">'18'!$B$1:$H$343</definedName>
    <definedName name="_xlnm.Print_Area" localSheetId="18">'19'!$B$1:$H$43</definedName>
    <definedName name="_xlnm.Print_Area" localSheetId="19">'20'!$B$1:$H$25</definedName>
    <definedName name="_xlnm.Print_Area" localSheetId="20">'98'!$B$1:$H$24</definedName>
    <definedName name="_xlnm.Print_Area" localSheetId="2">celkem!$A$1:$I$78</definedName>
    <definedName name="_xlnm.Print_Area" localSheetId="0">'Položky s mimořádným nárůstem'!$A$1:$K$79</definedName>
    <definedName name="_xlnm.Print_Area" localSheetId="1">'Výčíslení úspory'!$A$1:$K$71</definedName>
  </definedNames>
  <calcPr calcId="162913"/>
</workbook>
</file>

<file path=xl/calcChain.xml><?xml version="1.0" encoding="utf-8"?>
<calcChain xmlns="http://schemas.openxmlformats.org/spreadsheetml/2006/main">
  <c r="G17" i="36" l="1"/>
  <c r="G13" i="35"/>
  <c r="G38" i="38" l="1"/>
  <c r="G24" i="26" l="1"/>
  <c r="G108" i="26"/>
  <c r="G175" i="21" l="1"/>
  <c r="G197" i="21"/>
  <c r="H55" i="20"/>
  <c r="H56" i="20"/>
  <c r="G55" i="20"/>
  <c r="G56" i="20"/>
  <c r="F55" i="20"/>
  <c r="E55" i="20"/>
  <c r="D55" i="20"/>
  <c r="H57" i="20"/>
  <c r="G57" i="20"/>
  <c r="F57" i="20"/>
  <c r="F56" i="20"/>
  <c r="G242" i="24"/>
  <c r="G54" i="26"/>
  <c r="G117" i="3" l="1"/>
  <c r="G11" i="43" l="1"/>
  <c r="G22" i="43"/>
  <c r="G18" i="43"/>
  <c r="J22" i="43" l="1"/>
  <c r="I22" i="43"/>
  <c r="G10" i="43"/>
  <c r="J18" i="43"/>
  <c r="I18" i="43"/>
  <c r="E10" i="43" s="1"/>
  <c r="F14" i="43"/>
  <c r="F26" i="43" s="1"/>
  <c r="F28" i="43" s="1"/>
  <c r="H8" i="43"/>
  <c r="G14" i="43" l="1"/>
  <c r="E14" i="43"/>
  <c r="E26" i="43" s="1"/>
  <c r="E28" i="43" s="1"/>
  <c r="G26" i="43" l="1"/>
  <c r="G28" i="43" s="1"/>
  <c r="G168" i="35" l="1"/>
  <c r="G36" i="35"/>
  <c r="G33" i="35"/>
  <c r="G25" i="35"/>
  <c r="G71" i="5" l="1"/>
  <c r="G20" i="38" l="1"/>
  <c r="G234" i="21" l="1"/>
  <c r="G21" i="21" s="1"/>
  <c r="G54" i="36" l="1"/>
  <c r="G51" i="36" s="1"/>
  <c r="G17" i="30" l="1"/>
  <c r="G11" i="30"/>
  <c r="G30" i="30"/>
  <c r="G71" i="40" l="1"/>
  <c r="G33" i="40"/>
  <c r="G30" i="40"/>
  <c r="G27" i="40"/>
  <c r="G17" i="40"/>
  <c r="G89" i="3" l="1"/>
  <c r="F347" i="21" l="1"/>
  <c r="I28" i="21"/>
  <c r="F26" i="21"/>
  <c r="J28" i="21" s="1"/>
  <c r="F9" i="21"/>
  <c r="H13" i="38" l="1"/>
  <c r="F15" i="30"/>
  <c r="J38" i="30"/>
  <c r="I38" i="30"/>
  <c r="F13" i="38"/>
  <c r="J69" i="38"/>
  <c r="F11" i="28"/>
  <c r="F10" i="28"/>
  <c r="F9" i="28"/>
  <c r="F13" i="28"/>
  <c r="F13" i="27"/>
  <c r="F16" i="27"/>
  <c r="J133" i="26"/>
  <c r="I133" i="26"/>
  <c r="J30" i="26"/>
  <c r="F13" i="26"/>
  <c r="H18" i="25"/>
  <c r="F18" i="25"/>
  <c r="F21" i="25"/>
  <c r="F12" i="25"/>
  <c r="J61" i="25"/>
  <c r="J118" i="24"/>
  <c r="F11" i="24"/>
  <c r="F90" i="5"/>
  <c r="I66" i="5"/>
  <c r="I17" i="5"/>
  <c r="F11" i="40"/>
  <c r="F10" i="40"/>
  <c r="F9" i="40"/>
  <c r="F8" i="40"/>
  <c r="J39" i="40"/>
  <c r="J16" i="40"/>
  <c r="G39" i="30" l="1"/>
  <c r="I17" i="36" l="1"/>
  <c r="I16" i="36" s="1"/>
  <c r="G275" i="21"/>
  <c r="G134" i="21"/>
  <c r="G103" i="21"/>
  <c r="G75" i="21"/>
  <c r="G51" i="21"/>
  <c r="G32" i="21" s="1"/>
  <c r="G338" i="21"/>
  <c r="G26" i="21" s="1"/>
  <c r="E9" i="21" l="1"/>
  <c r="E15" i="30" l="1"/>
  <c r="G70" i="38"/>
  <c r="G23" i="38" l="1"/>
  <c r="G10" i="38" s="1"/>
  <c r="E13" i="38"/>
  <c r="E11" i="28"/>
  <c r="E9" i="28"/>
  <c r="H34" i="20"/>
  <c r="G13" i="27"/>
  <c r="G171" i="27"/>
  <c r="G108" i="27"/>
  <c r="G21" i="27" l="1"/>
  <c r="G13" i="26"/>
  <c r="G94" i="26"/>
  <c r="G133" i="26"/>
  <c r="G89" i="26"/>
  <c r="G70" i="26"/>
  <c r="G93" i="25" l="1"/>
  <c r="G61" i="25"/>
  <c r="E18" i="25" l="1"/>
  <c r="E12" i="25"/>
  <c r="G201" i="24"/>
  <c r="G104" i="24"/>
  <c r="G11" i="24" s="1"/>
  <c r="G28" i="24"/>
  <c r="G27" i="24" s="1"/>
  <c r="G66" i="24"/>
  <c r="G119" i="24"/>
  <c r="G145" i="24"/>
  <c r="G170" i="24"/>
  <c r="G118" i="24" l="1"/>
  <c r="G87" i="24"/>
  <c r="G65" i="24" s="1"/>
  <c r="G40" i="24"/>
  <c r="G54" i="3" l="1"/>
  <c r="G139" i="3"/>
  <c r="I17" i="3"/>
  <c r="E9" i="3" s="1"/>
  <c r="G35" i="5"/>
  <c r="G30" i="5"/>
  <c r="E10" i="5" l="1"/>
  <c r="E9" i="5"/>
  <c r="I39" i="40"/>
  <c r="E9" i="40" s="1"/>
  <c r="G39" i="40"/>
  <c r="G49" i="40"/>
  <c r="E11" i="40"/>
  <c r="E10" i="40"/>
  <c r="I16" i="40"/>
  <c r="E8" i="40" s="1"/>
  <c r="J152" i="35" l="1"/>
  <c r="I152" i="35"/>
  <c r="F9" i="32"/>
  <c r="E9" i="32"/>
  <c r="E27" i="32"/>
  <c r="G113" i="3" l="1"/>
  <c r="G112" i="3" s="1"/>
  <c r="G74" i="3"/>
  <c r="G36" i="3"/>
  <c r="G27" i="3"/>
  <c r="G18" i="32" l="1"/>
  <c r="G22" i="32"/>
  <c r="G22" i="30" l="1"/>
  <c r="G58" i="26" l="1"/>
  <c r="G32" i="26"/>
  <c r="K55" i="42" l="1"/>
  <c r="K52" i="42"/>
  <c r="K63" i="42"/>
  <c r="K57" i="42"/>
  <c r="K56" i="42"/>
  <c r="K54" i="42"/>
  <c r="K53" i="42"/>
  <c r="K51" i="42"/>
  <c r="K50" i="42"/>
  <c r="K15" i="42"/>
  <c r="K12" i="42"/>
  <c r="K9" i="42"/>
  <c r="J55" i="42" l="1"/>
  <c r="J49" i="42"/>
  <c r="K49" i="42" s="1"/>
  <c r="J46" i="42"/>
  <c r="K46" i="42" s="1"/>
  <c r="J43" i="42"/>
  <c r="K43" i="42" s="1"/>
  <c r="J40" i="42"/>
  <c r="K40" i="42" s="1"/>
  <c r="J37" i="42"/>
  <c r="K37" i="42" s="1"/>
  <c r="J34" i="42"/>
  <c r="K34" i="42" s="1"/>
  <c r="J31" i="42"/>
  <c r="K31" i="42" s="1"/>
  <c r="J28" i="42"/>
  <c r="K28" i="42" s="1"/>
  <c r="J25" i="42"/>
  <c r="K25" i="42" s="1"/>
  <c r="J22" i="42"/>
  <c r="K22" i="42" s="1"/>
  <c r="J19" i="42"/>
  <c r="K19" i="42" s="1"/>
  <c r="J16" i="42"/>
  <c r="K16" i="42" s="1"/>
  <c r="J13" i="42"/>
  <c r="K13" i="42" s="1"/>
  <c r="J10" i="42"/>
  <c r="K10" i="42" s="1"/>
  <c r="J7" i="42"/>
  <c r="K7" i="42" s="1"/>
  <c r="J57" i="42"/>
  <c r="J56" i="42"/>
  <c r="J54" i="42"/>
  <c r="J53" i="42"/>
  <c r="J52" i="42"/>
  <c r="J51" i="42"/>
  <c r="J50" i="42"/>
  <c r="J48" i="42"/>
  <c r="J47" i="42"/>
  <c r="J45" i="42"/>
  <c r="J44" i="42"/>
  <c r="J42" i="42"/>
  <c r="J41" i="42"/>
  <c r="J39" i="42"/>
  <c r="J38" i="42"/>
  <c r="J36" i="42"/>
  <c r="J35" i="42"/>
  <c r="J33" i="42"/>
  <c r="J32" i="42"/>
  <c r="J30" i="42"/>
  <c r="J29" i="42"/>
  <c r="J27" i="42"/>
  <c r="J26" i="42"/>
  <c r="J24" i="42"/>
  <c r="J23" i="42"/>
  <c r="J21" i="42"/>
  <c r="J20" i="42"/>
  <c r="J18" i="42"/>
  <c r="J17" i="42"/>
  <c r="J15" i="42"/>
  <c r="J14" i="42"/>
  <c r="J12" i="42"/>
  <c r="J11" i="42"/>
  <c r="J9" i="42"/>
  <c r="J8" i="42"/>
  <c r="H57" i="42"/>
  <c r="G57" i="42"/>
  <c r="F57" i="42"/>
  <c r="F56" i="42"/>
  <c r="E55" i="42"/>
  <c r="D55" i="42"/>
  <c r="D58" i="42" s="1"/>
  <c r="H54" i="42"/>
  <c r="G54" i="42"/>
  <c r="F54" i="42"/>
  <c r="H53" i="42"/>
  <c r="G53" i="42"/>
  <c r="F53" i="42"/>
  <c r="H52" i="42"/>
  <c r="I52" i="42" s="1"/>
  <c r="G52" i="42"/>
  <c r="H48" i="42"/>
  <c r="G48" i="42"/>
  <c r="F48" i="42"/>
  <c r="H45" i="42"/>
  <c r="G45" i="42"/>
  <c r="F45" i="42"/>
  <c r="F42" i="42"/>
  <c r="H39" i="42"/>
  <c r="G39" i="42"/>
  <c r="F39" i="42"/>
  <c r="H36" i="42"/>
  <c r="G36" i="42"/>
  <c r="F36" i="42"/>
  <c r="H33" i="42"/>
  <c r="K33" i="42" s="1"/>
  <c r="G33" i="42"/>
  <c r="F33" i="42"/>
  <c r="E31" i="42"/>
  <c r="H30" i="42"/>
  <c r="G30" i="42"/>
  <c r="F30" i="42"/>
  <c r="H27" i="42"/>
  <c r="K27" i="42" s="1"/>
  <c r="G27" i="42"/>
  <c r="F27" i="42"/>
  <c r="H24" i="42"/>
  <c r="G24" i="42"/>
  <c r="F24" i="42"/>
  <c r="H21" i="42"/>
  <c r="G21" i="42"/>
  <c r="F21" i="42"/>
  <c r="E16" i="42"/>
  <c r="H15" i="42"/>
  <c r="G15" i="42"/>
  <c r="F15" i="42"/>
  <c r="H12" i="42"/>
  <c r="G12" i="42"/>
  <c r="F12" i="42"/>
  <c r="E10" i="42"/>
  <c r="E58" i="42" s="1"/>
  <c r="H9" i="42"/>
  <c r="G9" i="42"/>
  <c r="F9" i="42"/>
  <c r="K21" i="42" l="1"/>
  <c r="K45" i="42"/>
  <c r="K39" i="42"/>
  <c r="K24" i="42"/>
  <c r="K30" i="42"/>
  <c r="K36" i="42"/>
  <c r="K48" i="42"/>
  <c r="K58" i="42"/>
  <c r="K62" i="42" s="1"/>
  <c r="K64" i="42" s="1"/>
  <c r="J58" i="42"/>
  <c r="I53" i="42"/>
  <c r="H58" i="42"/>
  <c r="I66" i="41"/>
  <c r="J79" i="41" l="1"/>
  <c r="J4" i="41" l="1"/>
  <c r="J16" i="41" l="1"/>
  <c r="G19" i="39"/>
  <c r="J62" i="41" l="1"/>
  <c r="J59" i="41"/>
  <c r="J56" i="41"/>
  <c r="J52" i="41"/>
  <c r="J47" i="41"/>
  <c r="J36" i="41"/>
  <c r="J25" i="41"/>
  <c r="J12" i="41"/>
  <c r="J8" i="41"/>
  <c r="I65" i="41" s="1"/>
  <c r="F12" i="40" l="1"/>
  <c r="G10" i="42" s="1"/>
  <c r="E12" i="40"/>
  <c r="F10" i="42" s="1"/>
  <c r="I10" i="42" s="1"/>
  <c r="G93" i="21" l="1"/>
  <c r="G9" i="21" s="1"/>
  <c r="H9" i="21" s="1"/>
  <c r="G16" i="40" l="1"/>
  <c r="G70" i="40"/>
  <c r="G25" i="28"/>
  <c r="G17" i="28"/>
  <c r="G9" i="28"/>
  <c r="G108" i="25" l="1"/>
  <c r="G18" i="25" s="1"/>
  <c r="G101" i="3" l="1"/>
  <c r="G75" i="25" l="1"/>
  <c r="G16" i="36" l="1"/>
  <c r="G11" i="40" l="1"/>
  <c r="H11" i="40" s="1"/>
  <c r="G47" i="35" l="1"/>
  <c r="H24" i="20" l="1"/>
  <c r="G24" i="20"/>
  <c r="F24" i="20"/>
  <c r="F11" i="36"/>
  <c r="E11" i="36"/>
  <c r="F10" i="36"/>
  <c r="E10" i="36"/>
  <c r="E9" i="36"/>
  <c r="J17" i="36"/>
  <c r="J16" i="36" s="1"/>
  <c r="F45" i="31" l="1"/>
  <c r="G45" i="31"/>
  <c r="E45" i="31"/>
  <c r="E47" i="31" s="1"/>
  <c r="G47" i="31"/>
  <c r="F47" i="31"/>
  <c r="F10" i="31"/>
  <c r="G10" i="31"/>
  <c r="E10" i="31"/>
  <c r="H30" i="20"/>
  <c r="G30" i="20"/>
  <c r="F30" i="20"/>
  <c r="J56" i="25"/>
  <c r="F11" i="25" s="1"/>
  <c r="F20" i="25"/>
  <c r="E20" i="25"/>
  <c r="J115" i="25"/>
  <c r="F19" i="25" s="1"/>
  <c r="I115" i="25"/>
  <c r="E19" i="25" s="1"/>
  <c r="J93" i="25"/>
  <c r="F16" i="25" s="1"/>
  <c r="I93" i="25"/>
  <c r="E16" i="25" s="1"/>
  <c r="F14" i="25"/>
  <c r="E14" i="25"/>
  <c r="F13" i="25"/>
  <c r="E13" i="25"/>
  <c r="E11" i="25"/>
  <c r="F10" i="25"/>
  <c r="E10" i="25"/>
  <c r="J30" i="25"/>
  <c r="F9" i="25" s="1"/>
  <c r="I30" i="25"/>
  <c r="E9" i="25" s="1"/>
  <c r="F8" i="25"/>
  <c r="E8" i="25"/>
  <c r="H33" i="20" l="1"/>
  <c r="G33" i="20"/>
  <c r="F33" i="20"/>
  <c r="J93" i="26"/>
  <c r="F157" i="25" l="1"/>
  <c r="G29" i="42" s="1"/>
  <c r="G28" i="42"/>
  <c r="F17" i="26"/>
  <c r="E17" i="26"/>
  <c r="F16" i="26"/>
  <c r="E16" i="26"/>
  <c r="F15" i="26"/>
  <c r="E15" i="26"/>
  <c r="F14" i="26"/>
  <c r="K93" i="26"/>
  <c r="I93" i="26"/>
  <c r="E14" i="26" s="1"/>
  <c r="F11" i="26"/>
  <c r="E11" i="26"/>
  <c r="F10" i="26"/>
  <c r="I30" i="26"/>
  <c r="E10" i="26" s="1"/>
  <c r="F9" i="26"/>
  <c r="E9" i="26"/>
  <c r="F19" i="26" l="1"/>
  <c r="G31" i="42"/>
  <c r="G29" i="20"/>
  <c r="F159" i="25"/>
  <c r="J25" i="28"/>
  <c r="I25" i="28"/>
  <c r="F151" i="26" l="1"/>
  <c r="G32" i="42" s="1"/>
  <c r="G37" i="42"/>
  <c r="E10" i="28"/>
  <c r="E13" i="28" s="1"/>
  <c r="H39" i="20"/>
  <c r="G39" i="20"/>
  <c r="F39" i="20"/>
  <c r="F42" i="20"/>
  <c r="G42" i="42"/>
  <c r="H42" i="42"/>
  <c r="K42" i="42" s="1"/>
  <c r="F14" i="38"/>
  <c r="G69" i="38"/>
  <c r="G65" i="38"/>
  <c r="G13" i="38" s="1"/>
  <c r="I69" i="38"/>
  <c r="E14" i="38" s="1"/>
  <c r="J28" i="38"/>
  <c r="F12" i="38" s="1"/>
  <c r="I28" i="38"/>
  <c r="E12" i="38" s="1"/>
  <c r="F9" i="38"/>
  <c r="E9" i="38"/>
  <c r="H42" i="20" l="1"/>
  <c r="F16" i="38"/>
  <c r="F153" i="26"/>
  <c r="G32" i="20"/>
  <c r="F86" i="38"/>
  <c r="G42" i="20"/>
  <c r="E86" i="38"/>
  <c r="F43" i="28"/>
  <c r="F45" i="28" s="1"/>
  <c r="F37" i="42"/>
  <c r="I37" i="42" s="1"/>
  <c r="E43" i="28"/>
  <c r="E45" i="28" s="1"/>
  <c r="E16" i="38"/>
  <c r="F40" i="42" s="1"/>
  <c r="I40" i="42" s="1"/>
  <c r="G40" i="42"/>
  <c r="H36" i="20"/>
  <c r="G36" i="20"/>
  <c r="F36" i="20"/>
  <c r="J175" i="27"/>
  <c r="F14" i="27" s="1"/>
  <c r="I175" i="27"/>
  <c r="E14" i="27" s="1"/>
  <c r="J107" i="27"/>
  <c r="F12" i="27" s="1"/>
  <c r="E12" i="27"/>
  <c r="G75" i="27"/>
  <c r="F11" i="27"/>
  <c r="E11" i="27"/>
  <c r="F9" i="27"/>
  <c r="E9" i="27"/>
  <c r="G38" i="20" l="1"/>
  <c r="F88" i="38"/>
  <c r="G41" i="42"/>
  <c r="G41" i="20"/>
  <c r="E88" i="38"/>
  <c r="F41" i="42"/>
  <c r="F41" i="20"/>
  <c r="G38" i="42"/>
  <c r="F38" i="20"/>
  <c r="F38" i="42"/>
  <c r="H45" i="20"/>
  <c r="G45" i="20"/>
  <c r="F45" i="20"/>
  <c r="F16" i="30" l="1"/>
  <c r="E16" i="30"/>
  <c r="F14" i="30"/>
  <c r="E14" i="30"/>
  <c r="F13" i="30"/>
  <c r="E13" i="30"/>
  <c r="F12" i="30"/>
  <c r="E12" i="30"/>
  <c r="F10" i="30"/>
  <c r="E10" i="30"/>
  <c r="F9" i="30"/>
  <c r="E9" i="30"/>
  <c r="G54" i="30"/>
  <c r="G15" i="30" s="1"/>
  <c r="H15" i="30" s="1"/>
  <c r="F17" i="30" l="1"/>
  <c r="G43" i="42"/>
  <c r="F68" i="30"/>
  <c r="E17" i="30"/>
  <c r="E68" i="30" s="1"/>
  <c r="G347" i="21"/>
  <c r="H51" i="42" s="1"/>
  <c r="E347" i="21"/>
  <c r="F51" i="42" s="1"/>
  <c r="I243" i="21"/>
  <c r="E23" i="21" s="1"/>
  <c r="I134" i="21"/>
  <c r="E17" i="21" s="1"/>
  <c r="I103" i="21"/>
  <c r="E12" i="21" s="1"/>
  <c r="I32" i="21"/>
  <c r="E8" i="21" s="1"/>
  <c r="I9" i="21" s="1"/>
  <c r="J327" i="21"/>
  <c r="F25" i="21" s="1"/>
  <c r="I327" i="21"/>
  <c r="E25" i="21" s="1"/>
  <c r="F24" i="21"/>
  <c r="E24" i="21"/>
  <c r="G321" i="21"/>
  <c r="G24" i="21" s="1"/>
  <c r="H24" i="21" s="1"/>
  <c r="F22" i="21"/>
  <c r="E22" i="21"/>
  <c r="F20" i="21"/>
  <c r="E20" i="21"/>
  <c r="J243" i="21"/>
  <c r="F23" i="21" s="1"/>
  <c r="G51" i="42"/>
  <c r="F18" i="21"/>
  <c r="E18" i="21"/>
  <c r="J134" i="21"/>
  <c r="F17" i="21" s="1"/>
  <c r="F16" i="21"/>
  <c r="E16" i="21"/>
  <c r="F15" i="21"/>
  <c r="F14" i="21"/>
  <c r="E15" i="21"/>
  <c r="E14" i="21"/>
  <c r="J103" i="21"/>
  <c r="F12" i="21" s="1"/>
  <c r="F11" i="21"/>
  <c r="E11" i="21"/>
  <c r="J32" i="21"/>
  <c r="F8" i="21" s="1"/>
  <c r="H48" i="20"/>
  <c r="G48" i="20"/>
  <c r="F48" i="20"/>
  <c r="F9" i="8"/>
  <c r="E9" i="8"/>
  <c r="J19" i="8"/>
  <c r="F10" i="8" s="1"/>
  <c r="I19" i="8"/>
  <c r="E10" i="8" s="1"/>
  <c r="H27" i="20"/>
  <c r="G27" i="20"/>
  <c r="F27" i="20"/>
  <c r="J9" i="21" l="1"/>
  <c r="F29" i="21"/>
  <c r="F346" i="21"/>
  <c r="J24" i="21"/>
  <c r="I24" i="21"/>
  <c r="I17" i="21"/>
  <c r="J17" i="21"/>
  <c r="F43" i="42"/>
  <c r="I43" i="42" s="1"/>
  <c r="G44" i="42"/>
  <c r="G44" i="20"/>
  <c r="F70" i="30"/>
  <c r="E70" i="30"/>
  <c r="F44" i="42"/>
  <c r="F44" i="20"/>
  <c r="F51" i="20"/>
  <c r="E346" i="21"/>
  <c r="H51" i="20"/>
  <c r="G49" i="42"/>
  <c r="G51" i="20"/>
  <c r="E29" i="21"/>
  <c r="F49" i="42" s="1"/>
  <c r="I49" i="42" s="1"/>
  <c r="F13" i="24"/>
  <c r="I118" i="24"/>
  <c r="E13" i="24" s="1"/>
  <c r="F15" i="24"/>
  <c r="E15" i="24"/>
  <c r="F14" i="24"/>
  <c r="E14" i="24"/>
  <c r="F12" i="24"/>
  <c r="E12" i="24"/>
  <c r="J65" i="24"/>
  <c r="F10" i="24" s="1"/>
  <c r="I65" i="24"/>
  <c r="E10" i="24" s="1"/>
  <c r="J26" i="24"/>
  <c r="F9" i="24" s="1"/>
  <c r="I26" i="24"/>
  <c r="E9" i="24" s="1"/>
  <c r="F8" i="24"/>
  <c r="E8" i="24"/>
  <c r="F16" i="24" l="1"/>
  <c r="E348" i="21"/>
  <c r="F50" i="42"/>
  <c r="F50" i="20"/>
  <c r="F68" i="20" s="1"/>
  <c r="F348" i="21"/>
  <c r="G50" i="42"/>
  <c r="G50" i="20"/>
  <c r="G68" i="20" s="1"/>
  <c r="E16" i="24"/>
  <c r="H15" i="20"/>
  <c r="G15" i="20"/>
  <c r="F15" i="20"/>
  <c r="G77" i="3"/>
  <c r="G39" i="3"/>
  <c r="G32" i="3"/>
  <c r="J169" i="3"/>
  <c r="F10" i="3" s="1"/>
  <c r="I169" i="3"/>
  <c r="E10" i="3" s="1"/>
  <c r="J17" i="3"/>
  <c r="F9" i="3" s="1"/>
  <c r="E264" i="24" l="1"/>
  <c r="F26" i="42" s="1"/>
  <c r="F25" i="42"/>
  <c r="I25" i="42" s="1"/>
  <c r="F13" i="3"/>
  <c r="G13" i="42" s="1"/>
  <c r="G46" i="3"/>
  <c r="G12" i="20"/>
  <c r="H12" i="20"/>
  <c r="F12" i="20"/>
  <c r="E10" i="20"/>
  <c r="F26" i="20" l="1"/>
  <c r="E266" i="24"/>
  <c r="F177" i="3"/>
  <c r="G66" i="40"/>
  <c r="G10" i="40" s="1"/>
  <c r="H10" i="40" s="1"/>
  <c r="G8" i="40"/>
  <c r="G21" i="20"/>
  <c r="H21" i="20"/>
  <c r="F21" i="20"/>
  <c r="J19" i="39"/>
  <c r="F10" i="39" s="1"/>
  <c r="G10" i="39"/>
  <c r="I19" i="39"/>
  <c r="E10" i="39" s="1"/>
  <c r="F9" i="39"/>
  <c r="E9" i="39"/>
  <c r="G14" i="39"/>
  <c r="G9" i="39" s="1"/>
  <c r="F11" i="39" l="1"/>
  <c r="F66" i="39" s="1"/>
  <c r="H8" i="40"/>
  <c r="F179" i="3"/>
  <c r="G14" i="42"/>
  <c r="H9" i="39"/>
  <c r="G14" i="20"/>
  <c r="E11" i="39"/>
  <c r="F10" i="20"/>
  <c r="E76" i="40"/>
  <c r="F11" i="42" s="1"/>
  <c r="I11" i="42" s="1"/>
  <c r="F76" i="40"/>
  <c r="G11" i="42" s="1"/>
  <c r="G10" i="20"/>
  <c r="G9" i="40"/>
  <c r="H9" i="40" s="1"/>
  <c r="F10" i="5"/>
  <c r="F9" i="5"/>
  <c r="J66" i="5"/>
  <c r="I80" i="5"/>
  <c r="F11" i="5" l="1"/>
  <c r="F13" i="5" s="1"/>
  <c r="J17" i="5"/>
  <c r="F8" i="5" s="1"/>
  <c r="G12" i="40"/>
  <c r="H12" i="40" s="1"/>
  <c r="E66" i="39"/>
  <c r="F20" i="42" s="1"/>
  <c r="F19" i="42"/>
  <c r="G19" i="42"/>
  <c r="E78" i="40"/>
  <c r="F11" i="20"/>
  <c r="F78" i="40"/>
  <c r="G11" i="20"/>
  <c r="G76" i="40"/>
  <c r="H9" i="20"/>
  <c r="G9" i="20"/>
  <c r="F9" i="20"/>
  <c r="F12" i="35"/>
  <c r="E12" i="35"/>
  <c r="J160" i="35"/>
  <c r="F11" i="35" s="1"/>
  <c r="I160" i="35"/>
  <c r="E11" i="35" s="1"/>
  <c r="F10" i="35"/>
  <c r="E10" i="35"/>
  <c r="G152" i="35"/>
  <c r="J47" i="35"/>
  <c r="F9" i="35" s="1"/>
  <c r="I47" i="35"/>
  <c r="E9" i="35" s="1"/>
  <c r="J16" i="35"/>
  <c r="F8" i="35" s="1"/>
  <c r="I16" i="35"/>
  <c r="E8" i="35" s="1"/>
  <c r="G54" i="20"/>
  <c r="H54" i="20"/>
  <c r="F54" i="20"/>
  <c r="F53" i="20"/>
  <c r="J14" i="32"/>
  <c r="I14" i="32"/>
  <c r="F20" i="20" l="1"/>
  <c r="E68" i="39"/>
  <c r="F91" i="5"/>
  <c r="G17" i="42"/>
  <c r="G17" i="20"/>
  <c r="E11" i="5"/>
  <c r="E91" i="5" s="1"/>
  <c r="E8" i="5"/>
  <c r="E90" i="5" s="1"/>
  <c r="H10" i="20"/>
  <c r="I10" i="20" s="1"/>
  <c r="F173" i="35"/>
  <c r="G8" i="42" s="1"/>
  <c r="G63" i="42"/>
  <c r="G63" i="20"/>
  <c r="F13" i="35"/>
  <c r="G7" i="42" s="1"/>
  <c r="G8" i="20"/>
  <c r="F63" i="42"/>
  <c r="F63" i="20"/>
  <c r="E173" i="35"/>
  <c r="G20" i="42"/>
  <c r="G20" i="20"/>
  <c r="F68" i="39"/>
  <c r="I19" i="42"/>
  <c r="G78" i="40"/>
  <c r="H11" i="20"/>
  <c r="I11" i="20" s="1"/>
  <c r="G18" i="20" l="1"/>
  <c r="G69" i="20" s="1"/>
  <c r="G18" i="42"/>
  <c r="G69" i="42" s="1"/>
  <c r="F92" i="5"/>
  <c r="F175" i="35"/>
  <c r="F18" i="20"/>
  <c r="F69" i="20" s="1"/>
  <c r="F18" i="42"/>
  <c r="F69" i="42" s="1"/>
  <c r="F17" i="20"/>
  <c r="E92" i="5"/>
  <c r="F17" i="42"/>
  <c r="E175" i="35"/>
  <c r="F8" i="42"/>
  <c r="I8" i="42" s="1"/>
  <c r="F8" i="20"/>
  <c r="F27" i="32"/>
  <c r="F29" i="32"/>
  <c r="E29" i="32"/>
  <c r="G56" i="42" l="1"/>
  <c r="G53" i="20"/>
  <c r="F12" i="31" l="1"/>
  <c r="E12" i="31"/>
  <c r="G115" i="25" l="1"/>
  <c r="G53" i="38"/>
  <c r="E21" i="25" l="1"/>
  <c r="E157" i="25" l="1"/>
  <c r="F29" i="42" s="1"/>
  <c r="F28" i="42"/>
  <c r="I28" i="42" s="1"/>
  <c r="E159" i="25" l="1"/>
  <c r="F29" i="20"/>
  <c r="F264" i="24"/>
  <c r="G26" i="42" s="1"/>
  <c r="G25" i="42"/>
  <c r="E19" i="26"/>
  <c r="E151" i="26" l="1"/>
  <c r="F32" i="42" s="1"/>
  <c r="F31" i="42"/>
  <c r="I31" i="42" s="1"/>
  <c r="G26" i="20"/>
  <c r="F266" i="24"/>
  <c r="E153" i="26"/>
  <c r="F32" i="20"/>
  <c r="E16" i="27"/>
  <c r="E197" i="27" l="1"/>
  <c r="F35" i="42" s="1"/>
  <c r="F34" i="42"/>
  <c r="F197" i="27"/>
  <c r="G35" i="42" s="1"/>
  <c r="G34" i="42"/>
  <c r="F35" i="20"/>
  <c r="E199" i="27"/>
  <c r="F199" i="27"/>
  <c r="G35" i="20"/>
  <c r="F10" i="32"/>
  <c r="G55" i="42" l="1"/>
  <c r="G52" i="20"/>
  <c r="I34" i="42"/>
  <c r="G22" i="31"/>
  <c r="G57" i="24"/>
  <c r="G26" i="24" s="1"/>
  <c r="G223" i="21" l="1"/>
  <c r="G18" i="21" s="1"/>
  <c r="G117" i="27" l="1"/>
  <c r="G15" i="8"/>
  <c r="G9" i="8" s="1"/>
  <c r="H9" i="8" l="1"/>
  <c r="G119" i="21"/>
  <c r="G14" i="21" s="1"/>
  <c r="H8" i="3" l="1"/>
  <c r="G16" i="42" l="1"/>
  <c r="G21" i="35" l="1"/>
  <c r="G16" i="35" l="1"/>
  <c r="G8" i="35" s="1"/>
  <c r="G50" i="30"/>
  <c r="G14" i="30" s="1"/>
  <c r="H14" i="30" s="1"/>
  <c r="G38" i="30"/>
  <c r="H63" i="42" l="1"/>
  <c r="H62" i="42" s="1"/>
  <c r="H64" i="42" s="1"/>
  <c r="H63" i="20"/>
  <c r="I63" i="20" s="1"/>
  <c r="G16" i="31"/>
  <c r="G299" i="21"/>
  <c r="G238" i="21"/>
  <c r="G22" i="21" s="1"/>
  <c r="H22" i="21" s="1"/>
  <c r="I63" i="42" l="1"/>
  <c r="G23" i="26"/>
  <c r="G9" i="26" s="1"/>
  <c r="G13" i="24" l="1"/>
  <c r="H13" i="24" l="1"/>
  <c r="G19" i="20"/>
  <c r="F19" i="20"/>
  <c r="XFD7" i="39"/>
  <c r="H10" i="39" l="1"/>
  <c r="G11" i="39"/>
  <c r="G66" i="39" s="1"/>
  <c r="H20" i="42" s="1"/>
  <c r="G20" i="27"/>
  <c r="K20" i="42" l="1"/>
  <c r="I20" i="42"/>
  <c r="G68" i="39"/>
  <c r="H20" i="20"/>
  <c r="I20" i="20" s="1"/>
  <c r="H11" i="39"/>
  <c r="H19" i="20"/>
  <c r="I19" i="20" s="1"/>
  <c r="G28" i="38"/>
  <c r="G70" i="5"/>
  <c r="G66" i="5" s="1"/>
  <c r="G66" i="3" l="1"/>
  <c r="E10" i="32" l="1"/>
  <c r="F55" i="42" l="1"/>
  <c r="I55" i="42" s="1"/>
  <c r="F52" i="20"/>
  <c r="E13" i="3"/>
  <c r="F13" i="42" s="1"/>
  <c r="E13" i="5"/>
  <c r="F16" i="42" s="1"/>
  <c r="I16" i="42" s="1"/>
  <c r="E13" i="35"/>
  <c r="F7" i="42" s="1"/>
  <c r="I7" i="42" s="1"/>
  <c r="I13" i="42" l="1"/>
  <c r="E177" i="3"/>
  <c r="G19" i="8"/>
  <c r="G93" i="26"/>
  <c r="G14" i="26" s="1"/>
  <c r="H14" i="26" s="1"/>
  <c r="F14" i="20" l="1"/>
  <c r="F14" i="42"/>
  <c r="E179" i="3"/>
  <c r="F9" i="36"/>
  <c r="F12" i="36" s="1"/>
  <c r="E12" i="36"/>
  <c r="H14" i="21"/>
  <c r="F56" i="36" l="1"/>
  <c r="G23" i="42" s="1"/>
  <c r="G22" i="42"/>
  <c r="E56" i="36"/>
  <c r="F23" i="42" s="1"/>
  <c r="F22" i="42"/>
  <c r="I22" i="42" s="1"/>
  <c r="I14" i="42"/>
  <c r="G23" i="20"/>
  <c r="F58" i="36"/>
  <c r="F23" i="20"/>
  <c r="F22" i="20"/>
  <c r="G49" i="26"/>
  <c r="G31" i="26"/>
  <c r="G83" i="26"/>
  <c r="G11" i="26" s="1"/>
  <c r="E58" i="36" l="1"/>
  <c r="G9" i="27"/>
  <c r="G130" i="27"/>
  <c r="G181" i="27"/>
  <c r="G12" i="24"/>
  <c r="H12" i="24" s="1"/>
  <c r="G129" i="27" l="1"/>
  <c r="G175" i="27"/>
  <c r="G14" i="27" s="1"/>
  <c r="H14" i="27" s="1"/>
  <c r="G74" i="27"/>
  <c r="G11" i="27" s="1"/>
  <c r="H11" i="27" s="1"/>
  <c r="H9" i="27"/>
  <c r="F49" i="20"/>
  <c r="G327" i="21"/>
  <c r="G243" i="21"/>
  <c r="G129" i="21"/>
  <c r="G16" i="21" s="1"/>
  <c r="H16" i="21" s="1"/>
  <c r="G107" i="27" l="1"/>
  <c r="G12" i="27" s="1"/>
  <c r="G14" i="32"/>
  <c r="H12" i="27" l="1"/>
  <c r="G16" i="27"/>
  <c r="G7" i="20"/>
  <c r="G167" i="35"/>
  <c r="G12" i="35" s="1"/>
  <c r="H12" i="35" s="1"/>
  <c r="G160" i="35"/>
  <c r="G11" i="35" s="1"/>
  <c r="H11" i="35" s="1"/>
  <c r="G10" i="35"/>
  <c r="H10" i="35" s="1"/>
  <c r="H8" i="35"/>
  <c r="G197" i="27" l="1"/>
  <c r="H16" i="27"/>
  <c r="G9" i="35"/>
  <c r="G107" i="3"/>
  <c r="G85" i="3"/>
  <c r="H35" i="20" l="1"/>
  <c r="I35" i="20" s="1"/>
  <c r="H35" i="42"/>
  <c r="G199" i="27"/>
  <c r="H9" i="35"/>
  <c r="H7" i="20"/>
  <c r="G173" i="35"/>
  <c r="I35" i="42" l="1"/>
  <c r="K35" i="42"/>
  <c r="H13" i="35"/>
  <c r="H8" i="20"/>
  <c r="G175" i="35"/>
  <c r="G30" i="25"/>
  <c r="G9" i="25" s="1"/>
  <c r="H9" i="25" s="1"/>
  <c r="I8" i="20" l="1"/>
  <c r="G66" i="26" l="1"/>
  <c r="G57" i="26" s="1"/>
  <c r="G30" i="26" l="1"/>
  <c r="G10" i="26" s="1"/>
  <c r="E31" i="20"/>
  <c r="E16" i="20" l="1"/>
  <c r="E52" i="20" l="1"/>
  <c r="D52" i="20"/>
  <c r="D58" i="20" l="1"/>
  <c r="E58" i="20"/>
  <c r="G9" i="36" l="1"/>
  <c r="H9" i="36" s="1"/>
  <c r="G13" i="20" l="1"/>
  <c r="F13" i="20"/>
  <c r="G25" i="21" l="1"/>
  <c r="H25" i="21" s="1"/>
  <c r="H18" i="21"/>
  <c r="G17" i="21" l="1"/>
  <c r="G124" i="21"/>
  <c r="G15" i="21" s="1"/>
  <c r="H15" i="21" s="1"/>
  <c r="G12" i="21"/>
  <c r="H12" i="21" l="1"/>
  <c r="H17" i="21"/>
  <c r="G23" i="21"/>
  <c r="G8" i="21"/>
  <c r="G14" i="38"/>
  <c r="H14" i="38" s="1"/>
  <c r="G16" i="26"/>
  <c r="H23" i="21" l="1"/>
  <c r="G12" i="38"/>
  <c r="H8" i="21"/>
  <c r="H10" i="26"/>
  <c r="H16" i="26"/>
  <c r="F31" i="20"/>
  <c r="G19" i="38"/>
  <c r="G40" i="20"/>
  <c r="F40" i="20"/>
  <c r="F58" i="20" s="1"/>
  <c r="H12" i="38" l="1"/>
  <c r="H9" i="26"/>
  <c r="G9" i="38"/>
  <c r="F11" i="8"/>
  <c r="E11" i="8"/>
  <c r="G10" i="8"/>
  <c r="G11" i="8" s="1"/>
  <c r="G36" i="8" s="1"/>
  <c r="G46" i="20" l="1"/>
  <c r="G46" i="42"/>
  <c r="G58" i="42" s="1"/>
  <c r="G62" i="42" s="1"/>
  <c r="G64" i="42" s="1"/>
  <c r="F36" i="8"/>
  <c r="F46" i="20"/>
  <c r="F46" i="42"/>
  <c r="E36" i="8"/>
  <c r="H47" i="42"/>
  <c r="H47" i="20"/>
  <c r="G38" i="8"/>
  <c r="G16" i="38"/>
  <c r="H16" i="38" s="1"/>
  <c r="G86" i="38"/>
  <c r="H41" i="42" s="1"/>
  <c r="H10" i="8"/>
  <c r="H9" i="38"/>
  <c r="F37" i="20"/>
  <c r="G47" i="42" l="1"/>
  <c r="G68" i="42" s="1"/>
  <c r="G70" i="42" s="1"/>
  <c r="G47" i="20"/>
  <c r="G70" i="20" s="1"/>
  <c r="F38" i="8"/>
  <c r="F47" i="42"/>
  <c r="F68" i="42" s="1"/>
  <c r="F70" i="42" s="1"/>
  <c r="F47" i="20"/>
  <c r="F70" i="20" s="1"/>
  <c r="E38" i="8"/>
  <c r="I46" i="42"/>
  <c r="F58" i="42"/>
  <c r="I47" i="20"/>
  <c r="K41" i="42"/>
  <c r="I41" i="42"/>
  <c r="K47" i="42"/>
  <c r="G88" i="38"/>
  <c r="H41" i="20"/>
  <c r="I41" i="20" s="1"/>
  <c r="H40" i="20"/>
  <c r="I40" i="20" s="1"/>
  <c r="G169" i="3"/>
  <c r="G10" i="3" s="1"/>
  <c r="H10" i="3" s="1"/>
  <c r="I47" i="42" l="1"/>
  <c r="F62" i="42"/>
  <c r="I58" i="42"/>
  <c r="G25" i="3"/>
  <c r="G17" i="3" s="1"/>
  <c r="G228" i="21"/>
  <c r="G20" i="21" s="1"/>
  <c r="H20" i="21" s="1"/>
  <c r="F64" i="42" l="1"/>
  <c r="I64" i="42" s="1"/>
  <c r="I62" i="42"/>
  <c r="G10" i="24"/>
  <c r="H10" i="24" s="1"/>
  <c r="G80" i="5" l="1"/>
  <c r="G10" i="5"/>
  <c r="H10" i="5" s="1"/>
  <c r="G43" i="5"/>
  <c r="G18" i="5"/>
  <c r="G17" i="5" l="1"/>
  <c r="G8" i="5" s="1"/>
  <c r="G11" i="5"/>
  <c r="G13" i="5" s="1"/>
  <c r="H11" i="5" l="1"/>
  <c r="G91" i="5"/>
  <c r="H8" i="5"/>
  <c r="G56" i="25"/>
  <c r="G11" i="25" s="1"/>
  <c r="H11" i="25" s="1"/>
  <c r="G8" i="25"/>
  <c r="H8" i="25" s="1"/>
  <c r="H18" i="42" l="1"/>
  <c r="H18" i="20"/>
  <c r="G13" i="25"/>
  <c r="H13" i="25" s="1"/>
  <c r="G19" i="25"/>
  <c r="H19" i="25" s="1"/>
  <c r="H69" i="20" l="1"/>
  <c r="I69" i="20" s="1"/>
  <c r="K18" i="42"/>
  <c r="K69" i="42" s="1"/>
  <c r="H69" i="42"/>
  <c r="I69" i="42" s="1"/>
  <c r="F43" i="20"/>
  <c r="G10" i="28" l="1"/>
  <c r="G9" i="32"/>
  <c r="G10" i="32" l="1"/>
  <c r="G27" i="32"/>
  <c r="H10" i="28"/>
  <c r="H9" i="32"/>
  <c r="G51" i="25"/>
  <c r="G10" i="25" s="1"/>
  <c r="H10" i="25" s="1"/>
  <c r="H56" i="42" l="1"/>
  <c r="I56" i="42" s="1"/>
  <c r="H53" i="20"/>
  <c r="I53" i="20" s="1"/>
  <c r="G29" i="32"/>
  <c r="I52" i="20"/>
  <c r="H52" i="20"/>
  <c r="G11" i="36"/>
  <c r="H11" i="36" s="1"/>
  <c r="G45" i="36"/>
  <c r="G22" i="20"/>
  <c r="F7" i="20" l="1"/>
  <c r="G10" i="36"/>
  <c r="H10" i="36" s="1"/>
  <c r="I7" i="20" l="1"/>
  <c r="G12" i="36"/>
  <c r="F25" i="20"/>
  <c r="F34" i="20"/>
  <c r="I34" i="20" s="1"/>
  <c r="G56" i="36" l="1"/>
  <c r="G58" i="36"/>
  <c r="H23" i="20"/>
  <c r="H12" i="36"/>
  <c r="F28" i="20"/>
  <c r="H22" i="20"/>
  <c r="F16" i="20"/>
  <c r="F62" i="20" s="1"/>
  <c r="H23" i="42" l="1"/>
  <c r="I23" i="20"/>
  <c r="I22" i="20"/>
  <c r="K23" i="42" l="1"/>
  <c r="I23" i="42"/>
  <c r="F64" i="20"/>
  <c r="G49" i="20"/>
  <c r="G58" i="20" s="1"/>
  <c r="G37" i="20"/>
  <c r="G31" i="20" l="1"/>
  <c r="H11" i="26" l="1"/>
  <c r="G25" i="20" l="1"/>
  <c r="G28" i="20" l="1"/>
  <c r="G9" i="24" l="1"/>
  <c r="H9" i="24" s="1"/>
  <c r="G16" i="25"/>
  <c r="H16" i="25" s="1"/>
  <c r="G16" i="20"/>
  <c r="H11" i="3" l="1"/>
  <c r="G9" i="3" l="1"/>
  <c r="G13" i="3" s="1"/>
  <c r="G177" i="3" s="1"/>
  <c r="G34" i="20"/>
  <c r="G34" i="30"/>
  <c r="G12" i="30" s="1"/>
  <c r="H12" i="30" s="1"/>
  <c r="H14" i="20" l="1"/>
  <c r="I14" i="20" s="1"/>
  <c r="G179" i="3"/>
  <c r="H9" i="3"/>
  <c r="G43" i="20"/>
  <c r="G13" i="30"/>
  <c r="H13" i="30" s="1"/>
  <c r="G12" i="31" l="1"/>
  <c r="H11" i="31" l="1"/>
  <c r="H10" i="32"/>
  <c r="G62" i="20" l="1"/>
  <c r="G64" i="20" s="1"/>
  <c r="H12" i="31"/>
  <c r="H46" i="20"/>
  <c r="I46" i="20" s="1"/>
  <c r="H11" i="8" l="1"/>
  <c r="G60" i="30" l="1"/>
  <c r="G16" i="30" s="1"/>
  <c r="H16" i="30" s="1"/>
  <c r="G25" i="30"/>
  <c r="G10" i="30" s="1"/>
  <c r="G21" i="30"/>
  <c r="G127" i="25"/>
  <c r="G20" i="25" s="1"/>
  <c r="H20" i="25" s="1"/>
  <c r="G14" i="25"/>
  <c r="H10" i="30" l="1"/>
  <c r="H14" i="25"/>
  <c r="G21" i="25"/>
  <c r="G9" i="30"/>
  <c r="G68" i="30" s="1"/>
  <c r="G145" i="26"/>
  <c r="G17" i="26" s="1"/>
  <c r="H17" i="26" s="1"/>
  <c r="G125" i="26"/>
  <c r="G15" i="26" s="1"/>
  <c r="G19" i="26" l="1"/>
  <c r="G151" i="26" s="1"/>
  <c r="H32" i="42" s="1"/>
  <c r="H44" i="42"/>
  <c r="H44" i="20"/>
  <c r="I44" i="20" s="1"/>
  <c r="G70" i="30"/>
  <c r="H21" i="25"/>
  <c r="G157" i="25"/>
  <c r="H29" i="42" s="1"/>
  <c r="H9" i="30"/>
  <c r="H15" i="26"/>
  <c r="H28" i="20"/>
  <c r="G251" i="24"/>
  <c r="G98" i="21"/>
  <c r="G11" i="21" s="1"/>
  <c r="G29" i="21" s="1"/>
  <c r="K29" i="42" l="1"/>
  <c r="I29" i="42"/>
  <c r="K44" i="42"/>
  <c r="I44" i="42"/>
  <c r="K32" i="42"/>
  <c r="I32" i="42"/>
  <c r="I28" i="20"/>
  <c r="H29" i="20"/>
  <c r="G159" i="25"/>
  <c r="H32" i="20"/>
  <c r="I32" i="20" s="1"/>
  <c r="G153" i="26"/>
  <c r="G346" i="21"/>
  <c r="H50" i="42" s="1"/>
  <c r="I50" i="42" s="1"/>
  <c r="H29" i="21"/>
  <c r="H17" i="30"/>
  <c r="H43" i="20"/>
  <c r="I43" i="20" s="1"/>
  <c r="H19" i="26"/>
  <c r="H31" i="20"/>
  <c r="I31" i="20" s="1"/>
  <c r="G14" i="24"/>
  <c r="H14" i="24" s="1"/>
  <c r="H11" i="21"/>
  <c r="G19" i="24"/>
  <c r="G348" i="21" l="1"/>
  <c r="H50" i="20"/>
  <c r="I29" i="20"/>
  <c r="H49" i="20"/>
  <c r="G8" i="24"/>
  <c r="I49" i="20" l="1"/>
  <c r="I50" i="20"/>
  <c r="H68" i="20"/>
  <c r="H8" i="24"/>
  <c r="H9" i="28" l="1"/>
  <c r="G57" i="5" l="1"/>
  <c r="G9" i="5" s="1"/>
  <c r="H9" i="5" l="1"/>
  <c r="G90" i="5"/>
  <c r="G34" i="28"/>
  <c r="G11" i="28" s="1"/>
  <c r="G13" i="28" s="1"/>
  <c r="G43" i="28" s="1"/>
  <c r="G258" i="24"/>
  <c r="G15" i="24" s="1"/>
  <c r="G16" i="24" s="1"/>
  <c r="H38" i="42" l="1"/>
  <c r="G45" i="28"/>
  <c r="H38" i="20"/>
  <c r="I38" i="20" s="1"/>
  <c r="G92" i="5"/>
  <c r="H17" i="42"/>
  <c r="H17" i="20"/>
  <c r="H15" i="24"/>
  <c r="H16" i="20"/>
  <c r="H13" i="5"/>
  <c r="H11" i="28"/>
  <c r="H37" i="20"/>
  <c r="I37" i="20" s="1"/>
  <c r="I17" i="20" l="1"/>
  <c r="I16" i="20"/>
  <c r="K38" i="42"/>
  <c r="I38" i="42"/>
  <c r="K17" i="42"/>
  <c r="I17" i="42"/>
  <c r="H16" i="24"/>
  <c r="G264" i="24"/>
  <c r="H26" i="42" s="1"/>
  <c r="H25" i="20"/>
  <c r="I25" i="20" s="1"/>
  <c r="H13" i="28"/>
  <c r="K26" i="42" l="1"/>
  <c r="K68" i="42" s="1"/>
  <c r="K70" i="42" s="1"/>
  <c r="I26" i="42"/>
  <c r="H68" i="42"/>
  <c r="G266" i="24"/>
  <c r="H26" i="20"/>
  <c r="H12" i="3"/>
  <c r="H70" i="42" l="1"/>
  <c r="I70" i="42" s="1"/>
  <c r="I68" i="42"/>
  <c r="I26" i="20"/>
  <c r="H13" i="3"/>
  <c r="I68" i="20" l="1"/>
  <c r="H70" i="20"/>
  <c r="I70" i="20" s="1"/>
  <c r="H13" i="20"/>
  <c r="H58" i="20" s="1"/>
  <c r="I13" i="20" l="1"/>
  <c r="H62" i="20" l="1"/>
  <c r="I58" i="20"/>
  <c r="I62" i="20" l="1"/>
  <c r="H64" i="20"/>
  <c r="I64" i="20" s="1"/>
</calcChain>
</file>

<file path=xl/sharedStrings.xml><?xml version="1.0" encoding="utf-8"?>
<sst xmlns="http://schemas.openxmlformats.org/spreadsheetml/2006/main" count="1585" uniqueCount="885">
  <si>
    <t>Zastupitelé</t>
  </si>
  <si>
    <t xml:space="preserve">Správce: </t>
  </si>
  <si>
    <t>§</t>
  </si>
  <si>
    <t>seskupení položek</t>
  </si>
  <si>
    <t>Název seskupení položek</t>
  </si>
  <si>
    <t>%</t>
  </si>
  <si>
    <t>v tis.Kč</t>
  </si>
  <si>
    <t>Neinvestiční nákupy a související výdaje</t>
  </si>
  <si>
    <t>Celkem</t>
  </si>
  <si>
    <t>Neinvestiční transfery obyvatelstvu</t>
  </si>
  <si>
    <t>Komentář:</t>
  </si>
  <si>
    <t>Ostatní platy</t>
  </si>
  <si>
    <t>Konzultační, poradenské a právní služby</t>
  </si>
  <si>
    <t>Služby školení a vzdělávání</t>
  </si>
  <si>
    <t>Nákup ostatních služeb</t>
  </si>
  <si>
    <t>Opravy a udržování</t>
  </si>
  <si>
    <t xml:space="preserve">V souvislosti s platnou legislativou navrhujeme rozpočtovat i tuto položku.  </t>
  </si>
  <si>
    <t>Ing. Luděk Niče</t>
  </si>
  <si>
    <t>Ostatní osobní výdaje</t>
  </si>
  <si>
    <t>Odměny členů zastupitelstva obcí a krajů</t>
  </si>
  <si>
    <t>Povinné pojistné na sociální zabezpečení a příspěvek na státní politiku zaměstnanosti</t>
  </si>
  <si>
    <t>Ostatní povinné pojistné placené zaměstnavatelem</t>
  </si>
  <si>
    <t>Teplo</t>
  </si>
  <si>
    <t>Elektrická energie</t>
  </si>
  <si>
    <t>Pohonné hmoty a maziva</t>
  </si>
  <si>
    <t>Služby peněžních ústavů</t>
  </si>
  <si>
    <t xml:space="preserve">Nájemné </t>
  </si>
  <si>
    <t>Pohoštění</t>
  </si>
  <si>
    <t>Nákup kolků</t>
  </si>
  <si>
    <t>Ostatní neinvestiční výdaje</t>
  </si>
  <si>
    <t>Nájemné</t>
  </si>
  <si>
    <t>Nespecifikované rezervy</t>
  </si>
  <si>
    <t>§ 6172, seskupení pol. 51 - Neinvestiční nákupy a související výdaje</t>
  </si>
  <si>
    <t>ORJ - 03</t>
  </si>
  <si>
    <t>Ostatní platby za provedenou práci jinde nezařazené</t>
  </si>
  <si>
    <t>Povinné pojistné na veřejné zdravotní pojištění</t>
  </si>
  <si>
    <t>Teplá voda</t>
  </si>
  <si>
    <t>Nákup ostatních paliv a energie</t>
  </si>
  <si>
    <t>Nafta do náhradního zdroje elektrické energie.</t>
  </si>
  <si>
    <t>ORJ - 04</t>
  </si>
  <si>
    <t>Mgr. Hana Kamasová</t>
  </si>
  <si>
    <t>vedoucí odboru</t>
  </si>
  <si>
    <t>§ 6172, seskupení pol. 61 - Investiční nákupy a související výdaje</t>
  </si>
  <si>
    <t>Pozemky</t>
  </si>
  <si>
    <t>ORJ - 17</t>
  </si>
  <si>
    <t>Ing. Miroslav Kubín</t>
  </si>
  <si>
    <t>Odbor ekonomický</t>
  </si>
  <si>
    <t>ORJ - 07</t>
  </si>
  <si>
    <t xml:space="preserve">Kurzové ztráty týkající se pohybu finančních prostředků na bankovních účtech vedených v EUR.  </t>
  </si>
  <si>
    <t xml:space="preserve">Jedná se o služby spojené s vedením bankovních účtů - za vedení účtů, poplatky za položky apod. a o pojištění platebních karet.   </t>
  </si>
  <si>
    <t>§ 6409, seskupení pol. 59 - Ostatní neinvestiční výdaje</t>
  </si>
  <si>
    <t xml:space="preserve">Odbor životního prostředí a zemědělství </t>
  </si>
  <si>
    <t xml:space="preserve">Odbor sociálních věcí </t>
  </si>
  <si>
    <t xml:space="preserve">Odbor dopravy a silničního hospodářství </t>
  </si>
  <si>
    <t>Odbor (kancelář)</t>
  </si>
  <si>
    <t>ORJ</t>
  </si>
  <si>
    <t xml:space="preserve">Odbor ekonomický  </t>
  </si>
  <si>
    <t xml:space="preserve">Odbor zdravotnictví </t>
  </si>
  <si>
    <t>Ochranné pomůcky</t>
  </si>
  <si>
    <t xml:space="preserve">Jedná se o průběžné zálohy na drobné výdaje spojené se zajištěním akcí a chodů sekretariátů členů vedení OK vyplácené přes pokladnu. </t>
  </si>
  <si>
    <t>ORJ - 18</t>
  </si>
  <si>
    <t>§ 6409, seskupení pol. 51 - Neinvestiční nákupy a související výdaje</t>
  </si>
  <si>
    <t>Úroky vlastní</t>
  </si>
  <si>
    <t xml:space="preserve">Výdaje na úhradu nákladů za daňové poradenství a konzultační činnosti v oblasti účetnictví na základě uzavřených smluv.  </t>
  </si>
  <si>
    <t>Léky a zdravotnický materiál</t>
  </si>
  <si>
    <t>Zpracování dat a služby související s informačními a komunikačními technologiemi</t>
  </si>
  <si>
    <t>Odměny za užití duševního vlastnictví</t>
  </si>
  <si>
    <t>Poštovní služby</t>
  </si>
  <si>
    <t>ORJ - 08</t>
  </si>
  <si>
    <t xml:space="preserve">Ing. Radek Dosoudil </t>
  </si>
  <si>
    <t>ORJ - 09</t>
  </si>
  <si>
    <t>Ing. Josef Veselský</t>
  </si>
  <si>
    <t>ORJ - 10</t>
  </si>
  <si>
    <t>Mgr. Miroslav Gajdůšek, MBA</t>
  </si>
  <si>
    <t>ORJ - 11</t>
  </si>
  <si>
    <t>ORJ - 12</t>
  </si>
  <si>
    <t>Ing. Ladislav Růžička</t>
  </si>
  <si>
    <t>Odbor zdravotnictví</t>
  </si>
  <si>
    <t>ORJ - 14</t>
  </si>
  <si>
    <t>Provoz záchytné stanice</t>
  </si>
  <si>
    <t xml:space="preserve">Inzerce pro personální výběrová řízení, psychologická vyšetření.  </t>
  </si>
  <si>
    <t xml:space="preserve">Pohoštění </t>
  </si>
  <si>
    <t xml:space="preserve">a) Odbory Krajského úřadu Olomouckého kraje </t>
  </si>
  <si>
    <t xml:space="preserve">Léky a zdravotnický materiál </t>
  </si>
  <si>
    <t xml:space="preserve">Zpracování dat a služby související s informačními a komunikačními technologiemi </t>
  </si>
  <si>
    <t>1. Realizace seminářů pro sociální pracovníky</t>
  </si>
  <si>
    <t>3. Realizace seminářů pro sociální pracovníky v oblasti sociálně-právní ochrany dětí</t>
  </si>
  <si>
    <t xml:space="preserve">2. Realizace seminářů (školení), workshopů pro oblast prevence sociálního vyloučení a prevence kriminality </t>
  </si>
  <si>
    <t>Odbor kancelář ředitele</t>
  </si>
  <si>
    <t>1. Předplatné novin a odborných časopisů, jiných nosičů</t>
  </si>
  <si>
    <t xml:space="preserve">1. Členský příspěvek Olomouckého kraje Euroregionu Praděd </t>
  </si>
  <si>
    <t>2. Členský příspěvek Olomouckého kraje Euroregion Glacensis</t>
  </si>
  <si>
    <t>1. Propagační a prezentační materiály kraje v oblasti podnikání, obchodu, průmyslu, průmyslových zón, rozvojových ploch a brownfieldů</t>
  </si>
  <si>
    <t xml:space="preserve">Neinvestiční transfery obcím </t>
  </si>
  <si>
    <t xml:space="preserve">Krajská konference environmentálního vzdělávání, výchovy a osvěty Olomouckého kraje </t>
  </si>
  <si>
    <t xml:space="preserve">Environmentální vzdělávání, výchova a osvěta </t>
  </si>
  <si>
    <t xml:space="preserve">2. Náklady na organizační zajištění akcí Olomouckého kraje </t>
  </si>
  <si>
    <t>4. Monitoring OFF-LINE</t>
  </si>
  <si>
    <t>3. Náklady spojené s financování občerstvení na akcích organizovaných pro NNO</t>
  </si>
  <si>
    <t xml:space="preserve">Neinvestiční příspěvky zřízeným příspěvkovým organizacím </t>
  </si>
  <si>
    <t xml:space="preserve">Odbor podpory řízení příspěvkových organizací </t>
  </si>
  <si>
    <t>ORJ - 19</t>
  </si>
  <si>
    <t xml:space="preserve">Náhrada za přičlenění honebních pozemků na základě dohod uzavřených mezi Olomouckým krajem a vlastníky pozemků, Městem Hranice a Lesy ČR, s.p., o přičlenění honebních pozemků k vlastní honitbě Olomouckého kraje Valšovice.  </t>
  </si>
  <si>
    <t>1. Náklady na organizační zajištění vybraných komisí Rady AKČR</t>
  </si>
  <si>
    <t xml:space="preserve">Výdaje na úhradu daně z přidané hodnoty na základě daňového přiznání. DPH je odváděno za krátkodobé nájmy (do 48 hod.) včetně vybavení (např. pronájem kongresového sálu), pronájem nebytových prostor a movitých věcí - kantýna, nájem parkovacích míst, úplata za poskytnutí věcného břemene, nájem honebních pozemků, stravovací služby ZELOS, EKO-KOM (zajištění informační kampaně v oblasti vzdělávání a osvěty obyvatel s odpady) a další.  </t>
  </si>
  <si>
    <t xml:space="preserve">Poradenství, analýzy a studie zpracovávané externími experty a organizacemi pro potřebu zabezpečení výkonu státní správy a samosprávy v oblasti odpadového hospodářství.   </t>
  </si>
  <si>
    <t xml:space="preserve">4. Střednědobý plán rozvoje sociálních služeb </t>
  </si>
  <si>
    <t>1. Administrativní služby</t>
  </si>
  <si>
    <t>Odbor kontroly</t>
  </si>
  <si>
    <t>ORJ - 20</t>
  </si>
  <si>
    <t xml:space="preserve">Mgr. Bc. Zuzana Punčochářová </t>
  </si>
  <si>
    <t xml:space="preserve">vedoucí odboru </t>
  </si>
  <si>
    <t xml:space="preserve">Zajištění konzultační, poradenské a právní služby pro potřeby odboru kontroly. Lze také využít pro potřeby analýz, případně studií zpracovaných externími odborníky. Nejde o duplicitní činnosti s již existující právní a daňovou činností pro Olomoucký kraj.  </t>
  </si>
  <si>
    <t xml:space="preserve">Odbor kontroly </t>
  </si>
  <si>
    <t>Ostatní nákupy jinde nezařazené</t>
  </si>
  <si>
    <t xml:space="preserve">Neinvestiční transfery státnímu rozpočtu </t>
  </si>
  <si>
    <t xml:space="preserve">Poskytnuté náhrady </t>
  </si>
  <si>
    <t>1. Projekt Rodinných pasů v Olomouckém kraji</t>
  </si>
  <si>
    <t xml:space="preserve">2. Semináře, pracovní setkání </t>
  </si>
  <si>
    <t>3. Akce pro rodiny</t>
  </si>
  <si>
    <t xml:space="preserve">Jde o zajištění služby posuzování žadatelů o tzv. příbuzenskou pěstounskou péči na základě požadavku OÚORP. Po realizovaném posouzení dochází k refundaci nákladů ze strany OÚORP. Jedná se o  aktivitu v přenesené působnosti. </t>
  </si>
  <si>
    <t>2. Specializovaná lékařská a psychologická vyšetření pro potřeby posuzování žadatelů o náhradní rodinnou péči</t>
  </si>
  <si>
    <t xml:space="preserve">Ing. Svatava Špalková </t>
  </si>
  <si>
    <t>Poskytnuté náhrady</t>
  </si>
  <si>
    <t xml:space="preserve">Ostatní nákupy jinde nezařazené </t>
  </si>
  <si>
    <t>1. Ostatní nákupy</t>
  </si>
  <si>
    <t xml:space="preserve">2.Členský příspěvek - Jeseníky - Sdružení cestovního ruchu </t>
  </si>
  <si>
    <t>3. Členský příspěvek - Evropská kulturní stezka sv. Cyrila a Metoděje, z.s.p.o.</t>
  </si>
  <si>
    <t xml:space="preserve">4. Členský příspěvek - Střední Morava - Sdružení cestovního ruchu </t>
  </si>
  <si>
    <t xml:space="preserve">Jedná se o finanční prostředky nárokované na úhradu členského poplatku Olomouckého kraje v Československém ústavu zahraničním.  Z této položky budou hrazeny výdaje např. za vyřízení víz při zahraniční služební cestě.  </t>
  </si>
  <si>
    <t xml:space="preserve">Odbor majetkový, právní a správních činností </t>
  </si>
  <si>
    <t>Úhrada nákladů soudních řízení v případě prohry soudních sporů. Termín pro uhrazení nákladů soudních řízení bývá v rozhodnutí soudu stanoven v řádu několika dní.</t>
  </si>
  <si>
    <t xml:space="preserve">1. Poradenství, analýzy a studie zpracovávané externími experty a organizacemi pro potřebu zabezpečení výkonu státní správy v oblasti:  </t>
  </si>
  <si>
    <t>2. Úhrada nákladů na zajištění technického zabezpečení konání veřejného projednání dokumentace a posudku</t>
  </si>
  <si>
    <t>Odbor strategického rozvoje kraje</t>
  </si>
  <si>
    <t>Evropské seskupení pro územní spolupráci (ESÚS NOVUM)</t>
  </si>
  <si>
    <t xml:space="preserve">Nákup materiálu v rámci ocenění garantů soutěží. </t>
  </si>
  <si>
    <t xml:space="preserve">Finanční prostředky na zajištění pravidelných porad s řediteli a ekonomy příspěvkových organizací zřizovaných Olomouckým krajem v oblasti kultury. </t>
  </si>
  <si>
    <t>Zajištění schůze Krajské epidemiologické komise Olomouckého kraje.</t>
  </si>
  <si>
    <t>Prostředky rozpočtované na této položce jsou alokovány na úhradu kurzových rozdílů při hrazení faktur v cizí měně.</t>
  </si>
  <si>
    <t xml:space="preserve"> </t>
  </si>
  <si>
    <t>Výdaje odborů - provozní výdaje</t>
  </si>
  <si>
    <t>1. Program prevence kriminilaity z MVČR - podíl OK</t>
  </si>
  <si>
    <t xml:space="preserve">Podle ust. § 18 odst. 2 zákona č. 100/2001 Sb., o posuzování vlivu na životní prostředí, náklady spojené s veřejným projednáním podle § 9 odst. 9 tohoto zákona a náklady spojené  se zveřejňováním podle tohoto zákona nese příslušný krajský úřad. </t>
  </si>
  <si>
    <t>Podlimitní věcná břemena</t>
  </si>
  <si>
    <t>1. Podlimitní věcná břemena do 40 000 Kč</t>
  </si>
  <si>
    <t xml:space="preserve">2. Výdaje související s dokončenými investicemi </t>
  </si>
  <si>
    <t>Nadlimitní věcná břemena</t>
  </si>
  <si>
    <t>1. Nadlimitní věcná břemena nad 40 000 Kč</t>
  </si>
  <si>
    <t xml:space="preserve">2. Nadlimitní věcná břemena nad 40 000 Kč související s dokončenými investičními akcemi </t>
  </si>
  <si>
    <t xml:space="preserve">Členské příspěvky mezinárodním nevládním organizacím </t>
  </si>
  <si>
    <t>1. Zajištění provozu trafostanic v majetku OK velkoodběratelé trafostanic</t>
  </si>
  <si>
    <t>2. Překlady</t>
  </si>
  <si>
    <t>2. Regionální centrum Olomouc, s. r .o., Olomouc - Smlouva č. 2008/0424/KŘ/DSM o zajištění služeb - budova RCO</t>
  </si>
  <si>
    <t xml:space="preserve">Plyn </t>
  </si>
  <si>
    <t xml:space="preserve">2.  MERIT GROUP, a.s., Olomouc - Smlouva č. 2003/1070/OIT/DSM o poskytování telekomunikačních služeb </t>
  </si>
  <si>
    <t>2. Regionální centrum Olomouc, s.r.o., Olomouc - Smlouva č. 2012/03818/KŘ/DSM, o nájmu zařízení datového centra - budova RCO</t>
  </si>
  <si>
    <t>2. Výdaje na semináře, školení, kurzy, workshopy, stáže pro neúředníky</t>
  </si>
  <si>
    <t xml:space="preserve">Odbor informačních technologií </t>
  </si>
  <si>
    <t>ORJ - 06</t>
  </si>
  <si>
    <t>Odbor investic</t>
  </si>
  <si>
    <t>Odbor školství a mládeže</t>
  </si>
  <si>
    <t xml:space="preserve">1. Nákup materiálu pro potřeby odboru </t>
  </si>
  <si>
    <t xml:space="preserve">2. Talent Olomouckého kraje </t>
  </si>
  <si>
    <t>2. Zastupitelstvo mládeže Olomouckého kraje (dále jen ZMOK)</t>
  </si>
  <si>
    <t xml:space="preserve">3. Talent Olomouckého kraje </t>
  </si>
  <si>
    <t xml:space="preserve">Finanční prostředky budou použity na zajištění služeb spojených se slavnostním vyhlášením ocenění. </t>
  </si>
  <si>
    <t>1. Zastupitelstvo mládeže Olomouckého kraje</t>
  </si>
  <si>
    <t>3. Talent Olomouckého kraje</t>
  </si>
  <si>
    <t xml:space="preserve">Talent Olomouckého kraje </t>
  </si>
  <si>
    <t xml:space="preserve">Podpora programů škol a školských zařízení, které jsou zaměřeny na DVPP v oblasti primární prevence sociálně - patologických jevů </t>
  </si>
  <si>
    <t>Odbor sportu, kultury a památkové péče</t>
  </si>
  <si>
    <t>ORJ - 13</t>
  </si>
  <si>
    <t xml:space="preserve">Konzultační a poradenská činnost v oblasti památkové péče. </t>
  </si>
  <si>
    <t xml:space="preserve">Zahrnuje finanční prostředky na úhradu nákladů na pohoštění spojených s konáním pravidelných porad s řediteli a ekonomy příspěvkových organizací zřizovaných Olomouckým krajem v oblasti kultury.    </t>
  </si>
  <si>
    <t>2. Porady s řediteli a ekonomy</t>
  </si>
  <si>
    <t xml:space="preserve">1. Náklady související se zahraničními aktivitami Olomouckého kraje </t>
  </si>
  <si>
    <t>1. Náklady spojené s financování občerstvení na akcích organizovaných odborem</t>
  </si>
  <si>
    <t>2. Náklady spojené s financování občerstvení na akcích organizovaných odborem</t>
  </si>
  <si>
    <t>Plyn</t>
  </si>
  <si>
    <t>Odbor kancelář hejtmana</t>
  </si>
  <si>
    <t>Mgr. Jiří Šafránek</t>
  </si>
  <si>
    <t>Skutečnost 2015</t>
  </si>
  <si>
    <t>Skutečnost 2016</t>
  </si>
  <si>
    <t>Úhrada nákladů na zajištění péče o zvláště chráněná území</t>
  </si>
  <si>
    <t>3. Regionální centrum Olomouc, s. r. o., Olomouc - Smlouva č. 2008/0424/KŘ/DSM o zajištění služeb - budova RCO</t>
  </si>
  <si>
    <t>2. Podlimitní věcná břemena do 40 000 Kč</t>
  </si>
  <si>
    <t>3a</t>
  </si>
  <si>
    <t>3b</t>
  </si>
  <si>
    <t>Zastupitelstvo Olomouckého kraje usnesením UZ/10/26/2014 ze dne 11.04.2014 schválilo členství Olomouckého kraje v zájmovém spolku měst, obcí a mikroregionů s názvem "Odpady Olomouckého kraje, z.s." za účelem společného řešení problematiky nakládání s komunálním odpadem. Dle důvodové zprávy je finanční příspěvek Olomouckého kraje na chod spolku 100 tis. Kč ročně.</t>
  </si>
  <si>
    <t>Soudní náhrady památkové péče.</t>
  </si>
  <si>
    <t>vedoucí odboru kancelář hejtmana</t>
  </si>
  <si>
    <t>7. ČD Telematika, a.s., Praha - nájemní smlouva č. 2016/03037/OKŘ/DSM - centrální spisovna na Trocnovské ulici v Olomouci</t>
  </si>
  <si>
    <t>Platy a podobné související výdaje</t>
  </si>
  <si>
    <t>Neinvestiční transfery veřejnoprávním subjektům a mezi peněžními fondy téhož subjektu a platby daní</t>
  </si>
  <si>
    <t>Neinvestiční transfery a související platby do zahraničí</t>
  </si>
  <si>
    <t>§ 3636, seskupení pol. 55 - Neinvestiční transfery a související platby do zahraničí</t>
  </si>
  <si>
    <t xml:space="preserve">3. Prezentace kraje na konferencích a veletrzích za účelem propagace investičních příležitostí, rozvojových ploch, průmyslových zón apod. </t>
  </si>
  <si>
    <t>Služby pro výkon státní správy v oblasti výběrových řízeních zdravotnických zařízení dle zákona č. 48/1997 Sb., včetně provedení analýzy zdravotního stavu obyvatel OK a systém hospicové péče v OK.</t>
  </si>
  <si>
    <t xml:space="preserve">Úhrada nákladů na očkování proti TBC.Kalmetizace dle zákona č. 258/2000 Sb.,§45 o ochraně veřejného zdraví, předfinancování. </t>
  </si>
  <si>
    <t>1. Úhrada nákladů spojených s organizací chovatelských přehlídek pro hodnocení kvality chované a kontrolou ulovené zvěře - § 59 odst. 2 písm. b) zákona č. 449/2001Sb., o myslivosti. V současnosti je na území kraje vymezeno krajským úřadem 19 oblastí chovu zvěře.</t>
  </si>
  <si>
    <t xml:space="preserve">Zabezpečení konání porad kraje a obcí organizovaných na jednotlivých úsecích státní správy v gesci odboru. </t>
  </si>
  <si>
    <t>Platy zaměstnanců v pracovním poměru vyjma zaměstnanců na služebních místech</t>
  </si>
  <si>
    <t>2. Nákup odborných publikací pro potřeby zaměstnanců KÚOK</t>
  </si>
  <si>
    <t xml:space="preserve">1. Nákupy spotřebního materiálu - elektromateriál, razítka, polymery, sanitární prostředky </t>
  </si>
  <si>
    <t>3. Nákup tonerů pro jednotlivé odbory KÚOK</t>
  </si>
  <si>
    <t>4. Nákup kancelářských potřeb pro potřeby zaměstnanců KÚOK</t>
  </si>
  <si>
    <t>5. Nákup kancelářského papíru pro jednotlivé odbory KÚOK</t>
  </si>
  <si>
    <t>1. Platby na základě uzavřených objednávek - posuzování neopravitelnosti DHDM před pořízením nových předmětů, revizní zprávy vyplývající z revizí technologických zařízení, ostatní konzultace a poradenství, znalecké posudky</t>
  </si>
  <si>
    <t>Na této výdajové položce jsou rozpočtovány prostředky pro možnost pořízení DHM pro sekretariát hejtmana a odboru kancelář hejtmana.</t>
  </si>
  <si>
    <t>Náklady spojené s realizací akcí - překlady, náklady spojené s věcnými břemeny ukončených akcí, energetické posudky pro akce z OPŽP, apod.</t>
  </si>
  <si>
    <t xml:space="preserve">1. Úhrada nájemného pro potřeby odboru </t>
  </si>
  <si>
    <t xml:space="preserve">Finanční prostředky budou použity na pronájem sálu k zajištění akce. </t>
  </si>
  <si>
    <t xml:space="preserve">Poskytnutí neinvestičního příspěvku v souvislosti s realizací nostrifikačních zkoušek dotčeným středním školám zřizovaným Olomouckým krajem. </t>
  </si>
  <si>
    <t>2. Organizace soutěží a přehlídek</t>
  </si>
  <si>
    <t>5. Podpora polytechnického vzdělávání a řemesel v Olomouckém kraji (stipendia)</t>
  </si>
  <si>
    <t xml:space="preserve">Zahrnuje finanční prostředky pro školy na území Olomouckého kraje oceněných v rámci soutěže Zelená škola Olomouckého kraje v souladu s pravidly příslušného veřejného příslibu.  
</t>
  </si>
  <si>
    <t xml:space="preserve">Zdravotně-preventivní program v Olomouckém kraji, dle jednání se zainteresovanými organizacemi.       </t>
  </si>
  <si>
    <t>Nájemné při zajištění porad s pracovníky příspěvkových organizací zřizovaných Olomouckým krajem včetně pracovní porady vedení Olomouckého kraje s příspěvkovými organizacemi.</t>
  </si>
  <si>
    <t>Občerstvení při jednáních s pracovníky příspěvkových organizací zřizovaných Olomouckým krajem včetně pracovní porady vedení Olomouckého kraje s příspěvkovými organizacemi.</t>
  </si>
  <si>
    <t>ORJ - 01</t>
  </si>
  <si>
    <t>Zahrnuje finanční prostředky na úhradu nákladů spojených se zasedáním Rady a Zastupitelstva mládeže Olomouckého kraje.</t>
  </si>
  <si>
    <t>Nákup materiálu j.n.</t>
  </si>
  <si>
    <t xml:space="preserve">Služby elektronických komunikací </t>
  </si>
  <si>
    <t xml:space="preserve">Lékařská pohotovostní služba pro děti a dorost, dospělé, zubní, včetně lékárenské, zajišťovaná v Olomouckém kraji Fakultní nemocnicí Olomouc, Středomoravskou nemocniční a.s., Nemocnicí Hranice a.s., Nemocnice Šumperk a.s., Jesenickou nemocnicí a.s., a také lékárenská LPS o svátcích.  </t>
  </si>
  <si>
    <t xml:space="preserve">Zahrnuje finanční prostředky na úhradu nákladů na pohoštění v rámci slavnostního vyhlášení ocenění. </t>
  </si>
  <si>
    <t xml:space="preserve">Zastupitelstvo mládeže Olomouckého kraje </t>
  </si>
  <si>
    <t>Zelená škola Olomouckého kraje</t>
  </si>
  <si>
    <t>2. Drobný materiál - dílny údržby</t>
  </si>
  <si>
    <t>5. ČD Telematika, a.s., Praha - nájemní smlouva č. 2017/03677/OKŘ/DSM - centrální spisovna na Trocnovské ulici v Olomouci - internet</t>
  </si>
  <si>
    <t>1. Regionální centrum Olomouc, s.r.o., Olomouc - Smlouva č. 2008/0425/KŘ/DSM, o nájmu nebytových prostor - budova RCO</t>
  </si>
  <si>
    <t>7=6/4</t>
  </si>
  <si>
    <t>6=5/3</t>
  </si>
  <si>
    <t xml:space="preserve">Základní příděl fondu kulturních a sociálních potřeb a sociálnímu fondu obcí a krajů </t>
  </si>
  <si>
    <t xml:space="preserve">Cestovné </t>
  </si>
  <si>
    <t>1. Moravská vodárenská, a.s., Olomouc - Smlouva č. 2003/0645/KŘ/DSM o dodávce vody a Smlouva č. 2006/1251/KŘ/DSM o odvádění odpadních vod - budova KÚOK</t>
  </si>
  <si>
    <t>3. CESNET, Praha - Smlouva č. 2018/04573/OIT/DSM o přístupu účastníka do E-infrastruktury CESNET</t>
  </si>
  <si>
    <t>3. Výdaje na semináře, školení - hromadné akce pro úředníky i zaměstnance (neúředníky)</t>
  </si>
  <si>
    <t>1. Smlouva s AK Ritter - Šťastný a úhrada znaleckých posudků a geometrických plánů</t>
  </si>
  <si>
    <t xml:space="preserve">2. Úhrada znaleckých posudků a geometrických plánů u dokončených investičních akcí </t>
  </si>
  <si>
    <t>1. Majetkoprávní vypořádání pozemků u dokončených investičních staveb</t>
  </si>
  <si>
    <t xml:space="preserve">Úhrada soudních nákladů. Výše odhadnuta podle počtu podaných žalob. </t>
  </si>
  <si>
    <t>Členský příspěvek  - Národní sportovní centrum Prostějov, z.s.</t>
  </si>
  <si>
    <t>4. Navazující specifické vzdělávání pro budoucí pěstouny, pěstouny na přechodnou dobu a osvojitele</t>
  </si>
  <si>
    <t>Pracovní setkání s řediteli příspěvkových organizací a zahraničními partnery</t>
  </si>
  <si>
    <t>3. Členský příspěvek Olomouckého kraje  Partnerství pro městskou mobilitu</t>
  </si>
  <si>
    <t>Výdaje na překlady dokumentů zahraničních subjektů vč. tlumočení.  Překlady informačních publikací, broužur a letáků v oblasti podpory podnikání do cizích jazyků dle aktuálních potřeb (angličtina, čínština, polština).</t>
  </si>
  <si>
    <t xml:space="preserve">a) posuzování vlivu na životní prostředí - úhrada nákladů na zpracování posudků na dokumentaci o posouzení vlivu na životní prostředí (ust. § 18 odst. 2 zákona č. 100/2001 Sb., o posuzování vlivu na životní prostředí). Vynaložené finanční prostředky na zpracování posudku 
jsou následně vyúčtovány krajem oznamovateli záměru,  </t>
  </si>
  <si>
    <t>4. Podpora mezinárodních výměnných pobytů mládeže a mezinárodních vzdělávacích programů</t>
  </si>
  <si>
    <t>Zahrnuje prostředky na úhradu nákladů na pohoštění pro účastníky Krajské konference environmentálního vzdělávání, výchovy a osvěty Olomouckého kraje.</t>
  </si>
  <si>
    <t>§ 5213, seskupení pol. 59 - Ostatní neinvestiční výdaje</t>
  </si>
  <si>
    <t xml:space="preserve">Rezerva na krizová opatření </t>
  </si>
  <si>
    <t>3. Náklady na organizační zajištění konferencí, seminářů a jiných akcí</t>
  </si>
  <si>
    <t xml:space="preserve">Odborné konzultace spojené s veřejnými zakázkami na nákup komodit a služeb a odborné konzultace se specialisty pro potřeby podpory řízení PO. </t>
  </si>
  <si>
    <t>Výdaje na náhrady za nezpůsobenou újmu</t>
  </si>
  <si>
    <t>§ 3599, seskupení pol. 58 - Výdaje na náhrady za nezpůsobenou újmu</t>
  </si>
  <si>
    <t xml:space="preserve">Mgr. Olga Fidrová, MBA </t>
  </si>
  <si>
    <t xml:space="preserve">Intenzifikace odděleného sběru a zajištění využití komunálního odpadu </t>
  </si>
  <si>
    <t xml:space="preserve">1. Úhrada za bankovní poplatky </t>
  </si>
  <si>
    <t>1. Výdaje na semináře, školení, kurzy, workshopy, stáže  a supervize pro úředníky</t>
  </si>
  <si>
    <t>2. Další  výdaje na udržovací poplatky, legislativní update, aktulizace počítačových programů - GPS</t>
  </si>
  <si>
    <t xml:space="preserve">Náhrady mezd v době nemoci. </t>
  </si>
  <si>
    <t>Schválený rozpočet 2020</t>
  </si>
  <si>
    <t>Návrh rozpočtu 2021</t>
  </si>
  <si>
    <t>2. Platby na základě uzavřených objednávek - znalecké posudky, právní služby (veřejné zakázky)</t>
  </si>
  <si>
    <t>2. Majetkoprávní vypořádání odkupu pozemků pod silnicemi II. a III. třídy</t>
  </si>
  <si>
    <t xml:space="preserve">Ostatní platby za provedenou práci jinde nezařazené </t>
  </si>
  <si>
    <t xml:space="preserve">I přesto, že v roce 2020 nebylo na této položce čerpáno, navrhujeme rozpočet této výdajové položky ponechat v symbolické výši.    </t>
  </si>
  <si>
    <t xml:space="preserve">Prostředky rozpočtované na této položce zahrnují náklady na ostatní nákupy jinde nezařazené, zejména na vyřízení víz při zahraničních cestách. </t>
  </si>
  <si>
    <t xml:space="preserve">Prostředky rozpočtované na této položce zahrnují náklady spojené s uzavřenou Dohodou se ZZK OK - platba za vytápění prostor humanitárního skladu v Konici. </t>
  </si>
  <si>
    <t>Jedná se o průběžné zálohy na drobné výdaje spojené se zajištěním akcí a chodů sekretariátů členů vedení OK vyplácené přes pokladnu.</t>
  </si>
  <si>
    <t xml:space="preserve">Náklady spojené s dočasnými zábory pozemků pro realizaci staveb dle uzavřených smluv.  </t>
  </si>
  <si>
    <t xml:space="preserve">Náklady spojené s přípravou podkladů pro výkup pozemků - geometrické plány, znalecké posudky, právní služby apod. </t>
  </si>
  <si>
    <t>3. Propagace náhradní rodinné péče</t>
  </si>
  <si>
    <t xml:space="preserve">2. Prezentace Olomouckého kraje v tištěných a on-line médiích </t>
  </si>
  <si>
    <t>3. Výstavy domácí i zahraniční, prezentace turistické nabídky kraje ve spolupráci s dalšími subjekty nad rámec veletrhů pokrytých Centrálou cestovního ruchu OK</t>
  </si>
  <si>
    <t xml:space="preserve">4. Seniorské cestování </t>
  </si>
  <si>
    <t>5. Centrála cestovního ruchu OK</t>
  </si>
  <si>
    <t xml:space="preserve">1. Konzultační a poradenská činnost v oblasti územního plánování </t>
  </si>
  <si>
    <t xml:space="preserve">2. Konzultační a poradenská činnost v oblasti stavebního řádu </t>
  </si>
  <si>
    <t xml:space="preserve">3. Konzultační, poradenské a právní služby v oblasti územního plánování, stavebního řádu </t>
  </si>
  <si>
    <t xml:space="preserve">K rozsudkům soudů vzniklých v řízení (soudní přezkumy dle Soudního řádu správního). Stanovené dle ustanovení § 60 odst. 1 zákona č. 150/2002 Sb., soudního řádu správního. </t>
  </si>
  <si>
    <t>2. Náklady na pořízení změn územních plánů</t>
  </si>
  <si>
    <t>6. Zajištění projektů Smart Region - Olomoucký kraj</t>
  </si>
  <si>
    <t>Balíková položka pro celý KÚOK na přípravu a realizaci konkrétních projektů v oblasti smart opatření, které schválí řídící výbor Smart Regionu Olomouckého kraje. Dále se předpokládá i nákup expertního poradenství k jednotlivým navrženým opatřením v koncepci na území Olomouckého kraje.</t>
  </si>
  <si>
    <t>Odměny za užití počítačových programů</t>
  </si>
  <si>
    <t>Opravy a údržba serverů, patrových přepínačů, záložních zdrojů, diskových polí a ostatních zařízení, placený servis dle uzavřené SOD, drobné opravy HW.</t>
  </si>
  <si>
    <t>Náklady související s polepy vozidel a administrace dvou veřejných zakázek (dezinfekce a OOP).</t>
  </si>
  <si>
    <t>Nákup polepů na pořízená vozidla pro příspěvkové organizace Olomouckého kraje.</t>
  </si>
  <si>
    <t>Upravený rozpočet k 
30. 9. 2020</t>
  </si>
  <si>
    <t xml:space="preserve">Položka je určena na čerpání finančních prostředků (poštovné) v souvislosti s mimořádným odesíláním materiálů členům ZOK (při předání poště mimo podatelnu) a na případné zasílání odměn členům ZOK, kteří nemají bankovní účty či při zasílání balíků do partnerských regionů. </t>
  </si>
  <si>
    <t>Nákup služeb nezařazených do položky 5168.</t>
  </si>
  <si>
    <t>Úhrada nákladů na pořízení změn územních plánů vyplývajících z Akt. č. 2a ZÚR OK dle § 45 odst.2 stavebního zákona.</t>
  </si>
  <si>
    <t>b) integrované prevence - úhrada nákladů za zpracování stanovisek odborně způsobilou osobou k předloženým žádostem o integrované povolení (ust. §. 11 zákona č. 76/2002 Sb., o integrované prevenci a omezování znečišťování),</t>
  </si>
  <si>
    <t xml:space="preserve">Ing. Bohuslav Kolář, MBA, LL.M. </t>
  </si>
  <si>
    <t>Na této položce jsou zahrnuty náklady na realizaci veletrhů (pronájem prostor a sektorů vč. grafického zpracování, technické přípojky, atd.).</t>
  </si>
  <si>
    <t>Prezentace cestovního ruchu v Olomouckém kraji nad rámec propagace zajištěné Centrálou cestovního ruchu OK.</t>
  </si>
  <si>
    <t>Prostředky rozpočtované na této položce zahrnují případné náklady spojené s opravami či údržbou věcí a tech. prostředků využívaných při konání akcí pořádaných odborem kanceláře hejtmana.</t>
  </si>
  <si>
    <t>Prostředky rozpočtované na této položce zahrnují náklady na občerstvení na jednotlivých akcích realizovaných odborem KH pro NNO.</t>
  </si>
  <si>
    <t>Prostředky rozpočtované na této položce zahrnují náklady za občerstvení na tiskových konferencích a na další akce pořádané pro novináře, příp. s účastí novinářů.</t>
  </si>
  <si>
    <t xml:space="preserve">Ing. Miroslava Kubová Březinová </t>
  </si>
  <si>
    <t xml:space="preserve">Nákup materiálu pro potřeby odboru v oblasti kultury – zabezpečení konání zasedání jednotlivých komisí. </t>
  </si>
  <si>
    <t>1. Pohoštění pro porady orgánů státní památkové péče s odbornou veřejností v rámci celého kraje</t>
  </si>
  <si>
    <t>Služby dle  smlouvy BOZP, PO a OŽP jsou poskytovány Olomouckému kraji (Krajskému úřadu Olomouckého kraje) a příspěvkovým organizacím mimo Správy silnic Olomouckého kraje. Cena celkem za 12 měsíců poskytování služeb, včetně 21% DPH činí 31 596 626,55 Kč. Za poskytnuté služby je fakturováno měsíčně vždy 1/12 z ceny celkem za uplynulý kalendářní měsíc, se splatností 30 dní od doručení faktur. Smlouva obsahuje ustanovení týkající se vyhrazené změny sazby DPH a změny ceny v důsledku inflace. Dále byly v souladu s § 100 zákona o zadávání veřejných zakázek vyhrazeny změny závazku, a to navýšení/snížení počtu poskytovaných služeb a vyhrazených technických zařízení dle stavu k 31. 12. uplynulého kalendářního roku. Z tohoto důvodu lze očekávat navýšení plnění dle úpravy poskytovaných služeb. Aktualizovaný přehled poskytovaných služeb a vyhrazených technických zařízení bude zpracován nejpozději do 31. 1. běžného kalendářního roku. Změny závazku a z toho vyplývající změny ceny budou vždy řešeny formou dodatku ke Smlouvě s účinností od 1. 4.  běžného kalendářního roku. Smlouva o poskytování služeb BOZP, PO a OŽP byla uzavřena na základě zadávacího řízení veřejné zakázky „Komplexní služby v oblasti bezpečnosti a ochrany zdraví při práci, požární ochrany a ochrany životního prostředí“, které proběhlo v období září 2019 – leden 2020. Smlouva byla schválena usnesením Rady Olomouckého kraje č. UR/80/39/2020 ze dne 13. 1. 2020. Předchozí smlouvy BOZP, PO a OŽP byly dvě a obě byly uzavřeny s poskytovatelem služeb: Vzdělávací institut, s.r.o., IČO 13692020, a to na dobu neurčitou. První smlouva byla v roce 2004 uzavřena pro příspěvkové organizace Olomouckého kraje z oblasti školství. V roce 2016 byly pod tuto smlouvu zahrnuty také příspěvkové organizace Olomouckého kraje z oblasti kultury a zdravotnictví. Druhá smlouva byla uzavřena v roce 2012 pro příspěvkové organizace Olomouckého kraje z oblasti sociální. S ohledem na skutečnost, že ke smlouvě z roku 2004 nelze dodatkem provést aktualizaci stavu poskytovaných služeb, neboť je již vyčerpán limit pro podstatnou změnu závazku ze smlouvy dle § 222 zákona o zadávání veřejných zakázek, bylo provedeno zadávací řízení na novou smlouvu. 
Výpověď ze „starých“ smluv BOZP, PO a OŽP schválila Rada Olomouckého kraje usnesením č. UR/84/26/2020 ze dne 09. 03. 2020. Výpovědní doba začala běžet ode dne 1. 4. 2020 a končila uplynutím šesti měsíců od tohoto data, tj. poskytování služeb dle „starých“ smluv BOZP, PO a OŽP skončila ke dni 30. 09. 2020. Od 1. 10. 2020 poskytuje služby BOZP, PO a OŽP Olomouckému kraji (Krajskému úřadu Olomouckého kraje) a příspěvkovým organizacím již nový poskytovatel služeb: SAFETY PRO s.r.o.</t>
  </si>
  <si>
    <t xml:space="preserve">Olomoucký kraj má v současné době uzavřené 2 pojistné smlouvy, obě pojistné smlouvy jsou uzavřené na dobu neurčitou, mají stanovený stejný pojistný rok od 1. 12. kalendářního roku do 30. 11. následujícího kalendářního roku a způsob úhrady pojistného. Poskytovatelem pojištění je Generali Česká pojišťovna a.s., IČO: 45272956. Pojistné se hradí ve čtvrtletních splátkách za uplynulé pojistné čtvrtletí příslušného kalendářního roku. 
První pojistná smlouva se týká pojištění majetku a odpovědnosti s výjimkou vozidel. Pojištěnými jsou Olomoucký kraj, jeho příspěvkové organizace a obchodní společnost Nemocnice Olomouckého kraje a.s. Předmětem poskytovaných služeb je pojištění živelní, pojištění odcizení, pojištění skel, pojištění elektronických zařízení, pojištění strojů, pojištění věci při dopravě, pojištění koní, pojištění lesů, lesních porostů a sadových úprav a pojištění odpovědnosti. Touto smlouvou je pojištěn majetek v hodnotě cca 40 mld. Kč. Částka pojistného za pojistný rok činí 25 948 037 Kč.
Druhá pojistná smlouva se týká sdruženého pojištění souboru vozidel. Pojištěnými jsou Olomoucký kraj, příspěvkové organizace a obchodní společnosti založené pojistníkem (Olomouckým krajem). Předmětem poskytovaných služeb je pojištění zákonné (povinné), havarijní, pojištění skel a pojištění odpovědnosti za újmu z provozu motorových vozidel. Ke dni 12. 11. 2020 je pojištěno 1247 vozidel. V průběhu pojistného roku dochází průběžně dle potřeb pojištěných k připojištění a odpojištění vozidel prostřednictvím pojišťovacího makléře společnosti SATUM CZECH s.r.o. K výročnímu dni pojistné smlouvy se provádí aktualizace stavu vozového parku a aktualizace pojistné částky formou dodatku ke smlouvě. Dle posledního dodatku (Dodatek č. 2) činí celkové roční pojistné částku 11 107 720 Kč (pojistný rok od 1. 12. 2019 do  30. 11. 2020). Doplatek pojistného (připojištění/odpojištění vozidel v průběhu roku) za uplynulý pojistný rok činil částku 253 199 Kč. V návaznosti na obnovu vozového parku Krajského úřadu Olomouckého kraje a příspěvkových organizací dochází každý rok k nárůstu celkové roční částky pojistného. Největší dopad na navýšení částky pojistného má pořízení nových sanitních vozidel pro Zdravotnickou záchrannou službu Olomouckého kraje, případně vozidel údržby, které pořizuje Správa silnic Olomouckého kraje v souladu se svým schváleným Provozním plánem. Předpokládaný nárůst pojistného pro další pojistný rok dle sdělení pojišťovacího makléře ze dne 12. 11. 2020 by měl činit cca 856 tis. Kč, doplatek za tento pojistný rok cca 140 tis. Kč. Přesné částky budou k dispozici až 1. 12. 2020. 
Obě pojistné smlouvy byly uzavřeny na základě zadávacího řízení veřejné zakázky „Centrální pojištění nemovitého a movitého majetku, vozidel a odpovědnosti Olomouckého kraje a jeho organizací“, které proběhlo na podzim roku 2017 v souladu se zákonem o zadávání veřejných zakázek. Předchozí pojistné smlouvy byly uzavřeny na dobu určitou 5 let. S ohledem na složitost veřejné zakázky bylo rozhodnuto, že nové smlouvy budou uzavřeny na dobu neurčitou. Předpokládaná hodnota veřejné zakázky činila 140 mil. Kč. Vyhrazená změna závazku byla stanovena v částce 8 mil. Kč.                                                    
 </t>
  </si>
  <si>
    <t xml:space="preserve">mezisoučet </t>
  </si>
  <si>
    <t>Jedná se o nákup hodnotných dárkových předmětů (v pořizovací ceně nad 3 000,- Kč u jednotlivých případů) typických pro Českou republiku a Olomoucký kraj (sklo, grafické listy apod.), které budou použity jako dary pro oficiální zahraniční návštěvy.</t>
  </si>
  <si>
    <t>Jedná se o výdaje na úhradu nákladů na bezpečnostní schránky zřízené u Komerční banky, a.s. a na úhradu nákladů na platební termínál na pokladně KÚOK.</t>
  </si>
  <si>
    <t>Transfer plynoucí ze zákona č. 257/2001 Sb., (knihovní zákon).</t>
  </si>
  <si>
    <t>Náklady spojené s následnou péčí o zeleň po rekontrukci silnic II. a III. třídy dle uzavřených smluv.</t>
  </si>
  <si>
    <t xml:space="preserve">4. Členský příspěvek Inovační centrum Olomouckého kraje </t>
  </si>
  <si>
    <t xml:space="preserve">Rezerva Rady </t>
  </si>
  <si>
    <t>Odbory - provozní výdaje</t>
  </si>
  <si>
    <t xml:space="preserve">Celkem </t>
  </si>
  <si>
    <t xml:space="preserve">Rekapitulace: </t>
  </si>
  <si>
    <t>Schválený rozpočet 2021</t>
  </si>
  <si>
    <t>Návrh rozpočtu 2022</t>
  </si>
  <si>
    <t xml:space="preserve">Běžné výdaje </t>
  </si>
  <si>
    <t>Kapitálové výdaje</t>
  </si>
  <si>
    <t>Upravený rozpočet k 
31. 7. 2021</t>
  </si>
  <si>
    <t xml:space="preserve">Úhrada objednávaných příkazových bloků dodavateli. Zajištění distribuce příkazových bloků městským a obecním úřadům dle §92 odst. 3 zákona č. 250/2016 Sb., o odpovědnosti za přestupky a řízení o nich, ve znění pozdějších předpisů, a dle Rámcové dohody na výrobu a distribuci příkazových bloků č. j. 16777/2021/39-1 uzavřené dne 24. 5. 2021.  
</t>
  </si>
  <si>
    <t xml:space="preserve">z toho: běžné výdaje </t>
  </si>
  <si>
    <t xml:space="preserve">           kapitálové výdaje </t>
  </si>
  <si>
    <t xml:space="preserve">Prostředky určené na dovybavení lékárniček v kancelářích asistentek uvolněných členů ZOK. </t>
  </si>
  <si>
    <t xml:space="preserve">Na této výdajové položce jsou rozpočtovány prostředky pro možnost pořízení DHM do kanceláří uvolněných členů zastupitelstva, politických klubů, případně doplnění výbavy služebních vozidel zastupitelů, apod. Dále jsou na této položce nárokovány finanční prostředky na dovybavení kuchyněk a kanceláří asistentek vedení (skartovačky, mikrovlnné trouby, rádia, telefony, .....).  </t>
  </si>
  <si>
    <t>Výdaje této položky tvoří náklady na uhrazení ročních dálničních známek pro služební automobily určené pro vedení OK (7 x1 500 Kč a případná rezerva na další poplatky státnímu rozpočtu).</t>
  </si>
  <si>
    <t>ORJ - 02</t>
  </si>
  <si>
    <t>Personální útvar</t>
  </si>
  <si>
    <t xml:space="preserve">Mgr. Bc. Jitka Keková </t>
  </si>
  <si>
    <t>vedoucí útvaru</t>
  </si>
  <si>
    <t xml:space="preserve">Výdaje na Dohody o provedení práce a Dohody o pracovní činnosti dle žádostí VO včetně rezervy. </t>
  </si>
  <si>
    <t>Výdaje na ostatní platby za provedenou práci včetně paušálu na home office.</t>
  </si>
  <si>
    <t xml:space="preserve">Ostatní povinné pojistné placené zaměstnavatelem </t>
  </si>
  <si>
    <t xml:space="preserve">Vydaje na kurzové rozdíly vyplývající z cestovních náhrad. </t>
  </si>
  <si>
    <t xml:space="preserve">Výdaje na cestovní pojištění do zahraničí </t>
  </si>
  <si>
    <t xml:space="preserve">4. ČD Telematika, a.s., Praha - nájemní smlouva č. 2016/03037/OKŘ/DSM - centrální spisovna na Trocnovské ulici v Olomouci </t>
  </si>
  <si>
    <t xml:space="preserve">1. O2 Czech Republic, a. s., Praha - poskytování telekomunikačních služeb (telefonní hovory, služby IP VPN, referenční čísla za služby ISDN) </t>
  </si>
  <si>
    <t>2. Česká pojišťovna a. s., Praha - Smlouva č. 2017/03667/OPŘPO/DSM - kolektivní pojištění odpovědnosti z výkonu povolání</t>
  </si>
  <si>
    <t>3. Častulíková Marie, Jeseník - Smlouva č. 2017/03582/OKŘ/DSM,  o nájmu garáže v Jeseníku</t>
  </si>
  <si>
    <t>5. Edenred CZ s.r.o., 110 00 Praha - smlouva č. 2016/04952/OKŘ/DSM  (obchodní smlouva na závodní stravování)</t>
  </si>
  <si>
    <t>7. GRASO, a.s., Olomouc - smlouva č. 2004/0335/KŘ/DSM, o střežení objektu včetně dodatků (ostraha budovy RCO)</t>
  </si>
  <si>
    <t>8. ČD Telematika, a.s., Praha - nájemní smlouva č. 2016/03037/OKŘ/DSM - centrální spisovna na Trocnovské ulici v Olomouci</t>
  </si>
  <si>
    <t>9. BPSA s.r.o., Chrudim - Smlouva č. 2020/01338/OKŘ/DSM, zabezpečení úklidových prací - centrální spisovna</t>
  </si>
  <si>
    <t>10. Statutární město Olomouc - smlouva č. 2003/1201/KŘ/DSM, o užívání podzemního parkoviště</t>
  </si>
  <si>
    <t>11. SAFETY PRO s.r.o., Olomouc - Smlouva č. 200/00883/OPŘPO/DSM, poskytování služeb v oblasti bezpečnosti práce a požární ochrany</t>
  </si>
  <si>
    <t xml:space="preserve">13. Česká tisková kancelář, Praha - smlouva č. 2003/0489/KH/DSM, o dodávání zpravodajského servisu ČTK </t>
  </si>
  <si>
    <t>14. ANOPRESS Praha - smlouva č. 2008/0426/KH/DSM - monitoring OFF-LINE</t>
  </si>
  <si>
    <t xml:space="preserve">15. Technické služby města Olomouce, a.s. - smlouva č. 2001/0142/SŘ/DSM, o odvozu a zneškodňování odpadů vč. dodatků </t>
  </si>
  <si>
    <t>20. Mechanika a. s., Prostějov - Smlouva č. 2018/04749/OKŘ/DSM o poskytování servisu vrat a závor</t>
  </si>
  <si>
    <t xml:space="preserve">21. TRADE FIDES, a.s. Brno - Smlouva č. 2021/00974/OKŘ/DSM - servis systému SCO PČR (revize) </t>
  </si>
  <si>
    <t>4. DIGITAL TELECOMMUNICATIONS, spol. s r. o., Ostrava - Smlouva č. 2012/01347/KŘ/DSM - servisní smlouva na telefonní ústřednu</t>
  </si>
  <si>
    <t xml:space="preserve">7. TRADE FIDES, a. s., Brno - Smlouva č. 2021/00974/OKŘ/DSM - servis systému SCO PČR </t>
  </si>
  <si>
    <t xml:space="preserve">9. Mechanika a. s., Prostějov - Smlouva č. 2018/04749/OKŘ/DSM o poskytování servisu vrat a závor </t>
  </si>
  <si>
    <t xml:space="preserve">10. Air-klimont, s.r.o., Fryčovice - Smlouva č. 2020/05136/OKŘ/DSM - servis klimatizace pro místnost serveru </t>
  </si>
  <si>
    <t xml:space="preserve">23. SAFETY PRO s.r.o., Olomouc - smlouva č. 2020/00883/OPŘPO/DSM - poskytování služeb v oblasti bezpečnosti a ochrany zdraví při práci, požární ochrany a ochrany životního prostředkí pro Olomoucký kraj a příspěvkové organizace OK (na základě vyhrazené změny závazku ze smlouvy, lze v roce 2022 předpokládat navýšení ceny v důsledku inflace a současně v důsledku aktualizace počtu poskytovaných služeb a vyhrazených technických zařízení) </t>
  </si>
  <si>
    <t xml:space="preserve">Vypracování znaleckých posudků </t>
  </si>
  <si>
    <t>c) Poskytování služeb spojených s provozem a rozvojem systému "Digitální mapa veřejné správy - Nástroje na tvorbu a údržbu ÚAP", dle uzavřené smlouvy č. 2018/03354/OSR/DSM (přechází do roku 2022)</t>
  </si>
  <si>
    <t>d) Zajištění veřejné, elektronicky dostupné, ověřené a aktualizované služby - žádost pro vyjádření o existenci sítí, určené ke stavebnímu řízení v rámci všech stavebních úřadů v Olomouckém kraj</t>
  </si>
  <si>
    <t xml:space="preserve">g) Úprava a programování nových funkcí webové aplikace Evidence podání územních a stavebních řízení Olomouckého kraje </t>
  </si>
  <si>
    <t>Roční členský příspěvěk Inovačnímu centru Olomouckého kraje (ICOK) na základě smlouvy č. 2011/04110/OSR/DSM. Výši a dobu splatnosti členského příspěvku stanovuje valná hromada ICOK.</t>
  </si>
  <si>
    <t>7. Zajištění realizace vybraných energetických služeb</t>
  </si>
  <si>
    <t xml:space="preserve">9.  Provedení interních auditů EnMS dle ČSN EN ISO 50001 pro Olomoucký kraj </t>
  </si>
  <si>
    <t>pol. 5164</t>
  </si>
  <si>
    <t xml:space="preserve">Zajištění provozu Turistického informačního portálu Olomouckého kraje (552 tis. Kč) - částka je určena na technickou správu portálu dle Smlouvy o zajištění provozu serveru internetového portálu cestovního ruchu (2010/05397/KH/DSM, smlouva je uzavřena  na dobu neurčitou). UZ 153.  
</t>
  </si>
  <si>
    <t xml:space="preserve">Prostředky rozpočtované na této položce zahrnují náklady na členský příspěvek pro Centrálu cestovního ruchu OK pro rok 2022 (schváleno usnesením Zastupitelstva Olomouckého kraje č. UZ/17/72/2019 ze dne 23. 9. 2019) - UZ 153. </t>
  </si>
  <si>
    <t>Prostředky rozpočtované na této položce zahrnují náklady poplatky OSA na akce pořádané Olomouckým krajem (například Dětský den se složkami IZS, Dny policie a jiné).</t>
  </si>
  <si>
    <t>Finanční prostředky na nákup roušek a  dezinfekce na základě protiepidemických opatření</t>
  </si>
  <si>
    <t>Položka je vyhrazena na vyžádané osobní pomoci při řešení mimořádných událostí nebo krizových situací na území kraje.</t>
  </si>
  <si>
    <t>Prostředky rozpočtované na této položce zahrnují náklady určené k zajištění odborné podpory pro kraje, na přípravu orgánů krizového řízení, vzdělání, získávání a zvyšování kvalifikace a ostatní výdaje související se zvládnutím krizových situací. Dále na zajištění cvičení a organizaci instrukčně metodických zaměstnání složek IZS dle zákona č. 239/2000 Sb., o IZS nebo odborné přípravy JSDH</t>
  </si>
  <si>
    <t>§ 5171, seskupení pol. 58 - Výdaje na náhrady za nezpůsobenou újmu</t>
  </si>
  <si>
    <t xml:space="preserve">Úhrada nákladů souvisejících s § 36 odst. 3 zákona č. 585/2004 Sb., branného zákona </t>
  </si>
  <si>
    <t xml:space="preserve">Projekt Rodinných pasů v Olomouckém kraji je realizován od roku 2007. V projektu se bude pokračovat i v roce 2022, a to na základě smlouvy o dílo, která byla uzavřena v roce 2019.  Pro rok 2022 jsou očekávány náklady cca 1 125 300 Kč s ohledem na nastavené zadání VZMR, počet realizovaných akcí pro držitele rodinných pasů, počet vydaných pasů, kontaktování potenciálních zájemců ze strany měst a obcí, resp. jejich příspěvkových organizací, provozovatelů zařízení v oblasti kultury, sportu, volnočasových aktivit a cestovního ruchu, administraci projektu, vedení databáze, rozeslání informačních materiálů, výrobu samolepek Rodinný pas s daným grafickým provedením, výrobu informačních letáků s oboustranným plnobarevným tiskem, výrobu drobných propagačních předmětů, výrobu reklamních letáků propagující Rodinný pas, tisk a distribuci Rodinných pasů zapojeným rodinám v Olomouckém kraji, aktualizaci sekce internetových stránek Rodinné pasy a další  aktivity. Administrátorem projektu je firma SunDrive Communications s.r.o. Jedná se o aktivitu v samostatné působnosti. </t>
  </si>
  <si>
    <t xml:space="preserve">4. Audit Family Friendly Community pro obce Olomouckého kraje </t>
  </si>
  <si>
    <t>5. Vznik krajské sítě služby Family point</t>
  </si>
  <si>
    <t xml:space="preserve">3. Pohoštění pro účastníky slavnostního vyhlášení ceny Venkovnský knihovník roku </t>
  </si>
  <si>
    <t xml:space="preserve">Odměny - Venkovský knihovník roku </t>
  </si>
  <si>
    <t>1. Hry X. letní olympiády dětí a mládeže 2021</t>
  </si>
  <si>
    <t xml:space="preserve">Jedná se o pokračování cyklu Olympiád pro děti a mládež - letní verze. V termínu od 26.6. - 1.7.2022 se uskuteční v Olomouckém kraji již X. letní olympiáda dětí a mládeže za účasti 14 krajů. Zahrnuje finanční prostředky na úhradu komplexních organizačních nákladů pro účastníky, dopravu účastníků, odměnu trenérům. Celkový předpokládaný počet účastníků za Olomoucký kraj je 316. Oproti předchozí letní olympiádě v Libereckém kraji (IX. letní ODM 2019) došlo k navýšení počtu sportů na 20, kdy dojde ke zvýšení nákladů celé olympiády. </t>
  </si>
  <si>
    <t>2. Hry X. letní olympiády dětí a mládeže 2021</t>
  </si>
  <si>
    <t>Jedná se o finanční prostředky na organizaci Her X. letní olympiády dětí a mládeže ČR 2022. Celková výše činí 17 634 500 Kč ( 15 000 000 Kč - smluvní závazek z uzavřené smlouvy mezi OK a ČOV a Českou olympijskou a.s. + 1 934 500 Kč - navýšený účastnický poplatek o 100 Kč/účastníka ze strany Správy kolejí a menz UPOL/řešeno Dodatkem č.1 Smlouvy + 700 000 Kč - újma za neubytované studenty/řešeno Dodatkem č.2 Smlouvy)</t>
  </si>
  <si>
    <t xml:space="preserve">Kurzové rozdíly              </t>
  </si>
  <si>
    <t xml:space="preserve">Cílem příspěvků je finanční podpora škol a školských zařízením se sídlem v Olomouckém kraji v rámci výjezdů dětí a mládeže do zahraničí, dále příspěvek na náklady spojené s organizací mezinárodní výměny mládeže z partnerských zahraničních škol a školských zařízení na území Olomouckého kraje, kofinancování mezinárodních vzdělávacích projektů v rámci programu Erasmus+ či jiných mezinárodních nadačních fondů (Visegrádský fond, Česko-německý fond budoucnosti apod.) a dále na poskytnutí finančního příspěvku na zapojení do programu Mezinárodní ceny vévody z Edinburghu.    </t>
  </si>
  <si>
    <t>Novelou vodního zákona č. 544/2020 Sb., která nabyl účinnosti dne 1.2.2021, bylo uloženo krajům zpracování Plánu pro sucho a stavu nedostatku vody pro území kraje.Plán zahrnuje základní část (údaje potřebné pro zvládání sucha v daném území, charakteristiku území, popis vodních zdrojů vč. záložních a jejich případné zastupitelnosti, popis úpravy, dopravy, převodů vody a zásobování vodou, seznam a popis technických zařízení využitelých k řešení stavu nedostatku vody, seznam uživatelů vody významných pro dané území, seznam povolených nakládání s vodami významněji ovlivňujících množství a jakost vod, popis rizik sucha a místní směrodatné loimity a kritéria pro vyhlášení stavu nedostatku vody), operativní část (obsahuje seznam orgánů veřejné moci a osob podílejících se na zvládání sucha a stavu neodstatku vody, popis čínností, které vykonávají, popis přenosu informací, priority zásobování, návrh postupů pro zvládání sucha a opatření při vyhlášení stavu nedostatku vody) a grafickou část (mapy a plány, na kterých jsou zakreslena zejména území ohrožená suchem, vodohospodářské a vodárenské soustavy, zdroje a úpravny vody a uživatelé vody, významní pro dané území). Plán pro sucho musí být zpracován nejpozději do 31.12.2022.</t>
  </si>
  <si>
    <t xml:space="preserve">c) prevence závažných havárií - úhrada nákladů na zpracování posudku k provozovatelem objektu předložené bezpečnostní dokumentaci 
ke schválení. Dne 1.10.2015 nabyl účinnosti zákon č. 224/2015 Sb., o prevenci závažných havárií způsobených vybranými nebezpečnými 
chemickými látkami nebo chemickými směsmi (dále jen "zákon"), který k uvedenému datu nahradil  zákon č. 59/2006 Sb. o prevenci závažných havárií způsobených vybranými nebezpečnými chemickými látkami nebo chemickými přípravky.Zákon zavádí povinnost zpracování posudku k provozovatelem předložené bezpečnostní dokumentaci ke schválení. odle ustanovení § 16, písm. b) zákona, má povinnost v řízeních o schválení návrhů bezpečnostní dokumentace zajistit zpracování posudku k těmto návrhům krajský úřad. Podle ustanovení § 53 zákona, náklady spojené se zpracováním posudků návrhů bezpečnostní dokumentace hradí kraj.  </t>
  </si>
  <si>
    <t>Zákon dále zavádí povinnost provozovateli objektu uhradit správní poplatek za přijetí žádosti o schválení bezpečnostní dokumentace a vydání závazného stanoviska podle tohoto zákona. V důvodové zprávě k zákonu (sněmovní tisk 399/0) je uvedeno, že správní poplatek se zavádí z důvodu jeho využití na úhradu nákladů na zpracování posudků bezpečnostní dokumentace. Na základě této skutečnosti byly sazby správních poplatků za přijetí žádosti o schválení bezpečnostní dokumentace a vydání závazného stanoviska stanoveny diferencovaně pro jednotlivé typy bezpečnostní dokumentace tak, aby pokrývaly náklady spojené se  zpracováním posudků k těmto návrhům bezpečnostní dokumentace. Zvýšené výdaje tedy budou v tomto případě kraji ze 100 % nahrazeny příjmy ze správních poplatků za přijetí žádosti. V současnosti je u jediného monopolního zpracovatele posudků, kterým je Výzkumný ústav bezpečnosti práce, v.v.i., zadáno zpracování posudků v celkovém objemu 20 tisíc Kč.</t>
  </si>
  <si>
    <t xml:space="preserve">a) Smlouva o úvěru ve výši 900 mil. Kč s Evropskou investiční bankou na projekt "Modernizace silnic II. a III. třídy v Olomouckém kraji. Úvěr je ve fázi splácení.  </t>
  </si>
  <si>
    <t>b) Smlouva o úvěrovém rámci ve výši 3 000 mil. Kč s Evropskou investiční bankou na spolufinancování evropských programů a financování vlastních investičních akcí. Úvěr je ve fázi splácení.</t>
  </si>
  <si>
    <t>c) Smlouva o úvěrovém rámci ve výši 700 mil. Kč s Komerční bankou, a.s.</t>
  </si>
  <si>
    <t>Běžné výdaje</t>
  </si>
  <si>
    <t>3. Výdaje Olomouckého kraje na rok 2022</t>
  </si>
  <si>
    <r>
      <t xml:space="preserve">Odbory - platy a podobné související výdaje </t>
    </r>
    <r>
      <rPr>
        <sz val="10"/>
        <rFont val="Arial"/>
        <family val="2"/>
        <charset val="238"/>
      </rPr>
      <t>(ORJ 01, 02 a 03)</t>
    </r>
  </si>
  <si>
    <t>3. Dozorový audit v rámci Certifikace systému managementu společenské odpovědnosti organizací ČSN 01 0391:2013</t>
  </si>
  <si>
    <t xml:space="preserve">Neinvestiční transfery spolkům </t>
  </si>
  <si>
    <t>Položky rozpočtu odborů s mimořádným nárůstem výdajů</t>
  </si>
  <si>
    <t>Odbor</t>
  </si>
  <si>
    <t>Akce - popis</t>
  </si>
  <si>
    <t>Schválený Rozpočet 2021</t>
  </si>
  <si>
    <t>Nárůst 2022-2021</t>
  </si>
  <si>
    <t>Poznámka</t>
  </si>
  <si>
    <t>07 EO</t>
  </si>
  <si>
    <t>Rezerva na splátky revolvingu SSOK</t>
  </si>
  <si>
    <t>nezbytné</t>
  </si>
  <si>
    <t>08 OSR</t>
  </si>
  <si>
    <t>K potvrzení ROK</t>
  </si>
  <si>
    <t>09 OŽP</t>
  </si>
  <si>
    <t>zákonná povinnost</t>
  </si>
  <si>
    <t>11 OSV</t>
  </si>
  <si>
    <t>13 OSKP</t>
  </si>
  <si>
    <t>Podepsaná smlouva</t>
  </si>
  <si>
    <t>14 OZ</t>
  </si>
  <si>
    <t>18 OKH</t>
  </si>
  <si>
    <t>K potvrzení ROK                   Celkové náklady sníženy díky razantnímu poklesu na kriz. Řízení a TK Plus</t>
  </si>
  <si>
    <t>celkem</t>
  </si>
  <si>
    <t>z toho k potvrzení v ROK</t>
  </si>
  <si>
    <t>Položka rozpočtu s mimořádným objemem výdajů bez nárůstu</t>
  </si>
  <si>
    <t>tuto položku bude třeba spíše prověřit, asi se nepodaří dosáhnout úspory v rozpočtu</t>
  </si>
  <si>
    <t>03 OKŘ</t>
  </si>
  <si>
    <t>Komentář :</t>
  </si>
  <si>
    <t>V roce 2017, 2018 a 2019 měl kraj 4 smlouvy řešící tuto problematiku</t>
  </si>
  <si>
    <t>Oblast školství</t>
  </si>
  <si>
    <t>oblast kultury</t>
  </si>
  <si>
    <t>oblast zdravotnictví</t>
  </si>
  <si>
    <t>oblast sociální</t>
  </si>
  <si>
    <t>celkem v r. 2017 a 2018, v roce 2019 mírný nárůst</t>
  </si>
  <si>
    <t>Schváleno v ROK 18.10.2021</t>
  </si>
  <si>
    <t>06 OIT</t>
  </si>
  <si>
    <t>Navýšení celkových výdajů odboru dle ROK 18.10.2021</t>
  </si>
  <si>
    <r>
      <t>Rezerva Rady OK byla snížena ze 70 000 tis. Kč na 50 000 tis. Kč
Úroky vlastní byly přepočítány dle predikce ČNB ze dne 21.11. a byly nastaveny na cca 3% - ze dne 27.11. report KB - navýšení o</t>
    </r>
    <r>
      <rPr>
        <b/>
        <sz val="11"/>
        <rFont val="Arial"/>
        <family val="2"/>
        <charset val="238"/>
      </rPr>
      <t xml:space="preserve"> 27 mil. Kč</t>
    </r>
  </si>
  <si>
    <t>podepsán dodatek</t>
  </si>
  <si>
    <r>
      <t xml:space="preserve">navýšení pouze ve výši 8 441 tis. Kč. (rozdíl dle I. Verze)
</t>
    </r>
    <r>
      <rPr>
        <sz val="10"/>
        <color rgb="FFFF0000"/>
        <rFont val="Arial"/>
        <family val="2"/>
        <charset val="238"/>
      </rPr>
      <t>Dle rozhodnutí sníženo o částku 1 360 tis. Kč</t>
    </r>
  </si>
  <si>
    <t>Vyčíslení výše úspory v tis. Kč (3%)</t>
  </si>
  <si>
    <t>Návrh rozpočtu 2022 po úsprách</t>
  </si>
  <si>
    <t>Ing. Petr Flora</t>
  </si>
  <si>
    <t xml:space="preserve">16. Střední průmyslová škola Jeseník - dohoda č. 2010/00187/KŘ/DSM, o užívání nebytových prostor - DP Jeseník </t>
  </si>
  <si>
    <t>17. Střední škola řemesel Šumperk - dohoda č. 2015/03658/OKŘ/DSM, o užívání nebytových prostor - DP Šumperk</t>
  </si>
  <si>
    <r>
      <t>3. Střední škola řemesel Šumperk - Smlouva č.</t>
    </r>
    <r>
      <rPr>
        <sz val="10"/>
        <rFont val="Arial"/>
        <family val="2"/>
        <charset val="238"/>
      </rPr>
      <t xml:space="preserve"> </t>
    </r>
    <r>
      <rPr>
        <sz val="11"/>
        <rFont val="Arial"/>
        <family val="2"/>
        <charset val="238"/>
      </rPr>
      <t>2015/03658/OKŘ/DSM, dohoda o užívání nebytových prostor a úhrada za služby</t>
    </r>
  </si>
  <si>
    <t xml:space="preserve">1. Náklady spojené s výběrovým řízením - věstník veřejných zakázek apod. </t>
  </si>
  <si>
    <t>Schválený rozpočet 2022</t>
  </si>
  <si>
    <t>Návrh rozpočtu 2023</t>
  </si>
  <si>
    <t>Upravený rozpočet k 
31. 7. 2022</t>
  </si>
  <si>
    <t>Jedná se o refundace mezd neuvolněných členů ZOK (při účasti členů na zasedáních ROK/ZOK, vedení, ...). S ohledem na téměř pravidelnou účast i neuvolněných členů ZOK na poradách vedení a zkušenost z roku 2022.</t>
  </si>
  <si>
    <t xml:space="preserve">Výdaje položky tvoří především odměny členům Výborů ZOK a Komisí ROK (nastaveno na aktuální počet členů ve zřízených výborech a komisích v období 2020-2024).  </t>
  </si>
  <si>
    <t xml:space="preserve">Náklady na vyplacení odměn členům Zastupitelstva Olomouckého kraje, a to uvolněným i neuvolněným, (členové ZOK - předsedové výborů, komisí, členové výborů a komisí, členové ROK).    </t>
  </si>
  <si>
    <t xml:space="preserve">Jedná se o refundace mezd neuvolněných členů ZOK - kteří jsou OSVČ (při účasti členů na zasedáních ZOK, v komisích či výborech nebo v jiných zvláštním orgánech kraje). </t>
  </si>
  <si>
    <t>Výše výdajů této položky je stanovena výpočtem z položky 5021 a z položky 5023 – uvolnění členové zastupitelstva .</t>
  </si>
  <si>
    <t xml:space="preserve">Pojistné je odváděno z odměn uvolněných i neuvolněných členů zastupitelstva z pol. 5021 a 5123 . </t>
  </si>
  <si>
    <t xml:space="preserve">Jedná se o refundace pojistného (při účasti členů na zasedáních ROK/ZOK,  poradách vedení apod.).   </t>
  </si>
  <si>
    <t xml:space="preserve">Z této položky je hrazen poplatek za licenční smlouvu org. OSA (jedná se o předpokládanou cenu s ohledem na inflační koeficient r. 2022). Ustanovení podmínek licenční smlouvy pro rok 2023 bude ještě předmětem jednání mezi OSA a krajem. Náklady v roce 2022 činily 534.434 Kč. S ohledem na výši inflace v měsíci 06/2022 dojde k nárůstu ceny (cca 605.000 Kč). </t>
  </si>
  <si>
    <t xml:space="preserve">Na této položce jsou plánovány výdaje za nákup novin a časopisů, případně papírových knih pro členy zastupitelstva OK - cena byla stanovena s ohledem na čerpání v roce 2022 a předpokladu roku 2023.  
</t>
  </si>
  <si>
    <t xml:space="preserve">Prostředky rozpočtované na této položce jsou určeny pro úhradu výdajů za kancelářské potřeby členů zastupitelstva (včetně uvolněných členů, vybavení klubů, potřeby pro vybavení kuchyněk členů vedení - ubrousky, papírové tácky, kapesníky, nákup řezaných i hrnkových květin,...), tisk prvků grafického manuálu (hlavičkové papíry, obálky, vizitky, pamětní desky apod.). Dále náklady za svázání podkladových materiálů ROK, ZOK, výborů ZOK a komisí ROK. </t>
  </si>
  <si>
    <t>Prostředky na úhradu kurzových rozdílů při vyúčtování zahraničních pracovních cest členů zastupitelstva. Přesné čerpání této položky předem nikdy nelze určit, je stanovena minimální částka s ohledem na čerpání v minulých (covidových) letech.</t>
  </si>
  <si>
    <t>Nákup materiálu jinde nezařazený</t>
  </si>
  <si>
    <t>Studená voda včetně stočného a úplaty za odvod dešťových vod</t>
  </si>
  <si>
    <t>Na základě výpočtu poměru podlahové plochy kanceláří zastupitelů a poslaneckých klubů (13,59% v roce 2022) z celkové plochy kanceláří KÚOK (i s ohledem na nepříznivý vývoj cen už v letošním roce) byla stanovena výše nákladů za vodné a stočné. Odhadujeme navýšení cca o 10%.</t>
  </si>
  <si>
    <t>Na základě výpočtu poměru podlahové plochy kanceláří zastupitelů a poslaneckých klubů (13,59% v roce 2022 z celkové plochy kanceláří KÚOK (i s ohledem na nepříznivý vývoj cen už v letošním roce) byla stanovena výše nákladů za úhradu dálkově dodávané  tepelné energie. Na základě informací z porady vedení dne 20. 6. 2022 doporučujeme navýšení o 5 násobek (optimistická varianta).</t>
  </si>
  <si>
    <t>Na základě výpočtu poměru podlahové plochy kanceláří zastupitelů a poslaneckých klubů (13,59% v roce 2022) z celkové plochy kanceláří KÚOK (i s ohledem na nepříznivý vývoj cen už v letošním roce) byla stanovena výše nákladů za elektrickou energii. Na základě informací z porady vedení dne 20. 6. 2022 doporučujeme navýšení o 5 násobek (optimistická varianta)</t>
  </si>
  <si>
    <t xml:space="preserve">Na této položce je čerpání za PHM do vozidel užívaných členy zastupitelstva. Nárůstem na položce musíme reagovat na nepříznivý vývoj cen v letošním roce a aktuální ceny PHM. </t>
  </si>
  <si>
    <t>Na této položce jsou čerpány výdaje za tel. služby pro členy zastupitelstva a poslanecké kluby (pevné linky), za provoz mobilních telefonů členů zastupitelstva (vedení) a datových karet do NTB, tabletů členů ZOK (uvolněných i neuvolněných) apod. S ohledem na vysoutěžené sazby  a výši skutečného čerpání v roce 2022.</t>
  </si>
  <si>
    <t xml:space="preserve">Čerpání na této položce představují výdaje za roční poplatky za platební karty užívané uvolněnými členy ZOK s kompetenční oblastí (gescí) a neuvolněnému členu ROK s kompetenční oblastí (gescí). Dále čerpání na této položce představují výdaje za pojištění členů zastupitelstva při zahraničních pracovních cestách.  </t>
  </si>
  <si>
    <t xml:space="preserve">Výdaje této položky tvoří v převážné většině úhrady pronájmu prostor pro jednání či setkáních mimo sídlo kraje. Rovněž jsou na této položce plánovány výdaje za nájemné prostor pro akce související se zahraničními aktivitami OK (oficiální návštěvy apod.). </t>
  </si>
  <si>
    <t>Na této položce jsou rozpočtovány prostředky pro možnost čerpání výdajů za konzultační, poradenské a právní služby pro potřeby členů vedení OK.  Položka byla navýšena na základě doporučení členů vedení kraje již v průběhu roku 2022.</t>
  </si>
  <si>
    <t>Výdaje této rozpočtové položky tvoří úhrady nákladů za školení, semináře a jazykové vzdělávání členů Zastupitelstva a Rady Olomouckého kraje dle skutečného čerpání roku 2022 a předpokladu roku 2023.</t>
  </si>
  <si>
    <t>Výdaje této položky tvoří především grafické práce při aplikaci loga Olomouckého kraje</t>
  </si>
  <si>
    <t xml:space="preserve">Zahrnuje výdaje především za:  
- úhradu poplatků za rozhlasové a televizní přijímače užívané (v rámci kanceláří, i rádií ve služebních vozidlech) uvolněnými členy zastupitelstva,  
- úhradu podílu za zajištění úklidu budovy (Jeremenkova 40a) - podíl podlahové plochy zaujímané kancelářemi uvolněných členů vedení a polit. klubů v roce 2022 činí 13,59%. Předpokládáme navýšení ceny za úklid v roce 2023 (inflace). 
- mytí služebních automobilů 
- nákup stravenek pro uvolněné členy ROK, ZOK 
- zajištění komplexního řešení přístupnosti služeb Olomouckého kraje osobám se sluchovým postižením vč. nabídky tlumočení ukr. uprchlíkům (web kraje a web KrajPomaha.cz) </t>
  </si>
  <si>
    <t xml:space="preserve">Prostředky rozpočtované na této položce zahrnují náklady na průběžné opravy vozidel zastupitelů (7 ks osobních automobilů v roce 2022), jsou zde alokovány prostředky na povinné garanční prohlídky, STK a případnou výměnu pneumatik, rovněž se z položky hradí opravy a servis kávovarů v sekretariátech uvolněných členů ZOK.  </t>
  </si>
  <si>
    <t>Podlimitní programové vybavení</t>
  </si>
  <si>
    <t xml:space="preserve">Výdaje této položky jsou tvořeny především upgradem SW IntraDoc pro potřeby členů rady, zastupitelstva, politických klubů a zpracovatelů podkladových materiálů ROK a ZOK. </t>
  </si>
  <si>
    <t xml:space="preserve">Z této položky jsou financovány cestovní výdaje členů ZOK, komisí a výborů při tuzemských pracovních cestách nárokované zpravidla prostřednictvím klasických cestovních příkazů, popř. systémem paušálních plateb a náklady na refundaci cestovních náhrad  neuvolněného radního Ing. Michala Obrusníka.  Prostředky rozpočtované na této položce zahrnují náklady cestovních výdajů členů ZOK při zahraničních pracovních cestách nárokované zpravidla prostřednictvím klasických cestovních příkazů včetně nákupů letenek do zahraničí.  </t>
  </si>
  <si>
    <t xml:space="preserve">Z této položky jsou hrazeny výdaje na občerstvení při jednání ZOK-Hynaisova, ROK, výborů a komisí, při oficiálních návštěvách OK včetně zahraničních, občerstvení na různé akce Olomouckého kraje a pro vedení OK. </t>
  </si>
  <si>
    <t>Poskytnutí finančního daru prvnímu narozenému občánku kraje v roce 2023.</t>
  </si>
  <si>
    <t>3. Výdaje Olomouckého kraje na rok 2023</t>
  </si>
  <si>
    <t>Vratky jistot</t>
  </si>
  <si>
    <t>Výdaje na věcné dary</t>
  </si>
  <si>
    <t xml:space="preserve">Výdaje na platy zaměstnanců v pracovním poměru.Limit zaměstnanců na rok 2023 - 521 osob. Minimální rozpočet pro 521 zaměstnanců bez zohlednění případného navýšení tarifů. </t>
  </si>
  <si>
    <t xml:space="preserve">Povinné pojistné na sociální zabezpečení a příspěvek na státní politiku zaměstnanosti. Vyměřovací základ = platy zaměstnanců + dohody (DPČ,DPP) </t>
  </si>
  <si>
    <t xml:space="preserve">Povinné pojistné na veřejné zdravotní pojištění. Vyměřovací základ = platy zaměstnanců + dohody (DPČ, DPP). </t>
  </si>
  <si>
    <t>Pojistné na zákonné pojištění odpovědnosti zaměstnavatele za škodu při pracovním úrazu nebo nemoci z povolání</t>
  </si>
  <si>
    <t>Povinné pojistné na úrazové pojištění. Vyměřovací základ = platy zaměstnanců + 1 000 tis. Kč z dohod + refundace x 4,2 ‰</t>
  </si>
  <si>
    <t xml:space="preserve">Výdaje za pronájem </t>
  </si>
  <si>
    <t xml:space="preserve">Kdy nelze dopředu stanovit přesné počty úředníků a neúředníků </t>
  </si>
  <si>
    <t xml:space="preserve">Výdaje na inzerci a další služby </t>
  </si>
  <si>
    <t xml:space="preserve">Výdaje na tuzemské a zahraniční pracovní cesty zaměstnanců. </t>
  </si>
  <si>
    <t>Účastnické úplaty na konference</t>
  </si>
  <si>
    <t>Výdaje na konference, kongresy pro neúředníky</t>
  </si>
  <si>
    <t xml:space="preserve">Knihy a obdobné listinné informační prostředky </t>
  </si>
  <si>
    <t>Platby daní státnímu rozpočtu</t>
  </si>
  <si>
    <t>Náhrady mezd a příspěvky v době nemoci nebo karantény</t>
  </si>
  <si>
    <t>Dary fyzickým osobám</t>
  </si>
  <si>
    <t>Základní příděl sociálnímu fondu ve výši 4,0 % z hrubých vyplacených mezd</t>
  </si>
  <si>
    <t xml:space="preserve">Výdaje na této položce budou použity na úhradu věcných břemen souvisejících s dokončenými investičními akcemi Olomouckého kraje a to v cenové hladině nepřekračující 40 000,00 Kč (dle vyhlášky č. 410/2009 Sb., § 14 odst. 6 bod c). Výše navrhovaných prostředků představuje 100% schválené částky z roku 2022. </t>
  </si>
  <si>
    <t xml:space="preserve">Položka Podlimitní věcná břemena je rozpočtována na úhradu věcných břemen v hodnotě do 40 000,00 Kč, kam podle vyhlášky č. 410/2009 Sb., § 14 odst. 6 bod c) patří, vyjma věcných břemen, týkajících se dokončených investičních akcí Olomouckého kraje. Položka je navrhována ve výši schváleného rozpočtu roku 2022. </t>
  </si>
  <si>
    <t>Výdajová rozpočtová položka 5163 byla do rozpočtu OMPSČ pořízena v průběhu roku 2021 a představuje finanční prostředky související s úhradou pojistných smluv (2017/03666/OPŘPO/DSM a 2017/03668/OPŘPO/DSM + jejich platných dodatků), jejichž zajištění spadá od 1. 7. 2021 do gesce OMPSČ. Výše výdajů na této položce odpovídá 100,66% rozpočtu z roku 2022 a veškeré prostředky jsou podloženy uzavřenými smlouvami a jejich dodatky.</t>
  </si>
  <si>
    <t xml:space="preserve">1. Finanční prostředky na této položce jsou pořízeny na úhradu nájemného za pronájem pozemků, který nesouvisí s majetkoprávním vypořádáním dokončených investičních akcí Olomouckého kraje a je navrhována ve výši 100% schváleného rozpočtu roku 2022.  </t>
  </si>
  <si>
    <t xml:space="preserve">2. Tato rozpočtová položka je zřízena na úhradu nájemních smluv v souvislosti s vypořádáním dokončených investičních akcí Olomouckého kraje. Položka je pro rok 2023 navrhována ve výši 720 000,00 Kč, což sice představuje 211,76% rozpočtu roku 2022, přičemž tato částka je smluvně vázána na již uzavřené nájemní smlouvy, které byly nebo budou v průběhu roku 2023 postoupeny z OI na OMPSČ. Výše finančních prostředků na této rozpočtové položce je s OI každoročně konzultována a upravovaná na smluvně uzavřenou požadovanou výši. </t>
  </si>
  <si>
    <t xml:space="preserve">Položka zahrnuje z velké části prostředky související s uzavřenou smlouvou s AK Ritter – Šťastný, dále pak veškeré výdaje na úhradu znaleckých posudků, geometrických plánů v souvislosti s realizací jednotlivých dispozic u nemovitého majetku Olomouckého kraje. Položka je navrhována ve výši 100% schváleného rozpočtu roku 2022. </t>
  </si>
  <si>
    <t xml:space="preserve">Finanční prostředky z této položky budou použity na úhradu znaleckých posudků a geometrických plánů souvisejících s realizací dokončených investičních akcí Olomouckého kraje a jsou navrhovány ve výši schváleného rozpočtu pro rok 2022. </t>
  </si>
  <si>
    <t xml:space="preserve">1. Úhrada provizí realitním kancelářím dle uzavřených smluv o zprostředkování odprodeje nepotřebného nemovitého majetku </t>
  </si>
  <si>
    <t xml:space="preserve">Z této položky jsou hrazeny provize realitním kancelářím na základě smluv o zprostředkování odprodeje nepotřebného nemovitého majetku. Dále výdaje na inzerci záměrů Olomouckého kraje v tisku, na pořízení fotodokumentace, uveřejnění informací o veřejných zakázkách na centrální adrese a také výdaje za pořízení kopií znaleckých posudků či geometrických plánů. Položka je navrhována ve výši 100% rozpočtu schváleného pro rok 2022. </t>
  </si>
  <si>
    <t xml:space="preserve">Tato položka je zřízena primárně na výdaje za soudní poplatky, dále pro úhradu poplatků za ověřování listin, podpisů, případně poštovních poplatků organizacím a její výše navrhovaná pro rok 2023 odpovídá 100% rozpočtu schváleného pro rok 2022. </t>
  </si>
  <si>
    <t xml:space="preserve">Tato položka zahrnuje především výdaje na úhradu daně z nemovitých věcí a dále výdaje na finanční odvody při úhradě správních poplatků státu. Výše financí na této položce odpovídá schválenému rozpočtu pro rok 2022.  </t>
  </si>
  <si>
    <t xml:space="preserve">Ostatní neinvestiční transfery fyzickým osobám </t>
  </si>
  <si>
    <t xml:space="preserve">Výdaje této položky zahrnují poplatky fyzickým osobám za ověřování listin, podpisů, případně úhradu poštovních poplatků v souvislosti s neinvestičními výdaji Olomouckého kraje. Finanční prostředky rozpočtované pro rok 2023 odpovídají 100% rozpočtu roku 2022. </t>
  </si>
  <si>
    <t xml:space="preserve">Finanční prostředky na této položce budou použity zejména na majetkoprávní vypořádání pozemků pod silnicemi II. a III. třídy z vlastnictví třetích osob do vlastnictví Olomouckého kraje, dále pak budou prostředky z této položky použity k pořízení pozemků potřebných pro činnost příspěvkových organizací Olomouckého kraje. Výše finančních prostředků je navrhována ve výši 100% schváleného rozpočtu pro rok 2022. </t>
  </si>
  <si>
    <t xml:space="preserve">Touto položkou pořizuje OMPSČ finanční prostředky spojené s majetkoprávním vypořádáním pozemků k dokončeným investičním stavbám Olomouckého kraje a při nastavení výše finančních prostředků pro rok 2023 vychází OMPSČ z uzavřených budoucích smluv, které je nutné v následujícím roce vypořádat. Výsledná částka odpovídá 166,67% rozpočtu schváleného pro rok 2022. </t>
  </si>
  <si>
    <t xml:space="preserve">Položka je pořizována v souvislosti s financováním věcných břemen o celkové hodnotě vyšší než 40 000,00 Kč, kam tato věcná břemena spadají dle vyhlášky č. 410/2009 Sb., § 14 odst. 7 bod d). V roce 2023 představují finanční prostředky nárokované na této položce 100% objemu rozpočtu schváleného pro rok 2022. </t>
  </si>
  <si>
    <t xml:space="preserve">Tato rozpočtová položka je pořizována k úhradě věcných břemen o celkové hodnotě vyšší než 40 000,00 Kč, souvisejících s dokončenými investičními akcemi Olomouckého kraje. Objem finančních prostředků odpovídá 100% rozpočtu roku 2022. </t>
  </si>
  <si>
    <t xml:space="preserve">Nákup ochranných pracovních pomůcek podle pracovněprávních předpisů a Vnitřního předpisu Krajského úřadu Olomouckého kraje č. VP . 9/2015 (určeno pro zaměstnance jednotlivých odborů). </t>
  </si>
  <si>
    <t xml:space="preserve">Nákup příručních lékárniček na pracovištích, do služebních vozidel a jejich vybavení. </t>
  </si>
  <si>
    <t xml:space="preserve">Nákup a obměna nefunkčních mobilních telefonů, výměna starého a opotřebovaného nábytku v kancelářích zaměstnanců KÚOK, další nákupy za opotřebované nefunkční vybavení (výměna jednacích židlí, otočných židlí, varných konvic, chladniček a kávovarů). </t>
  </si>
  <si>
    <t xml:space="preserve">Nákup materiálu jinde nezařazený </t>
  </si>
  <si>
    <t>1. Veolia Energie ČR, a.s., Ostrava - Smlouva č. 2010/03881/KŘ/DSM o nájmu, provozování parovodní předávací stanice a dodávkách tepla a teplé vody - budova KÚOK (předpokládaný nárůst ceny za odebrané teplo v roce 2023).</t>
  </si>
  <si>
    <t>2. Regionální centrum Olomouc, s.r.o., Olomouc - Smlouva č. 2008/0424/KŘ/DSM o zajištění služeb - budova RCO  (předpokládaný nárůst ceny za odebrané teplo v roce 2023)</t>
  </si>
  <si>
    <t>3. ČD - Telematika, a.s., Praha - nájemní smlouva č. 2016/03037/OKŘ/DSM - centrální spisovna na Trocnovské ulici v Olomouci.  (předpokládaný nárůst ceny za odebrané teplo v roce 2023)</t>
  </si>
  <si>
    <t>Střední škola řemesel Šumperk - Smlouva č. 2015/03658/OKŘ/DSM - dohoda o užívání nebytových prostor a úhrada za služby.  (předpokládaný nárůst ceny za odebrané teplo v roce 2023)</t>
  </si>
  <si>
    <t>2. Dodavatel bude znám na základě výběrového řízení - sdružené dodávky elektrické energie - budova RCO</t>
  </si>
  <si>
    <t xml:space="preserve">1. Dodavatel bude znám na základě výběrového řízení - sdružené dodávky elektrické energie - budova KÚOK </t>
  </si>
  <si>
    <t>4. Regionální centrum Olomouc, s.r.o., Olomouc - Smlouva č. 2012/03819/KŘ/DSM o zajištění služeb pro zařízení datového centra (budova RCO) (předpokládaný nárůst ceny za elektrickou energii v roce 2023)</t>
  </si>
  <si>
    <t>5. Střední škola řemesel Šumperk - Smlouva č. 2015/03658/OKŘ/DSM - dohoda o užívání nebytových prostor a úhrada za služby (předpokládaný nárůst ceny za elektrickou energii v roce 2023)</t>
  </si>
  <si>
    <t>6. ČD Telematika, a.s., Praha - nájemní smlouva č. 2016/03037/OKŘ/DSM - centrální spisovna na Trocnovské ulici v Olomouci (předpokládaný nárůst ceny za elektrickou energii v roce 2023)</t>
  </si>
  <si>
    <t>Pohonné hmoty jsou čerpány prostřednictvím karet CCS. (dle skutečných výdajů za pohonné hmoty v roce 2022 a předpokládaného navýšení jejich cen v roce 2023)</t>
  </si>
  <si>
    <t>Regionální centrum Olomouc, s.r.o., Olomouc - Smlouva č. 2008/0424/KŘ/DSM o zajištění služeb (jsou účtovány úhrady dle skutečně odebraných jednotek) - budova RCO.  (předpokládaný nárůst ceny za elektrickou energii v roce 2023)</t>
  </si>
  <si>
    <t xml:space="preserve">Úhrada poštovného </t>
  </si>
  <si>
    <t>4. Dodavatel bude znám na základě výběrového řízení - poskytování telekomunikačních služeb (mobilní telefony)</t>
  </si>
  <si>
    <t xml:space="preserve">4.  Dopravní zdravotnictví, a.s., Praha - Smlouva č. 2004/1007/KŘ/DSM o nájmu pozemkové plochy (horní parkoviště) </t>
  </si>
  <si>
    <t>1. STARMON s. r. o., Choceň - Smlouva č. 2019/03820/OKŘ/DSM o poskytování technické podpory, 2x elektronická úřední deska (navýšení ceny o předpokládanou inflaci ve výši 15%)</t>
  </si>
  <si>
    <t xml:space="preserve">2. Regionální centrum Olomouc, s.r.o. - smlouva č. 2008/0424/KŘ/DSM, o zajištění služeb budova RCO (předpokládané navýšení cen za služby v roce 2023) </t>
  </si>
  <si>
    <t xml:space="preserve">3. BPSA s.r.o., Chrudim - Smlouva č. 2020/01338/OKŘ/DSM, o zabezpečení úklidových prací (budova RCO)  (předpokládané navýšení cen za služby v roce 2023) </t>
  </si>
  <si>
    <t xml:space="preserve">4. BPSA s.r.o., Chrudim - Smlouva č.2020/01338/OKŘ/DSM, o zabezpečení úklidových prací - budova KÚOK  (předpokládané navýšení cen za služby v roce 2023) </t>
  </si>
  <si>
    <t xml:space="preserve">6. S.O.S., a.s., Olomouc  - smlouva č. 2002/0211/SŘ/DSM, o poskytování služeb včetně dodatků (ostraha budovy KÚOK) (předpokládané navýšení cen za služby v roce 2023 o předpokládanou inflaci ve výši 15 %) </t>
  </si>
  <si>
    <t>12. Česká pošta, s.p., Praha - smlouva č. 2021/04143/OKŘ/DSM, o svozu a rozvozu poštovních zásilek</t>
  </si>
  <si>
    <t>18. Dopravní zdravotnictví a.s., Praha - smlouva č. 2012/02004/KŘ/DSM, o závodní preventivní péči  (předpokládané navýšení cen za služby v roce 2023)</t>
  </si>
  <si>
    <t>19. JOHNSON CONTROLS INTERNATIONAL, spol. s. r., Praha - Smlouva o dílo  - Měření a regulace č. 2018/02169/OKŘ/DSM  (předpokládané navýšení cen za služby v roce 2023)</t>
  </si>
  <si>
    <t xml:space="preserve">22. POWER BRIDGEm spol.s.r.o. Popůvky - smlouva č. 2022/00879/OKŘ/DSM - servis záložního zdroje </t>
  </si>
  <si>
    <t>22. Revize - klimatizace, UPS, hasicí zařízení s argonitem, ruční hasicí přístroje, hydranty, suchovod, EZS přenos, rozvaděče, nouzové osvětlení, diesel, elektroinstalace, venkovní šachta, sprinklery, vzduchotechnika (předpokládané navýšení cen za služby v roce 2023)</t>
  </si>
  <si>
    <t>24. Ostatní úhrady nasmlouvané na objednávky - poplatky za televizní přijímače, rozhlas, mytí oken v budovách KÚOK a RCO, autoprovoz (myčka), úklid kancelářských prostor nad rámec uzavřených smluv, kurýrní služba, mytí žaluzií, výroba informačního systému, likvidace dokumentů aj.  (předpokládané navýšení cen za služby v roce 2023)</t>
  </si>
  <si>
    <t>23. SAFETY PRO s.r.o., Olomouc - smlouva č. 2020/00883/OPŘPO/DSM - poskytování služeb v oblasti bezpečnosti a ochrany zdraví při práci, požární ochrany a ochrany životního prostředí pro Olomoucký kraj a příspěvkové organizace OK (předpokládané navýšení cen za služby v roce 2023)</t>
  </si>
  <si>
    <t>1. ČECHÁK HOLDING s. r. o., Praha - Smlouva č. 2020/01324/OPŘPO/DSM, rámcová smlouva o dílo - výdaje na servis a opravy služebních vozidel, záruční a pozáruční opravy služebních vozidel - Olomouc (návrh rozpočtu vychází z reality roku 2022)</t>
  </si>
  <si>
    <t>2. ČECHÁK HOLDING s. r. o., Praha - Smlouva č. 2020/01325/OPŘPO/DSM, rámcová smlouva o dílo - výdaje na servis a opravy služebních vozidel, záruční a pozáruční opravy služebních vozidel - DP Šumperk (návrh rozpočtu vychází z reality roku 2022)</t>
  </si>
  <si>
    <t xml:space="preserve">3. ČECHÁK HOLDING s. r. o., Praha - Smlouva č. 2020/01325/OPŘPO/DSM, rámcová smlouva o dílo - výdaje na servis a opravy služebních vozidel, záruční a pozáruční opravy služebních vozidel - DP Jeseník (návrh rozpočtu vychází z reality roku 2022) </t>
  </si>
  <si>
    <t>5. SITEL, spol. s r. o., Praha - Smlouva č. 2003/1081/KŘ/DSM, o provádění servisních služeb na slaboproudých systémech  (předpokládané navýšení cen za služby v roce 2023)</t>
  </si>
  <si>
    <t>6. Schindler CZ, a. s., Praha - Smlouva č. 2001/0141/SŘ/DSM - servis výtahů  (předpokládá se navýšení cen o inflaci ve výši 15% v roce 2023)</t>
  </si>
  <si>
    <t>8. JOHNSON CONTROLS INTERNATIONAL, spol. s. r. o., Praha - Smlouva o dílo - Měření a regulace č. 2018/02169/OKŘ/DSM  (předpokládá se navýšení cen o inflaci ve výši 15% v roce 2023)</t>
  </si>
  <si>
    <t xml:space="preserve">11. POWER BRIDGEm spol.s.r.o. Popůvky - smlouva č. 2022/00879/OKŘ/DSM - servis záložního zdroje </t>
  </si>
  <si>
    <t xml:space="preserve">12. Dále ostatní opravy a údržba: opravy frankovacích strojů, opravy zámků, dveří, opravy žaluzií, veškeré opravy a údržba na budovách KÚOK, v pronajatých prostorách RCO, s.r.o. a ČD-Telematika, a. s. (centrální spisovna) </t>
  </si>
  <si>
    <t xml:space="preserve">13. Další opravy a údržba: výměna požárních dveří z garáží budovy </t>
  </si>
  <si>
    <t xml:space="preserve">                                           výměna osvětlení v garážích </t>
  </si>
  <si>
    <t xml:space="preserve">                                           oprava garáží </t>
  </si>
  <si>
    <t xml:space="preserve">                                           výměna světel za úsporné LED v kantýně budovy </t>
  </si>
  <si>
    <t xml:space="preserve">                                           výměna světel v nakcelářích za LED světla</t>
  </si>
  <si>
    <t xml:space="preserve">                                           výměna koberce na podatelně budovy KÚOK </t>
  </si>
  <si>
    <t xml:space="preserve">Odměna makléři za zastupování na komoditní burze při nákupu energií na období dvou let, včetně předpokládaných poplatků komoditní burze za realizovaný nákup energií prostřednictvím komoditní burzy </t>
  </si>
  <si>
    <t xml:space="preserve">Položka zahrnuje výdaje na úhradu soudních poplatků ze soudních sporů, úhrady advokátům a notářům. </t>
  </si>
  <si>
    <t xml:space="preserve">Nákup kolků (cenin) pro potřeby jednotlivých odborů KÚOK </t>
  </si>
  <si>
    <t xml:space="preserve">Položka zahrnuje výdaje na nákup dálničních známek pro služební vozidla KÚOK, včetně zahraničních při zahraničních služebních cestách </t>
  </si>
  <si>
    <t xml:space="preserve">5. LARGO PCO s.r.o., Olomouc - smlouva č. 2007/2186/KŘ/DSM - přenos poplachových zpráv - centrální spisovna na Trocnovské ulici v Olomouci </t>
  </si>
  <si>
    <t xml:space="preserve">Účast Olomouckého kraje na výstavě "Má vlast cestami proměn pro rok 2023". Předpokládány jsou výdaje na základní prezentaci Olomouckého kraje ve výši 93 170 Kč, finanční podporu zúčastněných obcí, které budou prezentovat své proměny - 9 317 Kč/obec (předpoklad cca 5 obcí), dále náklady na dopravu panelů z Prahy do obcí Olomouckého kraje a zpět.  
</t>
  </si>
  <si>
    <t>Účast Olomouckého kraje na výstavě Má vlast - cestami proměn 2023</t>
  </si>
  <si>
    <t xml:space="preserve">a) ÚS železnice Kouty nad Desnou – Jeseník – 220 tis.  Kč - II. etapa </t>
  </si>
  <si>
    <t xml:space="preserve">b) ÚS - Prověření úpravy trasování vodovodního přivaděče „V2 propojení vody Dubicko se skupinovým vodovodem Litovel“ ve vztahu těžbu a ÚS - Obchvat Dlouhé Loučky – propojení silnic II/449 a III/4451 </t>
  </si>
  <si>
    <t xml:space="preserve">c) Konzultace na zpracování dat ÚAP </t>
  </si>
  <si>
    <t>d) Konzultace a poradenská činnost v oblasti prostorových dat a systémů</t>
  </si>
  <si>
    <t xml:space="preserve">Úhrada služeb právního zastoupení Olomouckého kraje ve věci žalob týkajících se aktualizací ZÚR OK. </t>
  </si>
  <si>
    <t>a) Správa webové aplikace Evidence podání na rok 2023 + hosting</t>
  </si>
  <si>
    <t>b) Správa webové aplikace Záměry Olomouckého kraje na rok 2023</t>
  </si>
  <si>
    <t>e) Rozvojové požadavky na Portál ÚP  (zejména na případné změny vyvolané novelou vyhlášek a SZ, realizace dle toho, jak se bude vyvíjet nový portál)</t>
  </si>
  <si>
    <t>f) Zpracování dat struktury a výšky zástavby v obcích Olomouckého kraje</t>
  </si>
  <si>
    <t>Úkoly nové při naplňování Zásad územního rozvoje Olomouckého kraje vydaných usnesením č. UZ/21/32/2008 pod č.j.KUOK/8832/2008/OSR-1/274 dne 22. 2. 2008 ve znění pozdějších aktualizací (Aktualizace č. 1 ZÚR OK, vydané usnesením č. UZ/19/44/2011 pod č.j. KUOK 28400/2011 ze dne 22. 4. 2011, Aktualizace č.2b ZÚR OK, vydané usnesením č. UZ/4/41/2014 pod č.j. KUOK 41993/2017 ze dne 24. 4. 2017, Aktualizace č. 3 ZÚR OK, vydané usnesením č. UZ/14/43/2019 pod č.j. KUOK 24792/2019 ze dne 25. 2. 2019 a Aktualizace č. 2a ZÚR OK vydané usnesením č. UZ/17/60/2019 pod č.j. KUOK 104377/2019 ze dne 23. 9. 2019 a Aktualizace č. 4 ZÚR OK vydané usnesením č. UZ/7/81/2021 ze dne 13. 12. 2021 vyplývající z pořizování jejich aktualizací dle § 42 odst. 1 stavebního zákona, ve znění pozdějších předpisů.</t>
  </si>
  <si>
    <t>Případná další aktualizace bude hrazena z peněz Aktualizace č. 5</t>
  </si>
  <si>
    <t>Zásady územního rozvoje Olomouckého kraje (ZÚR OK)</t>
  </si>
  <si>
    <t>a) Zajištění občerstvení na seminářích k POV 2023 pro celkem cca 300 účastníků (5 okresů kraje)</t>
  </si>
  <si>
    <t>b) Zajištění občerstvení na jednáních odborné veřejnosti a pracovních skupin pro realizaci Strategie rozvoje územního obvodu Olomouckého kraje</t>
  </si>
  <si>
    <t>c) Zajištění občerstvení na jednání odborné veřejnosti a pracovních skupin pro plnění akčního plánu Územně energetické koncepce Olomouckého kraje včetně zpracování studií</t>
  </si>
  <si>
    <t>d) Zajištění občerstvení na jednáních u kulatých stolů a panelových diskusích. Zajištění občerstvení na jednáních Teritoriálního paktu zaměstnanosti Olomouckého kraje, z.s. Regionální sektorové dohody v oblasti textilního, obuvnického a kožedělného průmyslu, RHSD OK apod</t>
  </si>
  <si>
    <t>e) Zajištění občerstvení pro setkání vedení kraje s partnery z oblasti venkova, zástupci mikroregionů, MAS, obcí a měst. Cílem akcí je přenos aktuálních informací z oblasti regionálního rozvoje, kohezní politiky EU, aktivity kraje směrem k venkovskému prostředí apod.</t>
  </si>
  <si>
    <t>f) Zajištění občerstvení pro setkání odboru s pracovníky regionálního rozvoje na magistrátech a městských úřadech ORP Olomouckého kraje.  Důvodem realizace akce je přenos aktuálních informací z oblasti regionálního rozvoje, kohezní politiky EU, aktivity kraje a měst pro podporu podnikatelů, rozvoj venkova, energetika, koncepční práce apod.</t>
  </si>
  <si>
    <t>g) Zajištění občerstvení na semináře k Rámcovým programům, EHP/Norsko a Evropské územní spolupráce. Důvodem realizace akcí je spolupráce s MMR a MF, kteří plní funkci koordinátorů programů v ČR.</t>
  </si>
  <si>
    <t>h) Zajištění občerstvení na setkání zástupců Olomouckého kraje s územními partnery v ORP Olomouckého kraje</t>
  </si>
  <si>
    <t>i)  Zajištění občerstvení na další akce pořádané během roku, u nichž nastane potřeba realizace</t>
  </si>
  <si>
    <t>Výdaje na zajištění občerstvení pro účastníky porad pro 38 stavebních úřadů, 13 úřadů územního plánování:</t>
  </si>
  <si>
    <t>1. Pohoštění na akce pořádané oddělením regionálního rozvoje</t>
  </si>
  <si>
    <t>2. Pohoštění na porady stavebních úřadů, úřadů územního plánování</t>
  </si>
  <si>
    <t>3. Pohoštění v rámci prezentace kraje a místních podnikatelů na konferencích, veletrzích, soutěžích a dalších akcích:</t>
  </si>
  <si>
    <t xml:space="preserve">Zajištění občerstvení na konferencích a veletrzích za účelem propagace investičních příležitostí, rozvojových ploch, průmyslových zón, brownfieldů, apod. Výdaje na zajištění občerstvení na slavnostním večeru spojeném s vyhlášením soutěže Podnikatel roku 2022 Olomouckého kraje, Cena hejtmana Olomouckého kraje za společenskou odpovědnost 2022. Schválení této aktivity bude součástí Plánu aktivit na rok 2023, který bude připraven k projednání v ROK v lednu 2023. </t>
  </si>
  <si>
    <t xml:space="preserve">ZOK schválilo dne 18. 9. 2017 svým usnesením UZ/6/64/2017 zvýšení členského příspěvku na 400 000 Kč a dodatek č. 1 (2009/03250/OSR/DSM/1) ke smlouvě o přidruženém členství. Poskytnutí příspěvku je realizováno vždy dle smlouvy v I. čtvrtletí daného kalendářního roku na žádost euroregionu.  </t>
  </si>
  <si>
    <t xml:space="preserve">ZOK schválilo dne 18. 9. 2017 svým usnesením UZ/6/64/2017 zvýšení členského příspěvku na 100 000 Kč - dodatek č. 2 (2005/0924/OSR/DSM/2) ke smlouvě o mimořádném členství. Poskytnutí příspěvku je realizováno vždy dle smlouvy v I. čtvrtletí daného kalendářního roku na žádost euroregionu. </t>
  </si>
  <si>
    <t xml:space="preserve">Členství Olomouckého kraje bylo schváleno Radou Olomouckého kraje dne 4. 6. 2018, č. usnesení UR/43/32/2018 a následně Zastupitelstvem Olomouckého kraje dne 25. 6. 2018, č. usnesení UZ/11/55/2018, dále Radou Olomouckého kraje dne 18. 3. 2019, č. usnesení UR/61/36/2019. Poskytnutí příspěvku je realizováno vždy v I. čtvrtletí daného kalendářního roku na žádost spolku. </t>
  </si>
  <si>
    <t xml:space="preserve">Zajištění služby obecného hospodářského zájmu se zaměřením na území Olomouckého kraje na základě smlouvy o poskytování dotace na realizaci služby obecného hospodářského zájmu č. 2021/04166/OSR/DSM, o jejímž uzavření rozhodlo Zastupitelstvo Olomouckého kraje svým usnesením č. UZ/7/86/2021 dne 13. 12. 2021. Částka pro rok 2023 bude stanovena na základě schváleného rozpočtu Olomouckého kraje na rok 2023. </t>
  </si>
  <si>
    <t xml:space="preserve">Konkrétní výši členského příspěvku na rok 2023 stanovilo Valné shromáždění ESÚS v červnu 2022 (14 361,60 EUR). Výše ročního členského příspěvku Olomouckého kraje se odvíjí od schválené částky Valným shromážděním a od aktuálního kurzu, tudíž skutečnou výši členského příspěvku Olomouckého kraje v Kč nelze nyní přesně vyčíslit.  </t>
  </si>
  <si>
    <t xml:space="preserve">Vydávání prezentačních materiálů a brožur, nákup a výroba propagačních předmětů na veletrhy, konference, soutěže či jiné prezentační akce, dále grafická příprava těchto materiálů.  Schválení této aktivity bude součástí Plánu aktivit na rok 2023, který bude připraven k projednání v ROK v lednu 2023.  </t>
  </si>
  <si>
    <t>2. Náklady na propagaci vyhlášení vítězů krajského kola Vesnice roku 2023</t>
  </si>
  <si>
    <t>Finanční prostředky budou využity na výrobu diplomů, výrobu předávacích šeků na vyhodnocení krajského kola soutěže Vesnice roku 2023, brožury Vesnice roku 2023.</t>
  </si>
  <si>
    <t>3. Náklady na propagaci vyhlášení vítězů soutěže Cena hejtmana Olomouckého kraje za společenskou odpovědnost 2022</t>
  </si>
  <si>
    <t xml:space="preserve">Finanční prostředky budou využity na výrobu diplomů, cen, upomínkových předmětů aj. pro vyhodnocení soutěže Cena hejtmana Olomouckého kraje za společenskou odpovědnost 2022. Schválení této aktivity bude součástí Plánu aktivit na rok 2023, který bude připraven k projednání v ROK v lednu 2023. </t>
  </si>
  <si>
    <t>4. Náklady na propagaci vyhlášení vítězů soutěže Podnikatel roku 2022</t>
  </si>
  <si>
    <t xml:space="preserve">Finanční prostředky budou využity na výrobu diplomů, cen, upomínkových předmětů aj. pro vyhodnocení soutěže Podnikatel roku 2022. Schválení této aktivity bude součástí Plánu aktivit na rok 2023, který bude připraven k projednání v ROK v lednu 2023. </t>
  </si>
  <si>
    <t xml:space="preserve">5. Poradenská, informační a analytická činnost v oblasti podpory podnikání a zaměstnanosti </t>
  </si>
  <si>
    <t>Vydávání informačních publikací, brožur a letáků zaměřených na aktuální požadavky místních samospráv, podnikatelů, univerzit, výzkumných pracovišť a vedení kraje (např. dotační a proexportní možnosti pro podnikatele a výzkumné organizace, volné průmyslové nemovitosti a brownfieldy, inovační infrastruktura, aktualizovaná brožura na strategické plochy Olomouckého kraje, statistiky o podnikání, zaměstnanosti a inovacích). Podrobnější rozpracování výše uvedených aktivit bude součástí Plánu aktivit v oblasti podpory podnikání na rok 2023, který bude připraven k projednání v ROK v lednu 2023.</t>
  </si>
  <si>
    <t>1. Pronájem na akce pořádané oddělením regionálního rozvoje</t>
  </si>
  <si>
    <t xml:space="preserve">a) Pronájem v rámci podpory podnikání na odborných konferencích a veletrzích za účelem podpory podnikání a propagace investičních rozvojových ploch, průmyslových zón, brownfieldů apod. Schválení této aktivity bude součástí Plánu aktivit na rok 2023, který bude připraven k projednání v ROK v lednu 2023
</t>
  </si>
  <si>
    <t>b) Pronájem pro pracovní setkání zástupců mikroregionů Olomouckého kraje. Tradiční aktivita vedení kraje směrem ke klíčovým partnerům z oblasti venkova, zástupcům mikroregionů, MAS, obcí a měst. Cílem realizace akce je přenos aktuálních informací (problematika kohezní politiky 2020+, regionálního rozvoje, dotační programy OK pro obce apod.) z vedení kraje na zástupce venkova.  Finanční prostředky budou využity na pronájem místnosti včetně pronájmu techniky a ozvučení</t>
  </si>
  <si>
    <t xml:space="preserve">c) Pronájem pro workshop pro zástupce obcí s rozšířenou působností Olomouckého kraje (ORP Olomouckého kraje). Tradiční aktivita odboru směrem k pracovníkům regionálního rozvoje na magistrátech a městských úřadech ORP Olomouckého kraje. Důvodem realizace akce je přenos aktuálních informací z krajského úřadu na ORP (problematika kohezní politiky 2020+, regionálního rozvoje, dotační zdroje kraje, energetické hospodaření apod.) Finanční prostředky budou využity na pronájem místnosti včetně pronájmu techniky a ozvučení. </t>
  </si>
  <si>
    <t>d) Cena hejtmana Olomouckého kraje za společenskou odpovědnost 2022 - pronájem v rámci organizace soutěže Cena hejtmana Olomouckého kraje za společenskou odpovědnost 2022 (pro semináře pro soutěžící, k vyhlášení výsledků soutěže). Schválení této aktivity bude součástí Plánu aktivit na rok 2023, který bude připraven k projednání v ROK v lednu 2023</t>
  </si>
  <si>
    <t>e) Podnikatel roku 2022 Olomouckého kraje - pronájem pro vyhlášení vítěze krajského kola soutěže Podnikatel roku 2022 Olomouckého kraje. Schválení této aktivity bude součástí Plánu aktivit na rok 2023, který bude připraven k projednání v ROK v lednu 2023</t>
  </si>
  <si>
    <t xml:space="preserve">f)  Pronájem na další akce pořádané během roku, u nichž nastane potřeba realizace </t>
  </si>
  <si>
    <t>2. Pronájem - setkání KÚOK s úřady územního plánování a stavebními úřady</t>
  </si>
  <si>
    <t>Pronájem místností v případě konání výjezdních porad KUOK s úřady územního plánování a se stavebními úřady:
a) Pronájem pro stavební úřady 13 tis. Kč
b) Pronájem pro úřady územního plánování 15 tis. Kč</t>
  </si>
  <si>
    <t>3. Pronájem - informační semináře k dotačnímu programu Obchůdek a případně dalším programům</t>
  </si>
  <si>
    <t>Pronájem prostor a pronájem technického vybavení pro účely konání informačních seminářů k dotačnímu programu Obchůdek a případně dalším programům</t>
  </si>
  <si>
    <t xml:space="preserve">Realizace služeb souvisejících s provozem trafostanic. Jedná se o preventivní údržbu, pravidelné prohlídky a periodické revize trafostanic v majetku Olomouckého kraje. Předpoklad uzavření nové rámcové smlouvy  v prosinci 2022.    </t>
  </si>
  <si>
    <t xml:space="preserve">2. Zajištění poradenské činnosti k vlajkovým projektům Strategie rozvoje územního obvodu Olomouckého kraje </t>
  </si>
  <si>
    <t>Zajištění zpracování podkladů od partnerů z pracovní skupiny pro realizaci Strategie rozvoje územního obvodu Olomouckého kraje. Projednání výstupů s klíčovými stakeholdery či zástupci cílových skupin, nositeli dílčích projektů, poskytovateli externí finanční podpory apod. Zpracování analytických dat a výstupů z území Olomouckého kraje pro vlajkové projekty, přípravu publikací, prezentace v médiích. V roce 2023 předpokládáme zpracování Marketingové strategie Olomouckého kraje.</t>
  </si>
  <si>
    <t>3. Zajištění poradenské činnosti v oblasti realizace Koncepce rozvoje cyklistické dopravy v Olomouckém kraji</t>
  </si>
  <si>
    <t xml:space="preserve">Zajištění služeb krajského cyklokoordinátora v r. 2023, který koordinuje plnění akčního plánu Koncepce rozvoje cyklistické dopravy v Olomouckém kraji, zajišťuje činnost pracovní skupiny pro rozvoj cyklistiky v Olomouckém kraji a spolupracuje s Olomouckým krajem a obcemi na přípravě úseků cyklistických komunikací. </t>
  </si>
  <si>
    <t xml:space="preserve">4.  Zajištění projektů Smart Region - Olomoucký kraj </t>
  </si>
  <si>
    <t>5. Konzultační služby energetického specialisty v rámci přípravy na recertifikační audit EnMS dle ČSN EN ISO 50001</t>
  </si>
  <si>
    <t>Konzultační služby v rámci přípravy na provedení recertifikačního auditu EnMS dle ČSN EN ISO 50001, poskytování metodické pomoci v průběhu recertifikačního auditu a bezprostředně po ukončení recertifikačního auditu.</t>
  </si>
  <si>
    <t>6. Konzultační a poradenské služby - Cena hejtmana Olomouckého kraje za společenskou odpovědnost 2022</t>
  </si>
  <si>
    <t>a) Konzultační služby spojené s propagací a zajištěním soutěže Cena hejtmana za společenskou odpovědnost 2022. Jedná se o poradenské služby pro zájemce o účast v soutěži, připomínkování dokumentů, průběžná spolupráce s CSR manažerem. 
b) Konzultační služby spočívající v zajištění certifikovaných externích hodnotitelů CSR k formálnímu hodnocení dotazníků přijatých od soutěžících (externí hodnotitelé budou zajištěni ve spolupráci s Radou kvality ČR).</t>
  </si>
  <si>
    <t>Základní informační servis prostřednictvím webové platformy včetně konzultačních služeb</t>
  </si>
  <si>
    <t xml:space="preserve">
Výdaje na základní informační servis prostřednictvím webové platformy včetně konzultačních služeb - provoz OKLinky. </t>
  </si>
  <si>
    <t>1. Technické zabezpečení soutěže Vesnice roku 2023</t>
  </si>
  <si>
    <t xml:space="preserve">Náklady na přepravu a činnost 10-ti členné hodnotitelské komise v rámci soutěže Vesnice roku 2023. </t>
  </si>
  <si>
    <t xml:space="preserve">Zajištění účasti na tuzemských veletrzích, konferencích, burzách práce a vzdělání. Úhrada služeb spojených s grafickým návrhem, stavbou, demontáží stánku, včetně registračního poplatku, úklidu, vybavení stánku potřebným nábytkem a dalším zařízením (elektřina, osvětlení, voda). Schválení této aktivity bude součástí Plánu aktivit na rok 2023, který bude připraven k projednání v ROK v lednu 2023.    </t>
  </si>
  <si>
    <t>4. Služby spojené s organizací soutěže Podnikatel roku 2022</t>
  </si>
  <si>
    <t>Organizace a zajištění uspořádání 6 seminářů pro 3 cílové skupiny v území OK. Služby související s propagací soutěže v médiích (mediální kampaň, tvorba reklamních spotů, bannerová inzerce, propagace na sociálních sítích apod.).</t>
  </si>
  <si>
    <t xml:space="preserve">5. Služby spojené s organizačním zajištěním informačních a vzdělávacích akcí k programům EU formou workshopů, on-line webinářů a prezentací pro zájemce z Olomouckého kraje </t>
  </si>
  <si>
    <t>Organizační zajištění informačních a vzdělávacích akcí k programům EU formou workshopů, on-line webinářů a prezentací pro zájemce z Olomouckého kraje</t>
  </si>
  <si>
    <t>6. Zajištění realizace opatření akčního plánu Územně energetické koncepce OK formou jednání pracovní skupiny zástupců CZT, OK obcí</t>
  </si>
  <si>
    <t xml:space="preserve">Zajištění realizace opatření akčního plánu Územně energetické koncepce OK č. 1.4. a 6.3. Zajištění jednání pracovních skupin zástupců odborné veřejnosti k aktuálním tématům a problémům souvisejících s SZT, zásobováním eletrickou energií a plynem. </t>
  </si>
  <si>
    <t xml:space="preserve">Zajištění energetických služeb pro KÚOK, PO a a AGEL SMN externím dodavatelem.
Součástí předmětu plnění je plnění povinnosti dle § 7a zákona č. 406/2000 Sb. o hospodaření energií pro budovy užívané orgánem veřejné moci, tj. zpracování PENB, Energetické posudky, Závěrečná vyhodnocení akce, příprava podkladů pro investiční akce v oblasti hospodaření s vodou na majetku OK a odborné poradenství a zpracování stanovisek. Předpoklad uzavření nové rámcové smlouvy  v prosinci 2022.     
</t>
  </si>
  <si>
    <t xml:space="preserve">8. Provedení recertifikačního auditu EnMS dle ISO ČSN 50001 na energetickém hospodářství PO a KÚOK, vzdělávání KÚOK a PO v oblasti energetického managementu </t>
  </si>
  <si>
    <t>Provedení recertifikačního auditu EnMS dle ISO ČSN 50001 po 3 letech od provedení certifikace EnMS formou externí služby. Zavedení EnMS schválila ROK dne 23. 3. 2016 usnesením č. UR/92/30/2016. Výběr dodavatele bude proveden do prosince 2022 formou VZMR pro období 2023-2025.
Položka dále obsahuje zajištění vzdělávání KÚOK a PO v oblasti energetického managementu, formou externí lektorské služby.</t>
  </si>
  <si>
    <t>Zajištění interních auditů EnMS dle ČSN EN ISO 50001 u cca 50 příspěvkových organizací OK, formou externí služby, na základě objednávky.</t>
  </si>
  <si>
    <t xml:space="preserve">10.  Místní šetření pro kontrolu systému vytápění a systému klimatizací na budovách PO, KÚOK a AGEL SMN, kontrola systému vytápění a systému klimatizací na budovách AGEL SMN </t>
  </si>
  <si>
    <t>Soutěž Vesnice roku 2023</t>
  </si>
  <si>
    <t xml:space="preserve">Ocenění obcí Olomouckým krajem v krajském kole soutěže Vesnice roku 2023, za 1. místo 200 tis. Kč na uspořádání slavnostního vyhlášení krajského kola, 2. místo 100 tis. Kč, 3. místo 100 tis. Kč, speciální finanční ocenění dalším obcím - celkem 250 tis. Kč. Soutěž má vazbu na celostátní kolo organizované MMR. </t>
  </si>
  <si>
    <t xml:space="preserve">Úhrada správního poplatku - výstava Má vlast cestami proměn 2023 Magistrátu Města Olomouc. </t>
  </si>
  <si>
    <t xml:space="preserve">11. Služby spojené s organizací a propagací soutěže Cena hejtmana Olomouckého kraje za společenskou odpovědnost 2022 </t>
  </si>
  <si>
    <t xml:space="preserve">Zemědělské pachtovné </t>
  </si>
  <si>
    <t>Prádlo, oděv a obuv s výjimkou ochranných pomůcek</t>
  </si>
  <si>
    <t xml:space="preserve">Pořízení služebních stejnokrojů - odborní zaměstnanci státní správy lesů, myslivosti a rybářství jsou oprávnění při výkonu své funkce nosit služební stejnokroj:                                                                                
- státní správa lesů § 51 odst. 2 zákona č. 289/1995 Sb., o lesích                                                        
- státní správa myslivosti § 61 odst. 4 zákona č. 449/2001 Sb., o myslivosti      
- státní správa rybářství § 25 zákona č. 99/2004 Sb., o rybářství                                                   
Na základě úplného znění VP č. 3/2013, o stanovení okruhu odborných zaměstnanců KÚOK, kterým se k výkonu funkce přiděluje služební stejnokroj, bude mít v roce 2023 nárok na přidělení nebo obnovu stejnokroje 7 zaměstnanců.  </t>
  </si>
  <si>
    <t xml:space="preserve">2. Úhrada části nákladů spojených s konáním 13. ročníku akce ""Oslavy lesa na Floře"". Záštitu nad touto soutěží měl doposud vždy hejtman Olomouckého kraje. Cílem projektu, který je zařazen do programu lesnické pedagogiky, je environmentální osvěta veřejnosti a informovanost o trvale udržitelném lesnickém hospodaření v Olomouckém kraji. V předchozích ročnících byla účast na této dvoudenní akci cca 3.000 účastníků, zejména dětí. Na zajištění přípravy a průběhu akce se podílí řada subjektů. V roce 2014, 2015, 2016, 2017, 2018, 2019, 2020, 2021 a 2022 to bylo asi 20 organizací, např. Výstaviště Flora, a.s., Lesy České republiky, s.p., Lesy města Olomouce, a.s., Ústav pro hospodářskou úpravu lesů, Sdružení vlastníků soukromých a obecních lesů v ČR, Střední lesnická škola v Hranicích, Agentura ochrany přírody a krajiny, CHKO Litovelské Pomoraví, CHKO Jeseníky, Muzeum Komenského v Přerově, Sdružení lesních pedagogů ČR a další. Na realizaci akce se Olomoucký kraj podílí každoročně. </t>
  </si>
  <si>
    <t>Průběžná aktualizace Databáze ochrany pásem vodních zdrojů na území OK včetně grafických a vektorových vrstev pro zachování její aktuálnosti.</t>
  </si>
  <si>
    <t xml:space="preserve">Technická podpora na zpracování návrhů na aktualizaci PRVKOK a zajištění prací na aplikaci PRVKOK. </t>
  </si>
  <si>
    <t xml:space="preserve">Poradenství, analýzy a studie zpracovávané externími experty a organizacemi pro potřebu zabezpečení výkonu státní správy a samosprávy v oblasti ochrany ovzduší. Rada Olomouckého kraje usnesením č. UR/55/41/2022 ze dne 6. 6. 2022 schválila Časový plán Olomouckého kraje k provádění opatření uložených v Programu zlepšování kvality ovzduší – zóna Střední Morava CZ 07 a uložila krajskému úřadu realizovat aktivity stanovené v tomto Plánu. Pro realizaci optření č. 2 "Zvýšení povědomí provozovatelů o vlivu spalování pevných paliv na kvalitu ovzduší, významu správné údržby a obsluhy zdrojů a volby spalovaného paliva" Olomoucký kraj bude garantovat a zaštítí uspořádání interaktivní edukační show „Smokeman zasahuje“ zaměřené na vytápění domácností. Akce bude zajištěna ve vybraných obcích s rozšířenou působností Olomouckého kraje, které jsou současně cílovými obcemi dle PZKO 2020 +.  Pro realizaci opatření č. 3 "Snížení vlivu stávajících stacionárních zdrojů na úroveň znečištění ovzduší - snižování fugitivních a vykazovaných emisí" bude nutno v případě vybraných zdrojů, kterým budou zpřísněny podmínky provozu zajištění zpracování rozptylových studií. Rozptylové studie zpracované autorizovanou osobou podle ustanovení § 32 odst. 1 písm. e) budou prokazovat snížení úrovně znečištění ovzduší. Povinnost 
obcím a krajům a provádět opatření, která jim byla uložena v příslušném programu zlepšování kvality ovzduší, v rámci svých možností tak, aby bylo imisního limitu dosaženo co nejdříve, ukládá ustanovení § 9 odst. 4 zákona o ochraně ovzduší.  </t>
  </si>
  <si>
    <t xml:space="preserve">Finanční spoluúčast Olomouckého kraje na realizaci projektu "Intenzifikace odděleného sběru a zajištění využití komunálního odpadu včetně jeho obalové složky" v roce 2023. Rada Olomouckého kraje usnesením UR/22/47/2022 schválila účast Olomouckého kraje ve výše uvedeném projektu.  </t>
  </si>
  <si>
    <t xml:space="preserve">Podle textu uzavřené smlouvy má být rozsah plnění pro další roky vždy do 31. 03. následujícího kalendářního roku konkretizován dodatkem ke smlouvě. Projekt byl realizován v letech 2004 - 2022. Celková výše nákladův roce 2004 tvořených zakoupením sběrových nádob a jejich distribucí obcím, informační kampaně o třídění a recyklaci komunálních odpadů byla 3, 5 mil. Kč a byla plně hrazena firmou EKO-KOM, a.s.  Celková výše nákladů v roce 2005 byla 4,5 mil Kč. Z toho příspěvek firmy EKO-KOM, a.s. byl ve výši 4 mil. Kč. Celková výše nákladů v roce 2006 až 2009 byla shodně 5,2 mil Kč. Z toho příspěvek firmy EKO-KOM, a.s. byl ve výši 4,2 mil. Kč. V roce 2010 byly celkové náklady projektu 4 mil. Kč. Z toho spoluúčast kraje činila 900 tis. Kč. V roce 2011 byly celkové náklady projektu 3,9 mil. Kč. Z toho spoluúčast kraje činila 800 tis. Kč. V roce 2012 jsou celkové náklady projektu 3,9 mil. Kč. Z toho spoluúčast kraje činila 700 tis. Kč. V roce 2013 činí celkové náklady projektu 3,2 mil. Kč. Z toho spoluúčast kraje činí 700 tis. Kč. V roce 2013 byly celkové náklady projektu 3,2 mil. Kč. Z toho spoluúčast kraje činila 700 tis. Kč. V roce 2014 byly celkové náklady projektu na 3,4 mil. Kč. Z tohospoluúčast kraje činila 700 tis. Kč. V roce 2015 byly celkové náklady projektu 3,6 mil. Kč. Z toho spoluúčast kraje činila 700 tis. Kč. V roce 2016 byly celkové náklady projektu na 4,8 mil. Kč. Z toho spoluúčast kraje činila 700 tis. Kč. V roce 2017 byly celkové náklady 1, 06 mil. Kč. Z toho spoluúčast kraje činila 700 tis. Kč. V roce 2018 byly celkové náklady 2,8 mil. Kč. Z toho spoluúčast kraje činila 600 tis. Kč. V roce 2019 byly celkové náklady 3,5 mil. Kč. Z toho spoluúčast kraje činila 425 tis. Kč. V roce 2020 byly celkové náklady 2,8 mil. Kč. Z toho  spoluúčast kraje činila 535 tis. Kč. V roce 2021 byly celkové náklady 2,74 mil. Kč. Z toho spoluúčast kraje činila 435 tis. Kč. V roce 2022 byly celkové náklady 4,397 mil. Kč. Z toho spoluúčast kraje činila 395 tis. Kč. Podle zástupců firmy EKO-KOM a.s., je předpoklad, že v roce 2023 budou z její strany na realizaci projektu opětovně poskytnuty finanční prostředky. Vzhledem ke skutečnosti, že realizace tohoto projektu je pro kraj a zejména obce na území kraje velice výhodná (doposud bylo pro obce nakoupeno 4 772 kontejnerů na separovaný sběr odpadu). </t>
  </si>
  <si>
    <t xml:space="preserve">Ministerstvo životního prostředí zpracovalo aktualizaci Plánu odpadového hospodářství ČR 2015 - 2024 s výhledm do roku 2035 (POH ČR) a dne 11. 5 2022 byla tato aktualizace schválena vládou ČR. Podle ust. § 101 zákona č. 541/2020 Sb., o odpadech je krajský úřad povinen zpracovat a zveřejnit návrh plánu odpadového hospodářství kraje nebo jeho změny do 18 měsíců ode dne vydání závazné části POH ČR. </t>
  </si>
  <si>
    <t>Náklady na provoz stanic pro handicapované živočichy - úhrada výdajů pro handicapované živočichy spojených s odchytem, převzetím, veterinárním vyšetřením, ošetřením a léčbou, zpětným návratem do volné přírody, na nákup krmení a výdajů spojených s dopravou při uvedených činnostech vzniklých do 31. 12. 2023.</t>
  </si>
  <si>
    <t xml:space="preserve">Úhrada nákladů na zpracování plánů péče o zvláště chráněná území - přírodní rezervace, přírodní památky. Jedná se o přenesenou působnost kraje (ust. § 77a odst. 4 písm. e) zákona č. 114/1992 Sb.). Důvodem pro navýšení je nutnost zadání zpracování nových plánů péče o území vyhlášená v minulosti, u kterých jsou navrhovány změny a úpravy. </t>
  </si>
  <si>
    <t>Přírodní rezervace, přírodní památky - celkem 102 území. Kraje zajišťují péči o tato zvláště chráněná území v přenesené působnosti kraje 
(ust. § 77a odst. 2 zákona č. 114/1992 Sb.) Péče o zvláště chráněná území na území Olomouckého kraje je dlouhodobě finančně výrazně podhodnocena, což vedlo k omezení rozsahu prováděných prací v jednotlivých územích. Výše příspěvku na 1 ha koseného území je neměnný již několik let,  částka 18 000,- Kč/ 1 ha ručního kosení  byla vyplácena již v roce 2009. Částky vyplácené Krajským úřadem Olomouckého kraje jsou výrazně nižší než částky vyplácené ostatními orgány ochrany přírody.  Např. Agentura ochrany přírody ČR, která rovněž zajišťuje péči o zvláště chráněná území, postupuje při uvolňování finančních prostředků podle každoročně zveřejňovaných nákladů obvyklých opatření, kdy v roce 2022 činí částka za kosení ručně vedenou sekačkou 30 000,- Kč/ha, tzn. o 67% více než KUOK, křovinořezem 33 000,- Kč /ha, tzn.o 83% více než KUOK.  Nedostatečná výše finančního příspěvku vlastníkům a nájemcům, jež zajišťují péči o tato území přímo, má za důsledek snižování zájmu těchto subjektů tuto činnost nadále realizovat. V takovém případě jsme nuceni i tyto práce poptávat formou veřejné zakázky, kde realizace prací prostřednictvím vysoutěžených dodavatelů je obecně několikatinásobně dražší.  Požadovaná částka je v minimální výši pro udržení stávajícího stavu ZCHÚ v odpovídající kvalitě, za využití zajištění péče prostřednictvím vlastníků či nájemců.  Finanční prostředky alokované na péči o zvláště chráněná území ve schváleném rozpočtu v roce 2022 byly v nedostatečné výši a neumožnily realizaci péče v rozsahu stanoveném ve schválených plánech. V případě, že se toto bude opakovat i v dalších letech, reálně v některých případech hrozí možnost zániku předmětu ochrany a tím neplnění závazků, vyplývajících 
z příčlenění k EU. Dále nutno uvést, že i v případě, kdy nedojde k ohrožení předmětu ochrany, bude v následujících letech nutno vynaložit větší objem finančních prostředků na jejich údržbu. 
Úhrada nákladů spojených s tvorbou materiálů k problematice ochrany přírody - zajišťování ekologické výchovy a vzdělávání (ust. § 77a odst. 4 písm. w zákona č. 114/1992 Sb.)</t>
  </si>
  <si>
    <t>Aplikace KROS, 7 licencí field workwer, ARCDATA/ESRI - licence Field Worker pro ODSH k GPS sběru dat, ARCDATA/ESRI - 3 licence Field Worker , aplikace inQoolu, právní systémy ASPI, MENTOR, CODEXIS green + CODEXIS cloud pro KÚ a PO, aplikace RTS. Navýšení ASPI pro PO.</t>
  </si>
  <si>
    <t xml:space="preserve">Nákup hardware (pracovní stanice, notebooky, monitory, grafické stanice, tablety, tiskárny, skenery, čtečky čárových kódů, zálohovací pásky, komponenty servery a další obdobný sortiment) s finančním omezením do 40 000,00 Kč.  </t>
  </si>
  <si>
    <t>Nákup materiálu - klávesnice, myši, kabely, SSD disky, redukce, paměti, konektory, baterie do NB, obrazovky na výměnu a jiná příslušenství k IT, nové čipové karty Starcos 3.7 (cca 250ks).</t>
  </si>
  <si>
    <t>úhrady v cizích měnách - produkty Microsoft, služba VIMEO</t>
  </si>
  <si>
    <t xml:space="preserve">Pronájem optických tras, pronájem optických vláken, pronájem reprografické techniky a nových ""malých"" tiskáren, systém analytických nástrojů pro sledování síťového provozu. Pronájem prostředí CDE pro řešení staveb v BIM, MicroStation (spolu s programem AutoCAD, kterému končí licence v roce 2024)  slouží pro práci s daty v dgn formátu a je využíván ke kontrolám územních plánů, které jsou předkládány krajskému úřadu (jako orgánu územního plánování) dle metodiky MINIS nebo Standardu vybraných částí územního plánu (standard MMR). Přístup ke kontrolnímu programu standardu MMR mají pouze kraje a je tak potřeba projektantům územních plánů nabídnout v tomto součinnost, mnohdy je nezbytné zobrazit jejich surová data a projekty jsou často dodávané také ve formátu dgn, pro jehož čtení slouží právě program MicroStation. Program MicroStation rovněž slouží k práci s předávanými daty pro územně analytické podklady (zejména v oblasti technické a dopravní infrastruktury), pro některé starší územní studie a data zásad územního rozvoje kraje, které jsou v některých aktualizacích rovněž odevzdané ve formátu dgn.  Navýšení: smlouva - Systém analytických nástrojů pro sledování síťového provozu, pronájem prostředí CDE, pronájem MicroStation </t>
  </si>
  <si>
    <t xml:space="preserve">Zprovoznění konverzních pracovišť pro autorizovanou konverzi dokumentů na odborech včetně pořízení kvalifikovaných podpisů pro zaměstnance, program Enterprise Architect slouží pro tvorbu a editaci architektonických schémat a diagramů počítačových systémů. Předávání architektonických schémat ve zdrojových souborech formátu enterprise architektury se stává běžnou součástí přípravy podkladů pro vytvoření informačního systému (IS) a výstupy modelu ve formátu Enterprise Architect (EA) slouží jako podklad pro posuzování projektů IS na odboru hlavního architekta Ministerstva vnitra ČR. Editace přímo v tomto zdrojovém souboru je nejefektivnější cestou, jak předat požadavky na funkce, zapracovat návrhy změn, doplnit chybějící části či vkládat poznámky a připomínky. Program chceme využít při procesu pořizování nového Portálu územního plánování, které bylo schváleno poradou vedení dne 7. 2. 2022. Program bude využíván pro vytváření, prohlížení a editaci procesních schémat vznikajícího IS a jeho funkcí v rámci technické specifikace zadávací dokumentace a dalších potřebných dokumentací technického směru, které budou popisovat funkce a procesy budoucího IS. Vycházet se přitom bude z modelů stávajícího Portálu ÚP, který je vytvořen právě ve formátu EA. Pro nákup licence navrhujeme typ tzv. plovoucí licence, kterou bude moci využít více pracovníků z různých odborů a oddělení. Program najde využití nejen pro pořízení nového Portálu územního plánování, ale také pro IS Digitální technické mapy a řadu dalších systémů pořizovaných Olomouckým krajem.
Pořízení licencí do 60 000, technické zhodnocení DNHM. </t>
  </si>
  <si>
    <t xml:space="preserve">Finanční prostředky zahrnují finanční příspěvek na vyhlášení ocenění Talent Olomouckého kraje v souladu s pravidly příslušného veřejného příslibu. V rámci tohoto vyhlášení jsou oceňováni mimořádně nadaní žáci a studenti škol a školských zařízeních na území Olomouckého kraje.  </t>
  </si>
  <si>
    <t xml:space="preserve">Nákup materiálu pro potřeby odboru, které souvisí s nákupem zápisových lístků pro uchazeče, kteří se hlásí na střední školu a nepřichází ze základních škol. Toto bylo krajským úřadům uloženo v souvistosti s novelizací zákona 561/2004 Sb., o předškolním, základním, středním, vyšším odborném a jiném vzdělávání. Dále na akce Zastupitelstva mládeže Olomouckého kraje.  </t>
  </si>
  <si>
    <t xml:space="preserve">Olomoucký kraj je členem společenství Platform Network, jehož cílem je podpora kooperace mezi regiony a mladými lidmi v Evropě. Konkrétními výstupy jsou nabídky mezinárodních mládežnických kempů, mobility studentů a učitelů, pořádání seminářů a další mezinárodní spolupráce. Za účelem zlepšení komunikace a lepší prezentace nabízených aktivit členové společenství zřídili webovou stránku. Na její provoz bude přispívat každý z členských regionů společenství. </t>
  </si>
  <si>
    <t xml:space="preserve">Finanční prostředky na zajištění pravidelných porad s řediteli a ekonomy škol a školských zařízení zřizovaných Olomouckým krajem, Pracovní setkání výchovných a kariérových poradců Olomouckého kraje a  dále pro akce Zastupitelstva mládeže Olomouckého kraje.   </t>
  </si>
  <si>
    <t xml:space="preserve">Zahrnuje zpracování výroční zprávy, zpracování analýz v oblasti školství, platby faktur za zveřejněné inzeráty v tisku týkající se vyhlášení konkurzních řízení na pracovní místa ředitelů škol a školských zařízení a platby faktur za zrealizované psychologické testy uchazečů konkurzních řízení (konkurzní řízení jsou realizovány v souladu se  zákonem č. 561/2004 Sb., o předškolním, základním, středním, vyšším odborném a jiném vzdělávání (školský zákon), ve znění pozdějších předpisů a vyhláškou č. 54/2005 Sb., o náležitostech konkursního řízení a konkursních komisích, ve znění pozdějších předpisů, propagaci učebních oborů vzdělávání.
</t>
  </si>
  <si>
    <t xml:space="preserve">Na nákup služeb a hrazení výdajů, např.výdaje související s organizací, spoluorganizací akcí zaměřených na aktivity s činností ZMOK, účast v projektech tematicky zaměřených na mládež a s tím související tématiku.  </t>
  </si>
  <si>
    <t>2. Porady ředitelů škol a školských zařízení, Pracovní setkání výchovných a kariérových poradců Olomouckého kraje</t>
  </si>
  <si>
    <t xml:space="preserve">Zahrnuje finanční prostředky na úhradu nákladů na pohoštění spojených s konáním pravidelných porad s řediteli a ekonomy škol a školských zařízení zřizovaných Olomouckým krajem.  </t>
  </si>
  <si>
    <t xml:space="preserve">Zahrnuje prostředky na proplacení nákladů spojených se zasedáním Rady a Zastupitelstva mládeže Olomouckého kraje (včetně jednání výborů Zastupitelstva), Národního parlamentu dětí a mládeže a akcí souvisejících s činností Rady a Zastupitelstva mládeže Olomouckého kraje.  </t>
  </si>
  <si>
    <t>Ostatní neinvestiční transfery fyzickým osobám</t>
  </si>
  <si>
    <t>§ 6113, seskupení pol. 51 - Výdaje na neinvestiční nákupy a související výdaje</t>
  </si>
  <si>
    <t>Výdaje na neinvestiční nákupy a související výdaje</t>
  </si>
  <si>
    <t>§ 6172, seskupení pol. 51 - Výdaje na neinvestiční nákupy a související výdaje</t>
  </si>
  <si>
    <t>§ 2141, seskupení pol. 51 - Výdaje na neinvestiční nákupy a související výdaje</t>
  </si>
  <si>
    <t>§ 3635, seskupení pol. 51 - Výdaje na neinvestiční nákupy a související výdaje</t>
  </si>
  <si>
    <t>§ 3636, seskupení pol. 51 - Výdaje na neinvestiční nákupy a související výdaje</t>
  </si>
  <si>
    <t>§ 3639, seskupení pol. 51 - Výdaje na neinvestiční nákupy a související výdaje</t>
  </si>
  <si>
    <t>§ 1032, seskupení pol. 51 - Výdaje na neinvestiční nákupy a související výdaje</t>
  </si>
  <si>
    <t>§ 1036, seskupení pol. 51 - Výdaje na neinvestiční nákupy a související výdaje</t>
  </si>
  <si>
    <t>§ 1099, seskupení pol. 51 - Výdaje na neinvestiční nákupy a související výdaje</t>
  </si>
  <si>
    <t>§ 2369, seskupení pol. 51 - Výdaje na neinvestiční nákupy a související výdaje</t>
  </si>
  <si>
    <t>§ 3719, seskupení pol. 51 - Výdaje na neinvestiční nákupy a související výdaje</t>
  </si>
  <si>
    <t>§ 3725, seskupení pol. 51 - Výdaje na neinvestiční nákupy a související výdaje</t>
  </si>
  <si>
    <t>§ 3729, seskupení pol. 51 - Výdaje na neinvestiční nákupy a související výdaje</t>
  </si>
  <si>
    <t>§ 3741, seskupení pol. 51 - Výdaje na neinvestiční nákupy a související výdaje</t>
  </si>
  <si>
    <t>§ 3742, seskupení pol. 51 - Výdaje na neinvestiční nákupy a související výdaje</t>
  </si>
  <si>
    <t>§ 3769, seskupení pol. 51 - Výdaje na neinvestiční nákupy a související výdaje</t>
  </si>
  <si>
    <t>§ 3269, seskupení pol. 51 - Výdaje na neinvestiční nákupy a související výdaje</t>
  </si>
  <si>
    <t>§ 3792, seskupení pol. 51 - Výdaje na neinvestiční nákupy a související výdaje</t>
  </si>
  <si>
    <t>§ 4339, seskupení pol. 51 - Výdaje na neinvestiční nákupy a související výdaje</t>
  </si>
  <si>
    <t>§ 4349, seskupení pol. 51 - Výdaje na neinvestiční nákupy a související výdaje</t>
  </si>
  <si>
    <t>§ 4399, seskupení pol. 51 - Výdaje na neinvestiční nákupy a související výdaje</t>
  </si>
  <si>
    <t>§ 2212, seskupení pol. 51 - Výdaje na neinvestiční nákupy a související výdaje</t>
  </si>
  <si>
    <t>§ 2223, seskupení pol. 51 - Výdaje na neinvestiční nákupy a související výdaje</t>
  </si>
  <si>
    <t>§ 3319, seskupení pol. 51 - Výdaje na neinvestiční nákupy a související výdaje</t>
  </si>
  <si>
    <t>§ 3419, seskupení pol. 51 - Výdaje na neinvestiční nákupy a související výdaje</t>
  </si>
  <si>
    <t>§ 3513, seskupení pol. 51 - Výdaje na neinvestiční nákupy a související výdaje</t>
  </si>
  <si>
    <t>§ 3522, seskupení pol. 51 - Výdaje na neinvestiční nákupy a související výdaje</t>
  </si>
  <si>
    <t>§ 3599, seskupení pol. 51 - Výdaje na neinvestiční nákupy a související výdaje</t>
  </si>
  <si>
    <t>§ 2143, seskupení pol. 51 - Výdaje na neinvestiční nákupy a související výdaje</t>
  </si>
  <si>
    <t>§ 3341, seskupení pol. 51 - Výdaje na neinvestiční nákupy a související výdaje</t>
  </si>
  <si>
    <t>§ 3349, seskupení pol. 51 - Výdaje na neinvestiční nákupy a související výdaje</t>
  </si>
  <si>
    <t>§ 5272, seskupení pol. 51 - Výdaje na neinvestiční nákupy a související výdaje</t>
  </si>
  <si>
    <t>§ 5273, seskupení pol. 51 - Výdaje na neinvestiční nákupy a související výdaje</t>
  </si>
  <si>
    <t>§ 5529, seskupení pol. 51 - Výdaje na neinvestiční nákupy a související výdaje</t>
  </si>
  <si>
    <t>Neinvestiční transfery veřejnoprávním osobám a mezi peněžními fondy téže osoby a platby daní</t>
  </si>
  <si>
    <t>§ 6113, seskupení pol. 53 - Neinvestiční transfery veřejnoprávním osobám a mezi peněžními fondy téže osoby a platby daní</t>
  </si>
  <si>
    <t>§ 6330, seskupení pol. 53 - Neinvestiční transfery veřejnoprávním osobám a mezi peněžními fondy téže osoby a platby daní</t>
  </si>
  <si>
    <t>§ 6172, seskupení pol. 53 - Neinvestiční transfery veřejnoprávním osobám a mezi peněžními fondy téže osoby a platby daní</t>
  </si>
  <si>
    <t>§ 5511, seskupení pol. 53 - Neinvestiční transfery veřejnoprávním osobám a mezi peněžními fondy téže osoby a platby daní</t>
  </si>
  <si>
    <t xml:space="preserve">Neinvestiční transfery a některé náhrady fyzickým osobám </t>
  </si>
  <si>
    <t xml:space="preserve">§ 6113, seskupení pol. 54 - Neinvestiční transfery a některé náhrady fyzickým osobám </t>
  </si>
  <si>
    <t xml:space="preserve">§ 6172, seskupení pol. 54 - Neinvestiční transfery a některé náhrady fyzickým osobám </t>
  </si>
  <si>
    <t xml:space="preserve">§ 3269, seskupení pol. 54 - Neinvestiční transfery a některé náhrady fyzickým osobám </t>
  </si>
  <si>
    <t xml:space="preserve">§ 3319, seskupení pol. 54 - Neinvestiční transfery a některé náhrady fyzickým osobám </t>
  </si>
  <si>
    <t>§ 3299, seskupení pol. 51 - Výdaje na neinvestiční nákupy a související výdaje</t>
  </si>
  <si>
    <t xml:space="preserve">Zajištění financování projektu IHES (Erasmus+), do kterého je Olomoucký kraj zapojen jako partner. </t>
  </si>
  <si>
    <t xml:space="preserve">Finanční prostředky zahrnují finanční příspěvek na vyhlášení ocenění Talent Olomouckého kraje v souladu s pravidly příslušného veřejného příslibu. V rámci tohoto vyhlášení jsou finančně podpořeny školy a školská zařízení na území Olomouckého kraje.  </t>
  </si>
  <si>
    <t xml:space="preserve">Cílem Podpory polytechnického vzdělávání a řemesel v Olomouckém kraji je zvýšit zájem žáků o studium vybraných, dlouhodobě perspektivních učebních oborů s vysokou uplatnitelností na trhu práce, podporovat aktivity vedoucí ke zvýšení počtu žáků v technických oborech vzdělání zakončených maturitní zkouškou perspektivních na trhu práce, motivovat žáky k lepším výsledkům v oblasti chování i vzdělávání a podporovat trh práce zajištěním dostatku kvalifikované pracovní síly v uvedených oborech. Tato položka zahrnuje stipendia pro střední školy v okrese Jeseník tzv. "Jesenická stipendia", jejichž cílem je zastavit odliv žáků středních škol z Jesenicka.          
</t>
  </si>
  <si>
    <t xml:space="preserve">Finanční prostředky jsou určeny na dofinancování nákladů spojených s realizací oblastních, okresních a krajských kol soutěží a přehlídek vyhlašovaných MŠMT realizovaných pověřenými organizacemi v  jednotlivých okresech Olomouckého kraje a dalších soutěží a přehlídek s dlouholetou tradicí v kraji, či soutěží pro kraj významných (např.: přehlídka "Nejmilejší koncert" pro dětské domovy, štafetový běh "Po stopách Jana Opletala a Memoriál Jiřího Vaci", krajské  kolo soutěže ,,ARS POETICA - Puškinův památník", soutěž ,,Hanácká barman show", krajské kolo soutěže "České ručičky", krajské kolo soutěže v AJ pro střední odborné školy, soutěže ,,IT English Competition", krajské kolo soutěže v programování, Studenstská konference zdravotních škol z Klinické propedeutiky, oblastní kolo soutěže First LEGO league, atd.) realizovaných školami a školskými zařízeními zřizovaných Olomouckým krajem. </t>
  </si>
  <si>
    <t xml:space="preserve">1. Nostrifikace </t>
  </si>
  <si>
    <t xml:space="preserve">Zahrnuje finanční příspěvek k zabezpečení krajské konference primární prevence v oblasti tzv. specifické primární prevence škol a školských zařízení, nestátních neziskových organizací a dalšího vzdělávání pedagogických pracovníků vykonávajících funkci školního metodika prevence vyplývá ze závazné celonárodní Strategie primární prevence sociálně patologických jevů MŠMT na roky 2019–2027 a z korespondujícího Krajského plánu primární prevence Olomouckého kraje na léta 2022-2026.   
 </t>
  </si>
  <si>
    <t xml:space="preserve">Finančními prostředky budou realizovány činnosti vyplývající z Koncepce environmentální výchovy a osvěty Olomouckého kraje - uspořádání Krajské konference environmentálního vzdělávání, výchovy a osvěty Olomouckého kraje a podpora dalších služeb, které významně přispívají k naplnění koncepce EVVO. </t>
  </si>
  <si>
    <t>Mgr. Bc. Zbyněk Vočka</t>
  </si>
  <si>
    <t xml:space="preserve">1. Projekt Rodinné pasy </t>
  </si>
  <si>
    <t xml:space="preserve">Projekt Rodinných pasů v Olomouckém kraji je realizován od roku 2007. Olomoucký kraj má záměr v uvedeném úspěšném projektu pokračovat i v dalším období. Pro rok 2023 jsou očekávány náklady cca 700 tisíc Kč s ohledem na připravovanou obsahovou část předmětu zakázky malého rozsahu a požadavek realizace inovativních aktivit, jakými jsou např. elektronické karty, užší propojení s projektem Olomouc region card určenou zejména pro návštěvníky Olomouckého kraje, počet realizovaných akcí pro rodiny s dětmi, kontaktování potenciálních zájemců ze strany měst a obcí, resp. jejich příspěvkových organizací, provozovatelů zařízení  v oblasti kultury, sportu, volnočasových aktivit a cestovního ruchu, administraci projektu, vedení databáze, rozesílání informačních materiálů, výrobu samolepek Rodinný pas s daným grafickým provedením, výrobu informačních letáků s oboustranným plnobarevným tiskem, výrobu drobných propagačních předmětů, výrobu reklamních letáků propagující Rodinný pas,aktualizaci sekce internetových a facebookových stránek Rodinné pasy a další aktivity. Administrátorem projektu bude společnost vybraná v souladu se Směrnicí Rady Olomouckého kraje, ze dne 24.1.2022, kterou se vydává Postup pro zadávání veřejných zakázek Olomouckého kraje. Jedná se o aktivitu v samostatné působnosti.  
</t>
  </si>
  <si>
    <t xml:space="preserve">V součinnosti s materiálem Koncepce rodinné politiky Olomouckého kraje na období 2023-2027 a „Akčním plánem Koncepce rodinné politiky Olomouckého kraj na rok 2023“ (oba dokumenty budou předloženy ZOK k projednání dne 26. 9. 2022), budou v rámci priority 6: Institucionální a koncepční zajištění rodinné politiky, podpořeny aktivity spolupráce aktérů rodinné politiky uvedeného opatření,včetně spolupráce s obcemi Olomouckého kraje. Konkrétně jde o realizaci 1 akce – semináře či workshopu pod vedením zkušeného lektora s cílem podpořit činnost koordinátorů rodinné politiky z jednotlivých obcí a měst a zástupců organizací věnujících se rodinné politice. Finanční prostředky budou použity na zajištění odborných lektorů. Jedná se o aktivitu neinvestiční a v samostatné působnosti.  </t>
  </si>
  <si>
    <t>V rámci naplňování opatření připravovaných materiálů Koncepce rodinné politiky Olomouckého kraje na období 2023-2027 a Akčního plánu Koncepce rodinné politiky Olomouckého kraje na rok 2023 (oba dokumenty budou předloženy ZOK k projednání dne 26. 9. 2022) bude probíhat spolupráce s dalšími aktéry rodinné politiky na regionální i celostátní úrovni. Jedná se především o realizace akce Den rodin, tradiční akci realizovanou v květnu při příležitosti Mezinárodního dne rodin, kterým je 15.5.2023. Dalšími akcemi jsou osvětové akce v rámci Týdne pro rodinu, Týdne pro pěstounství, a další aktivity, které podporují prorodinný přístup, propagují a posilují zdravé fungování rodiny. Finanční prostředky budou použity na pronájmy prostor, drobné občerstvení, medializaci, zajištění moderátora, výrobu propagačních předmětů, kulturní vystoupení apod. Jedná se o aktivity v samostatné působnosti.</t>
  </si>
  <si>
    <t xml:space="preserve">Cílem auditu Family Friendly Community je pokračovat v podporování pro-rodinného klima v obci, které je přátelské rodině, které podpoří budování vztahů v rodinách a mezigenerační dialog. Cílem je také zvýšit atraktivitu obce jako místa vhodného pro rodiny, děti, seniory a zaměstnavatele. Celý proces probíhá na základě osvědčeného know-how převzatého z Rakouska, v současné době proces úspěšně probíhá také v Jihomoravském kraji. Olomouckýkraj má velký zájem podporovat obce při realizaci komunální rodinné politiky. Zajištění této aktivity pro obce Olomouckého kraje bude zahrnuto do připravované Koncepce rodinné politiky Olomouckého kraje na období 2023-2027 a Akčního plánu Koncepce rodinné politiky Olomouckého kraje na rok 2023 (oba dokumenty budou předloženy ZOK k projednání dne 26. 9. 2022). Finanční náklady na zajištění procesu (zajištění poradce a hodnotitele procesu, zajištění metodického vedení poradců a hodnotitelů) na jedné obci jsou vyčísleny na 21.000,- Kč, dále se předpokládá zajištění propagace AFFC formou letáků a startovacího balíčku PR předmětů pro zapojené obce. Finanční prostředky budou dále použity na úhradu cestovného metodiků a hodnotitelů při cestách naobce. Jedná se o aktivity v samostatné působnosti. </t>
  </si>
  <si>
    <t xml:space="preserve">ROK dne 6. 6. 2022 doporučila ZOK schválit licenční smlouvu pro zakládání a provoz Family Pointů, míst přátelských rodině v Olomouckém kraji. ZOK tuto licenční smlouvu projedná na svém zasedání dne 27. 6. 2022. Vznik krajské sítě služeb Family Point vychází z Programového prohlášení Rady Olomouckého kraje na období 2021-2024. Jedná se o vznik 11 Family Pointů (1 kontaktního, 10 základních). Family Point je bezbariérové místo přátelské rodině, veřejná nízkoprahová služba, která je poskytována bezplatně. Finanční prostředky jsou určeny na zaškolení krajského koordinátora sítě Family Pointů včetně metodické podpory ze strany poskytovatele licence, kterým je Centrum pro rodinu a sociální péči (Brno). Jedná se o aktivity v samostatné působnosti.   </t>
  </si>
  <si>
    <t>6. Akce Babička roku 2023</t>
  </si>
  <si>
    <t xml:space="preserve">Organizační zajištění akce Babička roku, kterou každoročně pořádá Rada seniorů České republiky, Krajská rada seniorů Olomouckého kraje - pobočný spolek. Projekt vznikl z iniciativy krajské Rady seniorů Olomouckého kraje v roce 2016. Základní myšlenkou je přispět k podpoře aktivního stárnutí a rozvoji mezigeneračního soužití. Cílem je ukázat lidskou hodnotu a pravou vnitřní krásu člověka v seniorském věku s ohledem na zachování a možnosti vytvoření zcela nových tradic napříč generacemi.
</t>
  </si>
  <si>
    <t xml:space="preserve">Uvedená částka vychází ze Strategie prevence kriminality Olomouckého kraje na období 2022 – 2027, která byla schválena na jednání ZOK dne 13.12.2021 pod UZ/7/78/2021. Jedná se o realizaci projektu, jehož cílem je adekvátně reagovat na vývojové trendy kriminality, eliminovat aktuální bezpečnostní rizika přesahující místní úroveň. Jedná se  o povinnou 10% spoluúčast státní podpory na realizaci pilotního projektu Olomouckého kraje v oblasti prevence kriminality, který bude realizován ve spolupráci se spolupracujícími institucemi (např. Policie ČR, samospráva, NNO). Akce proběhne formou objednávky služby. Jedná se o aktivitu v samostatné působnosti.   </t>
  </si>
  <si>
    <t xml:space="preserve">Uvedená částka vychází ze Strategie prevence kriminality Olomouckého kraje na období 2022 – 2027, která byla schválena na jednání ZOK dne 13.12.2021 pod UZ/7/78/2021. Klade si za cíl zvyšovat kvalifikaci i odborné kompetence preventivních pracovníků, posilovat jejich vzájemnou spolupráci, osobní sdílení zkušeností, praktický přenos příkladů dobré praxe i neformální vztahy, prostřednictvím cíleně konstruovaných vzdělávacích workshopů. Finanční prostředky budou použity na financování lektorů, pronájmů místností a drobné občerstvení prostřednictvím fyzických nebo právnických osob, které zajistí realizaci celé vzdělávací akce. Jedná se o aktivitu v samostatné působnosti. 
</t>
  </si>
  <si>
    <t xml:space="preserve">Finanční prostředky budou použity na financování  PR akcí spojených s propagací tématu náhradní rodinné péče, zejména pak pěstounské péče a pěstounské péče na přechodnou dobu. Bude se jednat o služby v oblasti  grafických prací, realizace výstav pěstounů, tvorba fotografií, polepové práce, zajištění stojanů pro fotografie apod. V návaznosti na propagaci bude potřebné zajistit také nákup předmětů souvisejících s prezentací náhradní rodinné péče na území Olomouckého kraje (např. drobných upomínkových předmětů, bannerů apod.)  Jedná se o aktivitu v samostatné i přenesené působnosti.        
</t>
  </si>
  <si>
    <t xml:space="preserve">Krajské úřady dle zákona č. 359/1999 Sb., o sociálně-právní ochraně dětí, ve znění pozdějších předpisů, zajišťují přípravy fyzických osob vhodných stát se osvojiteli nebo pěstouny k přijetí dítěte do rodiny a těmto osobám současně poskytují poradenskou pomoc související s osvojením dítěte nebo svěřením dítěte do pěstounské péče včetně speciální přípravy k přijetí dítěte pěstounem na přechodnou dobu (dále jen přípravy). Přípravy žadatelů o náhradní rodinnou péči pro KÚOK zajišťuje Středisko sociální prevence Olomouc, p.o., která má k uvedené činnosti pověření k výkonu sociálně-právní ochrany dětí. Současně je potřeba operativně zajistit individuální přípravy žadatelů na základě specifických potřeb. Požadované prostředky představují náklady spojené s realizací individuálních příprav žadatelů a specifických vzdělávacích aktivit spojených s doprovázením pěstounů, pěstounů na přechodnou dobu a osvojitelů. Jedná se o aktivitu v přenesené působnosti.      
</t>
  </si>
  <si>
    <t>1. Posuzování žadatelů o příbuzenskou pěstounskou péči</t>
  </si>
  <si>
    <t>2. Audit kvality sociálních služeb příspěvkových organitací</t>
  </si>
  <si>
    <t xml:space="preserve">Audity zaměřené na úroveň, rozsah, kvalitu sociálních služeb poskytovaných příspěvkovými organizacemi Olomouckého kraje jako nástroj pro předcházení nevhodného zacházení, či jako jeden z nástrojů pro zjištění skutečného stavu v případech šetření stížností či podnětů. </t>
  </si>
  <si>
    <t>Střednědobý plán sociálních služeb - KISSoS</t>
  </si>
  <si>
    <t xml:space="preserve">Olomoucký kraj prostřednictvím cílů a opatření definovaných ve Střednědobém plánu rozvoje sociálních služeb v Olomouckém kraji pro roky 2021 - 2023 zajišťuje své zákonné povinnosti - dostupnost poskytování sociálních služeb na svém území sítí sociálních služeb, síť sociálních služeb je financována prostřednictvím rozpočtu Olomouckého kraje. K nastavení efektivního systému financování sociálních služeb v Olomouckém kraji, který reaguje na odpovědnost krajů za rozhodování o výši dotace ze státního rozpočtu jednotlivým poskytovatelům sociálních služeb byly zřízeny některé z modulů Krajského informačního systému sociálních služeb (moduly „Podpora vyrovnávací platby“, „ Výkaznictví“, „Dotační řízeníobcí“). KISSoS obsahuje další moduly, které jsou jedním z významných nástrojů pro plánování a zajištění dostupnosti socálních služeb na území Olomouckého kraje - „Elektronický katalog poskytovatelů sociálních služeb v Olomouckém kraji“, který zajišťuje dostupnost informací o možnostech a způsobech poskytování sociálních služeb na území OK, modul "Krajská síť sociálních služeb OK", do kterého poskytovatelé podávají žádosti o vstup svých služeb do sítě a o změnu jednotek služeb, modul "Evidence žádostí", který poskytuje přehled o počtu žádostí o sociální službu u jednotlivých poskytovatelů. V roce 2022 bylo nutné, oproti předchozím letům, zajistit větší objem finančních prostředků na servisní podporu celého informačního systému a jeho modulů,a to v souvislosti s definováním KISSoSu jako významného informačního systému v rámci opatření týkající se kybernetické bezpečnosti. V roce 2023 lze předpokládat mírné navýšení servisní podpory s ohledem na avízo dodavateské společnosti. Servisní podporu a aktualizaci modulů nelze financovat z případného návazného individuálního projektu, neboť nejde o inovativní aktivity.  
 </t>
  </si>
  <si>
    <t xml:space="preserve">Realizace seminářů pro sociální pracovníky obcí (v činnosti sociální práce vedoucí k řešení nepříznivé sociální situace a k sociálnímu začleňování osob). Finanční prostředky budou využity pro realizaci vzdělávacích akcí. Vzdělávací akce jsou nezbytné ke zvyšování kvality a úrovně výkonu sociální práce a rovněž s ohledem na potřebu sdílení dobré praxe při řešení nepříznivé sociální situace osob. Jedná se o aktivitu v rámci výkonu přenesené působnosti. Realizace workshopů pro příspěvkové organizace Olomouckého kraje v oblasti kvality poskytovaných sociálních služeb. Workshopy jsou aktivitou navazující na kontrolní a auditní činnost a mají přispět ke zvyšování kvality poskytovaných sociálních služeb a plnění povinností poskytovatele sociálních služeb a tím celkově zvyšovat připravenost příspěvkových organizací na inspekce poskytování sociálních služeb, které realizuje v PO OK krajská pobočka Úřadu práce ČR. Jedná se o aktivitu v samostatné působnosti.  </t>
  </si>
  <si>
    <t xml:space="preserve">V souvislosti s odborným posuzováním žadatelů pro účely zprostředkování osvojení a pěstounské péče dle § 27 zákona č. 359/1999 Sb., o sociálně-právní ochraně dětí, ve znění pozdějších předpisů, vyvstává potřeba vyžádání doplňujících specializovaných lékařských vyšetření k verifikaci údajů potřebných pro rozhodování v rámci řízení o zařazení žadatelů do evidence osob vhodných stát se osvojiteli,  pěstouny nebo pěstouny na přechodnou dobu. V souladu s ustanovením § 15 odst. 16 zákona č. 48/1997 Sb., o veřejném zdrav. pojištění, ve znění pozdějších předpisů, takto vyžádaná vyjádření hradí orgán, pro který se vyšetření a vyjádření provádí. Při posuzování dětí vyvstává potřeba specializovaných vyšetření, včetně psychologických posouzení dětí ranného věku, a to souvisejících s jejich zařazením do evidence dětí vhodných k náhradní rodinné péči. Jedná se o výkon přenesené působnosti.   
</t>
  </si>
  <si>
    <t xml:space="preserve">Realizace seminářů, workshopů pro sociální pracovníky obecních úřadů obcí s rozšířenou působností v těchto oblastech: sociálně-právní ochrana dětí,  syndrom zanedbávaného a zneužívaného dítěte, náhradní rodinná péče, problematika kurately pro mládež. Tyto aktivity budou realizovány formou jednodenních nebo vícedenních pracovních setkání. Finanční prostředky budou použity na financování lektorů, pronájmů místností a drobné občerstvení, kterou budou využity v rámci realizace celé vzdělávací akce. Jedná se o aktivitu v přenesené působnosti.         </t>
  </si>
  <si>
    <t xml:space="preserve">V rámci platné legislativy v oblasti působnosti při zajištění sociálních služeb je krajům dle § 95 zákona č.108/2006 Sb., o sociálních službách, ve znění pozdějších předpisů, uložena mimo jiné povinnost zpracovávat střednědobý plán rozvoje sociálních služeb ve spolupráci s obcemi na území kraje, se zástupci poskytovatelů a se zástupci osob, jimž jsou sociální služby poskytovány informovat obce na území kraje o výsledcích zjištěných v procesu plánování sledovat a vyhodnocovat plnění plánů rozvoje sociálních služeb za účasti zainteresovaných subjektů zajišťovat dostupnost poskytování sociálních služeb na svém území v souladu se Střednědobým plánem rozvoje a určovat stav sociálních služeb na svém území. Střednědobý plán rozvoje Olomouckého kraje pro roky 2021 -2023 obsahuje cíle a opatření, která jsou rámcové, tedy průřezové všemi cílovými skupinami a jsou úzce provázány s dalšími strategickými dokumenty Olomouckého kraje (Koncepce podpory rozvoje paliativní péče v Olomouckém kraji, Koncept rozvoje péče o osoby s duševním onemocněním v Olomouckém kraji). Požadované finační prostředky ve výši 60 tis. Kč jsou nezbytné k pokračování v aktivitách ukončeného projektu MZ a k plnění rámcových opatření, která jsou zaměřena na oblast vzdělávání, prohlubování odbornosti, propagaci dobrovolnictví a informovanosti včetně překladu důležitých aktuálních informací z webových stránek OK do znakového jazyka. Olomoucký kraj má k plnění povinnosti plánovat sociální služby na svém území schválenou organizační strukturu plánování sociálních služeb - pracovní skupiny složené ze zástupců výše uvedených zainteresovaných subjektů. Členové pracovních skupin dobrovolně a bez nároku na odměnu intenzivně pracují na podkladech pro rozhodování orgánů kraje k plnění výše uvedených povinností. Finanční prostředky ve výši 30 tis. Kč jsou určeny k organizačnímu zajištění činnosti skupin včetně drobného občerstvení a k realizaci pravidelného každoročního podzimního pracovního setkání se všemi poskytovateli sociálních služeb v OK zařazenými do sítě sociálních služeb v kraji. V roce 2022 byly tyto aktivity financované z Individuálního projektu Olomouckého kraje a finanční prostředky byly využity na zvýšené  finanční náklady na servisní smlouvu KISSoS. V roce 2023 lze předpokládat, že bude OSV opět realizovat nový IP, o jehož podporu bude v září 2022 žádat, v tomto případě budou prostředky vráceny do rozpoču OK. 
</t>
  </si>
  <si>
    <t>Finanční prostředky budou použity na zajištění pracovních setkání vybraných pracovníků OSV s řediteli příspěvkových organizací za účelem metodického vedení a řešení aktuálních problémů v sociální oblasti. Prostředky budou využity na pronájem místností, pronájem techniky a drobné občerstvení.</t>
  </si>
  <si>
    <t>Členský poplatek pro rok 2023 za přidružené členství v Asociaci poskytovatelů sociálních služeb ČR.</t>
  </si>
  <si>
    <t xml:space="preserve">Úhrada za služby pošt související s odesíláním zdravotní dokumentace žadatelů o náhradní rodinnou péči a specializovaných vyšetření, která jsou nezbytná v rámci rozhodování o zařazení žadatelů do evidence osob vhodných stát se osvojiteli či pěstouny dle § 27 zákona č. 359/1999 Sb., o sociálně-právní ochraně dětí, ve znění pozdějších předpisů. Jedná se o aktivity v přenesené působnosti.  </t>
  </si>
  <si>
    <t xml:space="preserve">Náklady spojené se soudním jednáním - v návaznosti na ustanovení § 16 zákona č. 500/2004 Sb., správní řád, ve znění pozdějších předpisů, je nezbytné počítat s nutností zajištění tlumočení a překladů občanům ČR příslušejícím k národnostní menšině, která tradičně a dlouhodobě žije na území ČR, případně zajištění jiného tlumočení v rámci správního řízení v působnosti oddělení sociální pomoci a oddělení sociálně-právní ochrany (např. do českého znakového jazyka, apod.). Částka reaguje na správní řád upravující postavení příslušného orgánu krajského úřadu v procesu správního řízení. Jedná se o aktivity v rámci výkonu přenesené působnosti.    </t>
  </si>
  <si>
    <t xml:space="preserve">Náklady na soudní spory (náklady řízení) v oblasti registrací poskytovatelů sociálních služeb,  výkonu sociálně-právní ochrany dětí a správních deliktů. Jedná se o náklady spojené s výkonem přenesené působnosti. Náklady na úhradu soudních poplatků, které by vznikly v souvislosti s prohranými soudními spory v případech žalob proti rozhodnutí vydaným oddělením sociální pomoci a oddělení sociálně-právní ochrany.  </t>
  </si>
  <si>
    <t xml:space="preserve">Finanční prostředky určené na úhradu poplatku za zajištění nizkorychlostního kontrolního vážení vozidel na silnicích I., II. a III. třídy v Olomouckém kraji, a to na základě schválené objednávky s Centrem služeb pro silniční dopravu Praha, příspěvkovou organizací Ministerstva dopravy. Podle zákona č. 13/1997 Sb., o pozemních komunikacích, ve znění pozdějších předpisů, kraj zajišťuje kontrolní vážení vozidel na silnicích II. a III. třídy a na silnicích I. tříd se souhlasem vlastníka (ŘSD ČR).  
</t>
  </si>
  <si>
    <t xml:space="preserve">Úhrada nákladů za zpracování bezpečnostních auditů na posouzení nebezpečných a kolizních míst na silnicích v majetku Olomouckého kraje a místěch železničních přejezdů - naplňování úkolu Národní strategie bezpečnosti provozu (NSBSP), úhrada za zpracování pasportu dopravního značení na území Olomouckého kraje. </t>
  </si>
  <si>
    <t xml:space="preserve">Úhrada nákladů řízení při soudních sporech vedených proti Krajskému úřadu Olomouckého kraje, v řízeních spadajících do věcné působnosti ODSH. Úhrada nákladů je prováděna na základě vydaného rozsudku soudem.  </t>
  </si>
  <si>
    <t xml:space="preserve">Pronájem školicích prostor s příslušenstvím pro pořádání "Metodických dnů Krajského úřadu Olomouckého kraje" pro obce s rozšířenou působností se zaměřením na řešení dopravních přestupků. 
</t>
  </si>
  <si>
    <t>§ 3316, seskupení pol. 51 - Výdaje na neinvestiční nákupy a související výdaje</t>
  </si>
  <si>
    <t xml:space="preserve">Publikace Cechovní památky </t>
  </si>
  <si>
    <t>1. Administrativní služby a propagace organizací v oblasti kultury  (rádia, tiskoviny)</t>
  </si>
  <si>
    <t xml:space="preserve">2. Personálně - psychologické poradenství v rámci výběrového řízení na ředitele PO v oblasti kultury </t>
  </si>
  <si>
    <t>3. Zajištění pilotní realizace evaluace PO v oblasti kultury s externími experty</t>
  </si>
  <si>
    <t xml:space="preserve">4. Koncepce digitalizace </t>
  </si>
  <si>
    <t>5. Náklady na služby vyplývající z plnění Koncepce kultury</t>
  </si>
  <si>
    <t xml:space="preserve">6. Kofinancování dotace z MK ČR na mapování kulturních a kreativních odvětví v kraji </t>
  </si>
  <si>
    <t xml:space="preserve">Jedná se o pokračování cyklu Olympiád pro děti a mládež - zimní verze. V termínu od 22.1.-27.1.2023 se uskuteční v Královéhradeckém kraji již X. zimní olympiáda dětí a mládeže za účasti 14 krajů. Zahrnuje fin. prostředky na úhradu komplexních organizačních nákladů pro účastníky, dopravu účastníků, odměny trenérům. </t>
  </si>
  <si>
    <t>Hry X. zimní olympiády dětí a mládeže 2023</t>
  </si>
  <si>
    <t xml:space="preserve">Jedná se o pokračování cylku Olympiád dětí a mládeže - zimní verze. V termínu od 22.1.-27.1.2023 se uskuteční v Královéhradeckém kraji již X. zimní olympiáda dětí a mládeže za účasti 14 krajů. Zahrnuje finanční prostředky na nákup sportovního ošacení pro účastníky a doprovod.  </t>
  </si>
  <si>
    <t>1. Hry X. zimní olympiády dětí a mládeže 2023</t>
  </si>
  <si>
    <t>2. Koncepce rozvoje tělovýchovy a sportu Olomouckého kraje na období 2024-2028</t>
  </si>
  <si>
    <t>Na provoz záchytné stanice při Vojenské nemocnici Olomouc. Předpokládá se možný nárůst ceny.</t>
  </si>
  <si>
    <t xml:space="preserve">Odbor zdravotnictví byl požádan ze strany Krajského vojenského velitelství o jednání s potřebou připravit se na případné celokrajské odvody - zdravotní prohlídky v souladu s brannou povinností.  
</t>
  </si>
  <si>
    <t xml:space="preserve">Prostředky rozpočtované na této položce tvoří především náklady na společnou tvorbu propagačních materiálů se sousedními moravskými kraji. Jedná se o pokračování spolupráce mezi moravskými kraji (OK, ZK, MSK a JMK) z let 2005-2022 (300 tis. Kč). Uvedené aktivity vychází z Programu rozvoje cestovního ruchu Olomouckého kraje na období 2021 - 2027 schváleného usnesením ZOK č. UZ/2/79/2020 dne 21. 12. 2020. ÚZ 153.  </t>
  </si>
  <si>
    <t>Prostředky rozpočtované na této položce zahrnují náklady na prodloužení domén webových portálů realizovaných z projektů dotovaných národními i evropskými zdroji. ÚZ 153</t>
  </si>
  <si>
    <t>Náklady na této položce zahrnují součet nákladů uložených OdCRVV akčním plánem koncepce cyklodopravy Olomouckého kraje pro období 2021 - 2023. Akční plán prošel vnitřním i vnějším připomínkovacím procesem, jeho finální verze byla projednána na pracovní skupině pro cyklodopravu. Zpracování dokumentu je v gesci OSR. Koncepce cyklodopravy, jíž je akční plán součástí, byla schválena usnesením ROK č. UR/35/18/2018 ze dne 19. 2. 2018. Pro oblast cestovního ruchu z akčního plánu vyplývají zejména tyto finanční nároky: 400 tis. Kč na přeznačení dálkových cyklotras (aktivita představuje kontinuální a průběžnou činnost, která je nezbytná pro udržení kvalitního stavu značení), 450 tis. Kč na aktualizaci a údržbu pasportu značení cyklotras (aktivita přímo navazuje na přeznačení všech cyklotras na území Olomouckého kraje a veškerá změna, oprava či umístění nového značení musí být zanesena do pasportu), 400 tis. Kč na průběžnou obnovu a údržbu příslušných tematických cyklotras (aktivita představuje kontinuální a průběžnou činnost, která je nezbytná pro udržení kvalitního stavu značení), 200 tis. Kč na podporu terénní cyklistiky (aktivita cílí na podporu terénní cyklistiky v Olomouckém kraji, jejíž rozvoj je za účelem udržení kvalitního a atraktivního stavu stezek nutné podporovat v každém roce), 300 tis. Kč na podporu tvorby doprovodné cykloinfrastruktury (doprovodná infrastruktura cyklostezek je nezbytným prvkem každé stezky/trasy a musí být neustále doplňována či obnovována), 700 tis. Kč na podporu pořizování cyklopřívěsu (pořízení cyklopřívěsu je nezbytnou aktivitou, která má za cíl zvýšit počet cyklopřívěsů dostupných občanům Olomouckého kraje, resp. navýšit kapacitu přepravy jízdních kol - aktuálně je na území Olomouckého kraje k dispozici pouze 1 takový cyklopřívěs) a 240 tis. na podporu monitoringu cyklotras a sčítání cyklistů. ÚZ 153.</t>
  </si>
  <si>
    <t>Prostředky rozpočtované na této položce zahrnují náklady související se zahraničními aktivitami Olomouckého kraje. Jedná se o prostředky na podporu spolupráce s partnerskými zahraničními regiony včetně zajišťování prezentací Olomouckého kraje v zahraničí.  Vlastní realizace zahraniční spolupráce v roce 2023 bude závislá na vývoji pandemické situace ve světě a nastavených protiepidemických opatřeních. ÚZ 000.</t>
  </si>
  <si>
    <t xml:space="preserve">Uvedená aktivita na podporu domácího cestovního ruchu úspěšně proběhla v letech 2008 až 2019 (vyjma roku 2009). V roce 2021 nebyla akce s ohledem na pandemii onemocnění COVID-19 realizována. V současné době je připravována smlouva s dodavatelem projektu pro rok 2022. S ohledem na rostoucí míru inflace, růst cen pohonných hmot a služeb v zájmu zachování rozsahu a kvality projektu je navrhováno navýšení rozpočtu projektu o 200 tis. Kč oproti roku 2022. Uvedená aktivita je součástí Programu rozvoje cestovního ruchu Olomouckého kraje na období 2021-2027 . </t>
  </si>
  <si>
    <t xml:space="preserve">Prostředky rozpočtované na této položce zahrnují náklady spojené s rámcovou smlouvou o spolupráci při realizaci činností pro rozvoj cestovního ruchu v Olomouckém kraji mezi Olomouckým krajem a Centrálou cestovního ruchu OK pro rok 2023. Zastupitelstvo Olomouckého kraje svým usnesením č. UZ/17/72/2019 ze dne 23. 9. 2019 schválilo založení centrály a příslušná důvodová zpráva specifikuje rok 2022 jako první rok plného provozu centrály včetně konkrétní výše finančního příspěvku ze strany kraje (10 936 000 Kč). Všech cílů stanovených pro plný provoz bylo v roce 2022 dosaženo a pro rok 2023 je tedy navrhován členský příspěvek ve stejné výši jako pro rok 2022. ÚZ 153.  </t>
  </si>
  <si>
    <t xml:space="preserve">Prostředky rozpočtované na této položce zahrnují náklady na pohoštění pro pracovní partnery při jednáních v expozici Olomouckého kraje v době konání prezentací, veletrhů a výstav cestovního ruchu nad rámec aktivit Centrály cestovního ruchu OK. ÚZ 153.  </t>
  </si>
  <si>
    <t xml:space="preserve">Finanční prostředky na této položce zahrnují náklady na úhradu členského příspěvku. Zastupitelstvo Olomouckého kraje schválilo dne 12. 12. 2015 vstup Olomouckého kraje do zájmového sdružení právnických osob ""Evropská kulturní stezka sv. Cyrila a Metoděje, z.s.p.o."". Součástí materiálu byla také informace o předpokládaném zavedení členských příspěvků od roku 2016. Členský příspěvek pro kraje v roce 2021 a 2022 činil 5.000 EUR a pro rok 2023 je předpoklad ve stejné výši. ÚZ 400  </t>
  </si>
  <si>
    <t xml:space="preserve">Prostředky rozpočtované na této položce zahrnují náklady na členský příspěvek pro sdružení Jeseníky - Sdružení cestovního ruchu na rok 2023. Rada Olomouckého kraje svým usnesením č. UR/49/8/2022 ze dne 4. 4. 2022 rozhodla o navýšení členských příspěvků pro rok 2022 o částku 250 000 Kč. V roce 2023 bude nejprve vyplacena část členského příspěvku ve výši 2 750 000 Kč a zbývajících 250 000 Kč bude vyplaceno až po dokončení příprav projektu, jehož specifikace bude upřesněna v průběhu roku 2023. Zbývající část ve výši 1 000 000 Kč je účelově vázána na zajištění koordinované strojové údržby lyžařských běžeckých tras v Jeseníkách a bude vyplacena po předložení projektového záměru. ÚZ 400.  </t>
  </si>
  <si>
    <t xml:space="preserve">Prostředky rozpočtované na této položce zahrnují náklady na členský příspěvek pro sdružení Střední Morava - Sdružení cestovního ruchu na rok 2023. Rada Olomouckého kraje svým usnesením č. UR/54/11/2022 ze dne 23. 5. 2022 rozhodla o navýšení členských příspěvků pro rok 2022 o částku 250 000 Kč. V roce 2023 bude nejprve vyplacena část členského příspěvku ve výši 2 250 000 Kč a zbývajících 250 000 Kč bude vyplaceno až po dokončení příprav projektu, jehož specifikace bude upřesněna v průběhu roku 2023. ÚZ 400.  </t>
  </si>
  <si>
    <t xml:space="preserve">Finanční prostředky rozpočtované na této položce jsou určeny na spolufinancování marketingových projektů Sdružení cestovního ruchu Jeseníky a Sdružení cestovního ruchu Střední Morava, na které je požadována dotace z Národního programu na podporu cestovního ruchu v regionech vyhlášeného Ministerstvem místního rozvoje. Spolufinancování projektů tedy podpoří čerpání státních prostředků na podporu cestovního ruchu v Olomouckém kraji. </t>
  </si>
  <si>
    <t>Prostředky rozpočtované na této položce zahrnují náklady na grafické zpracování a jazykovou korekturu čtyř čísel (březen, červen, září, prosinec) "Občasníku Krajského úřadu Olomouckého kraje – LIDEM". Občasník bude vycházet v elektronické podobě pro uveřejnění na Intranetu KÚ. ÚZ 154</t>
  </si>
  <si>
    <t>Rezerva Olomouckého kraje na výdaje potřebné k zajištění přípravy na krizové situace a na řešení krizových situací a odstraňování jejich následků. (ÚZ 420)</t>
  </si>
  <si>
    <t xml:space="preserve">Náklady spojené s aktualizací Digitálního povodňového plánu Olomouckého kraje (DPP OK). Digitální povodňový plán Olomouckého kraje byl zpracován v roce 2018 společností Hydrosoft Veleslavín s.r.o. </t>
  </si>
  <si>
    <t xml:space="preserve">Prostředky rozpočtované na této položce zahrnují náklady na dovybavení členů Bezpečnostní rady Olomouckého kraje a Krizového štábu Olomouckého kraje, v souladu s Metodickým postupem č. 1/2013/KH o ""Poskytování OOPP členům Bezpečnostní rady Olomouckého kraje a Krizového štábu Olomouckého kraje. </t>
  </si>
  <si>
    <t xml:space="preserve">Prostředky rozpočtované na této položce zahrnují náklady na nákup odborných publikací pro potřeby krizového řízení, podklady pro metodické řízení obcí v oblasti krizového řízení, mapové podklady Olomouckého kraje atd.  </t>
  </si>
  <si>
    <t xml:space="preserve">Prostředky rozpočtované na této položce jsou vyčleněny na dovybavení pracoviště krizového řízení v souladu s § 14a) zákona č. 240/2000 Sb., o krizovém řízení, zřizuje pracoviště krizového řízení. Kraj vynakládá  finanční prostředky na činnost související s výdaji na pracoviště krizového řízení, jejich zřizování a technické vybavování, zajištění komunikačních prostředků, výdaje na informační podporu krizového řízení a odbornou podporu pro kraje (nákup techniky pro práci v terénu).  </t>
  </si>
  <si>
    <t xml:space="preserve">Jedná se o finanční podporu složek integrovaného záchranného systému (IZS) Olomouckého kraje při přípravě a realizaci cvičení v souladu se schváleným Plánem cvičení na daný rok. Dále se jedná o finanční prostředky vyčleněné na nákup propagačních předmětů, které jsou určeny složkám IZS k prezentaci a propagaci Olomouckého kraje v průběhu roku. Zároveň tento materiál slouží jako ocenění pro děti do škol na různé hasičské soutěže aj. Propagace výchovy a vzdělávání v oblasti ochrany obyvatelstva jerealizována Hasičským záchranným sborem Olomouckého kraje (HZS OK) ve spolupráci s oddělením krizového řízení. Za tímto účelem je materiál uložen u HZS OK. Z této položky jsou hrazeny zejména odborné přípravy složek IZS, jednotek sboru dobrovolných hasičů, Dětský den se složkami IZS a jiné. Částka 5 mil. Kč je rozpočtována na případné zvýšené náklady nezbytné pro realizaci opatření v boji s nemocí Covid-19.  </t>
  </si>
  <si>
    <t xml:space="preserve">Položka je vyhrazena na platby nájemného za prostory určené k výcviku jednotek sborů dobrovolných hasičů (JSDH) Olomouckého kraje, HZS OK a ostatních složek IZS v souladu s § 10 odst. 5 písm. b). Orgány kraje organizují instruktáže a školení v oblasti ochrany obyvatelstva a §11 zákona č. 239/2000 Sb., o integrovaném záchranném systému - hejtman organizuje integrovaný záchranný systém na úrovni kraje. Z této položky jsou hrazeny mimo jiné pronájmy na odborné přípravy složek IZS, jednotek sboru dobrovolných hasičů, Dětský den se složkami IZS a jiné. </t>
  </si>
  <si>
    <t xml:space="preserve">Na této položce jsou nárokovány finanční prostředky na zajištění grafické zpracování plakátů, pozvánek na akce Olomouckého kraje např. Dětský den se složkami IZS. Správa webových stránek ""krajpomaha"" a doprogramování webových stránek dle požadavků a aktuální situace (epidemie, uprchlíci apd.). Částka 350 tis. Kč je rozpočtováno na zajištění služby outsourcingu role manařeza kybernetické bezpečnosti na základě uzavřené smlouvy č. 2022/02370/OKH/DSM. Částka 100 tis. Kč na úhradu ročního poplatku softwaru v souvislosti s kybernetickou bezpečností.  </t>
  </si>
  <si>
    <t xml:space="preserve">Jedná se o finanční podporu složek integrovaného záchranného systému (IZS) Olomouckého kraje při přípravě a realizaci cvičení v souladu se schváleným Plánem cvičení na daný rok. Nákup služeb souvisejících s organizací porad tajemníků bezpečnostních rad obcí s rozšířenou působností a proškolení jednotek požární ochrany a IZS dle § 10 odst. 5 písm. b). Orgány kraje organizují instruktáže a školení v oblasti ochrany obyvatelstva a §11 zákona č. 239/2000 Sb., o IZS - hejtman organizuje integrovaný záchranný systém na úrovni kraje. Z této položky jsou hrazeny zejména odborné přípravy složek IZS, jednotek sboru dobrovolných hasičů, Dětský den se složkami IZS a jiné. </t>
  </si>
  <si>
    <t xml:space="preserve">Finanční prostředky určené k zajištění pohoštění při organizaci odborné podpory pro kraje, na přípravu orgánů krizového řízení, vzdělání, získávání a zvyšování kvalifikace a ostatní výdaje související se zvládnutím krizových situací. Dále na zajištění cvičení a organizaci instrukčně metodických zaměstnání složek IZS dle zákona č. 239/2000 Sb., o IZS nebo odborné přípravy JSDH. Položka pohoštění je na oddělení krizového řízení vedena v rámci metodické přípravy tajemníků bezpečnostních rad určených obcí (obcí s rozšířenou působností) a proškolení složek jednotek požární ochrany a složek integrovaného záchranného systému dle § 10 odst. 5 písm. b). Orgány kraje organizují instruktáže a školení v oblasti ochrany obyvatelstva a §11 zákona č. 239/2000 Sb., o IZS - hejtman organizuje integrovaný záchranný systém na úrovni kraje. Z této položky jsou hrazeny zejména odborné přípravy složek IZS, jednotek sboru dobrovolných hasičů, Dětský den se složkami IZS a jiné. 
 </t>
  </si>
  <si>
    <t>Zajištění provozu sítě Krize, která je realizována od roku 2003, finanční prostředky budou po schválení v ZOK převedeny HZS OK formou daru. UZ 405</t>
  </si>
  <si>
    <t xml:space="preserve">Na této výdajové položce jsou rozpočtovány prostředky na úhradu nákladů - poplatek OSA v rámci konání akcí pořádaných Olomouckým krajem. ÚZ 151.  
 </t>
  </si>
  <si>
    <t xml:space="preserve">Prostředky rozpočtované na této položce jsou alokovány na úhradu výdajů za propagační předměty v pořizovací ceně do 3 000,00 Kč (v jednotlivých případech), které jsou určeny k propagačním účelům Olomouckého kraje (na základě požadavků hejtmana a členů vedení a v souladu se schváleným plánem nákupu předmětů pro reprezentaci OK), na nákup propagačních předmětů s využitím loga OK, dále na květiny předávané na různých akcích hejtmanem či náměstky OK. Dále se jedná se o předměty do 3000,00 Kč předávané v rámci akcí, jenž přímo pořádá odbor - např. Velikonoční zajíček, předávání Zlatých křížů, Váleční veteráni, Vánoce OK a apod. Z této položky jsou hrazeny rovněž bannery na budovu OK. ÚZ 151.   </t>
  </si>
  <si>
    <t xml:space="preserve">Na této výdajové položce jsou rozpočtovány prostředky pro možnost využití poštovních služeb, rozpočtujeme minimální předpokládané výdaje. ÚZ 000.  </t>
  </si>
  <si>
    <t xml:space="preserve">Prostředky rozpočtované v této položce zahrnují náklady na zřízení a provoz domén spojených s akcemi OK. ÚZ 151.   </t>
  </si>
  <si>
    <t xml:space="preserve">Prostředky rozpočtované na této položce zahrnují náklady za úhrady pronájmů prostor mimo KÚOK v rámci konání konference samospráv apod. Z důvodu vysoké inflace předpokládáme růst cen. ÚZ 150.  </t>
  </si>
  <si>
    <t xml:space="preserve">Prostředky rozpočtované na této položce zahrnují náklady dle uzavřených smluv za služby tajemníků klubů ZOK a na úhradu příkazních smluv o poskytování poradenství a náklady na případné další konzultační, právní a poradenské služby. ÚZ 000.   </t>
  </si>
  <si>
    <t xml:space="preserve">Na této položce jsou rozpočtovány náklady spojené s konáním akcí pořádaných Olomouckým krajem (např. webhosting, webové prezentace v rámci Cen cestovního ruchu apod.), grafické práce. Dále také fin. náklady spojené s údržbou, aktualizací a nastavením redakčního systému portálu CenyKraje.cz. ÚZ 151.  </t>
  </si>
  <si>
    <t xml:space="preserve">Prostředky rozpočtované na této položce zahrnují částečné náklady spojené s realizací uzavřené smlouvy č. 2008/0426/KH/DSM včetně dodatku na monitoring OFF-LINE včetně WEBmonitoringu ISA on-line verze Analytik (dříve fi Anopress IT, a.s. nyní fi NEWTON Media, a.s) a dále zahrnují částečně náklady v rámci smlouvy č. 2003/0489/KH/DSM uzavřené s ČTK na vybírání a odesílání zpráv z aktuálního zpravodajství ČTK. U smlouvy s ČTK počítáme s navýšením o inflaci. Změnový list s aktuální cenou je zasílán vždy v lednu daného roku. Na této položce jsou zároveň rozpočtovány náklady na publikační a komunikační činnosti OK a finanční prostředky určené na zajištění placené propagace na sociálních sítích. ÚZ 154.  </t>
  </si>
  <si>
    <t xml:space="preserve">Položky rozpočtované na této položce zahrnují zejména náklady na organizační zajištění vybraných komisí a jejich pracovních skupin Rady AKČR, organizační zajištění konference samospráv apod. ÚZ 150.   </t>
  </si>
  <si>
    <t xml:space="preserve">Prostředky rozpočtované na této položce zahrnují zejména náklady na organizační zajištění tradičních akcí Olomouckého kraje organizovaných odborem (např. významné návštěvy v kraji, výjezdy ROK, Předávání Zlatých křížů, akce pro děti / veřejnost, Sportovec OK, Ceny kultury, Učitel OK, Ceny OK v oblasti životního prostředí, Ceny OK v oblasti cestovního ruchu, Ocenění nejlepších trenérů OK,  Vánoční výzdoba budovy KÚ atd. ). ÚZ 151.  </t>
  </si>
  <si>
    <t xml:space="preserve">Prostředky rozpočtované na této položce zahrnují náklady spojené s organizačním zajištěním konferencí, seminářů a jiných akcí pořádaných pro NNO. ÚZ 152.   </t>
  </si>
  <si>
    <t xml:space="preserve">Prostředky rozpočtované na této položce zahrnují náklady spojené s financováním občerstvení na různých akcích OK organizovaných odborem kancelář hejtmana - např. Sportovec OK, Učitel OK, Slavnostní podpisy smluv (přímá podpora, sport, kultura + ostatní), Velikonoční zajíček, předávání Zlatých křížů, Ocenění zasloužilých trenérů OK, Setkání se zástupci samospráv, Ceny OK za přínos v oblasti životního prostředí, Ceny OK v oblasti cestovního ruchu, Setkání s válečnými veterány, Mikulášská besídka, Vánoce OK,  apod. ÚZ 151. </t>
  </si>
  <si>
    <t xml:space="preserve">Finanční prostředky rozpočtované na této položce zahrnují zejména náklady na občerstvení při akcích realizovaných odborem kancelář hejtmana - např. výjezdy ROK do ORP, jednání Rady AKČR, konference samospráv apod. ÚZ 150.  </t>
  </si>
  <si>
    <t xml:space="preserve">Prostředky rozpočtované na této položce zahrnují náklady na plánovaný členský příspěvek Asociaci krajů ČR. Uvedená částka vychází z výše příspěvku pro rok 2022 a též z předpokladu stejné částky i pro rok 2023.  - UZ 400.   </t>
  </si>
  <si>
    <t xml:space="preserve">Prostředky rozpočtované na této položce jsou alokovány na úhradu výdajů za věcná ocenění fyzickým osobám nemající charakter daru v rámci vyhlášených soutěží OK, trofeje, plakety, diplomy apod. (např. Sportovec OK, Učitel OK, cena hejtmana za práci ve prospěch osob se zdravotním postižením, Ceny kultury OK (plastika pro vítěze v jednotlivých kategoriích - předáváno při vyhlášení v rámci slavnostního večera), výtvarné soutěže, technická soutěž pro žáky základních škol – TechnoChallenge apod.). ÚZ 151. </t>
  </si>
  <si>
    <t xml:space="preserve">Prostředky rozpočtované na této položce zahrnují náklady v rámci publikační a propagační činnosti OK a na propagaci OK prostřednictvím tištěných materiálů v rámci tzv. ediční řady schválené pro příslušný rok Radou Olomouckého kraje. Jedná se o publikace a informační letáky, které se zhotovují na základě požadavků jednotlivých odborů (realizace především přímým zadáním v průběhu roku). Pořízení těchto publikací je předem schváleno ROK v rámci schválení "ediční řady" pro příslušný rok. ÚZ 154.  </t>
  </si>
  <si>
    <t>§ 6221, seskupení pol. 51 - Výdaje na neinvestiční nákupy a související výdaje</t>
  </si>
  <si>
    <t>Náklady k řešení pomoci uprchlíkům v souvislosti s válkou na Ukrajině.</t>
  </si>
  <si>
    <t xml:space="preserve">1. Výběrová řízení </t>
  </si>
  <si>
    <t xml:space="preserve">2. Koncesní řízení na provozovatele krajských nemocnic </t>
  </si>
  <si>
    <t>pol. 5024</t>
  </si>
  <si>
    <t>pol. 5131</t>
  </si>
  <si>
    <t xml:space="preserve">Ostatní neinvestiční výdaje </t>
  </si>
  <si>
    <t>pol. 5168</t>
  </si>
  <si>
    <t>§2399, pol. 5169</t>
  </si>
  <si>
    <t>pol. 5175</t>
  </si>
  <si>
    <t>Investiční transfery</t>
  </si>
  <si>
    <t xml:space="preserve">Neinvestiční transfery a související platby do zahraničí </t>
  </si>
  <si>
    <t xml:space="preserve">Úrokové výdaje na finanční deriváty kromě výdajů na deriváty k vlastním dluhopisům  </t>
  </si>
  <si>
    <t>Stavby</t>
  </si>
  <si>
    <t xml:space="preserve">Nákup nemovitosti v k-ú. A obci Šumperk tzv. "robotárny" </t>
  </si>
  <si>
    <t>Drobný dlouhodobý hmotný majetek</t>
  </si>
  <si>
    <t>Investiční nákupy a související výdaje</t>
  </si>
  <si>
    <t>Platy a obdobné a související výdaje</t>
  </si>
  <si>
    <t xml:space="preserve">Podlimitní programové vybavení </t>
  </si>
  <si>
    <t xml:space="preserve">Investiční nákupy a související výdaje </t>
  </si>
  <si>
    <t>Výdaje na platy a obdobné a související výdaje</t>
  </si>
  <si>
    <t>§ 5273, seskupení pol. 50 - Výdaje na platy a obdobné a související výdaje</t>
  </si>
  <si>
    <t>§ 6113, seskupení pol. 50 - Výdaje na platy a obdobné a související výdaje</t>
  </si>
  <si>
    <t xml:space="preserve">Kursové rozdíly ve výdajích </t>
  </si>
  <si>
    <t>Neinvestiční transfery fyzickým osobám nemající povahu daru</t>
  </si>
  <si>
    <t>Knihy a obdobné listinné informační prostředky</t>
  </si>
  <si>
    <t>Kursové rozdíly ve výdajích</t>
  </si>
  <si>
    <t>§ 6172, seskupení pol. 50 - Výdaje na platy a obdobné a související výdaje</t>
  </si>
  <si>
    <t>Základní příděl fondu kulturních a sociálních potřeb a sociálnímu fondu obcí a krajů</t>
  </si>
  <si>
    <t xml:space="preserve">§ 3636, seskupení pol. 52 - Neinvestiční transfery soukromoprávním osobám </t>
  </si>
  <si>
    <t>§ 3639, seskupení pol. 53 - Neinvestiční transfery veřejnoprávním osobám a mezi peněžními fondy téže osoby a platby daní</t>
  </si>
  <si>
    <t xml:space="preserve">Neinvestiční transfery soukromoprávním osobám </t>
  </si>
  <si>
    <t>§ 3269, seskupení pol. 50 - Výdaje na platy a obdobné a související výdaje</t>
  </si>
  <si>
    <t>§ 3299, seskupení pol. 53 - Neinvestiční transfery veřejnoprávním osobám a mezi peněžními fondy téže osoby a platby daní</t>
  </si>
  <si>
    <t>§ 3541, seskupení pol. 53 - Neinvestiční transfery veřejnoprávním osobám a mezi peněžními fondy téže osoby a platby daní</t>
  </si>
  <si>
    <t>§ 3792, seskupení pol. 53 - Neinvestiční transfery veřejnoprávním osobám a mezi peněžními fondy téže osoby a platby daní</t>
  </si>
  <si>
    <t>Neinvestiční transfery soukromoprávním osobám</t>
  </si>
  <si>
    <t>§ 3314, seskupení pol. 53 - Neinvestiční transfery veřejnoprávním osobám a mezi peněžními fondy téže osoby a platby daní</t>
  </si>
  <si>
    <t>§ 3544, seskupení pol. 53 - Neinvestiční transfery veřejnoprávním osobám a mezi peněžními fondy téže osoby a platby daní</t>
  </si>
  <si>
    <t xml:space="preserve">§ 2143, seskupení pol. 52 - Neinvestiční transfery soukromoprávním osobám </t>
  </si>
  <si>
    <t>9.Zajištění prostor na školení, semináře, poskytování metodické pomoci zaměstnancům KÚOK, obcím a příspěvkovým organizacím</t>
  </si>
  <si>
    <t xml:space="preserve">8. LARGO PCO s. r. o., Olomouc - Smlouva č. 2019/05143/OKŘ/DSM o technickém zajištění přenosu poplachových zpráv - centrální spisovna na Trocnovské ulici v Olomouci </t>
  </si>
  <si>
    <t xml:space="preserve">Nasmlouvané podpory a jiné služby pro: personální a mzdový systém, docházkový systém, dotační informační systém, GINIS - ekonomika, spisová služba, rozklikávací rozpočet, SW pro evidenci sociální pomoci pro OSV, form server pro správu a tvorbu ""chytré formuláře"", IntraDoc - systém pro přípravu materiálů pro Radu a Zastupitelstvo Olomouckého kraje, systém pro přípravu materiálů na schůze vedení a vedoucích odborů Krajského úřadu Olomouckého kraje, Kevis - krajský evidenční systém, poskytování služeb zajištění uživatelské hotline pro řešení požadavků při správě, aktualizaci a rozvoji webového řešení www.olkraj.cz, Maintenance SYMANTEC ENDPOINT PROTECTION aktualizace antivirového programu, webové aplikace Portál PO, SW pro evidenci znečišťování ovzduší, technická podpora, správa a údržba změny síťové infrastruktury směřující ke změně její funkcionality, SW dopravní informační systém, elektronické testy pro OZ, informační systém o odpadech, používání licencí pro informační systém SAP používaný Zdravotnickou záchrannou službou Olomouckého kraje, aktualizace StreetNet CZE, aktualizace StreetNet TOURIST, SW evidence lesní správy, SW jízdní řády pro ODSH, databází ORACLE (pro GINIS, mzdy a personalistiku, OK Dávky), poradenská, konzultační a přípravní činnost v rámci přípravy a nasazování GIS projektů (OSV, OŽPZ), agenda pro vystavování kvalifikovaných certifikátů naší krajskou certifikační (registrační) autoritou a časových razítek, technická podpora k dílu Výměna dat zdravotnických zařízení se zdravotnickou záchrannou službou, podpora NagiosLogServer, služby pro energetický management, právní systém C.H.Beck, správa webu rodina je OK, podpora technologického centra KUOK, servisní podpora pro řešení incidentů kybernetické bezpečnosti, podpora pro Microsoft, servisní podpory IS FAMA+ pro moduly PS, AM, EAI, ITSM, ZPN, technická podpora ServiceDesk, podpora pro webové stránky pro PO-OSV, SW pro GIS (obecně nástroje GIS - geografické informační systémy), vytvoření architektury ICT Olomouckého kraje (stav ASIS), v návaznosti na Strategický plán vytvořit architekturu ICT Olomouckéhokraje (stav TOBE), on-line přenos ZOK, podpora pro licenci Zoner na úpravu fotografií, konzultační služby pro GIS, IT-Monitoring - roční maintenance pro NagiosXI, aplikace 1Click varinata MAXI, produktů VmWare, 602 FormApps podpora, roční podpora AutoCAD LT a AutoCAD Map 3D, rozvoj krajského informačního systému o sociálních službách (KISSoS), kredity pro testy od Hogreffe, Oracle nová verze, podpora případné nové verze-částka vyšší proti předchozí, Oracle nová verze, povýšení licence, Oracle upgrade databáze, DMVS-každoroční odložení databáze, SW Personální kancelář platy, SW KROS, SW TARGA, SW FormStudio, SW Albertina CZ Gold, SW Zelený software, Digitální povodňový plán – podpora, DMVS-každoroční odložení databáze(Per4mance), podpora PRVK penetrační testy, zpracování dokumentace záloh a obnovy IT systémů, organizační podpora pro akci IT roku, prodloužení domén ve vlastnictví OK, požadavky na OIT z OKŘ, OE, OSR, OKH – podrobněji na OIT.
</t>
  </si>
  <si>
    <t>Navýšení FP na rok 2023: 
Prodloužení technické podpory pro: VMWARE NSX 20proc, LENOVO chassis 2 ks, LENOVO blade server 26 ks, LENOVO SAN switch 4 ks, FUJITSU  PRIMERGY RX2540 M4 (TSMDC2), LENOVO ThinkSystem SR650 (ESX03VDI), FUJITSU PRIMERGY RX2540 M4 (ESX01VDI), FUJITSU PRIMERGY RX2530 M4 (ESXCGC), FUJITSU PRIMERGY RX2530 M4 (ESXIKAP), CISCO C6800 - core switch 2ks, CISCO C9500-16X-A (SFP switch Merit), CISCO C9200L-48T-4X-E (RJ45 switch Merit,  CISCO ASR1001-X (router 2ks), CISCO ASR1001-X (router 2ks), IT-Monitoring - roční maintenance pro NagiosXI + log server, VMWARE vSphere 26proc, VMWARE vSphere vcenter, VMWARE Horizon 110 users, VMWARE Horizon 250 users.
Zdůvodnění: VMware NSX-licence zakoupeny v roce 2019 s podporou na 3 roky, pro HW zakoupený v rámci obnovy TCK v roce 2020 s podporou výrobce na 3 roky, pro HW  (server pro replikaci záloh) zakoupený v roce 2018 s podporou výrobce na 3 roky, pro HW  (server pro VDI) zakoupený v roce 2020 s podporou výrobce na 3 roky, pro HW  (server pro VDI) zakoupený v roce 2018 s podporou výrobce na 3 roky, pro HW  (server pro provozování bezpečnostní spndy GREYCORTEX) zakoupený v roce 2019 s podporou výrobce na 3 roky, pro HW  zakoupený v roce 2019 s podporou výrobce na 3 roky, vMware vSphere zakoupené v roce 2022 s podporou na 1 rok, vMware Horizon zakoupené v roce 2018 a 2019, vMware Horizon zakoupené v roce 2020 s podporou na 3 roky, sonda GREYCORTEX roční poplatek za poskytováni bezpečnostních služeb -platí se každý rok. K 31. 12. 2022 končí podpora produktů VFR Import pro aplikaci ArcMap a ISKN Studio (pro ArcMap). Free verze nástrojů pro ArcGIS Pro neumožňují dávkový import. Intranet +SharePoint Services, roční podpora rozšíření ArcGIS Pro (nástroje pro import dat RÚIAN a ISKN). V současné době se realizuje projekt DTM, který bude ukončen v červnu 2023 a přejde do provozní fáze. Odhadované náklady byly stanoveny dle projektové dokumentace a jeho rozpočtu. V současné době se zatím připravuje vyhlášení veřejné zakázky na HW a SW. Součástí provozních výdajů jsou náklady na servis HW a SW, režijní náklady HW na KÚOK a záložním umístění.
MicroStation (spolu s programem AutoCAD, kterému končí licence v roce 2024)  slouží pro práci s daty v dgn formátu a je využíván ke kontrolám územních plánů, které jsou předkládány krajskému úřadu (jako orgánu územního plánování) dle metodiky MINIS nebo Standardu vybraných částí územního plánu (standard MMR). Přístup ke kontrolnímu programu standardu MMR mají pouze kraje a je tak potřeba projektantům územních plánů nabídnout v tomto součinnost, mnohdy je nezbytné zobrazit jejich surová data a projekty jsou často dodávané také ve formátu dgn, pro jehož čtení slouží právě program MicroStation. Program MicroStation rovněž slouží k práci s předávanými daty pro územně analytické podklady (zejména v oblasti technické a dopravní infrastruktury), pro některé starší územní studie a data zásad územního rozvoje kraje, které jsou v některých aktualizacích rovněž odevzdané ve formátu dgn, gps doprava podpora submetrové přesnosti, 7 licence field workwer, ARCDATA/ESRI - licence Field Worker (ročně) pro ODSH k GPS sběru dat, ARCDATA/ESRI - 3 licence Field Worker (ročně), pro aplikaci inQoolu (další 3 uživatelé - celkem 6 lidí by mělo pracovat s mobilní aplikací).</t>
  </si>
  <si>
    <r>
      <rPr>
        <b/>
        <i/>
        <sz val="11"/>
        <rFont val="Arial"/>
        <family val="2"/>
        <charset val="238"/>
      </rPr>
      <t>1. Soudní náhrady</t>
    </r>
    <r>
      <rPr>
        <b/>
        <sz val="11"/>
        <rFont val="Arial"/>
        <family val="2"/>
        <charset val="238"/>
      </rPr>
      <t xml:space="preserve"> 
</t>
    </r>
  </si>
  <si>
    <t xml:space="preserve">d) Smlouva o úvěru s Komerční bankou, a.s. na kofinancování evropských programů (100 mil.Kč) </t>
  </si>
  <si>
    <t>e) Smlouva o revolvingovém úvěru na financování oprav, investic a projektů (1 000 mil.Kč)</t>
  </si>
  <si>
    <t xml:space="preserve">Zdravotně-preventivní program v Olomouckém kraji, dle jednání se zainteresovanými organizacemi.      </t>
  </si>
  <si>
    <t xml:space="preserve">§ 3544, seskupení pol. 52 - Neinvestiční transfery soukromoprávním osobám </t>
  </si>
  <si>
    <r>
      <t xml:space="preserve">Odbory - platy a podobné související výdaje </t>
    </r>
    <r>
      <rPr>
        <sz val="10"/>
        <rFont val="Arial"/>
        <family val="2"/>
        <charset val="238"/>
      </rPr>
      <t>(ORJ 01 a 02)</t>
    </r>
  </si>
  <si>
    <t>Rezerva na splátky revolvingu (pro SSOK)</t>
  </si>
  <si>
    <t xml:space="preserve">Neinvestiční transfery fundacím, ústavům a obecně prospěšným společnostem </t>
  </si>
  <si>
    <t>Finanční dar na podporu činnosti Horské služby ČR v oblasti Jeseník</t>
  </si>
  <si>
    <t xml:space="preserve">§ 5599, seskupení pol. 52 - Neinvestiční transfery soukromoprávním osobám </t>
  </si>
  <si>
    <t>Prostředky rozpočtované na této položce zahrnují částečné náklady (redakce a tisk měsíčníku Olomoucký kraj – 11 vydání v roce 2023) v rámci uzavřené smlouvy č. 2022/00586/OKH/DSM. Náklady na redakci a tisk jedenácti vydání měsíčníku Olomoucký kraj budou v roce 2023 činit 3 300 880,- Kč. Počítáme s navýšením o 20% s ohledem na dodavatelovu možnost využití inflační doložky dle článku III, odst. 3.2.1 dané smlouvy od dubnového vydání v roce 2023.</t>
  </si>
  <si>
    <t xml:space="preserve">Prostředky rozpočtované na této položce zahrnují částečně náklady (distribuce měsíčníku Olomoucký kraj – 11 vydání v roce 2023) v rámci uzavřené smlouvy č. 2022/00586/OKH/DSM. Náklady na distribuci jedenácti vydání měsíčníku Olomoucký kraj budou v roce 2023 činit 2 190 584,- Kč. Počítáme s navýšením o 20% s ohledem na dodavatelovu možnost využití inflační doložky dle článku III, odst. 3.2.1 dané smlouvy od dubnového vydání v roce 2023.  Dále jsou rozpočtovány náklady na publikační a propagační činnost OK, náklady za komunikační kampaně – inzerce apod. (200 tis. Kč) a finanční prostředky určené na zajištění placené propagace na sociálních sítích (30 tis. Kč). </t>
  </si>
  <si>
    <t>ORJ - 98</t>
  </si>
  <si>
    <t>§ 6221, seskupení pol. 53 -  Neinvestiční transfery veřejnoprávním osobám a mezi peněžními fondy téže osoby a platby daní</t>
  </si>
  <si>
    <t xml:space="preserve">§ 6221, seskupení pol. 58 -  Výdaje na náhrady za nezpůsobenou újmu </t>
  </si>
  <si>
    <t xml:space="preserve">Výdaje na náhrady za nezpůsobenou újmu </t>
  </si>
  <si>
    <t>Výdaje na místní šetření pro kontrolu systému vytápění a systému klimatizací na budovách PO, KÚOK a AGEL SMN, výdaje na kontrolu systému vytápění a systému klimatizací na budovách AGEL SMN. Poradou vedení Olomouckého kraje dne 30. 5. 2022 bylo schváleno provedení místních šetření na budovách KÚOK a PO. V následném období bylo zjištěno, že kontroly vytápění je nutno provádět i na budovách AGEL SMN. Provedení místního šetření bude tedy provedeno i na budovách KUOK a AGEL SMN. Dodavatel bude vybrán na základě výběrového řízení ve spolupráci s oddělením centrálního nákupu odboru OKŘ KÚOK</t>
  </si>
  <si>
    <t xml:space="preserve">Odbor kancelář ředitele - nouzové ubytování </t>
  </si>
  <si>
    <t xml:space="preserve">Kancelář ředitele - nouzové ubytování </t>
  </si>
  <si>
    <t xml:space="preserve">1. Grafické zpracování plakárů, pozvánekc na akce Olomouckého kraje </t>
  </si>
  <si>
    <t>2.Odborné konzultace - analýzy rizik významných informačních systémů</t>
  </si>
  <si>
    <t>Jedná se o posudky posouzení vlivu na ochranu osobních údajů ve vztahu k ochraně dat u  VIS, které provozuje OK a jsou zaregistrovány u NUKIB</t>
  </si>
  <si>
    <t>3. Analýza bezpečnostních opatření v kybernetické bezpečnosti Olomouckého kraje, metodika řízení příspěvkových organizací</t>
  </si>
  <si>
    <t>Analýza bezpečnostních opatření 
• posouzení stávajícího stavu IT zařízení v oblasti odolnosti proti možnému hackerskému útoku
• posouzení a nastavení služeb, informačních systémů využívaných pro agendy
• mapování použití mobilních a webových aplikací v organizaci
• zdokumentování stávajícího stavu zpracování a nakládání s osobními údaji
• kontrola provozně-bezpečnostní dokumentace, vnitřních směrnic ve vztahu k GDPR a kybernetické bezpečnosti 
• dotazníkové šetření v anonymizované podobě mezi zaměstnanci k určení míry hrozby úniku osobních dat ze strany zaměstnanců posouzení , stávajících režimových a organizačních opatření, technických prostředků zabezpečení a bezpečnostních předpisů v oblasti kybernetické bezpečnosti. Cílem analýzy je návrh nápravných opatření, který rizika eliminuje na nejmenší možnou a únosnou míru. Analýza  je výchozím krokem pro zvýšení kybernetické bezpečnosti Olomouckého kraje. Jasně definuje hrozby, míru rizika a zranitelnost. Výstupem auditu je návrh řešení kybernetické bezpečnosti a doporučení úpravy technického zabezpečení z uceleného a koncepčního pohledu. Zásadním přínosem bude vypracování metodiky pro příspěvkové organizace Olomouckého kraje s navazujícími kroky celého procesu řízení kybernetické bezpečnosti</t>
  </si>
  <si>
    <t xml:space="preserve">1. Nákup služeb souvisejících z organizací porad tajemníků bezpoečnostích rad obcí s rozšířenou působností </t>
  </si>
  <si>
    <t xml:space="preserve">2. Bezpečnostní audit, analýza bezpečnostních opatření fyzické a objektové bezpečnosti </t>
  </si>
  <si>
    <t>Bezpečnostní audit zahrnuje posouzení objektu budovy Krajského úřadu Olomouckého kraje, stávajících režimových a organizačních opatření, technických prostředků zabezpečení a bezpečnostních předpisů. Cílem auditu je návrh nápravných opatření, který rizika eliminuje na nejmenší možnou a únosnou míru. Na prvním místě je vždy lidský život a zdraví, druhotnou hodnotou je střežený majetek. Audit je výchozím krokem pro zvýšení bezpečnosti. Jasně definuje hrozby, míru rizika a zranitelnost. Výstupem auditu je návrh řešení bezpečnosti a doporučení úpravy technického zabezpečení z uceleného a koncepčního pohledu. Zásadním přínosem pro zřizovatele objektu je v kombinaci s navazujícími kroky celého procesu řízení bezpečnosti záruka smysluplné investice do bezpečnostních opatření.</t>
  </si>
  <si>
    <t xml:space="preserve">3. Školení pro tajemníky bezpečnostních rad obcí ORP Olomouckého kraje  v oblasti ochrany měkkých cílů </t>
  </si>
  <si>
    <t>Vzdělávání tajemníků bezpečnostních rad ORP Olomouckého kraje  v oblasti ochrany měkkých cílů a kybernetické bezpečnosti   se zaměřením na mimořádné události, Prevence kriminality ve veřejných budovách a školách</t>
  </si>
  <si>
    <t>4. Školení pro školy  a školská zařízení PO Olomouckého kraje v oblasti ochrany měkkých cílů</t>
  </si>
  <si>
    <t>Vzdělávání statutárních zástupců škol a školských zařízení v oblasti ochrany měkkých cílů  se zaměřením na mimořádné události , Prevence kriminality ve veřejných budovách a školách</t>
  </si>
  <si>
    <t>4. Rezerva - konzultační činnosti do  20 hodin měsíčně</t>
  </si>
  <si>
    <t>Odborné konzultace budou sloužit k řešení vypracování studií, posudků a mimořádných událostí, které se vztahují k oblasti kybernetické bezpečnosti (formou objednávky)</t>
  </si>
  <si>
    <t>Prostředky rozpočtované na této položce zahrnují náklady na podporu medializace Olomouckého kraje (v předchozích letech uzavřené smlouvy s TV Morava, ZZIP, TV Přerov - pro rok 2022 částka ve výši 2 500 tis. Kč). Na základě projednání záměru pro rok 2023 na poradě vedení bylo odsouhlaseno uzavření smluv s oběma TV i v roce 2023 a po doložení zvýšených nákladů bylo akceptováno navýšení rozpočtu dodavatelů o výši inflace (tj. o 20%). Z tohoto důvodu dochází k navýšení výše položky proti roku 2022. Dále z této položky budou hrazeny náklady na propagační kampaně v rádiích apod. (300 tis. Kč). ÚZ 154</t>
  </si>
  <si>
    <t xml:space="preserve">7. Výdaje v oblasti sportu </t>
  </si>
  <si>
    <t>Položka zahrnuje nákup výrobků a služeb k pohoštění KÚOK, včetně obědů na ZOK pro vedoucí odborů KÚOK.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</si>
</sst>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quot;tis.Kč&quot;"/>
    <numFmt numFmtId="165" formatCode="\-#,##0_\&quot;tis.Kč&quot;"/>
    <numFmt numFmtId="166" formatCode="00"/>
  </numFmts>
  <fonts count="45" x14ac:knownFonts="1">
    <font>
      <sz val="11"/>
      <color theme="1"/>
      <name val="Calibri"/>
      <family val="2"/>
      <charset val="238"/>
      <scheme val="minor"/>
    </font>
    <font>
      <sz val="11"/>
      <color theme="1"/>
      <name val="Arial"/>
      <family val="2"/>
      <charset val="238"/>
    </font>
    <font>
      <sz val="11"/>
      <name val="Arial"/>
      <family val="2"/>
      <charset val="238"/>
    </font>
    <font>
      <b/>
      <sz val="11"/>
      <name val="Arial"/>
      <family val="2"/>
      <charset val="238"/>
    </font>
    <font>
      <sz val="10"/>
      <name val="Arial"/>
      <family val="2"/>
      <charset val="238"/>
    </font>
    <font>
      <b/>
      <sz val="16"/>
      <name val="Arial"/>
      <family val="2"/>
      <charset val="238"/>
    </font>
    <font>
      <b/>
      <sz val="12"/>
      <name val="Arial"/>
      <family val="2"/>
      <charset val="238"/>
    </font>
    <font>
      <sz val="11"/>
      <color rgb="FFFF0000"/>
      <name val="Arial"/>
      <family val="2"/>
      <charset val="238"/>
    </font>
    <font>
      <sz val="10"/>
      <color rgb="FFFF0000"/>
      <name val="Arial"/>
      <family val="2"/>
      <charset val="238"/>
    </font>
    <font>
      <sz val="10"/>
      <color rgb="FFFFFF00"/>
      <name val="Arial"/>
      <family val="2"/>
      <charset val="238"/>
    </font>
    <font>
      <sz val="11"/>
      <color rgb="FFFFFF00"/>
      <name val="Arial"/>
      <family val="2"/>
      <charset val="238"/>
    </font>
    <font>
      <b/>
      <sz val="11"/>
      <name val="Calibri"/>
      <family val="2"/>
      <charset val="238"/>
      <scheme val="minor"/>
    </font>
    <font>
      <b/>
      <i/>
      <sz val="11"/>
      <name val="Arial CE"/>
      <charset val="238"/>
    </font>
    <font>
      <b/>
      <i/>
      <sz val="11"/>
      <name val="Arial"/>
      <family val="2"/>
      <charset val="238"/>
    </font>
    <font>
      <sz val="11"/>
      <name val="Calibri"/>
      <family val="2"/>
      <charset val="238"/>
      <scheme val="minor"/>
    </font>
    <font>
      <b/>
      <u/>
      <sz val="11"/>
      <name val="Arial"/>
      <family val="2"/>
      <charset val="238"/>
    </font>
    <font>
      <b/>
      <i/>
      <sz val="11"/>
      <name val="Calibri"/>
      <family val="2"/>
      <charset val="238"/>
      <scheme val="minor"/>
    </font>
    <font>
      <i/>
      <sz val="11"/>
      <name val="Arial"/>
      <family val="2"/>
      <charset val="238"/>
    </font>
    <font>
      <b/>
      <sz val="18"/>
      <name val="Arial"/>
      <family val="2"/>
      <charset val="238"/>
    </font>
    <font>
      <sz val="8"/>
      <name val="Arial"/>
      <family val="2"/>
      <charset val="238"/>
    </font>
    <font>
      <i/>
      <sz val="11"/>
      <name val="Calibri"/>
      <family val="2"/>
      <charset val="238"/>
      <scheme val="minor"/>
    </font>
    <font>
      <b/>
      <sz val="11"/>
      <name val="Arial CE"/>
      <charset val="238"/>
    </font>
    <font>
      <sz val="11"/>
      <name val="Arial CE"/>
      <charset val="238"/>
    </font>
    <font>
      <b/>
      <i/>
      <sz val="8"/>
      <name val="Arial"/>
      <family val="2"/>
      <charset val="238"/>
    </font>
    <font>
      <b/>
      <sz val="10"/>
      <name val="Arial"/>
      <family val="2"/>
      <charset val="238"/>
    </font>
    <font>
      <b/>
      <i/>
      <sz val="10"/>
      <name val="Arial"/>
      <family val="2"/>
      <charset val="238"/>
    </font>
    <font>
      <b/>
      <sz val="18"/>
      <color theme="1"/>
      <name val="Calibri"/>
      <family val="2"/>
      <charset val="238"/>
      <scheme val="minor"/>
    </font>
    <font>
      <i/>
      <sz val="11"/>
      <color rgb="FFFF0000"/>
      <name val="Arial"/>
      <family val="2"/>
      <charset val="238"/>
    </font>
    <font>
      <i/>
      <sz val="11"/>
      <color rgb="FF0070C0"/>
      <name val="Arial"/>
      <family val="2"/>
      <charset val="238"/>
    </font>
    <font>
      <i/>
      <sz val="10"/>
      <name val="Arial"/>
      <family val="2"/>
      <charset val="238"/>
    </font>
    <font>
      <sz val="10"/>
      <name val="Calibri"/>
      <family val="2"/>
      <charset val="238"/>
      <scheme val="minor"/>
    </font>
    <font>
      <b/>
      <sz val="11"/>
      <color rgb="FFFF0000"/>
      <name val="Arial"/>
      <family val="2"/>
      <charset val="238"/>
    </font>
    <font>
      <b/>
      <sz val="11"/>
      <color theme="1"/>
      <name val="Calibri"/>
      <family val="2"/>
      <charset val="238"/>
      <scheme val="minor"/>
    </font>
    <font>
      <b/>
      <sz val="12"/>
      <color theme="1"/>
      <name val="Calibri"/>
      <family val="2"/>
      <charset val="238"/>
      <scheme val="minor"/>
    </font>
    <font>
      <b/>
      <sz val="16"/>
      <color theme="1"/>
      <name val="Calibri"/>
      <family val="2"/>
      <charset val="238"/>
      <scheme val="minor"/>
    </font>
    <font>
      <b/>
      <sz val="12"/>
      <color theme="1"/>
      <name val="Arial"/>
      <family val="2"/>
      <charset val="238"/>
    </font>
    <font>
      <b/>
      <sz val="14"/>
      <color theme="1"/>
      <name val="Arial"/>
      <family val="2"/>
      <charset val="238"/>
    </font>
    <font>
      <b/>
      <sz val="11"/>
      <color theme="1"/>
      <name val="Arial"/>
      <family val="2"/>
      <charset val="238"/>
    </font>
    <font>
      <b/>
      <i/>
      <sz val="14"/>
      <name val="Arial"/>
      <family val="2"/>
      <charset val="238"/>
    </font>
    <font>
      <b/>
      <i/>
      <sz val="12"/>
      <name val="Arial"/>
      <family val="2"/>
      <charset val="238"/>
    </font>
    <font>
      <sz val="12"/>
      <color theme="1"/>
      <name val="Calibri"/>
      <family val="2"/>
      <charset val="238"/>
      <scheme val="minor"/>
    </font>
    <font>
      <i/>
      <sz val="11"/>
      <color theme="1"/>
      <name val="Arial"/>
      <family val="2"/>
      <charset val="238"/>
    </font>
    <font>
      <i/>
      <sz val="10"/>
      <color rgb="FFFF0000"/>
      <name val="Arial"/>
      <family val="2"/>
      <charset val="238"/>
    </font>
    <font>
      <b/>
      <sz val="10"/>
      <name val="Arial CE"/>
      <charset val="238"/>
    </font>
    <font>
      <sz val="9"/>
      <name val="Arial"/>
      <family val="2"/>
      <charset val="238"/>
    </font>
  </fonts>
  <fills count="6">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s>
  <borders count="58">
    <border>
      <left/>
      <right/>
      <top/>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bottom/>
      <diagonal/>
    </border>
    <border>
      <left style="thin">
        <color auto="1"/>
      </left>
      <right style="thin">
        <color auto="1"/>
      </right>
      <top/>
      <bottom/>
      <diagonal/>
    </border>
    <border>
      <left style="thin">
        <color auto="1"/>
      </left>
      <right style="double">
        <color auto="1"/>
      </right>
      <top/>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right/>
      <top/>
      <bottom style="double">
        <color indexed="64"/>
      </bottom>
      <diagonal/>
    </border>
    <border>
      <left/>
      <right/>
      <top style="double">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style="thin">
        <color indexed="64"/>
      </right>
      <top/>
      <bottom style="thin">
        <color indexed="64"/>
      </bottom>
      <diagonal/>
    </border>
    <border>
      <left style="double">
        <color indexed="64"/>
      </left>
      <right/>
      <top/>
      <bottom style="thin">
        <color indexed="64"/>
      </bottom>
      <diagonal/>
    </border>
    <border>
      <left/>
      <right/>
      <top style="thin">
        <color indexed="64"/>
      </top>
      <bottom style="double">
        <color indexed="64"/>
      </bottom>
      <diagonal/>
    </border>
    <border>
      <left/>
      <right/>
      <top/>
      <bottom style="thin">
        <color indexed="64"/>
      </bottom>
      <diagonal/>
    </border>
    <border>
      <left/>
      <right style="double">
        <color auto="1"/>
      </right>
      <top style="thin">
        <color auto="1"/>
      </top>
      <bottom style="double">
        <color auto="1"/>
      </bottom>
      <diagonal/>
    </border>
    <border>
      <left style="thin">
        <color indexed="64"/>
      </left>
      <right style="thin">
        <color indexed="64"/>
      </right>
      <top/>
      <bottom style="thin">
        <color indexed="64"/>
      </bottom>
      <diagonal/>
    </border>
    <border>
      <left style="thin">
        <color auto="1"/>
      </left>
      <right style="double">
        <color auto="1"/>
      </right>
      <top/>
      <bottom style="thin">
        <color indexed="64"/>
      </bottom>
      <diagonal/>
    </border>
    <border>
      <left style="double">
        <color indexed="64"/>
      </left>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style="double">
        <color auto="1"/>
      </right>
      <top style="thin">
        <color indexed="64"/>
      </top>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style="double">
        <color auto="1"/>
      </right>
      <top style="double">
        <color auto="1"/>
      </top>
      <bottom style="double">
        <color auto="1"/>
      </bottom>
      <diagonal/>
    </border>
    <border>
      <left style="double">
        <color auto="1"/>
      </left>
      <right style="double">
        <color auto="1"/>
      </right>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style="thin">
        <color auto="1"/>
      </top>
      <bottom/>
      <diagonal/>
    </border>
    <border>
      <left style="double">
        <color auto="1"/>
      </left>
      <right style="double">
        <color auto="1"/>
      </right>
      <top/>
      <bottom style="thin">
        <color indexed="64"/>
      </bottom>
      <diagonal/>
    </border>
    <border>
      <left style="double">
        <color indexed="64"/>
      </left>
      <right style="double">
        <color auto="1"/>
      </right>
      <top style="thin">
        <color indexed="64"/>
      </top>
      <bottom style="thin">
        <color indexed="64"/>
      </bottom>
      <diagonal/>
    </border>
    <border>
      <left style="double">
        <color indexed="64"/>
      </left>
      <right/>
      <top style="thin">
        <color indexed="64"/>
      </top>
      <bottom style="thin">
        <color indexed="64"/>
      </bottom>
      <diagonal/>
    </border>
    <border>
      <left style="thin">
        <color auto="1"/>
      </left>
      <right style="double">
        <color auto="1"/>
      </right>
      <top style="thin">
        <color indexed="64"/>
      </top>
      <bottom style="thin">
        <color indexed="64"/>
      </bottom>
      <diagonal/>
    </border>
  </borders>
  <cellStyleXfs count="2">
    <xf numFmtId="0" fontId="0" fillId="0" borderId="0"/>
    <xf numFmtId="0" fontId="4" fillId="0" borderId="0"/>
  </cellStyleXfs>
  <cellXfs count="885">
    <xf numFmtId="0" fontId="0" fillId="0" borderId="0" xfId="0"/>
    <xf numFmtId="164" fontId="2" fillId="0" borderId="0" xfId="0" applyNumberFormat="1" applyFont="1"/>
    <xf numFmtId="0" fontId="5" fillId="0" borderId="0" xfId="1" applyFont="1" applyFill="1"/>
    <xf numFmtId="0" fontId="4" fillId="0" borderId="0" xfId="1" applyFill="1"/>
    <xf numFmtId="0" fontId="6" fillId="0" borderId="0" xfId="1" applyFont="1" applyFill="1"/>
    <xf numFmtId="3" fontId="2" fillId="3" borderId="0" xfId="1" applyNumberFormat="1" applyFont="1" applyFill="1"/>
    <xf numFmtId="0" fontId="2" fillId="0" borderId="0" xfId="1" applyFont="1" applyFill="1"/>
    <xf numFmtId="0" fontId="4" fillId="3" borderId="0" xfId="1" applyFill="1"/>
    <xf numFmtId="0" fontId="4" fillId="2" borderId="11" xfId="1" applyFill="1" applyBorder="1" applyAlignment="1">
      <alignment horizontal="center"/>
    </xf>
    <xf numFmtId="3" fontId="4" fillId="2" borderId="11" xfId="1" applyNumberFormat="1" applyFont="1" applyFill="1" applyBorder="1" applyAlignment="1">
      <alignment horizontal="center" vertical="center" wrapText="1"/>
    </xf>
    <xf numFmtId="0" fontId="4" fillId="2" borderId="2" xfId="1" applyFill="1" applyBorder="1" applyAlignment="1">
      <alignment horizontal="center" vertical="center"/>
    </xf>
    <xf numFmtId="3" fontId="3" fillId="2" borderId="2" xfId="1" applyNumberFormat="1" applyFont="1" applyFill="1" applyBorder="1"/>
    <xf numFmtId="0" fontId="8" fillId="0" borderId="0" xfId="1" applyFont="1" applyFill="1"/>
    <xf numFmtId="0" fontId="7" fillId="0" borderId="0" xfId="1" applyFont="1" applyFill="1"/>
    <xf numFmtId="0" fontId="9" fillId="0" borderId="0" xfId="1" applyFont="1" applyFill="1"/>
    <xf numFmtId="0" fontId="10" fillId="0" borderId="0" xfId="1" applyFont="1" applyFill="1"/>
    <xf numFmtId="0" fontId="4" fillId="0" borderId="0" xfId="1" applyFont="1" applyFill="1"/>
    <xf numFmtId="4" fontId="4" fillId="0" borderId="0" xfId="1" applyNumberFormat="1" applyFont="1" applyFill="1"/>
    <xf numFmtId="0" fontId="4" fillId="0" borderId="16" xfId="1" applyFont="1" applyFill="1" applyBorder="1"/>
    <xf numFmtId="0" fontId="4" fillId="3" borderId="0" xfId="1" applyFont="1" applyFill="1"/>
    <xf numFmtId="4" fontId="4" fillId="3" borderId="0" xfId="1" applyNumberFormat="1" applyFont="1" applyFill="1"/>
    <xf numFmtId="0" fontId="3" fillId="3" borderId="0" xfId="0" applyFont="1" applyFill="1" applyAlignment="1">
      <alignment horizontal="left"/>
    </xf>
    <xf numFmtId="0" fontId="2" fillId="3" borderId="0" xfId="0" applyFont="1" applyFill="1" applyAlignment="1">
      <alignment horizontal="center"/>
    </xf>
    <xf numFmtId="0" fontId="2" fillId="3" borderId="0" xfId="0" applyFont="1" applyFill="1"/>
    <xf numFmtId="3" fontId="2" fillId="3" borderId="0" xfId="0" applyNumberFormat="1" applyFont="1" applyFill="1"/>
    <xf numFmtId="3" fontId="2" fillId="0" borderId="8" xfId="0" applyNumberFormat="1" applyFont="1" applyBorder="1"/>
    <xf numFmtId="3" fontId="2" fillId="0" borderId="11" xfId="0" applyNumberFormat="1" applyFont="1" applyBorder="1"/>
    <xf numFmtId="0" fontId="4" fillId="2" borderId="3" xfId="0" applyFont="1" applyFill="1" applyBorder="1" applyAlignment="1">
      <alignment horizontal="center" vertical="center"/>
    </xf>
    <xf numFmtId="4" fontId="4" fillId="2" borderId="12" xfId="1" applyNumberFormat="1" applyFont="1" applyFill="1" applyBorder="1" applyAlignment="1">
      <alignment horizontal="center" vertical="center" wrapText="1"/>
    </xf>
    <xf numFmtId="4" fontId="3" fillId="2" borderId="3" xfId="1" applyNumberFormat="1" applyFont="1" applyFill="1" applyBorder="1"/>
    <xf numFmtId="164" fontId="2" fillId="3" borderId="0" xfId="0" applyNumberFormat="1" applyFont="1" applyFill="1"/>
    <xf numFmtId="3" fontId="2" fillId="3" borderId="8" xfId="0" applyNumberFormat="1" applyFont="1" applyFill="1" applyBorder="1" applyProtection="1">
      <protection locked="0"/>
    </xf>
    <xf numFmtId="3" fontId="12" fillId="0" borderId="0" xfId="0" applyNumberFormat="1" applyFont="1" applyBorder="1" applyAlignment="1">
      <alignment vertical="center"/>
    </xf>
    <xf numFmtId="3" fontId="2" fillId="3" borderId="8" xfId="0" applyNumberFormat="1" applyFont="1" applyFill="1" applyBorder="1"/>
    <xf numFmtId="3" fontId="2" fillId="3" borderId="5" xfId="0" applyNumberFormat="1" applyFont="1" applyFill="1" applyBorder="1" applyProtection="1">
      <protection locked="0"/>
    </xf>
    <xf numFmtId="4" fontId="2" fillId="0" borderId="9" xfId="0" applyNumberFormat="1" applyFont="1" applyBorder="1"/>
    <xf numFmtId="3" fontId="2" fillId="0" borderId="0" xfId="0" applyNumberFormat="1" applyFont="1"/>
    <xf numFmtId="3" fontId="4" fillId="0" borderId="0" xfId="0" applyNumberFormat="1" applyFont="1"/>
    <xf numFmtId="0" fontId="2" fillId="0" borderId="0" xfId="0" applyFont="1"/>
    <xf numFmtId="0" fontId="13" fillId="0" borderId="0" xfId="0" applyFont="1" applyBorder="1" applyAlignment="1">
      <alignment horizontal="left"/>
    </xf>
    <xf numFmtId="0" fontId="4" fillId="0" borderId="0" xfId="0" applyFont="1"/>
    <xf numFmtId="4" fontId="3" fillId="2" borderId="3" xfId="0" applyNumberFormat="1" applyFont="1" applyFill="1" applyBorder="1"/>
    <xf numFmtId="0" fontId="3" fillId="0" borderId="0" xfId="0" applyFont="1" applyAlignment="1">
      <alignment horizontal="left"/>
    </xf>
    <xf numFmtId="0" fontId="2" fillId="0" borderId="0" xfId="0" applyFont="1" applyAlignment="1">
      <alignment horizontal="center"/>
    </xf>
    <xf numFmtId="0" fontId="15" fillId="0" borderId="0" xfId="0" applyFont="1" applyAlignment="1">
      <alignment horizontal="left"/>
    </xf>
    <xf numFmtId="0" fontId="3" fillId="2" borderId="16" xfId="0" applyFont="1" applyFill="1" applyBorder="1" applyAlignment="1">
      <alignment horizontal="left"/>
    </xf>
    <xf numFmtId="0" fontId="2" fillId="2" borderId="16" xfId="0" applyFont="1" applyFill="1" applyBorder="1" applyAlignment="1">
      <alignment horizontal="center"/>
    </xf>
    <xf numFmtId="0" fontId="2" fillId="2" borderId="16" xfId="0" applyFont="1" applyFill="1" applyBorder="1"/>
    <xf numFmtId="3" fontId="2" fillId="2" borderId="16" xfId="0" applyNumberFormat="1" applyFont="1" applyFill="1" applyBorder="1"/>
    <xf numFmtId="3" fontId="2" fillId="3" borderId="8" xfId="0" applyNumberFormat="1" applyFont="1" applyFill="1" applyBorder="1" applyAlignment="1">
      <alignment vertical="center"/>
    </xf>
    <xf numFmtId="0" fontId="2" fillId="0" borderId="0" xfId="0" applyFont="1" applyAlignment="1">
      <alignment horizontal="justify" wrapText="1"/>
    </xf>
    <xf numFmtId="164" fontId="3" fillId="3" borderId="0" xfId="0" applyNumberFormat="1" applyFont="1" applyFill="1" applyBorder="1" applyAlignment="1"/>
    <xf numFmtId="164" fontId="11" fillId="3" borderId="0" xfId="0" applyNumberFormat="1" applyFont="1" applyFill="1" applyBorder="1" applyAlignment="1"/>
    <xf numFmtId="0" fontId="2" fillId="0" borderId="0" xfId="0" applyFont="1" applyAlignment="1">
      <alignment horizontal="left"/>
    </xf>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justify" vertical="top" wrapText="1"/>
    </xf>
    <xf numFmtId="0" fontId="14" fillId="0" borderId="0" xfId="0" applyFont="1" applyAlignment="1">
      <alignment horizontal="justify" vertical="top" wrapText="1"/>
    </xf>
    <xf numFmtId="0" fontId="14" fillId="0" borderId="0" xfId="0" applyFont="1" applyAlignment="1">
      <alignment vertical="top" wrapText="1"/>
    </xf>
    <xf numFmtId="0" fontId="2" fillId="0" borderId="0" xfId="0" applyFont="1" applyAlignment="1">
      <alignment horizontal="left" wrapText="1"/>
    </xf>
    <xf numFmtId="0" fontId="14" fillId="0" borderId="0" xfId="0" applyFont="1" applyAlignment="1">
      <alignment wrapText="1"/>
    </xf>
    <xf numFmtId="0" fontId="13" fillId="0" borderId="0" xfId="0" applyFont="1" applyAlignment="1">
      <alignment horizontal="left"/>
    </xf>
    <xf numFmtId="0" fontId="14" fillId="0" borderId="0" xfId="0" applyFont="1" applyAlignment="1">
      <alignment horizontal="justify" wrapText="1"/>
    </xf>
    <xf numFmtId="0" fontId="18" fillId="3" borderId="0" xfId="0" applyFont="1" applyFill="1" applyAlignment="1">
      <alignment horizontal="left"/>
    </xf>
    <xf numFmtId="0" fontId="2" fillId="3" borderId="0" xfId="0" applyFont="1" applyFill="1" applyAlignment="1">
      <alignment horizontal="left"/>
    </xf>
    <xf numFmtId="0" fontId="3" fillId="3" borderId="0" xfId="0" applyFont="1" applyFill="1" applyAlignment="1">
      <alignment horizontal="center"/>
    </xf>
    <xf numFmtId="0" fontId="4" fillId="3" borderId="0" xfId="0" applyFont="1" applyFill="1" applyAlignment="1">
      <alignment horizontal="center"/>
    </xf>
    <xf numFmtId="0" fontId="4" fillId="3" borderId="0" xfId="0" applyFont="1" applyFill="1"/>
    <xf numFmtId="3" fontId="4" fillId="3" borderId="0" xfId="0" applyNumberFormat="1" applyFont="1" applyFill="1"/>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3" fontId="4" fillId="2" borderId="2" xfId="0" applyNumberFormat="1" applyFont="1" applyFill="1" applyBorder="1" applyAlignment="1">
      <alignment horizontal="center" vertical="center" wrapText="1"/>
    </xf>
    <xf numFmtId="0" fontId="19" fillId="2" borderId="1" xfId="0" applyFont="1" applyFill="1" applyBorder="1" applyAlignment="1">
      <alignment horizontal="center"/>
    </xf>
    <xf numFmtId="0" fontId="19" fillId="2" borderId="2" xfId="0" applyFont="1" applyFill="1" applyBorder="1" applyAlignment="1">
      <alignment horizontal="center"/>
    </xf>
    <xf numFmtId="3" fontId="19" fillId="2" borderId="2" xfId="0" applyNumberFormat="1" applyFont="1" applyFill="1" applyBorder="1" applyAlignment="1">
      <alignment horizontal="center" wrapText="1"/>
    </xf>
    <xf numFmtId="0" fontId="19" fillId="2" borderId="3" xfId="0" applyFont="1" applyFill="1" applyBorder="1" applyAlignment="1">
      <alignment horizontal="center"/>
    </xf>
    <xf numFmtId="0" fontId="19" fillId="3" borderId="0" xfId="0" applyFont="1" applyFill="1" applyAlignment="1">
      <alignment horizontal="center"/>
    </xf>
    <xf numFmtId="0" fontId="19" fillId="0" borderId="0" xfId="0" applyFont="1" applyAlignment="1">
      <alignment horizontal="center"/>
    </xf>
    <xf numFmtId="0" fontId="2" fillId="3" borderId="4"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2" fillId="3" borderId="5" xfId="0" applyFont="1" applyFill="1" applyBorder="1" applyAlignment="1" applyProtection="1">
      <alignment wrapText="1"/>
      <protection locked="0"/>
    </xf>
    <xf numFmtId="3" fontId="2" fillId="3" borderId="5" xfId="0" applyNumberFormat="1" applyFont="1" applyFill="1" applyBorder="1" applyAlignment="1" applyProtection="1">
      <alignment wrapText="1"/>
      <protection locked="0"/>
    </xf>
    <xf numFmtId="4" fontId="2" fillId="3" borderId="6" xfId="0" applyNumberFormat="1" applyFont="1" applyFill="1" applyBorder="1"/>
    <xf numFmtId="0" fontId="2" fillId="3" borderId="7" xfId="0" applyFont="1" applyFill="1" applyBorder="1" applyAlignment="1" applyProtection="1">
      <alignment horizontal="center"/>
      <protection locked="0"/>
    </xf>
    <xf numFmtId="0" fontId="2" fillId="3" borderId="8" xfId="0" applyFont="1" applyFill="1" applyBorder="1" applyAlignment="1" applyProtection="1">
      <alignment horizontal="center"/>
      <protection locked="0"/>
    </xf>
    <xf numFmtId="0" fontId="2" fillId="3" borderId="8" xfId="0" applyFont="1" applyFill="1" applyBorder="1" applyAlignment="1" applyProtection="1">
      <alignment wrapText="1"/>
      <protection locked="0"/>
    </xf>
    <xf numFmtId="3" fontId="2" fillId="3" borderId="8" xfId="0" applyNumberFormat="1" applyFont="1" applyFill="1" applyBorder="1" applyAlignment="1" applyProtection="1">
      <alignment wrapText="1"/>
      <protection locked="0"/>
    </xf>
    <xf numFmtId="4" fontId="2" fillId="3" borderId="9" xfId="0" applyNumberFormat="1" applyFont="1" applyFill="1" applyBorder="1"/>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8" xfId="0" applyFont="1" applyFill="1" applyBorder="1" applyAlignment="1">
      <alignment wrapText="1"/>
    </xf>
    <xf numFmtId="3" fontId="2" fillId="3" borderId="8" xfId="0" applyNumberFormat="1" applyFont="1" applyFill="1" applyBorder="1" applyAlignment="1">
      <alignment wrapText="1"/>
    </xf>
    <xf numFmtId="0" fontId="2" fillId="3" borderId="8" xfId="0" applyFont="1" applyFill="1" applyBorder="1"/>
    <xf numFmtId="0" fontId="2" fillId="0" borderId="7" xfId="0" applyFont="1" applyBorder="1" applyAlignment="1">
      <alignment horizontal="center"/>
    </xf>
    <xf numFmtId="0" fontId="2" fillId="0" borderId="8" xfId="0" applyFont="1" applyBorder="1" applyAlignment="1">
      <alignment horizontal="center"/>
    </xf>
    <xf numFmtId="3" fontId="2" fillId="0" borderId="8" xfId="0" applyNumberFormat="1" applyFont="1" applyBorder="1" applyAlignment="1">
      <alignment vertical="center" wrapText="1"/>
    </xf>
    <xf numFmtId="4" fontId="2" fillId="0" borderId="9" xfId="0" applyNumberFormat="1" applyFont="1" applyBorder="1" applyAlignment="1">
      <alignment vertical="center"/>
    </xf>
    <xf numFmtId="0" fontId="2" fillId="0" borderId="8" xfId="0" applyFont="1" applyBorder="1"/>
    <xf numFmtId="0" fontId="2" fillId="0" borderId="10" xfId="0" applyFont="1" applyBorder="1" applyAlignment="1">
      <alignment horizontal="center"/>
    </xf>
    <xf numFmtId="0" fontId="2" fillId="0" borderId="11" xfId="0" applyFont="1" applyBorder="1" applyAlignment="1">
      <alignment horizontal="center"/>
    </xf>
    <xf numFmtId="3" fontId="3" fillId="2" borderId="2" xfId="0" applyNumberFormat="1" applyFont="1" applyFill="1" applyBorder="1"/>
    <xf numFmtId="0" fontId="3" fillId="3" borderId="0" xfId="0" applyFont="1" applyFill="1"/>
    <xf numFmtId="0" fontId="3" fillId="0" borderId="0" xfId="0" applyFont="1"/>
    <xf numFmtId="0" fontId="15" fillId="3" borderId="0" xfId="0" applyFont="1" applyFill="1" applyAlignment="1">
      <alignment horizontal="left"/>
    </xf>
    <xf numFmtId="3" fontId="3" fillId="3" borderId="0" xfId="0" applyNumberFormat="1" applyFont="1" applyFill="1"/>
    <xf numFmtId="0" fontId="2" fillId="3" borderId="0" xfId="0" applyFont="1" applyFill="1" applyAlignment="1">
      <alignment horizontal="justify" wrapText="1"/>
    </xf>
    <xf numFmtId="0" fontId="14" fillId="3" borderId="0" xfId="0" applyFont="1" applyFill="1" applyAlignment="1">
      <alignment horizontal="justify" wrapText="1"/>
    </xf>
    <xf numFmtId="3" fontId="2" fillId="3" borderId="0" xfId="0" applyNumberFormat="1" applyFont="1" applyFill="1" applyBorder="1"/>
    <xf numFmtId="0" fontId="2" fillId="3" borderId="0" xfId="0" applyFont="1" applyFill="1" applyBorder="1"/>
    <xf numFmtId="0" fontId="3" fillId="3" borderId="0" xfId="0" applyFont="1" applyFill="1" applyBorder="1" applyAlignment="1">
      <alignment horizontal="left"/>
    </xf>
    <xf numFmtId="0" fontId="2" fillId="3" borderId="0" xfId="0" applyFont="1" applyFill="1" applyBorder="1" applyAlignment="1">
      <alignment horizontal="center"/>
    </xf>
    <xf numFmtId="164" fontId="3" fillId="3" borderId="0" xfId="0" applyNumberFormat="1" applyFont="1" applyFill="1" applyBorder="1" applyAlignment="1">
      <alignment horizontal="right"/>
    </xf>
    <xf numFmtId="0" fontId="3" fillId="3" borderId="0" xfId="0" applyFont="1" applyFill="1" applyAlignment="1"/>
    <xf numFmtId="0" fontId="18" fillId="0" borderId="0" xfId="0" applyFont="1" applyAlignment="1">
      <alignment horizontal="left"/>
    </xf>
    <xf numFmtId="0" fontId="3" fillId="0" borderId="0" xfId="0" applyFont="1" applyAlignment="1">
      <alignment horizontal="center"/>
    </xf>
    <xf numFmtId="0" fontId="4" fillId="0" borderId="0" xfId="0" applyFont="1" applyAlignment="1">
      <alignment horizontal="center"/>
    </xf>
    <xf numFmtId="4" fontId="2" fillId="0" borderId="6" xfId="0" applyNumberFormat="1" applyFont="1" applyBorder="1"/>
    <xf numFmtId="0" fontId="2" fillId="0" borderId="8" xfId="0" applyFont="1" applyBorder="1" applyAlignment="1">
      <alignment wrapText="1"/>
    </xf>
    <xf numFmtId="3" fontId="2" fillId="0" borderId="8" xfId="0" applyNumberFormat="1" applyFont="1" applyBorder="1" applyAlignment="1">
      <alignment wrapText="1"/>
    </xf>
    <xf numFmtId="0" fontId="3" fillId="0" borderId="0" xfId="0" applyFont="1" applyFill="1" applyBorder="1" applyAlignment="1">
      <alignment horizontal="left"/>
    </xf>
    <xf numFmtId="0" fontId="11" fillId="3" borderId="0" xfId="0" applyFont="1" applyFill="1" applyAlignment="1">
      <alignment horizontal="left" wrapText="1"/>
    </xf>
    <xf numFmtId="164" fontId="17" fillId="0" borderId="0" xfId="0" applyNumberFormat="1" applyFont="1" applyBorder="1" applyAlignment="1"/>
    <xf numFmtId="164" fontId="20" fillId="0" borderId="0" xfId="0" applyNumberFormat="1" applyFont="1" applyBorder="1" applyAlignment="1"/>
    <xf numFmtId="0" fontId="2" fillId="0" borderId="0" xfId="0" applyFont="1" applyAlignment="1"/>
    <xf numFmtId="0" fontId="2" fillId="0" borderId="0" xfId="0" applyFont="1" applyAlignment="1">
      <alignment horizontal="justify"/>
    </xf>
    <xf numFmtId="3" fontId="2" fillId="0" borderId="8" xfId="0" applyNumberFormat="1" applyFont="1" applyBorder="1" applyAlignment="1">
      <alignment vertical="center"/>
    </xf>
    <xf numFmtId="4" fontId="2" fillId="0" borderId="9" xfId="0" applyNumberFormat="1" applyFont="1" applyBorder="1" applyAlignment="1">
      <alignment vertical="center" shrinkToFit="1"/>
    </xf>
    <xf numFmtId="0" fontId="14" fillId="0" borderId="0" xfId="0" applyFont="1" applyBorder="1" applyAlignment="1">
      <alignment horizontal="justify" wrapText="1"/>
    </xf>
    <xf numFmtId="0" fontId="14" fillId="0" borderId="0" xfId="0" applyFont="1" applyAlignment="1">
      <alignment horizontal="justify"/>
    </xf>
    <xf numFmtId="0" fontId="3" fillId="0" borderId="0" xfId="0" applyFont="1" applyAlignment="1">
      <alignment horizontal="justify"/>
    </xf>
    <xf numFmtId="164" fontId="17" fillId="0" borderId="0" xfId="0" applyNumberFormat="1" applyFont="1" applyBorder="1" applyAlignment="1">
      <alignment horizontal="left"/>
    </xf>
    <xf numFmtId="164" fontId="20" fillId="0" borderId="0" xfId="0" applyNumberFormat="1" applyFont="1" applyBorder="1" applyAlignment="1">
      <alignment horizontal="left"/>
    </xf>
    <xf numFmtId="0" fontId="14" fillId="0" borderId="0" xfId="0" applyFont="1" applyBorder="1" applyAlignment="1">
      <alignment horizontal="justify"/>
    </xf>
    <xf numFmtId="0" fontId="2" fillId="0" borderId="0" xfId="0" applyFont="1" applyBorder="1"/>
    <xf numFmtId="0" fontId="2" fillId="0" borderId="0" xfId="0" applyFont="1" applyBorder="1" applyAlignment="1">
      <alignment horizontal="left"/>
    </xf>
    <xf numFmtId="0" fontId="2" fillId="0" borderId="0" xfId="0" applyFont="1" applyBorder="1" applyAlignment="1">
      <alignment horizontal="center"/>
    </xf>
    <xf numFmtId="3" fontId="2" fillId="0" borderId="0" xfId="0" applyNumberFormat="1" applyFont="1" applyBorder="1"/>
    <xf numFmtId="0" fontId="2" fillId="0" borderId="0" xfId="0" applyFont="1" applyFill="1"/>
    <xf numFmtId="0" fontId="2" fillId="0" borderId="0" xfId="0" applyFont="1" applyFill="1" applyBorder="1" applyAlignment="1">
      <alignment horizontal="center"/>
    </xf>
    <xf numFmtId="0" fontId="2" fillId="0" borderId="0" xfId="0" applyFont="1" applyFill="1" applyBorder="1"/>
    <xf numFmtId="3" fontId="2" fillId="0" borderId="0" xfId="0" applyNumberFormat="1" applyFont="1" applyFill="1" applyBorder="1"/>
    <xf numFmtId="164" fontId="3" fillId="0" borderId="0" xfId="0" applyNumberFormat="1" applyFont="1" applyFill="1" applyBorder="1" applyAlignment="1">
      <alignment horizontal="right"/>
    </xf>
    <xf numFmtId="0" fontId="2" fillId="0" borderId="0" xfId="0" applyFont="1" applyAlignment="1">
      <alignment vertical="top" wrapText="1"/>
    </xf>
    <xf numFmtId="165" fontId="21" fillId="0" borderId="0" xfId="0" applyNumberFormat="1" applyFont="1"/>
    <xf numFmtId="0" fontId="14" fillId="0" borderId="0" xfId="0" applyFont="1"/>
    <xf numFmtId="0" fontId="2" fillId="0" borderId="18" xfId="0" applyFont="1" applyBorder="1"/>
    <xf numFmtId="0" fontId="3" fillId="0" borderId="0" xfId="0" applyFont="1" applyBorder="1" applyAlignment="1">
      <alignment horizontal="left"/>
    </xf>
    <xf numFmtId="0" fontId="2" fillId="0" borderId="4" xfId="0" applyFont="1" applyBorder="1" applyAlignment="1">
      <alignment horizontal="center"/>
    </xf>
    <xf numFmtId="0" fontId="2" fillId="0" borderId="5" xfId="0" applyFont="1" applyBorder="1" applyAlignment="1">
      <alignment horizontal="center"/>
    </xf>
    <xf numFmtId="0" fontId="2" fillId="0" borderId="19" xfId="0" applyFont="1" applyBorder="1"/>
    <xf numFmtId="3" fontId="2" fillId="0" borderId="5" xfId="0" applyNumberFormat="1" applyFont="1" applyBorder="1"/>
    <xf numFmtId="0" fontId="2" fillId="0" borderId="18" xfId="0" applyFont="1" applyBorder="1" applyAlignment="1">
      <alignment wrapText="1"/>
    </xf>
    <xf numFmtId="0" fontId="2" fillId="0" borderId="5" xfId="0" applyFont="1" applyBorder="1"/>
    <xf numFmtId="0" fontId="17" fillId="0" borderId="0" xfId="0" applyFont="1" applyBorder="1" applyAlignment="1">
      <alignment horizontal="justify"/>
    </xf>
    <xf numFmtId="0" fontId="2" fillId="0" borderId="0" xfId="0" applyFont="1" applyAlignment="1">
      <alignment horizontal="justify" vertical="justify" wrapText="1"/>
    </xf>
    <xf numFmtId="0" fontId="13" fillId="0" borderId="0" xfId="0" applyFont="1" applyBorder="1" applyAlignment="1">
      <alignment horizontal="left"/>
    </xf>
    <xf numFmtId="164" fontId="3" fillId="0" borderId="0" xfId="0" applyNumberFormat="1" applyFont="1" applyBorder="1" applyAlignment="1"/>
    <xf numFmtId="164" fontId="11" fillId="0" borderId="0" xfId="0" applyNumberFormat="1" applyFont="1" applyBorder="1" applyAlignment="1"/>
    <xf numFmtId="0" fontId="14" fillId="0" borderId="0" xfId="0" applyFont="1" applyAlignment="1">
      <alignment horizontal="justify" wrapText="1"/>
    </xf>
    <xf numFmtId="0" fontId="2" fillId="3" borderId="0" xfId="0" applyFont="1" applyFill="1" applyAlignment="1">
      <alignment horizontal="justify" wrapText="1"/>
    </xf>
    <xf numFmtId="0" fontId="14" fillId="3" borderId="0" xfId="0" applyFont="1" applyFill="1" applyAlignment="1">
      <alignment horizontal="justify" wrapText="1"/>
    </xf>
    <xf numFmtId="164" fontId="3" fillId="3" borderId="0" xfId="0" applyNumberFormat="1" applyFont="1" applyFill="1" applyBorder="1" applyAlignment="1"/>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left"/>
    </xf>
    <xf numFmtId="0" fontId="2" fillId="3" borderId="0" xfId="0" applyFont="1" applyFill="1" applyAlignment="1">
      <alignment horizontal="justify" wrapText="1"/>
    </xf>
    <xf numFmtId="164" fontId="3" fillId="0" borderId="0" xfId="0" applyNumberFormat="1" applyFont="1" applyBorder="1" applyAlignment="1"/>
    <xf numFmtId="164" fontId="11" fillId="0" borderId="0" xfId="0" applyNumberFormat="1" applyFont="1" applyBorder="1" applyAlignment="1"/>
    <xf numFmtId="0" fontId="14" fillId="0" borderId="0" xfId="0" applyFont="1" applyAlignment="1">
      <alignment wrapText="1"/>
    </xf>
    <xf numFmtId="0" fontId="2" fillId="0" borderId="0" xfId="0" applyFont="1" applyAlignment="1">
      <alignment horizontal="justify" wrapText="1"/>
    </xf>
    <xf numFmtId="0" fontId="14" fillId="0" borderId="0" xfId="0" applyFont="1" applyAlignment="1">
      <alignment horizontal="justify" wrapText="1"/>
    </xf>
    <xf numFmtId="0" fontId="2" fillId="0" borderId="0" xfId="0" applyFont="1" applyAlignment="1">
      <alignment horizontal="left"/>
    </xf>
    <xf numFmtId="0" fontId="2" fillId="0" borderId="0" xfId="0" applyFont="1" applyAlignment="1">
      <alignment horizontal="justify" vertical="justify" wrapText="1"/>
    </xf>
    <xf numFmtId="0" fontId="14" fillId="0" borderId="0" xfId="0" applyFont="1" applyAlignment="1">
      <alignment horizontal="justify" wrapText="1"/>
    </xf>
    <xf numFmtId="0" fontId="2" fillId="0" borderId="0" xfId="0" applyFont="1" applyFill="1" applyBorder="1" applyAlignment="1">
      <alignment horizontal="justify" wrapText="1"/>
    </xf>
    <xf numFmtId="0" fontId="2" fillId="3" borderId="0" xfId="0" applyFont="1" applyFill="1" applyAlignment="1">
      <alignment horizontal="left"/>
    </xf>
    <xf numFmtId="0" fontId="14" fillId="0" borderId="0" xfId="0" applyFont="1" applyAlignment="1">
      <alignment horizontal="justify" wrapText="1"/>
    </xf>
    <xf numFmtId="0" fontId="3" fillId="3" borderId="0" xfId="0" applyFont="1" applyFill="1" applyBorder="1" applyAlignment="1">
      <alignment wrapText="1"/>
    </xf>
    <xf numFmtId="0" fontId="2" fillId="0" borderId="0" xfId="0" applyFont="1" applyAlignment="1">
      <alignment horizontal="left" vertical="top"/>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3" borderId="7" xfId="0" applyFont="1" applyFill="1" applyBorder="1" applyAlignment="1">
      <alignment horizontal="center" vertical="center"/>
    </xf>
    <xf numFmtId="0" fontId="4" fillId="3" borderId="0" xfId="0" applyFont="1" applyFill="1" applyAlignment="1">
      <alignment horizontal="right"/>
    </xf>
    <xf numFmtId="0" fontId="4" fillId="0" borderId="0" xfId="0" applyFont="1" applyAlignment="1">
      <alignment horizontal="right"/>
    </xf>
    <xf numFmtId="4" fontId="4" fillId="0" borderId="0" xfId="1" applyNumberFormat="1" applyFont="1" applyFill="1" applyAlignment="1">
      <alignment horizontal="right"/>
    </xf>
    <xf numFmtId="0" fontId="2" fillId="3" borderId="7"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8" xfId="0" applyFont="1" applyFill="1" applyBorder="1" applyAlignment="1" applyProtection="1">
      <alignment vertical="center" wrapText="1"/>
      <protection locked="0"/>
    </xf>
    <xf numFmtId="3" fontId="2" fillId="3" borderId="8" xfId="0" applyNumberFormat="1" applyFont="1" applyFill="1" applyBorder="1" applyAlignment="1" applyProtection="1">
      <alignment vertical="center" wrapText="1"/>
      <protection locked="0"/>
    </xf>
    <xf numFmtId="3" fontId="2" fillId="3" borderId="8" xfId="0" applyNumberFormat="1" applyFont="1" applyFill="1" applyBorder="1" applyAlignment="1" applyProtection="1">
      <alignment vertical="center"/>
      <protection locked="0"/>
    </xf>
    <xf numFmtId="0" fontId="2" fillId="3" borderId="8" xfId="0" applyFont="1" applyFill="1" applyBorder="1" applyAlignment="1">
      <alignment horizontal="center" vertical="center"/>
    </xf>
    <xf numFmtId="0" fontId="2" fillId="0" borderId="0" xfId="0" applyFont="1" applyAlignment="1">
      <alignment vertical="center"/>
    </xf>
    <xf numFmtId="0" fontId="2" fillId="0" borderId="0" xfId="0" applyFont="1" applyBorder="1" applyAlignment="1">
      <alignment vertical="center" wrapText="1"/>
    </xf>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justify" vertical="top" wrapText="1"/>
    </xf>
    <xf numFmtId="0" fontId="2" fillId="3" borderId="0" xfId="0" applyFont="1" applyFill="1" applyAlignment="1">
      <alignment horizontal="justify" wrapText="1"/>
    </xf>
    <xf numFmtId="164" fontId="3" fillId="3" borderId="0" xfId="0" applyNumberFormat="1" applyFont="1" applyFill="1" applyBorder="1" applyAlignment="1"/>
    <xf numFmtId="164" fontId="11" fillId="3" borderId="0" xfId="0" applyNumberFormat="1" applyFont="1" applyFill="1" applyBorder="1" applyAlignment="1"/>
    <xf numFmtId="0" fontId="2" fillId="0" borderId="0" xfId="0" applyFont="1" applyAlignment="1">
      <alignment horizontal="left" vertical="top" wrapText="1"/>
    </xf>
    <xf numFmtId="0" fontId="2" fillId="0" borderId="0" xfId="0" applyFont="1" applyAlignment="1">
      <alignment horizontal="justify" vertical="top" wrapText="1"/>
    </xf>
    <xf numFmtId="0" fontId="13" fillId="0" borderId="0" xfId="0" applyFont="1" applyAlignment="1">
      <alignment horizontal="left"/>
    </xf>
    <xf numFmtId="0" fontId="2" fillId="0" borderId="0" xfId="0" applyFont="1" applyAlignment="1">
      <alignment horizontal="justify" vertical="justify" wrapText="1"/>
    </xf>
    <xf numFmtId="3" fontId="24" fillId="0" borderId="0" xfId="0" applyNumberFormat="1" applyFont="1"/>
    <xf numFmtId="3" fontId="25" fillId="0" borderId="0" xfId="0" applyNumberFormat="1" applyFont="1" applyBorder="1" applyAlignment="1">
      <alignment horizontal="left"/>
    </xf>
    <xf numFmtId="3" fontId="4" fillId="0" borderId="16" xfId="0" applyNumberFormat="1" applyFont="1" applyBorder="1"/>
    <xf numFmtId="164" fontId="3" fillId="0" borderId="0" xfId="0" applyNumberFormat="1" applyFont="1" applyBorder="1" applyAlignment="1"/>
    <xf numFmtId="164" fontId="11" fillId="0" borderId="0" xfId="0" applyNumberFormat="1" applyFont="1" applyBorder="1" applyAlignment="1"/>
    <xf numFmtId="0" fontId="14" fillId="0" borderId="0" xfId="0" applyFont="1" applyAlignment="1">
      <alignment horizontal="justify" vertical="top" wrapText="1"/>
    </xf>
    <xf numFmtId="3" fontId="4" fillId="3" borderId="0" xfId="0" applyNumberFormat="1" applyFont="1" applyFill="1" applyAlignment="1">
      <alignment horizontal="center"/>
    </xf>
    <xf numFmtId="3" fontId="4" fillId="0" borderId="0" xfId="0" applyNumberFormat="1" applyFont="1" applyAlignment="1">
      <alignment vertical="center"/>
    </xf>
    <xf numFmtId="3" fontId="4" fillId="0" borderId="0" xfId="0" applyNumberFormat="1" applyFont="1" applyBorder="1"/>
    <xf numFmtId="0" fontId="14" fillId="0" borderId="0" xfId="0" applyFont="1" applyAlignment="1">
      <alignment horizontal="justify" wrapText="1"/>
    </xf>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justify" vertical="top" wrapText="1"/>
    </xf>
    <xf numFmtId="0" fontId="2" fillId="0" borderId="0" xfId="0" applyFont="1" applyAlignment="1">
      <alignment horizontal="justify" vertical="top" wrapText="1"/>
    </xf>
    <xf numFmtId="4" fontId="2" fillId="3" borderId="9" xfId="0" applyNumberFormat="1" applyFont="1" applyFill="1" applyBorder="1" applyAlignment="1">
      <alignment vertical="center"/>
    </xf>
    <xf numFmtId="0" fontId="2" fillId="3" borderId="0" xfId="0" applyFont="1" applyFill="1" applyAlignment="1">
      <alignment horizontal="justify" wrapText="1"/>
    </xf>
    <xf numFmtId="0" fontId="3" fillId="2" borderId="13" xfId="0" applyFont="1" applyFill="1" applyBorder="1" applyAlignment="1">
      <alignment horizontal="left"/>
    </xf>
    <xf numFmtId="0" fontId="3" fillId="2" borderId="14" xfId="0" applyFont="1" applyFill="1" applyBorder="1" applyAlignment="1">
      <alignment horizontal="left"/>
    </xf>
    <xf numFmtId="0" fontId="3" fillId="2" borderId="15" xfId="0" applyFont="1" applyFill="1" applyBorder="1" applyAlignment="1">
      <alignment horizontal="left"/>
    </xf>
    <xf numFmtId="0" fontId="2" fillId="0" borderId="0" xfId="0" applyFont="1" applyAlignment="1">
      <alignment horizontal="justify" wrapText="1"/>
    </xf>
    <xf numFmtId="3" fontId="18" fillId="0" borderId="0" xfId="0" applyNumberFormat="1" applyFont="1" applyAlignment="1">
      <alignment horizontal="center"/>
    </xf>
    <xf numFmtId="0" fontId="2" fillId="0" borderId="0" xfId="0" applyFont="1" applyAlignment="1">
      <alignment horizontal="left"/>
    </xf>
    <xf numFmtId="0" fontId="2" fillId="3" borderId="0" xfId="0" applyFont="1" applyFill="1" applyAlignment="1">
      <alignment horizontal="left"/>
    </xf>
    <xf numFmtId="0" fontId="13" fillId="0" borderId="17" xfId="0" applyFont="1" applyBorder="1" applyAlignment="1">
      <alignment horizontal="left"/>
    </xf>
    <xf numFmtId="0" fontId="3" fillId="3" borderId="0" xfId="1" applyFont="1" applyFill="1"/>
    <xf numFmtId="0" fontId="3" fillId="4" borderId="0" xfId="1" applyFont="1" applyFill="1"/>
    <xf numFmtId="0" fontId="14" fillId="0" borderId="0" xfId="0" applyFont="1" applyAlignment="1">
      <alignment horizontal="center"/>
    </xf>
    <xf numFmtId="0" fontId="2" fillId="0" borderId="0" xfId="0" applyFont="1" applyAlignment="1">
      <alignment horizontal="left"/>
    </xf>
    <xf numFmtId="0" fontId="14" fillId="0" borderId="0" xfId="0" applyFont="1" applyAlignment="1">
      <alignment vertical="top" wrapText="1"/>
    </xf>
    <xf numFmtId="164" fontId="2" fillId="3" borderId="0" xfId="0" applyNumberFormat="1" applyFont="1" applyFill="1" applyBorder="1" applyAlignment="1"/>
    <xf numFmtId="0" fontId="2" fillId="3" borderId="0" xfId="0" applyFont="1" applyFill="1" applyAlignment="1">
      <alignment horizontal="justify" wrapText="1"/>
    </xf>
    <xf numFmtId="164" fontId="3" fillId="3" borderId="0" xfId="0" applyNumberFormat="1" applyFont="1" applyFill="1" applyBorder="1" applyAlignment="1"/>
    <xf numFmtId="0" fontId="14" fillId="0" borderId="0" xfId="0" applyFont="1" applyAlignment="1">
      <alignment wrapText="1"/>
    </xf>
    <xf numFmtId="0" fontId="2" fillId="0" borderId="0" xfId="0" applyFont="1" applyAlignment="1">
      <alignment horizontal="justify" vertical="top" wrapText="1"/>
    </xf>
    <xf numFmtId="164" fontId="11" fillId="3" borderId="0" xfId="0" applyNumberFormat="1" applyFont="1" applyFill="1" applyBorder="1" applyAlignment="1"/>
    <xf numFmtId="0" fontId="3" fillId="0" borderId="0" xfId="0" applyFont="1" applyAlignment="1">
      <alignment horizontal="left"/>
    </xf>
    <xf numFmtId="164" fontId="2" fillId="3" borderId="0" xfId="0" applyNumberFormat="1" applyFont="1" applyFill="1" applyBorder="1"/>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left"/>
    </xf>
    <xf numFmtId="0" fontId="3" fillId="0" borderId="0" xfId="0" applyFont="1" applyAlignment="1">
      <alignment horizontal="left"/>
    </xf>
    <xf numFmtId="0" fontId="2" fillId="0" borderId="0" xfId="0" applyFont="1" applyBorder="1" applyAlignment="1">
      <alignment wrapText="1"/>
    </xf>
    <xf numFmtId="4" fontId="2" fillId="0" borderId="12" xfId="0" applyNumberFormat="1" applyFont="1" applyBorder="1"/>
    <xf numFmtId="0" fontId="2" fillId="3" borderId="0" xfId="0" applyFont="1" applyFill="1" applyAlignment="1">
      <alignment horizontal="justify" vertical="justify" wrapText="1"/>
    </xf>
    <xf numFmtId="0" fontId="2" fillId="3" borderId="0" xfId="0" applyFont="1" applyFill="1" applyAlignment="1">
      <alignment horizontal="justify" vertical="top" wrapText="1"/>
    </xf>
    <xf numFmtId="164" fontId="3" fillId="3" borderId="0" xfId="0" applyNumberFormat="1" applyFont="1" applyFill="1" applyBorder="1" applyAlignment="1"/>
    <xf numFmtId="0" fontId="2" fillId="0" borderId="0" xfId="0" applyFont="1" applyAlignment="1">
      <alignment horizontal="justify" wrapText="1"/>
    </xf>
    <xf numFmtId="0" fontId="2" fillId="0" borderId="0" xfId="0" applyFont="1" applyAlignment="1">
      <alignment horizontal="justify" vertical="justify" wrapText="1"/>
    </xf>
    <xf numFmtId="3" fontId="3" fillId="3" borderId="0" xfId="1" applyNumberFormat="1" applyFont="1" applyFill="1"/>
    <xf numFmtId="164" fontId="3" fillId="3" borderId="0" xfId="0" applyNumberFormat="1" applyFont="1" applyFill="1" applyBorder="1" applyAlignment="1"/>
    <xf numFmtId="0" fontId="2" fillId="3" borderId="0" xfId="0" applyFont="1" applyFill="1" applyAlignment="1">
      <alignment horizontal="justify" wrapText="1"/>
    </xf>
    <xf numFmtId="0" fontId="2" fillId="0" borderId="0" xfId="0" applyFont="1" applyAlignment="1">
      <alignment horizontal="justify" wrapText="1"/>
    </xf>
    <xf numFmtId="164" fontId="11" fillId="3" borderId="0" xfId="0" applyNumberFormat="1" applyFont="1" applyFill="1" applyBorder="1" applyAlignment="1"/>
    <xf numFmtId="0" fontId="3" fillId="0" borderId="0" xfId="0" applyFont="1" applyAlignment="1">
      <alignment horizontal="left"/>
    </xf>
    <xf numFmtId="164" fontId="3" fillId="3" borderId="0" xfId="0" applyNumberFormat="1" applyFont="1" applyFill="1" applyBorder="1" applyAlignment="1"/>
    <xf numFmtId="0" fontId="2" fillId="3" borderId="0" xfId="0" applyFont="1" applyFill="1" applyAlignment="1">
      <alignment horizontal="justify" wrapText="1"/>
    </xf>
    <xf numFmtId="164" fontId="11" fillId="3" borderId="0" xfId="0" applyNumberFormat="1" applyFont="1" applyFill="1" applyBorder="1" applyAlignment="1"/>
    <xf numFmtId="0" fontId="13" fillId="3" borderId="0" xfId="0" applyFont="1" applyFill="1" applyAlignment="1">
      <alignment horizontal="left"/>
    </xf>
    <xf numFmtId="0" fontId="3" fillId="3" borderId="0" xfId="1" applyFont="1" applyFill="1" applyBorder="1"/>
    <xf numFmtId="0" fontId="3" fillId="4" borderId="0" xfId="1" applyFont="1" applyFill="1" applyBorder="1"/>
    <xf numFmtId="3" fontId="3" fillId="4" borderId="0" xfId="1" applyNumberFormat="1" applyFont="1" applyFill="1" applyBorder="1"/>
    <xf numFmtId="3" fontId="3" fillId="4" borderId="0" xfId="1" applyNumberFormat="1" applyFont="1" applyFill="1"/>
    <xf numFmtId="0" fontId="2" fillId="3" borderId="0" xfId="0" applyFont="1" applyFill="1" applyAlignment="1">
      <alignment horizontal="justify" wrapText="1"/>
    </xf>
    <xf numFmtId="0" fontId="14" fillId="0" borderId="0" xfId="0" applyFont="1" applyAlignment="1">
      <alignment horizontal="justify" wrapText="1"/>
    </xf>
    <xf numFmtId="0" fontId="14" fillId="0" borderId="0" xfId="0" applyFont="1" applyAlignment="1">
      <alignment horizontal="justify"/>
    </xf>
    <xf numFmtId="164" fontId="3" fillId="3" borderId="0" xfId="0" applyNumberFormat="1" applyFont="1" applyFill="1" applyBorder="1" applyAlignment="1">
      <alignment horizontal="right"/>
    </xf>
    <xf numFmtId="0" fontId="3" fillId="0" borderId="0" xfId="0" applyFont="1" applyAlignment="1">
      <alignment horizontal="left"/>
    </xf>
    <xf numFmtId="0" fontId="17" fillId="0" borderId="0" xfId="0" applyFont="1" applyFill="1" applyBorder="1" applyAlignment="1">
      <alignment horizontal="left"/>
    </xf>
    <xf numFmtId="3" fontId="3" fillId="3" borderId="0" xfId="1" applyNumberFormat="1" applyFont="1" applyFill="1" applyBorder="1"/>
    <xf numFmtId="0" fontId="2" fillId="3" borderId="0" xfId="1" applyFont="1" applyFill="1"/>
    <xf numFmtId="0" fontId="3" fillId="3" borderId="0" xfId="1" applyFont="1" applyFill="1" applyAlignment="1">
      <alignment horizontal="right"/>
    </xf>
    <xf numFmtId="0" fontId="2" fillId="3" borderId="0" xfId="0" applyFont="1" applyFill="1" applyAlignment="1">
      <alignment horizontal="left"/>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vertical="center" wrapText="1"/>
    </xf>
    <xf numFmtId="3" fontId="2" fillId="0" borderId="5" xfId="0" applyNumberFormat="1" applyFont="1" applyBorder="1" applyAlignment="1">
      <alignment vertical="center"/>
    </xf>
    <xf numFmtId="4" fontId="2" fillId="0" borderId="6" xfId="0" applyNumberFormat="1" applyFont="1" applyBorder="1" applyAlignment="1">
      <alignment vertical="center"/>
    </xf>
    <xf numFmtId="4" fontId="2" fillId="0" borderId="12" xfId="0" applyNumberFormat="1" applyFont="1" applyBorder="1" applyAlignment="1">
      <alignment vertical="center"/>
    </xf>
    <xf numFmtId="0" fontId="2" fillId="0" borderId="0" xfId="0" applyFont="1" applyAlignment="1">
      <alignment vertical="top"/>
    </xf>
    <xf numFmtId="3" fontId="4" fillId="0" borderId="0" xfId="0" applyNumberFormat="1" applyFont="1" applyAlignment="1">
      <alignment vertical="top"/>
    </xf>
    <xf numFmtId="0" fontId="2" fillId="3" borderId="0" xfId="0" applyFont="1" applyFill="1" applyAlignment="1">
      <alignment vertical="top"/>
    </xf>
    <xf numFmtId="3" fontId="4" fillId="3" borderId="0" xfId="0" applyNumberFormat="1" applyFont="1" applyFill="1" applyAlignment="1">
      <alignment vertical="top"/>
    </xf>
    <xf numFmtId="0" fontId="2" fillId="3" borderId="0" xfId="0" applyFont="1" applyFill="1" applyAlignment="1">
      <alignment horizontal="left"/>
    </xf>
    <xf numFmtId="0" fontId="2" fillId="3" borderId="0" xfId="0" applyFont="1" applyFill="1" applyAlignment="1">
      <alignment vertical="top" wrapText="1"/>
    </xf>
    <xf numFmtId="0" fontId="28" fillId="0" borderId="8" xfId="0" applyFont="1" applyBorder="1"/>
    <xf numFmtId="3" fontId="28" fillId="0" borderId="8" xfId="0" applyNumberFormat="1" applyFont="1" applyBorder="1" applyAlignment="1">
      <alignment horizontal="left"/>
    </xf>
    <xf numFmtId="0" fontId="2" fillId="0" borderId="0" xfId="0" applyFont="1" applyAlignment="1">
      <alignment horizontal="justify" wrapText="1"/>
    </xf>
    <xf numFmtId="4" fontId="2" fillId="3" borderId="9" xfId="0" applyNumberFormat="1" applyFont="1" applyFill="1" applyBorder="1" applyAlignment="1">
      <alignment shrinkToFit="1"/>
    </xf>
    <xf numFmtId="0" fontId="24" fillId="3" borderId="0" xfId="1" applyFont="1" applyFill="1"/>
    <xf numFmtId="0" fontId="3" fillId="2" borderId="25" xfId="1" applyFont="1" applyFill="1" applyBorder="1"/>
    <xf numFmtId="3" fontId="3" fillId="2" borderId="25" xfId="1" applyNumberFormat="1" applyFont="1" applyFill="1" applyBorder="1"/>
    <xf numFmtId="4" fontId="3" fillId="2" borderId="27" xfId="1" applyNumberFormat="1" applyFont="1" applyFill="1" applyBorder="1" applyAlignment="1"/>
    <xf numFmtId="4" fontId="2" fillId="3" borderId="0" xfId="1" applyNumberFormat="1" applyFont="1" applyFill="1" applyBorder="1" applyAlignment="1"/>
    <xf numFmtId="4" fontId="2" fillId="3" borderId="26" xfId="1" applyNumberFormat="1" applyFont="1" applyFill="1" applyBorder="1" applyAlignment="1"/>
    <xf numFmtId="0" fontId="2" fillId="0" borderId="20" xfId="0" applyFont="1" applyBorder="1"/>
    <xf numFmtId="3" fontId="2" fillId="0" borderId="20" xfId="0" applyNumberFormat="1" applyFont="1" applyBorder="1"/>
    <xf numFmtId="0" fontId="3" fillId="0" borderId="20" xfId="0" applyFont="1" applyBorder="1"/>
    <xf numFmtId="3" fontId="3" fillId="0" borderId="20" xfId="0" applyNumberFormat="1" applyFont="1" applyBorder="1"/>
    <xf numFmtId="0" fontId="2" fillId="3" borderId="0" xfId="0" applyFont="1" applyFill="1" applyAlignment="1">
      <alignment horizontal="left" vertical="top" wrapText="1"/>
    </xf>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left"/>
    </xf>
    <xf numFmtId="0" fontId="2" fillId="0" borderId="0" xfId="0" applyFont="1" applyAlignment="1">
      <alignment horizontal="justify" wrapText="1"/>
    </xf>
    <xf numFmtId="0" fontId="2" fillId="0" borderId="0" xfId="0" applyFont="1" applyAlignment="1">
      <alignment horizontal="justify"/>
    </xf>
    <xf numFmtId="0" fontId="14" fillId="0" borderId="0" xfId="0" applyFont="1" applyAlignment="1">
      <alignment horizontal="justify" wrapText="1"/>
    </xf>
    <xf numFmtId="0" fontId="14" fillId="0" borderId="0" xfId="0" applyFont="1" applyAlignment="1">
      <alignment horizontal="justify"/>
    </xf>
    <xf numFmtId="164" fontId="2" fillId="3" borderId="0" xfId="0" applyNumberFormat="1" applyFont="1" applyFill="1" applyAlignment="1">
      <alignment horizontal="right" vertical="top" wrapText="1"/>
    </xf>
    <xf numFmtId="164" fontId="1" fillId="0" borderId="0" xfId="0" applyNumberFormat="1" applyFont="1" applyAlignment="1">
      <alignment horizontal="right" vertical="top" wrapText="1"/>
    </xf>
    <xf numFmtId="0" fontId="3" fillId="0" borderId="0" xfId="0" applyFont="1" applyAlignment="1">
      <alignment horizontal="left"/>
    </xf>
    <xf numFmtId="164" fontId="3" fillId="3" borderId="0" xfId="0" applyNumberFormat="1" applyFont="1" applyFill="1" applyBorder="1" applyAlignment="1">
      <alignment horizontal="right"/>
    </xf>
    <xf numFmtId="0" fontId="2" fillId="0" borderId="25" xfId="0" applyFont="1" applyBorder="1"/>
    <xf numFmtId="0" fontId="3" fillId="3" borderId="33" xfId="1" applyFont="1" applyFill="1" applyBorder="1"/>
    <xf numFmtId="3" fontId="3" fillId="3" borderId="33" xfId="1" applyNumberFormat="1" applyFont="1" applyFill="1" applyBorder="1"/>
    <xf numFmtId="4" fontId="3" fillId="3" borderId="34" xfId="1" applyNumberFormat="1" applyFont="1" applyFill="1" applyBorder="1" applyAlignment="1"/>
    <xf numFmtId="0" fontId="29" fillId="3" borderId="30" xfId="1" applyFont="1" applyFill="1" applyBorder="1" applyAlignment="1">
      <alignment horizontal="left"/>
    </xf>
    <xf numFmtId="0" fontId="29" fillId="3" borderId="19" xfId="1" applyFont="1" applyFill="1" applyBorder="1" applyAlignment="1">
      <alignment horizontal="left"/>
    </xf>
    <xf numFmtId="0" fontId="29" fillId="3" borderId="8" xfId="1" applyFont="1" applyFill="1" applyBorder="1"/>
    <xf numFmtId="3" fontId="29" fillId="3" borderId="8" xfId="1" applyNumberFormat="1" applyFont="1" applyFill="1" applyBorder="1"/>
    <xf numFmtId="4" fontId="29" fillId="3" borderId="9" xfId="1" applyNumberFormat="1" applyFont="1" applyFill="1" applyBorder="1" applyAlignment="1"/>
    <xf numFmtId="0" fontId="24" fillId="4" borderId="0" xfId="1" applyFont="1" applyFill="1"/>
    <xf numFmtId="0" fontId="29" fillId="3" borderId="21" xfId="1" applyFont="1" applyFill="1" applyBorder="1" applyAlignment="1">
      <alignment horizontal="left"/>
    </xf>
    <xf numFmtId="0" fontId="29" fillId="3" borderId="22" xfId="1" applyFont="1" applyFill="1" applyBorder="1" applyAlignment="1">
      <alignment horizontal="left"/>
    </xf>
    <xf numFmtId="0" fontId="29" fillId="3" borderId="11" xfId="1" applyFont="1" applyFill="1" applyBorder="1"/>
    <xf numFmtId="3" fontId="29" fillId="3" borderId="11" xfId="1" applyNumberFormat="1" applyFont="1" applyFill="1" applyBorder="1"/>
    <xf numFmtId="4" fontId="29" fillId="3" borderId="12" xfId="1" applyNumberFormat="1" applyFont="1" applyFill="1" applyBorder="1" applyAlignment="1"/>
    <xf numFmtId="3" fontId="24" fillId="3" borderId="0" xfId="0" applyNumberFormat="1" applyFont="1" applyFill="1"/>
    <xf numFmtId="3" fontId="4" fillId="3" borderId="16" xfId="0" applyNumberFormat="1" applyFont="1" applyFill="1" applyBorder="1"/>
    <xf numFmtId="166" fontId="3" fillId="3" borderId="5" xfId="1" applyNumberFormat="1" applyFont="1" applyFill="1" applyBorder="1" applyAlignment="1"/>
    <xf numFmtId="3" fontId="3" fillId="3" borderId="5" xfId="1" applyNumberFormat="1" applyFont="1" applyFill="1" applyBorder="1" applyAlignment="1"/>
    <xf numFmtId="4" fontId="3" fillId="3" borderId="6" xfId="1" applyNumberFormat="1" applyFont="1" applyFill="1" applyBorder="1" applyAlignment="1"/>
    <xf numFmtId="0" fontId="29" fillId="3" borderId="24" xfId="1" applyFont="1" applyFill="1" applyBorder="1" applyAlignment="1">
      <alignment horizontal="left"/>
    </xf>
    <xf numFmtId="0" fontId="29" fillId="3" borderId="23" xfId="1" applyFont="1" applyFill="1" applyBorder="1" applyAlignment="1">
      <alignment horizontal="left"/>
    </xf>
    <xf numFmtId="0" fontId="29" fillId="3" borderId="28" xfId="1" applyFont="1" applyFill="1" applyBorder="1"/>
    <xf numFmtId="3" fontId="29" fillId="3" borderId="28" xfId="1" applyNumberFormat="1" applyFont="1" applyFill="1" applyBorder="1"/>
    <xf numFmtId="4" fontId="29" fillId="3" borderId="29" xfId="1" applyNumberFormat="1" applyFont="1" applyFill="1" applyBorder="1" applyAlignment="1"/>
    <xf numFmtId="3" fontId="4" fillId="0" borderId="0" xfId="0" applyNumberFormat="1" applyFont="1" applyAlignment="1">
      <alignment horizontal="center"/>
    </xf>
    <xf numFmtId="3" fontId="4" fillId="3" borderId="0" xfId="0" applyNumberFormat="1" applyFont="1" applyFill="1" applyBorder="1"/>
    <xf numFmtId="3" fontId="4" fillId="0" borderId="26" xfId="0" applyNumberFormat="1" applyFont="1" applyBorder="1"/>
    <xf numFmtId="3" fontId="4" fillId="3" borderId="26" xfId="0" applyNumberFormat="1" applyFont="1" applyFill="1" applyBorder="1"/>
    <xf numFmtId="166" fontId="3" fillId="3" borderId="33" xfId="1" applyNumberFormat="1" applyFont="1" applyFill="1" applyBorder="1"/>
    <xf numFmtId="0" fontId="14" fillId="0" borderId="0" xfId="0" applyFont="1" applyAlignment="1">
      <alignment horizontal="justify" wrapText="1"/>
    </xf>
    <xf numFmtId="0" fontId="14" fillId="0" borderId="0" xfId="0" applyFont="1" applyAlignment="1">
      <alignment horizontal="justify" wrapText="1"/>
    </xf>
    <xf numFmtId="0" fontId="3" fillId="0" borderId="0" xfId="0" applyFont="1" applyAlignment="1">
      <alignment horizontal="left"/>
    </xf>
    <xf numFmtId="164" fontId="3" fillId="3" borderId="0" xfId="0" applyNumberFormat="1" applyFont="1" applyFill="1" applyBorder="1" applyAlignment="1">
      <alignment horizontal="right"/>
    </xf>
    <xf numFmtId="0" fontId="2" fillId="0" borderId="0" xfId="0" applyFont="1" applyAlignment="1">
      <alignment horizontal="justify" vertical="justify" wrapText="1"/>
    </xf>
    <xf numFmtId="0" fontId="2" fillId="0" borderId="0" xfId="0" applyFont="1" applyAlignment="1">
      <alignment vertical="top" wrapText="1"/>
    </xf>
    <xf numFmtId="0" fontId="24" fillId="0" borderId="0" xfId="0" applyFont="1"/>
    <xf numFmtId="0" fontId="25" fillId="0" borderId="0" xfId="0" applyFont="1" applyBorder="1" applyAlignment="1">
      <alignment horizontal="left"/>
    </xf>
    <xf numFmtId="0" fontId="4" fillId="3" borderId="0" xfId="0" applyFont="1" applyFill="1" applyAlignment="1">
      <alignment vertical="top"/>
    </xf>
    <xf numFmtId="0" fontId="4" fillId="0" borderId="0" xfId="0" applyFont="1" applyAlignment="1">
      <alignment vertical="top"/>
    </xf>
    <xf numFmtId="0" fontId="2" fillId="4" borderId="0" xfId="0" applyFont="1" applyFill="1"/>
    <xf numFmtId="3" fontId="4" fillId="4" borderId="0" xfId="0" applyNumberFormat="1" applyFont="1" applyFill="1"/>
    <xf numFmtId="0" fontId="4" fillId="4" borderId="0" xfId="0" applyFont="1" applyFill="1"/>
    <xf numFmtId="3" fontId="4" fillId="0" borderId="0" xfId="0" applyNumberFormat="1" applyFont="1" applyFill="1"/>
    <xf numFmtId="0" fontId="17" fillId="0" borderId="0" xfId="0" applyFont="1"/>
    <xf numFmtId="0" fontId="17" fillId="0" borderId="0" xfId="0" applyFont="1" applyAlignment="1">
      <alignment horizontal="center"/>
    </xf>
    <xf numFmtId="3" fontId="29" fillId="0" borderId="0" xfId="0" applyNumberFormat="1" applyFont="1"/>
    <xf numFmtId="0" fontId="4" fillId="0" borderId="0" xfId="0" applyFont="1" applyFill="1"/>
    <xf numFmtId="3" fontId="4" fillId="3" borderId="0" xfId="0" applyNumberFormat="1" applyFont="1" applyFill="1" applyBorder="1" applyAlignment="1"/>
    <xf numFmtId="0" fontId="4" fillId="3" borderId="0" xfId="0" applyFont="1" applyFill="1" applyBorder="1" applyAlignment="1"/>
    <xf numFmtId="3" fontId="4" fillId="3" borderId="0" xfId="0" applyNumberFormat="1" applyFont="1" applyFill="1" applyBorder="1" applyAlignment="1">
      <alignment wrapText="1"/>
    </xf>
    <xf numFmtId="0" fontId="4" fillId="3" borderId="0" xfId="0" applyFont="1" applyFill="1" applyBorder="1" applyAlignment="1">
      <alignment wrapText="1"/>
    </xf>
    <xf numFmtId="0" fontId="2" fillId="0" borderId="0" xfId="0" applyFont="1" applyAlignment="1">
      <alignment horizontal="justify" wrapText="1"/>
    </xf>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left"/>
    </xf>
    <xf numFmtId="0" fontId="3" fillId="0" borderId="0" xfId="0" applyFont="1" applyAlignment="1">
      <alignment horizontal="left"/>
    </xf>
    <xf numFmtId="3" fontId="3" fillId="3" borderId="33" xfId="1" applyNumberFormat="1" applyFont="1" applyFill="1" applyBorder="1" applyAlignment="1"/>
    <xf numFmtId="0" fontId="2" fillId="0" borderId="0" xfId="0" applyFont="1" applyAlignment="1">
      <alignment horizontal="justify" vertical="top" wrapText="1"/>
    </xf>
    <xf numFmtId="0" fontId="3" fillId="3" borderId="33" xfId="1" applyFont="1" applyFill="1" applyBorder="1" applyAlignment="1"/>
    <xf numFmtId="0" fontId="2" fillId="0" borderId="0" xfId="0" applyFont="1" applyAlignment="1">
      <alignment horizontal="left"/>
    </xf>
    <xf numFmtId="0" fontId="14" fillId="0" borderId="0" xfId="0" applyFont="1" applyAlignment="1">
      <alignment horizontal="justify"/>
    </xf>
    <xf numFmtId="0" fontId="14" fillId="0" borderId="0" xfId="0" applyFont="1" applyAlignment="1">
      <alignment horizontal="justify" wrapText="1"/>
    </xf>
    <xf numFmtId="0" fontId="14" fillId="0" borderId="0" xfId="0" applyFont="1" applyAlignment="1">
      <alignment horizontal="justify" vertical="top" wrapText="1"/>
    </xf>
    <xf numFmtId="0" fontId="2" fillId="0" borderId="11" xfId="0" applyFont="1" applyBorder="1"/>
    <xf numFmtId="0" fontId="14" fillId="0" borderId="0" xfId="0" applyFont="1" applyAlignment="1">
      <alignment wrapText="1"/>
    </xf>
    <xf numFmtId="3" fontId="25" fillId="0" borderId="0" xfId="0" applyNumberFormat="1" applyFont="1"/>
    <xf numFmtId="3" fontId="30" fillId="0" borderId="0" xfId="0" applyNumberFormat="1" applyFont="1"/>
    <xf numFmtId="0" fontId="3" fillId="0" borderId="0" xfId="0" applyFont="1" applyAlignment="1">
      <alignment horizontal="justify"/>
    </xf>
    <xf numFmtId="0" fontId="14" fillId="0" borderId="0" xfId="0" applyFont="1" applyAlignment="1">
      <alignment horizontal="justify" wrapText="1"/>
    </xf>
    <xf numFmtId="0" fontId="14" fillId="0" borderId="0" xfId="0" applyFont="1" applyAlignment="1">
      <alignment horizontal="justify" vertical="top"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3" fontId="2" fillId="0" borderId="11" xfId="0" applyNumberFormat="1" applyFont="1" applyBorder="1" applyAlignment="1">
      <alignment vertical="center"/>
    </xf>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left"/>
    </xf>
    <xf numFmtId="0" fontId="8" fillId="0" borderId="0" xfId="0" applyFont="1" applyAlignment="1">
      <alignment vertical="top"/>
    </xf>
    <xf numFmtId="0" fontId="8" fillId="0" borderId="0" xfId="0" applyFont="1"/>
    <xf numFmtId="0" fontId="7" fillId="3" borderId="0" xfId="1" applyFont="1" applyFill="1"/>
    <xf numFmtId="3" fontId="7" fillId="3" borderId="0" xfId="1" applyNumberFormat="1" applyFont="1" applyFill="1"/>
    <xf numFmtId="0" fontId="31" fillId="2" borderId="25" xfId="1" applyFont="1" applyFill="1" applyBorder="1"/>
    <xf numFmtId="0" fontId="2" fillId="0" borderId="0" xfId="0" applyFont="1" applyAlignment="1">
      <alignment horizontal="left"/>
    </xf>
    <xf numFmtId="0" fontId="23" fillId="0" borderId="0" xfId="0" applyFont="1" applyBorder="1" applyAlignment="1">
      <alignment horizontal="left"/>
    </xf>
    <xf numFmtId="164" fontId="17" fillId="3" borderId="0" xfId="0" applyNumberFormat="1" applyFont="1" applyFill="1" applyBorder="1" applyAlignment="1">
      <alignment horizontal="left"/>
    </xf>
    <xf numFmtId="164" fontId="20" fillId="3" borderId="0" xfId="0" applyNumberFormat="1" applyFont="1" applyFill="1" applyBorder="1" applyAlignment="1">
      <alignment horizontal="left"/>
    </xf>
    <xf numFmtId="0" fontId="2" fillId="0" borderId="0" xfId="0" applyFont="1" applyAlignment="1">
      <alignment horizontal="justify" wrapText="1"/>
    </xf>
    <xf numFmtId="0" fontId="2" fillId="0" borderId="0" xfId="0" applyFont="1" applyAlignment="1">
      <alignment horizontal="justify" vertical="top" wrapText="1"/>
    </xf>
    <xf numFmtId="0" fontId="14" fillId="0" borderId="0" xfId="0" applyFont="1" applyAlignment="1">
      <alignment horizontal="justify" vertical="top" wrapText="1"/>
    </xf>
    <xf numFmtId="0" fontId="3" fillId="0" borderId="0" xfId="0" applyFont="1" applyAlignment="1">
      <alignment horizontal="left"/>
    </xf>
    <xf numFmtId="164" fontId="2" fillId="0" borderId="0" xfId="0" applyNumberFormat="1" applyFont="1" applyBorder="1" applyAlignment="1"/>
    <xf numFmtId="164" fontId="14" fillId="0" borderId="0" xfId="0" applyNumberFormat="1" applyFont="1" applyBorder="1" applyAlignment="1"/>
    <xf numFmtId="0" fontId="7" fillId="0" borderId="0" xfId="0" applyFont="1" applyAlignment="1">
      <alignment horizontal="center"/>
    </xf>
    <xf numFmtId="0" fontId="7" fillId="0" borderId="0" xfId="0" applyFont="1"/>
    <xf numFmtId="3" fontId="7" fillId="0" borderId="0" xfId="0" applyNumberFormat="1" applyFont="1"/>
    <xf numFmtId="3" fontId="21" fillId="0" borderId="16" xfId="0" applyNumberFormat="1" applyFont="1" applyBorder="1" applyAlignment="1">
      <alignment horizontal="right" vertical="center" wrapText="1"/>
    </xf>
    <xf numFmtId="0" fontId="21" fillId="0" borderId="16" xfId="0" applyFont="1" applyBorder="1" applyAlignment="1">
      <alignment horizontal="right" vertical="center"/>
    </xf>
    <xf numFmtId="0" fontId="21" fillId="2" borderId="16" xfId="0" applyFont="1" applyFill="1" applyBorder="1" applyAlignment="1">
      <alignment horizontal="left" vertical="center"/>
    </xf>
    <xf numFmtId="3" fontId="21" fillId="2" borderId="16" xfId="0" applyNumberFormat="1" applyFont="1" applyFill="1" applyBorder="1" applyAlignment="1">
      <alignment horizontal="left" vertical="center" wrapText="1"/>
    </xf>
    <xf numFmtId="0" fontId="14" fillId="0" borderId="17" xfId="0" applyFont="1" applyBorder="1" applyAlignment="1">
      <alignment horizontal="justify" wrapText="1"/>
    </xf>
    <xf numFmtId="0" fontId="14" fillId="0" borderId="0" xfId="0" applyFont="1" applyAlignment="1">
      <alignment wrapText="1"/>
    </xf>
    <xf numFmtId="0" fontId="3" fillId="0" borderId="0" xfId="0" applyFont="1" applyAlignment="1">
      <alignment horizontal="left"/>
    </xf>
    <xf numFmtId="0" fontId="2" fillId="0" borderId="0" xfId="0" applyFont="1" applyAlignment="1">
      <alignment horizontal="justify" vertical="top" wrapText="1"/>
    </xf>
    <xf numFmtId="0" fontId="7" fillId="2" borderId="16" xfId="0" applyFont="1" applyFill="1" applyBorder="1" applyAlignment="1">
      <alignment horizontal="center"/>
    </xf>
    <xf numFmtId="0" fontId="7" fillId="2" borderId="16" xfId="0" applyFont="1" applyFill="1" applyBorder="1"/>
    <xf numFmtId="3" fontId="7" fillId="2" borderId="16" xfId="0" applyNumberFormat="1" applyFont="1" applyFill="1" applyBorder="1"/>
    <xf numFmtId="0" fontId="7" fillId="3" borderId="0" xfId="0" applyFont="1" applyFill="1" applyAlignment="1">
      <alignment horizontal="center"/>
    </xf>
    <xf numFmtId="0" fontId="7" fillId="3" borderId="0" xfId="0" applyFont="1" applyFill="1"/>
    <xf numFmtId="3" fontId="7" fillId="3" borderId="0" xfId="0" applyNumberFormat="1" applyFont="1" applyFill="1"/>
    <xf numFmtId="3" fontId="8" fillId="0" borderId="0" xfId="0" applyNumberFormat="1" applyFont="1"/>
    <xf numFmtId="164" fontId="13" fillId="3" borderId="0" xfId="0" applyNumberFormat="1" applyFont="1" applyFill="1" applyBorder="1" applyAlignment="1"/>
    <xf numFmtId="0" fontId="26" fillId="0" borderId="0" xfId="0" applyFont="1"/>
    <xf numFmtId="0" fontId="0" fillId="0" borderId="0" xfId="0" applyAlignment="1">
      <alignment horizontal="left"/>
    </xf>
    <xf numFmtId="3" fontId="1" fillId="0" borderId="0" xfId="0" applyNumberFormat="1" applyFont="1"/>
    <xf numFmtId="0" fontId="33" fillId="0" borderId="0" xfId="0" applyFont="1"/>
    <xf numFmtId="0" fontId="34" fillId="0" borderId="0" xfId="0" applyFont="1"/>
    <xf numFmtId="0" fontId="35" fillId="0" borderId="20" xfId="0" applyFont="1" applyBorder="1" applyAlignment="1">
      <alignment vertical="center"/>
    </xf>
    <xf numFmtId="3" fontId="37" fillId="0" borderId="20" xfId="0" applyNumberFormat="1" applyFont="1" applyBorder="1" applyAlignment="1">
      <alignment horizontal="center" vertical="center" wrapText="1"/>
    </xf>
    <xf numFmtId="0" fontId="33" fillId="0" borderId="20" xfId="0" applyFont="1" applyBorder="1" applyAlignment="1">
      <alignment horizontal="center" vertical="center" wrapText="1"/>
    </xf>
    <xf numFmtId="0" fontId="3" fillId="3" borderId="20" xfId="0" applyFont="1" applyFill="1" applyBorder="1" applyAlignment="1">
      <alignment wrapText="1"/>
    </xf>
    <xf numFmtId="3" fontId="6" fillId="0" borderId="20" xfId="0" applyNumberFormat="1" applyFont="1" applyBorder="1"/>
    <xf numFmtId="0" fontId="0" fillId="0" borderId="0" xfId="0" applyBorder="1"/>
    <xf numFmtId="0" fontId="0" fillId="0" borderId="0" xfId="0" applyBorder="1" applyAlignment="1">
      <alignment horizontal="left"/>
    </xf>
    <xf numFmtId="3" fontId="1" fillId="0" borderId="0" xfId="0" applyNumberFormat="1" applyFont="1" applyBorder="1"/>
    <xf numFmtId="0" fontId="33" fillId="0" borderId="0" xfId="0" applyFont="1" applyBorder="1"/>
    <xf numFmtId="3" fontId="2" fillId="3" borderId="20" xfId="0" applyNumberFormat="1" applyFont="1" applyFill="1" applyBorder="1" applyAlignment="1">
      <alignment wrapText="1"/>
    </xf>
    <xf numFmtId="3" fontId="6" fillId="4" borderId="20" xfId="0" applyNumberFormat="1" applyFont="1" applyFill="1" applyBorder="1"/>
    <xf numFmtId="0" fontId="4" fillId="3" borderId="20" xfId="0" applyFont="1" applyFill="1" applyBorder="1" applyAlignment="1">
      <alignment wrapText="1"/>
    </xf>
    <xf numFmtId="0" fontId="3" fillId="0" borderId="20" xfId="0" applyFont="1" applyBorder="1" applyAlignment="1">
      <alignment horizontal="left"/>
    </xf>
    <xf numFmtId="0" fontId="14" fillId="0" borderId="20" xfId="0" applyFont="1" applyBorder="1" applyAlignment="1">
      <alignment horizontal="left" wrapText="1"/>
    </xf>
    <xf numFmtId="3" fontId="1" fillId="0" borderId="20" xfId="0" applyNumberFormat="1" applyFont="1" applyBorder="1"/>
    <xf numFmtId="0" fontId="0" fillId="0" borderId="20" xfId="0" applyBorder="1"/>
    <xf numFmtId="0" fontId="13" fillId="0" borderId="20" xfId="0" applyFont="1" applyBorder="1" applyAlignment="1">
      <alignment horizontal="left"/>
    </xf>
    <xf numFmtId="0" fontId="2" fillId="0" borderId="20" xfId="0" applyFont="1" applyBorder="1" applyAlignment="1">
      <alignment horizontal="left"/>
    </xf>
    <xf numFmtId="3" fontId="2" fillId="0" borderId="20" xfId="0" applyNumberFormat="1" applyFont="1" applyBorder="1" applyAlignment="1">
      <alignment horizontal="left"/>
    </xf>
    <xf numFmtId="0" fontId="2" fillId="0" borderId="20" xfId="0" applyFont="1" applyBorder="1" applyAlignment="1">
      <alignment horizontal="left" vertical="justify" wrapText="1"/>
    </xf>
    <xf numFmtId="0" fontId="40" fillId="0" borderId="0" xfId="0" applyFont="1"/>
    <xf numFmtId="0" fontId="3" fillId="3" borderId="20" xfId="0" applyFont="1" applyFill="1" applyBorder="1" applyAlignment="1">
      <alignment vertical="center"/>
    </xf>
    <xf numFmtId="0" fontId="32" fillId="0" borderId="0" xfId="0" applyFont="1"/>
    <xf numFmtId="0" fontId="33" fillId="0" borderId="20" xfId="0" applyFont="1" applyBorder="1" applyAlignment="1">
      <alignment horizontal="left"/>
    </xf>
    <xf numFmtId="0" fontId="0" fillId="0" borderId="20" xfId="0" applyBorder="1" applyAlignment="1">
      <alignment horizontal="left"/>
    </xf>
    <xf numFmtId="3" fontId="35" fillId="0" borderId="20" xfId="0" applyNumberFormat="1" applyFont="1" applyBorder="1"/>
    <xf numFmtId="0" fontId="2" fillId="3" borderId="0" xfId="0" applyFont="1" applyFill="1" applyBorder="1" applyAlignment="1">
      <alignment horizontal="left" wrapText="1"/>
    </xf>
    <xf numFmtId="0" fontId="4" fillId="3" borderId="0" xfId="0" applyFont="1" applyFill="1" applyBorder="1" applyAlignment="1">
      <alignment horizontal="center" wrapText="1"/>
    </xf>
    <xf numFmtId="3" fontId="3" fillId="0" borderId="33" xfId="1" applyNumberFormat="1" applyFont="1" applyFill="1" applyBorder="1"/>
    <xf numFmtId="3" fontId="29" fillId="0" borderId="8" xfId="1" applyNumberFormat="1" applyFont="1" applyFill="1" applyBorder="1"/>
    <xf numFmtId="3" fontId="6" fillId="0" borderId="20" xfId="0" applyNumberFormat="1" applyFont="1" applyFill="1" applyBorder="1"/>
    <xf numFmtId="0" fontId="23" fillId="0" borderId="0" xfId="0" applyFont="1" applyBorder="1" applyAlignment="1">
      <alignment horizontal="left"/>
    </xf>
    <xf numFmtId="0" fontId="23" fillId="0" borderId="0" xfId="0" applyFont="1" applyBorder="1" applyAlignment="1">
      <alignment horizontal="left"/>
    </xf>
    <xf numFmtId="3" fontId="4" fillId="2" borderId="49" xfId="0" applyNumberFormat="1" applyFont="1" applyFill="1" applyBorder="1" applyAlignment="1">
      <alignment horizontal="center" vertical="center" wrapText="1"/>
    </xf>
    <xf numFmtId="3" fontId="4" fillId="2" borderId="50" xfId="1" applyNumberFormat="1" applyFont="1" applyFill="1" applyBorder="1" applyAlignment="1">
      <alignment horizontal="center" vertical="center" wrapText="1"/>
    </xf>
    <xf numFmtId="3" fontId="3" fillId="3" borderId="51" xfId="1" applyNumberFormat="1" applyFont="1" applyFill="1" applyBorder="1" applyAlignment="1"/>
    <xf numFmtId="3" fontId="29" fillId="3" borderId="52" xfId="1" applyNumberFormat="1" applyFont="1" applyFill="1" applyBorder="1"/>
    <xf numFmtId="3" fontId="3" fillId="3" borderId="53" xfId="1" applyNumberFormat="1" applyFont="1" applyFill="1" applyBorder="1" applyAlignment="1"/>
    <xf numFmtId="3" fontId="29" fillId="3" borderId="54" xfId="1" applyNumberFormat="1" applyFont="1" applyFill="1" applyBorder="1"/>
    <xf numFmtId="3" fontId="29" fillId="0" borderId="52" xfId="1" applyNumberFormat="1" applyFont="1" applyFill="1" applyBorder="1"/>
    <xf numFmtId="3" fontId="29" fillId="3" borderId="50" xfId="1" applyNumberFormat="1" applyFont="1" applyFill="1" applyBorder="1"/>
    <xf numFmtId="3" fontId="3" fillId="2" borderId="49" xfId="1" applyNumberFormat="1" applyFont="1" applyFill="1" applyBorder="1"/>
    <xf numFmtId="166" fontId="3" fillId="3" borderId="20" xfId="1" applyNumberFormat="1" applyFont="1" applyFill="1" applyBorder="1" applyAlignment="1"/>
    <xf numFmtId="3" fontId="3" fillId="3" borderId="20" xfId="1" applyNumberFormat="1" applyFont="1" applyFill="1" applyBorder="1" applyAlignment="1">
      <alignment horizontal="right"/>
    </xf>
    <xf numFmtId="4" fontId="3" fillId="3" borderId="57" xfId="1" applyNumberFormat="1" applyFont="1" applyFill="1" applyBorder="1" applyAlignment="1"/>
    <xf numFmtId="3" fontId="3" fillId="3" borderId="55" xfId="1" applyNumberFormat="1" applyFont="1" applyFill="1" applyBorder="1" applyAlignment="1">
      <alignment horizontal="right"/>
    </xf>
    <xf numFmtId="0" fontId="14" fillId="0" borderId="0" xfId="0" applyFont="1" applyAlignment="1">
      <alignment horizontal="justify" wrapText="1"/>
    </xf>
    <xf numFmtId="0" fontId="2" fillId="0" borderId="0" xfId="0" applyFont="1" applyAlignment="1">
      <alignment horizontal="justify" vertical="justify" wrapText="1"/>
    </xf>
    <xf numFmtId="0" fontId="3" fillId="0" borderId="0" xfId="0" applyFont="1" applyAlignment="1">
      <alignment horizontal="left"/>
    </xf>
    <xf numFmtId="0" fontId="2" fillId="3" borderId="0" xfId="0" applyFont="1" applyFill="1" applyAlignment="1">
      <alignment wrapText="1"/>
    </xf>
    <xf numFmtId="0" fontId="14" fillId="3" borderId="0" xfId="0" applyFont="1" applyFill="1" applyAlignment="1">
      <alignment wrapText="1"/>
    </xf>
    <xf numFmtId="0" fontId="14" fillId="0" borderId="0" xfId="0" applyFont="1" applyAlignment="1">
      <alignment horizontal="justify" wrapText="1"/>
    </xf>
    <xf numFmtId="0" fontId="14" fillId="0" borderId="0" xfId="0" applyFont="1" applyAlignment="1">
      <alignment vertical="top" wrapText="1"/>
    </xf>
    <xf numFmtId="0" fontId="2" fillId="0" borderId="0" xfId="0" applyFont="1" applyAlignment="1">
      <alignment horizontal="justify" vertical="justify" wrapText="1"/>
    </xf>
    <xf numFmtId="0" fontId="2" fillId="0" borderId="0" xfId="0" applyFont="1" applyAlignment="1">
      <alignment vertical="top" wrapText="1"/>
    </xf>
    <xf numFmtId="0" fontId="2" fillId="3" borderId="0" xfId="0" applyFont="1" applyFill="1" applyAlignment="1">
      <alignment horizontal="justify" wrapText="1"/>
    </xf>
    <xf numFmtId="0" fontId="14" fillId="0" borderId="0" xfId="0" applyFont="1" applyAlignment="1">
      <alignment horizontal="justify" wrapText="1"/>
    </xf>
    <xf numFmtId="0" fontId="13" fillId="3" borderId="0" xfId="0" applyFont="1" applyFill="1" applyAlignment="1">
      <alignment horizontal="left" wrapText="1"/>
    </xf>
    <xf numFmtId="164" fontId="13" fillId="3" borderId="0" xfId="0" applyNumberFormat="1" applyFont="1" applyFill="1" applyBorder="1" applyAlignment="1"/>
    <xf numFmtId="164" fontId="16" fillId="3" borderId="0" xfId="0" applyNumberFormat="1" applyFont="1" applyFill="1" applyBorder="1" applyAlignment="1"/>
    <xf numFmtId="0" fontId="3" fillId="0" borderId="0" xfId="0" applyFont="1" applyAlignment="1">
      <alignment horizontal="left"/>
    </xf>
    <xf numFmtId="0" fontId="31" fillId="3" borderId="0" xfId="1" applyFont="1" applyFill="1"/>
    <xf numFmtId="0" fontId="42" fillId="3" borderId="8" xfId="1" applyFont="1" applyFill="1" applyBorder="1"/>
    <xf numFmtId="3" fontId="42" fillId="3" borderId="8" xfId="1" applyNumberFormat="1" applyFont="1" applyFill="1" applyBorder="1"/>
    <xf numFmtId="0" fontId="42" fillId="3" borderId="28" xfId="1" applyFont="1" applyFill="1" applyBorder="1"/>
    <xf numFmtId="3" fontId="42" fillId="3" borderId="28" xfId="1" applyNumberFormat="1" applyFont="1" applyFill="1" applyBorder="1"/>
    <xf numFmtId="3" fontId="31" fillId="3" borderId="33" xfId="1" applyNumberFormat="1" applyFont="1" applyFill="1" applyBorder="1"/>
    <xf numFmtId="3" fontId="31" fillId="3" borderId="0" xfId="1" applyNumberFormat="1" applyFont="1" applyFill="1"/>
    <xf numFmtId="0" fontId="31" fillId="4" borderId="0" xfId="1" applyFont="1" applyFill="1"/>
    <xf numFmtId="3" fontId="31" fillId="3" borderId="33" xfId="1" applyNumberFormat="1" applyFont="1" applyFill="1" applyBorder="1" applyAlignment="1"/>
    <xf numFmtId="0" fontId="31" fillId="3" borderId="0" xfId="1" applyFont="1" applyFill="1" applyBorder="1"/>
    <xf numFmtId="3" fontId="31" fillId="3" borderId="0" xfId="1" applyNumberFormat="1" applyFont="1" applyFill="1" applyBorder="1"/>
    <xf numFmtId="3" fontId="31" fillId="4" borderId="0" xfId="1" applyNumberFormat="1" applyFont="1" applyFill="1"/>
    <xf numFmtId="0" fontId="31" fillId="4" borderId="0" xfId="1" applyFont="1" applyFill="1" applyBorder="1"/>
    <xf numFmtId="3" fontId="31" fillId="4" borderId="0" xfId="1" applyNumberFormat="1" applyFont="1" applyFill="1" applyBorder="1"/>
    <xf numFmtId="164" fontId="17" fillId="0" borderId="0" xfId="0" applyNumberFormat="1" applyFont="1" applyBorder="1" applyAlignment="1"/>
    <xf numFmtId="164" fontId="20" fillId="0" borderId="0" xfId="0" applyNumberFormat="1" applyFont="1" applyBorder="1" applyAlignment="1"/>
    <xf numFmtId="0" fontId="2" fillId="3" borderId="0" xfId="0" applyFont="1" applyFill="1" applyAlignment="1">
      <alignment horizontal="left" vertical="top"/>
    </xf>
    <xf numFmtId="0" fontId="2" fillId="0" borderId="0" xfId="0" applyFont="1" applyAlignment="1">
      <alignment horizontal="justify" vertical="top" wrapText="1"/>
    </xf>
    <xf numFmtId="0" fontId="4" fillId="2" borderId="2" xfId="1" applyFont="1" applyFill="1" applyBorder="1" applyAlignment="1">
      <alignment horizontal="center" vertical="center"/>
    </xf>
    <xf numFmtId="0" fontId="4" fillId="2" borderId="11" xfId="1" applyFont="1" applyFill="1" applyBorder="1" applyAlignment="1">
      <alignment horizontal="center"/>
    </xf>
    <xf numFmtId="0" fontId="0" fillId="3" borderId="0" xfId="0" applyFont="1" applyFill="1" applyAlignment="1">
      <alignment wrapText="1"/>
    </xf>
    <xf numFmtId="0" fontId="3" fillId="0" borderId="0" xfId="0" applyFont="1" applyAlignment="1">
      <alignment horizontal="left"/>
    </xf>
    <xf numFmtId="164" fontId="3" fillId="3" borderId="0" xfId="0" applyNumberFormat="1" applyFont="1" applyFill="1" applyBorder="1" applyAlignment="1"/>
    <xf numFmtId="0" fontId="2" fillId="3" borderId="0" xfId="0" applyFont="1" applyFill="1" applyBorder="1" applyAlignment="1">
      <alignment horizontal="justify" wrapText="1"/>
    </xf>
    <xf numFmtId="164" fontId="11" fillId="3" borderId="0" xfId="0" applyNumberFormat="1" applyFont="1" applyFill="1" applyBorder="1" applyAlignment="1"/>
    <xf numFmtId="164" fontId="17" fillId="3" borderId="0" xfId="0" applyNumberFormat="1" applyFont="1" applyFill="1" applyBorder="1" applyAlignment="1"/>
    <xf numFmtId="0" fontId="2" fillId="0" borderId="0" xfId="0" applyFont="1" applyAlignment="1">
      <alignment horizontal="justify" vertical="top" wrapText="1"/>
    </xf>
    <xf numFmtId="0" fontId="14" fillId="0" borderId="0" xfId="0" applyFont="1" applyAlignment="1">
      <alignment horizontal="justify" wrapText="1"/>
    </xf>
    <xf numFmtId="0" fontId="14" fillId="0" borderId="0" xfId="0" applyFont="1" applyAlignment="1">
      <alignment horizontal="justify" vertical="top" wrapText="1"/>
    </xf>
    <xf numFmtId="164" fontId="3" fillId="3" borderId="0" xfId="0" applyNumberFormat="1" applyFont="1" applyFill="1" applyBorder="1" applyAlignment="1">
      <alignment horizontal="right"/>
    </xf>
    <xf numFmtId="0" fontId="3" fillId="0" borderId="0" xfId="0" applyFont="1" applyAlignment="1">
      <alignment horizontal="left"/>
    </xf>
    <xf numFmtId="0" fontId="3" fillId="3" borderId="0" xfId="0" applyFont="1" applyFill="1" applyAlignment="1">
      <alignment horizontal="left" vertical="top"/>
    </xf>
    <xf numFmtId="164" fontId="3" fillId="0" borderId="0" xfId="0" applyNumberFormat="1" applyFont="1" applyBorder="1" applyAlignment="1"/>
    <xf numFmtId="164" fontId="11" fillId="0" borderId="0" xfId="0" applyNumberFormat="1" applyFont="1" applyBorder="1" applyAlignment="1"/>
    <xf numFmtId="0" fontId="3" fillId="0" borderId="0" xfId="0" applyFont="1" applyAlignment="1">
      <alignment horizontal="left"/>
    </xf>
    <xf numFmtId="0" fontId="2" fillId="3" borderId="0" xfId="0" applyFont="1" applyFill="1" applyAlignment="1">
      <alignment horizontal="justify" vertical="top" wrapText="1"/>
    </xf>
    <xf numFmtId="0" fontId="2" fillId="3" borderId="0" xfId="0" applyFont="1" applyFill="1" applyAlignment="1">
      <alignment horizontal="justify" wrapText="1"/>
    </xf>
    <xf numFmtId="0" fontId="2" fillId="3" borderId="0" xfId="0" applyFont="1" applyFill="1" applyAlignment="1">
      <alignment horizontal="left" wrapText="1"/>
    </xf>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justify" vertical="top" wrapText="1"/>
    </xf>
    <xf numFmtId="0" fontId="3" fillId="0" borderId="0" xfId="0" applyFont="1" applyAlignment="1">
      <alignment horizontal="left"/>
    </xf>
    <xf numFmtId="164" fontId="13" fillId="3" borderId="0" xfId="0" applyNumberFormat="1" applyFont="1" applyFill="1" applyBorder="1" applyAlignment="1"/>
    <xf numFmtId="164" fontId="16" fillId="3" borderId="0" xfId="0" applyNumberFormat="1" applyFont="1" applyFill="1" applyBorder="1" applyAlignment="1"/>
    <xf numFmtId="0" fontId="2" fillId="3" borderId="0" xfId="0" applyFont="1" applyFill="1" applyAlignment="1">
      <alignment horizontal="justify" vertical="top" wrapText="1"/>
    </xf>
    <xf numFmtId="0" fontId="2" fillId="0" borderId="0" xfId="0" applyFont="1" applyAlignment="1">
      <alignment horizontal="justify" vertical="top" wrapText="1"/>
    </xf>
    <xf numFmtId="0" fontId="17" fillId="3" borderId="0" xfId="0" applyFont="1" applyFill="1" applyAlignment="1">
      <alignment horizontal="left" vertical="top" wrapText="1"/>
    </xf>
    <xf numFmtId="0" fontId="17" fillId="3" borderId="0" xfId="0" applyFont="1" applyFill="1" applyAlignment="1">
      <alignment horizontal="left" vertical="top"/>
    </xf>
    <xf numFmtId="0" fontId="2" fillId="0" borderId="0" xfId="0" applyFont="1" applyAlignment="1">
      <alignment horizontal="justify"/>
    </xf>
    <xf numFmtId="0" fontId="2" fillId="0" borderId="0" xfId="0" applyFont="1" applyAlignment="1">
      <alignment horizontal="justify" wrapText="1"/>
    </xf>
    <xf numFmtId="0" fontId="14" fillId="0" borderId="0" xfId="0" applyFont="1" applyAlignment="1">
      <alignment horizontal="justify" wrapText="1"/>
    </xf>
    <xf numFmtId="0" fontId="2" fillId="0" borderId="0" xfId="0" applyFont="1" applyAlignment="1">
      <alignment horizontal="left"/>
    </xf>
    <xf numFmtId="0" fontId="3" fillId="0" borderId="0" xfId="0" applyFont="1" applyAlignment="1">
      <alignment horizontal="left"/>
    </xf>
    <xf numFmtId="0" fontId="17" fillId="0" borderId="0" xfId="0" applyFont="1" applyAlignment="1">
      <alignment horizontal="left"/>
    </xf>
    <xf numFmtId="0" fontId="4" fillId="0" borderId="16" xfId="0" applyFont="1" applyBorder="1"/>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left"/>
    </xf>
    <xf numFmtId="0" fontId="2" fillId="3" borderId="0" xfId="0" applyFont="1" applyFill="1" applyAlignment="1">
      <alignment horizontal="justify" vertical="top" wrapText="1"/>
    </xf>
    <xf numFmtId="0" fontId="2" fillId="0" borderId="0" xfId="0" applyFont="1" applyAlignment="1">
      <alignment horizontal="justify"/>
    </xf>
    <xf numFmtId="0" fontId="2" fillId="0" borderId="0" xfId="0" applyFont="1" applyAlignment="1">
      <alignment horizontal="justify" wrapText="1"/>
    </xf>
    <xf numFmtId="0" fontId="14" fillId="0" borderId="0" xfId="0" applyFont="1" applyAlignment="1">
      <alignment horizontal="justify" wrapText="1"/>
    </xf>
    <xf numFmtId="0" fontId="2" fillId="0" borderId="0" xfId="0" applyFont="1" applyAlignment="1">
      <alignment horizontal="left"/>
    </xf>
    <xf numFmtId="164" fontId="17" fillId="0" borderId="0" xfId="0" applyNumberFormat="1" applyFont="1" applyBorder="1" applyAlignment="1"/>
    <xf numFmtId="164" fontId="20" fillId="0" borderId="0" xfId="0" applyNumberFormat="1" applyFont="1" applyBorder="1" applyAlignment="1"/>
    <xf numFmtId="0" fontId="2" fillId="3" borderId="0" xfId="0" applyFont="1" applyFill="1" applyAlignment="1">
      <alignment horizontal="left" vertical="top"/>
    </xf>
    <xf numFmtId="0" fontId="14" fillId="0" borderId="0" xfId="0" applyFont="1" applyAlignment="1">
      <alignment vertical="top" wrapText="1"/>
    </xf>
    <xf numFmtId="0" fontId="2" fillId="0" borderId="0" xfId="0" applyFont="1" applyAlignment="1">
      <alignment horizontal="justify" vertical="top" wrapText="1"/>
    </xf>
    <xf numFmtId="0" fontId="14" fillId="0" borderId="0" xfId="0" applyFont="1" applyAlignment="1">
      <alignment horizontal="justify" vertical="top" wrapText="1"/>
    </xf>
    <xf numFmtId="0" fontId="2" fillId="3" borderId="0" xfId="0" applyFont="1" applyFill="1" applyBorder="1" applyAlignment="1">
      <alignment horizontal="justify" vertical="top" wrapText="1"/>
    </xf>
    <xf numFmtId="0" fontId="2" fillId="0" borderId="0" xfId="0" applyFont="1" applyFill="1" applyBorder="1" applyAlignment="1">
      <alignment horizontal="left"/>
    </xf>
    <xf numFmtId="0" fontId="2" fillId="0" borderId="0" xfId="0" applyFont="1" applyAlignment="1">
      <alignment vertical="top" wrapText="1"/>
    </xf>
    <xf numFmtId="0" fontId="14" fillId="0" borderId="0" xfId="0" applyFont="1" applyAlignment="1"/>
    <xf numFmtId="0" fontId="14" fillId="0" borderId="0" xfId="0" applyFont="1" applyAlignment="1">
      <alignment horizontal="justify" wrapText="1"/>
    </xf>
    <xf numFmtId="0" fontId="14" fillId="0" borderId="0" xfId="0" applyFont="1" applyAlignment="1">
      <alignment horizontal="justify"/>
    </xf>
    <xf numFmtId="3" fontId="2" fillId="3" borderId="8" xfId="0" applyNumberFormat="1" applyFont="1" applyFill="1" applyBorder="1" applyAlignment="1"/>
    <xf numFmtId="0" fontId="2" fillId="0" borderId="11" xfId="0" applyFont="1" applyBorder="1" applyAlignment="1">
      <alignment wrapText="1"/>
    </xf>
    <xf numFmtId="4" fontId="2" fillId="0" borderId="12" xfId="0" applyNumberFormat="1" applyFont="1" applyBorder="1" applyAlignment="1">
      <alignment vertical="center" shrinkToFit="1"/>
    </xf>
    <xf numFmtId="3" fontId="2" fillId="3" borderId="8" xfId="0" applyNumberFormat="1" applyFont="1" applyFill="1" applyBorder="1" applyAlignment="1">
      <alignment horizontal="center" wrapText="1"/>
    </xf>
    <xf numFmtId="0" fontId="2" fillId="3" borderId="9" xfId="0" applyFont="1" applyFill="1" applyBorder="1" applyAlignment="1">
      <alignment horizontal="center"/>
    </xf>
    <xf numFmtId="3" fontId="2" fillId="3" borderId="0" xfId="0" applyNumberFormat="1" applyFont="1" applyFill="1" applyAlignment="1">
      <alignment horizontal="center"/>
    </xf>
    <xf numFmtId="0" fontId="2" fillId="3" borderId="8" xfId="0" applyFont="1" applyFill="1" applyBorder="1" applyAlignment="1">
      <alignment horizontal="left"/>
    </xf>
    <xf numFmtId="3" fontId="2" fillId="3" borderId="8" xfId="0" applyNumberFormat="1" applyFont="1" applyFill="1" applyBorder="1" applyAlignment="1">
      <alignment horizontal="right" wrapText="1"/>
    </xf>
    <xf numFmtId="0" fontId="2" fillId="3" borderId="0" xfId="0" applyFont="1" applyFill="1" applyBorder="1" applyAlignment="1"/>
    <xf numFmtId="0" fontId="2" fillId="3" borderId="0" xfId="0" applyFont="1" applyFill="1" applyBorder="1" applyAlignment="1">
      <alignment wrapText="1"/>
    </xf>
    <xf numFmtId="0" fontId="17" fillId="3" borderId="0" xfId="0" applyFont="1" applyFill="1" applyBorder="1" applyAlignment="1">
      <alignment wrapText="1"/>
    </xf>
    <xf numFmtId="0" fontId="0" fillId="0" borderId="0" xfId="0" applyFont="1" applyAlignment="1">
      <alignment wrapText="1"/>
    </xf>
    <xf numFmtId="164" fontId="17" fillId="0" borderId="0" xfId="0" applyNumberFormat="1" applyFont="1" applyBorder="1" applyAlignment="1">
      <alignment wrapText="1"/>
    </xf>
    <xf numFmtId="164" fontId="20" fillId="0" borderId="0" xfId="0" applyNumberFormat="1" applyFont="1" applyBorder="1" applyAlignment="1">
      <alignment wrapText="1"/>
    </xf>
    <xf numFmtId="0" fontId="2" fillId="3" borderId="0" xfId="0" applyFont="1" applyFill="1" applyBorder="1" applyAlignment="1">
      <alignment horizontal="left"/>
    </xf>
    <xf numFmtId="164" fontId="2" fillId="3" borderId="0" xfId="0" applyNumberFormat="1" applyFont="1" applyFill="1" applyBorder="1" applyAlignment="1">
      <alignment horizontal="right"/>
    </xf>
    <xf numFmtId="164" fontId="2" fillId="0" borderId="0" xfId="0" applyNumberFormat="1" applyFont="1" applyFill="1" applyBorder="1" applyAlignment="1">
      <alignment horizontal="right"/>
    </xf>
    <xf numFmtId="0" fontId="17" fillId="3" borderId="0" xfId="0" applyFont="1" applyFill="1" applyAlignment="1">
      <alignment horizontal="left"/>
    </xf>
    <xf numFmtId="164" fontId="14" fillId="3" borderId="0" xfId="0" applyNumberFormat="1" applyFont="1" applyFill="1" applyBorder="1" applyAlignment="1"/>
    <xf numFmtId="3" fontId="43" fillId="0" borderId="16" xfId="0" applyNumberFormat="1" applyFont="1" applyBorder="1" applyAlignment="1">
      <alignment horizontal="right" vertical="center" wrapText="1"/>
    </xf>
    <xf numFmtId="0" fontId="20" fillId="0" borderId="0" xfId="0" applyFont="1" applyAlignment="1">
      <alignment horizontal="left"/>
    </xf>
    <xf numFmtId="0" fontId="17" fillId="3" borderId="0" xfId="0" applyFont="1" applyFill="1" applyBorder="1" applyAlignment="1">
      <alignment horizontal="left"/>
    </xf>
    <xf numFmtId="3" fontId="4" fillId="5" borderId="0" xfId="0" applyNumberFormat="1" applyFont="1" applyFill="1"/>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11" xfId="0" applyFont="1" applyFill="1" applyBorder="1"/>
    <xf numFmtId="3" fontId="2" fillId="3" borderId="11" xfId="0" applyNumberFormat="1" applyFont="1" applyFill="1" applyBorder="1"/>
    <xf numFmtId="4" fontId="2" fillId="3" borderId="12" xfId="0" applyNumberFormat="1" applyFont="1" applyFill="1" applyBorder="1"/>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3" borderId="5" xfId="0" applyFont="1" applyFill="1" applyBorder="1"/>
    <xf numFmtId="3" fontId="2" fillId="3" borderId="5" xfId="0" applyNumberFormat="1" applyFont="1" applyFill="1" applyBorder="1"/>
    <xf numFmtId="0" fontId="2" fillId="3" borderId="8" xfId="0" applyFont="1" applyFill="1" applyBorder="1" applyAlignment="1">
      <alignment vertical="center" wrapText="1"/>
    </xf>
    <xf numFmtId="0" fontId="3" fillId="0" borderId="0" xfId="0" applyFont="1" applyAlignment="1"/>
    <xf numFmtId="0" fontId="2" fillId="3" borderId="0" xfId="0" applyFont="1" applyFill="1" applyAlignment="1">
      <alignment horizontal="left" vertical="top"/>
    </xf>
    <xf numFmtId="164" fontId="3" fillId="0" borderId="0" xfId="0" applyNumberFormat="1" applyFont="1" applyBorder="1" applyAlignment="1"/>
    <xf numFmtId="164" fontId="11" fillId="0" borderId="0" xfId="0" applyNumberFormat="1" applyFont="1" applyBorder="1" applyAlignment="1"/>
    <xf numFmtId="0" fontId="13" fillId="0" borderId="0" xfId="0" applyFont="1" applyAlignment="1">
      <alignment horizontal="left"/>
    </xf>
    <xf numFmtId="3" fontId="3" fillId="0" borderId="0" xfId="0" applyNumberFormat="1" applyFont="1"/>
    <xf numFmtId="0" fontId="13" fillId="0" borderId="0" xfId="0" applyFont="1"/>
    <xf numFmtId="0" fontId="13" fillId="0" borderId="0" xfId="0" applyFont="1" applyAlignment="1">
      <alignment horizontal="center"/>
    </xf>
    <xf numFmtId="3" fontId="13" fillId="0" borderId="0" xfId="0" applyNumberFormat="1" applyFont="1"/>
    <xf numFmtId="0" fontId="25" fillId="0" borderId="0" xfId="0" applyFont="1"/>
    <xf numFmtId="0" fontId="3" fillId="0" borderId="0" xfId="0" applyFont="1" applyFill="1"/>
    <xf numFmtId="3" fontId="24" fillId="0" borderId="0" xfId="0" applyNumberFormat="1" applyFont="1" applyFill="1"/>
    <xf numFmtId="0" fontId="24" fillId="0" borderId="0" xfId="0" applyFont="1" applyFill="1"/>
    <xf numFmtId="0" fontId="3" fillId="3" borderId="0" xfId="0" applyFont="1" applyFill="1" applyBorder="1" applyAlignment="1"/>
    <xf numFmtId="3" fontId="24" fillId="3" borderId="0" xfId="0" applyNumberFormat="1" applyFont="1" applyFill="1" applyBorder="1" applyAlignment="1"/>
    <xf numFmtId="0" fontId="24" fillId="3" borderId="0" xfId="0" applyFont="1" applyFill="1" applyBorder="1" applyAlignment="1"/>
    <xf numFmtId="3" fontId="24" fillId="3" borderId="0" xfId="0" applyNumberFormat="1" applyFont="1" applyFill="1" applyBorder="1" applyAlignment="1">
      <alignment wrapText="1"/>
    </xf>
    <xf numFmtId="0" fontId="24" fillId="3" borderId="0" xfId="0" applyFont="1" applyFill="1" applyBorder="1" applyAlignment="1">
      <alignment wrapText="1"/>
    </xf>
    <xf numFmtId="3" fontId="24" fillId="0" borderId="16" xfId="0" applyNumberFormat="1" applyFont="1" applyBorder="1"/>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left"/>
    </xf>
    <xf numFmtId="3" fontId="17" fillId="0" borderId="0" xfId="0" applyNumberFormat="1" applyFont="1" applyFill="1" applyAlignment="1">
      <alignment horizontal="right"/>
    </xf>
    <xf numFmtId="0" fontId="17" fillId="0" borderId="0" xfId="0" applyFont="1" applyFill="1" applyAlignment="1">
      <alignment horizontal="right"/>
    </xf>
    <xf numFmtId="0" fontId="2" fillId="0" borderId="0" xfId="0" applyFont="1" applyFill="1" applyAlignment="1">
      <alignment horizontal="right"/>
    </xf>
    <xf numFmtId="164" fontId="17" fillId="0" borderId="0" xfId="0" applyNumberFormat="1" applyFont="1" applyFill="1" applyBorder="1" applyAlignment="1">
      <alignment horizontal="right"/>
    </xf>
    <xf numFmtId="164" fontId="20" fillId="0" borderId="0" xfId="0" applyNumberFormat="1" applyFont="1" applyFill="1" applyBorder="1" applyAlignment="1">
      <alignment horizontal="right"/>
    </xf>
    <xf numFmtId="0" fontId="2" fillId="3" borderId="0" xfId="0" applyFont="1" applyFill="1" applyAlignment="1">
      <alignment horizontal="justify" wrapText="1"/>
    </xf>
    <xf numFmtId="0" fontId="44" fillId="0" borderId="0" xfId="0" applyFont="1"/>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justify" wrapText="1"/>
    </xf>
    <xf numFmtId="0" fontId="14" fillId="0" borderId="0" xfId="0" applyFont="1" applyAlignment="1">
      <alignment horizontal="justify" wrapText="1"/>
    </xf>
    <xf numFmtId="0" fontId="2" fillId="0" borderId="0" xfId="0" applyFont="1" applyAlignment="1">
      <alignment horizontal="left"/>
    </xf>
    <xf numFmtId="0" fontId="3" fillId="0" borderId="0" xfId="0" applyFont="1" applyAlignment="1">
      <alignment horizontal="left"/>
    </xf>
    <xf numFmtId="0" fontId="2" fillId="3" borderId="0" xfId="0" applyFont="1" applyFill="1" applyAlignment="1">
      <alignment horizontal="justify" wrapText="1"/>
    </xf>
    <xf numFmtId="164" fontId="3" fillId="3" borderId="0" xfId="0" applyNumberFormat="1" applyFont="1" applyFill="1" applyBorder="1" applyAlignment="1"/>
    <xf numFmtId="164" fontId="11" fillId="3" borderId="0" xfId="0" applyNumberFormat="1" applyFont="1" applyFill="1" applyBorder="1" applyAlignment="1"/>
    <xf numFmtId="164" fontId="17" fillId="3" borderId="0" xfId="0" applyNumberFormat="1" applyFont="1" applyFill="1" applyBorder="1" applyAlignment="1"/>
    <xf numFmtId="164" fontId="20" fillId="3" borderId="0" xfId="0" applyNumberFormat="1" applyFont="1" applyFill="1" applyBorder="1" applyAlignment="1"/>
    <xf numFmtId="0" fontId="17" fillId="3" borderId="0" xfId="0" applyFont="1" applyFill="1" applyAlignment="1">
      <alignment horizontal="left" vertical="top" wrapText="1"/>
    </xf>
    <xf numFmtId="0" fontId="2" fillId="3" borderId="40" xfId="0" applyFont="1" applyFill="1" applyBorder="1" applyAlignment="1">
      <alignment horizontal="left" vertical="top" wrapText="1"/>
    </xf>
    <xf numFmtId="0" fontId="2" fillId="3" borderId="41" xfId="0" applyFont="1" applyFill="1" applyBorder="1" applyAlignment="1">
      <alignment horizontal="left" vertical="top" wrapText="1"/>
    </xf>
    <xf numFmtId="0" fontId="2" fillId="3" borderId="32" xfId="0" applyFont="1" applyFill="1" applyBorder="1" applyAlignment="1">
      <alignment horizontal="left" vertical="top" wrapText="1"/>
    </xf>
    <xf numFmtId="0" fontId="2" fillId="3" borderId="18"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19" xfId="0" applyFont="1" applyFill="1" applyBorder="1" applyAlignment="1">
      <alignment horizontal="left" vertical="top" wrapText="1"/>
    </xf>
    <xf numFmtId="0" fontId="2" fillId="3" borderId="42" xfId="0" applyFont="1" applyFill="1" applyBorder="1" applyAlignment="1">
      <alignment horizontal="left" vertical="top" wrapText="1"/>
    </xf>
    <xf numFmtId="0" fontId="2" fillId="3" borderId="26" xfId="0" applyFont="1" applyFill="1" applyBorder="1" applyAlignment="1">
      <alignment horizontal="left" vertical="top" wrapText="1"/>
    </xf>
    <xf numFmtId="0" fontId="2" fillId="3" borderId="23" xfId="0" applyFont="1" applyFill="1" applyBorder="1" applyAlignment="1">
      <alignment horizontal="left" vertical="top" wrapText="1"/>
    </xf>
    <xf numFmtId="0" fontId="0" fillId="0" borderId="33" xfId="0" applyBorder="1" applyAlignment="1">
      <alignment horizontal="center"/>
    </xf>
    <xf numFmtId="0" fontId="0" fillId="0" borderId="8" xfId="0" applyBorder="1" applyAlignment="1">
      <alignment horizontal="center"/>
    </xf>
    <xf numFmtId="0" fontId="0" fillId="0" borderId="28" xfId="0" applyBorder="1" applyAlignment="1">
      <alignment horizontal="center"/>
    </xf>
    <xf numFmtId="0" fontId="36" fillId="0" borderId="37" xfId="0" applyFont="1" applyBorder="1" applyAlignment="1">
      <alignment horizontal="center" vertical="center"/>
    </xf>
    <xf numFmtId="0" fontId="36" fillId="0" borderId="38" xfId="0" applyFont="1" applyBorder="1" applyAlignment="1">
      <alignment horizontal="center" vertical="center"/>
    </xf>
    <xf numFmtId="0" fontId="36" fillId="0" borderId="39" xfId="0" applyFont="1" applyBorder="1" applyAlignment="1">
      <alignment horizontal="center" vertical="center"/>
    </xf>
    <xf numFmtId="0" fontId="2" fillId="0" borderId="37" xfId="0" applyFont="1" applyBorder="1" applyAlignment="1">
      <alignment horizontal="left"/>
    </xf>
    <xf numFmtId="0" fontId="2" fillId="0" borderId="38" xfId="0" applyFont="1" applyBorder="1" applyAlignment="1">
      <alignment horizontal="left"/>
    </xf>
    <xf numFmtId="0" fontId="2" fillId="0" borderId="39" xfId="0" applyFont="1" applyBorder="1" applyAlignment="1">
      <alignment horizontal="left"/>
    </xf>
    <xf numFmtId="164" fontId="3" fillId="3" borderId="20" xfId="0" applyNumberFormat="1" applyFont="1" applyFill="1" applyBorder="1" applyAlignment="1"/>
    <xf numFmtId="164" fontId="11" fillId="3" borderId="20" xfId="0" applyNumberFormat="1" applyFont="1" applyFill="1" applyBorder="1" applyAlignment="1"/>
    <xf numFmtId="0" fontId="13" fillId="3" borderId="20" xfId="0" applyFont="1" applyFill="1" applyBorder="1" applyAlignment="1">
      <alignment horizontal="left" wrapText="1"/>
    </xf>
    <xf numFmtId="0" fontId="0" fillId="0" borderId="20" xfId="0" applyBorder="1" applyAlignment="1">
      <alignment horizontal="left" wrapText="1"/>
    </xf>
    <xf numFmtId="164" fontId="13" fillId="0" borderId="20" xfId="0" applyNumberFormat="1" applyFont="1" applyBorder="1" applyAlignment="1">
      <alignment wrapText="1"/>
    </xf>
    <xf numFmtId="164" fontId="16" fillId="0" borderId="20" xfId="0" applyNumberFormat="1" applyFont="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32" xfId="0" applyFont="1" applyFill="1" applyBorder="1" applyAlignment="1">
      <alignment horizontal="left" wrapText="1"/>
    </xf>
    <xf numFmtId="0" fontId="2" fillId="3" borderId="18" xfId="0" applyFont="1" applyFill="1" applyBorder="1" applyAlignment="1">
      <alignment horizontal="left" wrapText="1"/>
    </xf>
    <xf numFmtId="0" fontId="2" fillId="3" borderId="0" xfId="0" applyFont="1" applyFill="1" applyBorder="1" applyAlignment="1">
      <alignment horizontal="left" wrapText="1"/>
    </xf>
    <xf numFmtId="0" fontId="2" fillId="3" borderId="19" xfId="0" applyFont="1" applyFill="1" applyBorder="1" applyAlignment="1">
      <alignment horizontal="left" wrapText="1"/>
    </xf>
    <xf numFmtId="0" fontId="2" fillId="3" borderId="42" xfId="0" applyFont="1" applyFill="1" applyBorder="1" applyAlignment="1">
      <alignment horizontal="left" wrapText="1"/>
    </xf>
    <xf numFmtId="0" fontId="2" fillId="3" borderId="26" xfId="0" applyFont="1" applyFill="1" applyBorder="1" applyAlignment="1">
      <alignment horizontal="left" wrapText="1"/>
    </xf>
    <xf numFmtId="0" fontId="2" fillId="3" borderId="23" xfId="0" applyFont="1" applyFill="1" applyBorder="1" applyAlignment="1">
      <alignment horizontal="left" wrapText="1"/>
    </xf>
    <xf numFmtId="0" fontId="4" fillId="3" borderId="33" xfId="0" applyFont="1" applyFill="1" applyBorder="1" applyAlignment="1">
      <alignment horizontal="center" wrapText="1"/>
    </xf>
    <xf numFmtId="0" fontId="4" fillId="3" borderId="8" xfId="0" applyFont="1" applyFill="1" applyBorder="1" applyAlignment="1">
      <alignment horizontal="center" wrapText="1"/>
    </xf>
    <xf numFmtId="0" fontId="4" fillId="3" borderId="28" xfId="0" applyFont="1" applyFill="1" applyBorder="1" applyAlignment="1">
      <alignment horizontal="center" wrapText="1"/>
    </xf>
    <xf numFmtId="164" fontId="3" fillId="0" borderId="20" xfId="0" applyNumberFormat="1" applyFont="1" applyBorder="1" applyAlignment="1"/>
    <xf numFmtId="164" fontId="11" fillId="0" borderId="20" xfId="0" applyNumberFormat="1" applyFont="1" applyBorder="1" applyAlignment="1"/>
    <xf numFmtId="0" fontId="2" fillId="0" borderId="40" xfId="0" applyFont="1" applyBorder="1" applyAlignment="1">
      <alignment horizontal="left" vertical="top" wrapText="1"/>
    </xf>
    <xf numFmtId="0" fontId="2" fillId="0" borderId="41" xfId="0" applyFont="1" applyBorder="1" applyAlignment="1">
      <alignment horizontal="left" vertical="top" wrapText="1"/>
    </xf>
    <xf numFmtId="0" fontId="2" fillId="0" borderId="32" xfId="0" applyFont="1" applyBorder="1" applyAlignment="1">
      <alignment horizontal="left" vertical="top" wrapText="1"/>
    </xf>
    <xf numFmtId="0" fontId="2" fillId="0" borderId="18" xfId="0" applyFont="1" applyBorder="1" applyAlignment="1">
      <alignment horizontal="left" vertical="top" wrapText="1"/>
    </xf>
    <xf numFmtId="0" fontId="2" fillId="0" borderId="0" xfId="0" applyFont="1" applyBorder="1" applyAlignment="1">
      <alignment horizontal="left" vertical="top" wrapText="1"/>
    </xf>
    <xf numFmtId="0" fontId="2" fillId="0" borderId="19" xfId="0" applyFont="1" applyBorder="1" applyAlignment="1">
      <alignment horizontal="left" vertical="top" wrapText="1"/>
    </xf>
    <xf numFmtId="0" fontId="2" fillId="0" borderId="42" xfId="0" applyFont="1" applyBorder="1" applyAlignment="1">
      <alignment horizontal="left" vertical="top" wrapText="1"/>
    </xf>
    <xf numFmtId="0" fontId="2" fillId="0" borderId="26" xfId="0" applyFont="1" applyBorder="1" applyAlignment="1">
      <alignment horizontal="left" vertical="top" wrapText="1"/>
    </xf>
    <xf numFmtId="0" fontId="2" fillId="0" borderId="23" xfId="0" applyFont="1" applyBorder="1" applyAlignment="1">
      <alignment horizontal="left" vertical="top" wrapText="1"/>
    </xf>
    <xf numFmtId="164" fontId="13" fillId="0" borderId="20" xfId="0" applyNumberFormat="1" applyFont="1" applyBorder="1" applyAlignment="1"/>
    <xf numFmtId="0" fontId="0" fillId="0" borderId="20" xfId="0" applyBorder="1" applyAlignment="1">
      <alignment horizontal="center" vertical="center" wrapText="1"/>
    </xf>
    <xf numFmtId="0" fontId="2" fillId="0" borderId="37"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164" fontId="13" fillId="3" borderId="37" xfId="0" applyNumberFormat="1" applyFont="1" applyFill="1" applyBorder="1" applyAlignment="1"/>
    <xf numFmtId="164" fontId="13" fillId="3" borderId="39" xfId="0" applyNumberFormat="1" applyFont="1" applyFill="1" applyBorder="1" applyAlignment="1"/>
    <xf numFmtId="0" fontId="0" fillId="0" borderId="32" xfId="0" applyBorder="1" applyAlignment="1">
      <alignment horizontal="center" vertical="center" wrapText="1"/>
    </xf>
    <xf numFmtId="0" fontId="0" fillId="0" borderId="19" xfId="0" applyBorder="1" applyAlignment="1">
      <alignment horizontal="center" vertical="center" wrapText="1"/>
    </xf>
    <xf numFmtId="0" fontId="0" fillId="0" borderId="23" xfId="0" applyBorder="1" applyAlignment="1">
      <alignment horizontal="center" vertical="center" wrapText="1"/>
    </xf>
    <xf numFmtId="0" fontId="2" fillId="0" borderId="20" xfId="0" applyFont="1" applyBorder="1" applyAlignment="1">
      <alignment horizontal="left" wrapText="1"/>
    </xf>
    <xf numFmtId="0" fontId="3" fillId="0" borderId="20" xfId="0" applyFont="1" applyBorder="1" applyAlignment="1">
      <alignment horizontal="left" vertical="justify" wrapText="1"/>
    </xf>
    <xf numFmtId="164" fontId="13" fillId="3" borderId="20" xfId="0" applyNumberFormat="1" applyFont="1" applyFill="1" applyBorder="1" applyAlignment="1"/>
    <xf numFmtId="164" fontId="16" fillId="3" borderId="20" xfId="0" applyNumberFormat="1" applyFont="1" applyFill="1" applyBorder="1" applyAlignment="1"/>
    <xf numFmtId="0" fontId="13" fillId="3" borderId="20" xfId="0" applyFont="1" applyFill="1" applyBorder="1" applyAlignment="1">
      <alignment horizontal="left" vertical="justify" wrapText="1"/>
    </xf>
    <xf numFmtId="0" fontId="38" fillId="3" borderId="43" xfId="0" applyFont="1" applyFill="1" applyBorder="1" applyAlignment="1">
      <alignment horizontal="left" vertical="justify" wrapText="1"/>
    </xf>
    <xf numFmtId="0" fontId="38" fillId="3" borderId="44" xfId="0" applyFont="1" applyFill="1" applyBorder="1" applyAlignment="1">
      <alignment horizontal="left" vertical="justify" wrapText="1"/>
    </xf>
    <xf numFmtId="164" fontId="13" fillId="3" borderId="44" xfId="0" applyNumberFormat="1" applyFont="1" applyFill="1" applyBorder="1" applyAlignment="1"/>
    <xf numFmtId="164" fontId="39" fillId="3" borderId="44" xfId="0" applyNumberFormat="1" applyFont="1" applyFill="1" applyBorder="1" applyAlignment="1">
      <alignment horizontal="right"/>
    </xf>
    <xf numFmtId="164" fontId="39" fillId="3" borderId="45" xfId="0" applyNumberFormat="1" applyFont="1" applyFill="1" applyBorder="1" applyAlignment="1">
      <alignment horizontal="right"/>
    </xf>
    <xf numFmtId="0" fontId="38" fillId="3" borderId="46" xfId="0" applyFont="1" applyFill="1" applyBorder="1" applyAlignment="1">
      <alignment horizontal="left" vertical="justify" wrapText="1"/>
    </xf>
    <xf numFmtId="0" fontId="38" fillId="3" borderId="47" xfId="0" applyFont="1" applyFill="1" applyBorder="1" applyAlignment="1">
      <alignment horizontal="left" vertical="justify" wrapText="1"/>
    </xf>
    <xf numFmtId="164" fontId="13" fillId="3" borderId="47" xfId="0" applyNumberFormat="1" applyFont="1" applyFill="1" applyBorder="1" applyAlignment="1"/>
    <xf numFmtId="164" fontId="39" fillId="4" borderId="47" xfId="0" applyNumberFormat="1" applyFont="1" applyFill="1" applyBorder="1" applyAlignment="1">
      <alignment horizontal="right"/>
    </xf>
    <xf numFmtId="164" fontId="39" fillId="4" borderId="48" xfId="0" applyNumberFormat="1" applyFont="1" applyFill="1" applyBorder="1" applyAlignment="1">
      <alignment horizontal="right"/>
    </xf>
    <xf numFmtId="0" fontId="0" fillId="0" borderId="37" xfId="0" applyBorder="1" applyAlignment="1">
      <alignment horizontal="left"/>
    </xf>
    <xf numFmtId="0" fontId="0" fillId="0" borderId="38" xfId="0" applyBorder="1" applyAlignment="1">
      <alignment horizontal="left"/>
    </xf>
    <xf numFmtId="0" fontId="0" fillId="0" borderId="39" xfId="0" applyBorder="1" applyAlignment="1">
      <alignment horizontal="left"/>
    </xf>
    <xf numFmtId="0" fontId="35" fillId="0" borderId="37" xfId="0" applyFont="1" applyBorder="1" applyAlignment="1">
      <alignment horizontal="left"/>
    </xf>
    <xf numFmtId="0" fontId="35" fillId="0" borderId="38" xfId="0" applyFont="1" applyBorder="1" applyAlignment="1">
      <alignment horizontal="left"/>
    </xf>
    <xf numFmtId="0" fontId="35" fillId="0" borderId="39" xfId="0" applyFont="1" applyBorder="1" applyAlignment="1">
      <alignment horizontal="left"/>
    </xf>
    <xf numFmtId="0" fontId="2" fillId="3" borderId="20" xfId="0" applyFont="1" applyFill="1" applyBorder="1" applyAlignment="1">
      <alignment horizontal="left" wrapText="1"/>
    </xf>
    <xf numFmtId="164" fontId="13" fillId="4" borderId="20" xfId="0" applyNumberFormat="1" applyFont="1" applyFill="1" applyBorder="1" applyAlignment="1">
      <alignment vertical="center"/>
    </xf>
    <xf numFmtId="164" fontId="16" fillId="4" borderId="20" xfId="0" applyNumberFormat="1" applyFont="1" applyFill="1" applyBorder="1" applyAlignment="1">
      <alignment vertical="center"/>
    </xf>
    <xf numFmtId="164" fontId="16" fillId="0" borderId="20" xfId="0" applyNumberFormat="1" applyFont="1" applyBorder="1" applyAlignment="1"/>
    <xf numFmtId="0" fontId="3" fillId="3" borderId="31" xfId="1" applyFont="1" applyFill="1" applyBorder="1" applyAlignment="1">
      <alignment horizontal="left"/>
    </xf>
    <xf numFmtId="0" fontId="3" fillId="3" borderId="32" xfId="1" applyFont="1" applyFill="1" applyBorder="1" applyAlignment="1">
      <alignment horizontal="left"/>
    </xf>
    <xf numFmtId="0" fontId="3" fillId="2" borderId="1" xfId="1" applyFont="1" applyFill="1" applyBorder="1" applyAlignment="1">
      <alignment horizontal="left"/>
    </xf>
    <xf numFmtId="0" fontId="3" fillId="2" borderId="2" xfId="1" applyFont="1" applyFill="1" applyBorder="1" applyAlignment="1">
      <alignment horizontal="left"/>
    </xf>
    <xf numFmtId="0" fontId="23" fillId="0" borderId="0" xfId="0" applyFont="1" applyBorder="1" applyAlignment="1">
      <alignment horizontal="left"/>
    </xf>
    <xf numFmtId="0" fontId="14" fillId="0" borderId="32" xfId="0" applyFont="1" applyBorder="1" applyAlignment="1">
      <alignment horizontal="left"/>
    </xf>
    <xf numFmtId="0" fontId="3" fillId="3" borderId="31" xfId="1" applyFont="1" applyFill="1" applyBorder="1" applyAlignment="1"/>
    <xf numFmtId="0" fontId="14" fillId="0" borderId="32" xfId="0" applyFont="1" applyBorder="1" applyAlignment="1"/>
    <xf numFmtId="0" fontId="4" fillId="3" borderId="32" xfId="1" applyFont="1" applyFill="1" applyBorder="1" applyAlignment="1">
      <alignment horizontal="left"/>
    </xf>
    <xf numFmtId="0" fontId="3" fillId="3" borderId="56" xfId="1" applyFont="1" applyFill="1" applyBorder="1" applyAlignment="1">
      <alignment wrapText="1"/>
    </xf>
    <xf numFmtId="0" fontId="14" fillId="3" borderId="39" xfId="0" applyFont="1" applyFill="1" applyBorder="1" applyAlignment="1">
      <alignment wrapText="1"/>
    </xf>
    <xf numFmtId="0" fontId="4" fillId="2" borderId="13" xfId="1" applyFill="1" applyBorder="1" applyAlignment="1">
      <alignment horizontal="center" vertical="center"/>
    </xf>
    <xf numFmtId="0" fontId="4" fillId="2" borderId="15" xfId="1" applyFill="1" applyBorder="1" applyAlignment="1">
      <alignment horizontal="center" vertical="center"/>
    </xf>
    <xf numFmtId="0" fontId="4" fillId="2" borderId="21" xfId="1" applyFill="1" applyBorder="1" applyAlignment="1">
      <alignment horizontal="center"/>
    </xf>
    <xf numFmtId="0" fontId="4" fillId="2" borderId="22" xfId="1" applyFill="1" applyBorder="1" applyAlignment="1">
      <alignment horizontal="center"/>
    </xf>
    <xf numFmtId="0" fontId="3" fillId="3" borderId="35" xfId="1" applyFont="1" applyFill="1" applyBorder="1" applyAlignment="1"/>
    <xf numFmtId="0" fontId="14" fillId="0" borderId="36" xfId="0" applyFont="1" applyBorder="1" applyAlignment="1"/>
    <xf numFmtId="0" fontId="3" fillId="3" borderId="31" xfId="1" applyFont="1" applyFill="1" applyBorder="1" applyAlignment="1">
      <alignment horizontal="left" wrapText="1"/>
    </xf>
    <xf numFmtId="0" fontId="3" fillId="3" borderId="32" xfId="1" applyFont="1" applyFill="1" applyBorder="1" applyAlignment="1">
      <alignment horizontal="left" wrapText="1"/>
    </xf>
    <xf numFmtId="0" fontId="3" fillId="3" borderId="31" xfId="1" applyFont="1" applyFill="1" applyBorder="1" applyAlignment="1">
      <alignment wrapText="1"/>
    </xf>
    <xf numFmtId="0" fontId="14" fillId="3" borderId="32" xfId="0" applyFont="1" applyFill="1" applyBorder="1" applyAlignment="1">
      <alignment wrapText="1"/>
    </xf>
    <xf numFmtId="0" fontId="4" fillId="2" borderId="13" xfId="1" applyFont="1" applyFill="1" applyBorder="1" applyAlignment="1">
      <alignment horizontal="center" vertical="center"/>
    </xf>
    <xf numFmtId="0" fontId="4" fillId="2" borderId="15" xfId="1" applyFont="1" applyFill="1" applyBorder="1" applyAlignment="1">
      <alignment horizontal="center" vertical="center"/>
    </xf>
    <xf numFmtId="0" fontId="4" fillId="2" borderId="21" xfId="1" applyFont="1" applyFill="1" applyBorder="1" applyAlignment="1">
      <alignment horizontal="center"/>
    </xf>
    <xf numFmtId="0" fontId="4" fillId="2" borderId="22" xfId="1" applyFont="1" applyFill="1" applyBorder="1" applyAlignment="1">
      <alignment horizontal="center"/>
    </xf>
    <xf numFmtId="0" fontId="2" fillId="3" borderId="0" xfId="0" applyFont="1" applyFill="1" applyAlignment="1">
      <alignment horizontal="justify" vertical="top" wrapText="1"/>
    </xf>
    <xf numFmtId="0" fontId="2" fillId="3" borderId="0" xfId="0" applyFont="1" applyFill="1" applyAlignment="1">
      <alignment horizontal="justify" wrapText="1"/>
    </xf>
    <xf numFmtId="164" fontId="3" fillId="3" borderId="0" xfId="0" applyNumberFormat="1" applyFont="1" applyFill="1" applyBorder="1" applyAlignment="1"/>
    <xf numFmtId="0" fontId="14" fillId="0" borderId="0" xfId="0" applyFont="1" applyAlignment="1"/>
    <xf numFmtId="0" fontId="2" fillId="3" borderId="0" xfId="0" applyFont="1" applyFill="1" applyAlignment="1">
      <alignment horizontal="left" wrapText="1"/>
    </xf>
    <xf numFmtId="0" fontId="0" fillId="0" borderId="0" xfId="0" applyAlignment="1">
      <alignment horizontal="justify"/>
    </xf>
    <xf numFmtId="0" fontId="3" fillId="2" borderId="16" xfId="0" applyFont="1" applyFill="1" applyBorder="1" applyAlignment="1">
      <alignment horizontal="left" wrapText="1"/>
    </xf>
    <xf numFmtId="0" fontId="14" fillId="0" borderId="16" xfId="0" applyFont="1" applyBorder="1" applyAlignment="1">
      <alignment wrapText="1"/>
    </xf>
    <xf numFmtId="3" fontId="18" fillId="3" borderId="0" xfId="0" applyNumberFormat="1" applyFont="1" applyFill="1" applyAlignment="1"/>
    <xf numFmtId="0" fontId="26" fillId="0" borderId="0" xfId="0" applyFont="1" applyAlignment="1"/>
    <xf numFmtId="164" fontId="3" fillId="2" borderId="16" xfId="0" applyNumberFormat="1" applyFont="1" applyFill="1" applyBorder="1" applyAlignment="1"/>
    <xf numFmtId="0" fontId="14" fillId="2" borderId="16" xfId="0" applyFont="1" applyFill="1" applyBorder="1" applyAlignment="1"/>
    <xf numFmtId="0" fontId="3" fillId="2" borderId="13" xfId="0" applyFont="1" applyFill="1" applyBorder="1" applyAlignment="1">
      <alignment horizontal="left"/>
    </xf>
    <xf numFmtId="0" fontId="3" fillId="2" borderId="14" xfId="0" applyFont="1" applyFill="1" applyBorder="1" applyAlignment="1">
      <alignment horizontal="left"/>
    </xf>
    <xf numFmtId="0" fontId="3" fillId="2" borderId="15" xfId="0" applyFont="1" applyFill="1" applyBorder="1" applyAlignment="1">
      <alignment horizontal="left"/>
    </xf>
    <xf numFmtId="0" fontId="14" fillId="0" borderId="0" xfId="0" applyFont="1" applyBorder="1" applyAlignment="1"/>
    <xf numFmtId="164" fontId="3" fillId="3" borderId="17" xfId="0" applyNumberFormat="1" applyFont="1" applyFill="1" applyBorder="1" applyAlignment="1"/>
    <xf numFmtId="0" fontId="14" fillId="3" borderId="17" xfId="0" applyFont="1" applyFill="1" applyBorder="1" applyAlignment="1"/>
    <xf numFmtId="0" fontId="14" fillId="0" borderId="17" xfId="0" applyFont="1" applyBorder="1" applyAlignment="1"/>
    <xf numFmtId="0" fontId="14" fillId="3" borderId="0" xfId="0" applyFont="1" applyFill="1" applyAlignment="1"/>
    <xf numFmtId="0" fontId="14" fillId="3" borderId="0" xfId="0" applyFont="1" applyFill="1" applyAlignment="1">
      <alignment horizontal="justify" vertical="top" wrapText="1"/>
    </xf>
    <xf numFmtId="0" fontId="0" fillId="0" borderId="0" xfId="0" applyAlignment="1"/>
    <xf numFmtId="0" fontId="3" fillId="3" borderId="0" xfId="0" applyFont="1" applyFill="1" applyAlignment="1">
      <alignment horizontal="left" wrapText="1"/>
    </xf>
    <xf numFmtId="0" fontId="2" fillId="3" borderId="0" xfId="0" applyFont="1" applyFill="1" applyBorder="1" applyAlignment="1">
      <alignment horizontal="justify" wrapText="1"/>
    </xf>
    <xf numFmtId="0" fontId="2" fillId="0" borderId="0" xfId="0" applyFont="1" applyAlignment="1">
      <alignment horizontal="justify"/>
    </xf>
    <xf numFmtId="164" fontId="3" fillId="2" borderId="16" xfId="0" applyNumberFormat="1" applyFont="1" applyFill="1" applyBorder="1" applyAlignment="1">
      <alignment horizontal="right"/>
    </xf>
    <xf numFmtId="164" fontId="11" fillId="3" borderId="0" xfId="0" applyNumberFormat="1" applyFont="1" applyFill="1" applyBorder="1" applyAlignment="1"/>
    <xf numFmtId="0" fontId="17" fillId="3" borderId="0" xfId="0" applyFont="1" applyFill="1" applyAlignment="1">
      <alignment horizontal="left" wrapText="1"/>
    </xf>
    <xf numFmtId="164" fontId="17" fillId="3" borderId="0" xfId="0" applyNumberFormat="1" applyFont="1" applyFill="1" applyBorder="1" applyAlignment="1"/>
    <xf numFmtId="164" fontId="20" fillId="3" borderId="0" xfId="0" applyNumberFormat="1" applyFont="1" applyFill="1" applyBorder="1" applyAlignment="1"/>
    <xf numFmtId="164" fontId="3" fillId="0" borderId="0" xfId="0" applyNumberFormat="1" applyFont="1" applyBorder="1" applyAlignment="1"/>
    <xf numFmtId="164" fontId="11" fillId="0" borderId="0" xfId="0" applyNumberFormat="1" applyFont="1" applyBorder="1" applyAlignment="1"/>
    <xf numFmtId="0" fontId="2" fillId="3" borderId="0" xfId="0" applyFont="1" applyFill="1" applyAlignment="1">
      <alignment horizontal="left" vertical="top" wrapText="1"/>
    </xf>
    <xf numFmtId="0" fontId="2" fillId="0" borderId="0" xfId="0" applyFont="1" applyAlignment="1">
      <alignment horizontal="justify" wrapText="1"/>
    </xf>
    <xf numFmtId="0" fontId="14" fillId="0" borderId="0" xfId="0" applyFont="1" applyAlignment="1">
      <alignment horizontal="justify" wrapText="1"/>
    </xf>
    <xf numFmtId="0" fontId="14" fillId="0" borderId="0" xfId="0" applyFont="1" applyAlignment="1">
      <alignment wrapText="1"/>
    </xf>
    <xf numFmtId="0" fontId="3" fillId="0" borderId="0" xfId="0" applyFont="1" applyAlignment="1">
      <alignment horizontal="justify"/>
    </xf>
    <xf numFmtId="0" fontId="14" fillId="0" borderId="0" xfId="0" applyFont="1" applyAlignment="1">
      <alignment horizontal="justify"/>
    </xf>
    <xf numFmtId="0" fontId="2" fillId="0" borderId="0" xfId="0" applyFont="1" applyAlignment="1">
      <alignment horizontal="left"/>
    </xf>
    <xf numFmtId="164" fontId="17" fillId="0" borderId="0" xfId="0" applyNumberFormat="1" applyFont="1" applyBorder="1" applyAlignment="1"/>
    <xf numFmtId="164" fontId="20" fillId="0" borderId="0" xfId="0" applyNumberFormat="1" applyFont="1" applyBorder="1" applyAlignment="1"/>
    <xf numFmtId="0" fontId="3" fillId="0" borderId="0" xfId="0" applyFont="1" applyAlignment="1">
      <alignment horizontal="left" wrapText="1"/>
    </xf>
    <xf numFmtId="3" fontId="18" fillId="0" borderId="0" xfId="0" applyNumberFormat="1" applyFont="1" applyAlignment="1">
      <alignment horizontal="center"/>
    </xf>
    <xf numFmtId="0" fontId="2" fillId="0" borderId="0" xfId="0" applyFont="1" applyAlignment="1">
      <alignment horizontal="left" wrapText="1"/>
    </xf>
    <xf numFmtId="0" fontId="2" fillId="0" borderId="0" xfId="0" applyFont="1" applyAlignment="1">
      <alignment horizontal="justify" vertical="top" wrapText="1"/>
    </xf>
    <xf numFmtId="0" fontId="2" fillId="0" borderId="0" xfId="0" applyFont="1" applyAlignment="1">
      <alignment horizontal="left" vertical="top" wrapText="1"/>
    </xf>
    <xf numFmtId="0" fontId="0" fillId="0" borderId="0" xfId="0" applyAlignment="1">
      <alignment horizontal="justify" vertical="top"/>
    </xf>
    <xf numFmtId="0" fontId="2" fillId="3" borderId="0" xfId="0" applyFont="1" applyFill="1" applyAlignment="1" applyProtection="1">
      <alignment horizontal="justify" vertical="top" wrapText="1"/>
      <protection locked="0"/>
    </xf>
    <xf numFmtId="0" fontId="14" fillId="0" borderId="0" xfId="0" applyFont="1" applyAlignment="1">
      <alignment vertical="top" wrapText="1"/>
    </xf>
    <xf numFmtId="0" fontId="2" fillId="0" borderId="0" xfId="0" applyFont="1" applyAlignment="1">
      <alignment wrapText="1"/>
    </xf>
    <xf numFmtId="0" fontId="0" fillId="0" borderId="0" xfId="0" applyAlignment="1">
      <alignment horizontal="justify" vertical="top" wrapText="1"/>
    </xf>
    <xf numFmtId="0" fontId="14" fillId="3" borderId="0" xfId="0" applyFont="1" applyFill="1" applyAlignment="1">
      <alignment horizontal="left" vertical="top" wrapText="1"/>
    </xf>
    <xf numFmtId="0" fontId="3" fillId="0" borderId="0" xfId="0" applyFont="1" applyAlignment="1">
      <alignment horizontal="left" vertical="justify" wrapText="1"/>
    </xf>
    <xf numFmtId="0" fontId="2" fillId="0" borderId="0" xfId="0" applyFont="1" applyAlignment="1">
      <alignment horizontal="justify" vertical="justify" wrapText="1"/>
    </xf>
    <xf numFmtId="164" fontId="17" fillId="3" borderId="0" xfId="0" applyNumberFormat="1" applyFont="1" applyFill="1" applyBorder="1" applyAlignment="1">
      <alignment vertical="top"/>
    </xf>
    <xf numFmtId="164" fontId="20" fillId="3" borderId="0" xfId="0" applyNumberFormat="1" applyFont="1" applyFill="1" applyBorder="1" applyAlignment="1">
      <alignment vertical="top"/>
    </xf>
    <xf numFmtId="0" fontId="2" fillId="3" borderId="0" xfId="0" applyFont="1" applyFill="1" applyAlignment="1">
      <alignment horizontal="left" vertical="top"/>
    </xf>
    <xf numFmtId="0" fontId="2" fillId="0" borderId="0" xfId="0" applyFont="1" applyAlignment="1">
      <alignment horizontal="left" vertical="center" wrapText="1"/>
    </xf>
    <xf numFmtId="0" fontId="14" fillId="0" borderId="0" xfId="0" applyFont="1" applyAlignment="1">
      <alignment horizontal="justify" vertical="top" wrapText="1"/>
    </xf>
    <xf numFmtId="0" fontId="2" fillId="3" borderId="0" xfId="0" applyFont="1" applyFill="1" applyBorder="1" applyAlignment="1">
      <alignment horizontal="justify" vertical="top"/>
    </xf>
    <xf numFmtId="0" fontId="2" fillId="3" borderId="0" xfId="0" applyFont="1" applyFill="1" applyBorder="1" applyAlignment="1">
      <alignment horizontal="justify" vertical="top" wrapText="1"/>
    </xf>
    <xf numFmtId="164" fontId="17" fillId="3" borderId="0" xfId="0" applyNumberFormat="1" applyFont="1" applyFill="1" applyAlignment="1">
      <alignment horizontal="right" vertical="top" wrapText="1"/>
    </xf>
    <xf numFmtId="164" fontId="41" fillId="0" borderId="0" xfId="0" applyNumberFormat="1" applyFont="1" applyAlignment="1">
      <alignment horizontal="right" vertical="top" wrapText="1"/>
    </xf>
    <xf numFmtId="0" fontId="2" fillId="0" borderId="0" xfId="0" applyFont="1" applyAlignment="1">
      <alignment horizontal="justify" vertical="top"/>
    </xf>
    <xf numFmtId="0" fontId="2" fillId="0" borderId="0" xfId="0" applyFont="1" applyBorder="1" applyAlignment="1">
      <alignment horizontal="justify" vertical="top" wrapText="1"/>
    </xf>
    <xf numFmtId="164" fontId="41" fillId="0" borderId="0" xfId="0" applyNumberFormat="1" applyFont="1" applyAlignment="1">
      <alignment horizontal="right"/>
    </xf>
    <xf numFmtId="164" fontId="3" fillId="3" borderId="0" xfId="0" applyNumberFormat="1" applyFont="1" applyFill="1" applyBorder="1" applyAlignment="1">
      <alignment horizontal="right"/>
    </xf>
    <xf numFmtId="164" fontId="3" fillId="0" borderId="0" xfId="0" applyNumberFormat="1" applyFont="1" applyBorder="1" applyAlignment="1">
      <alignment horizontal="right"/>
    </xf>
    <xf numFmtId="0" fontId="3" fillId="0" borderId="0" xfId="0" applyFont="1" applyAlignment="1">
      <alignment horizontal="left"/>
    </xf>
    <xf numFmtId="164" fontId="3" fillId="3" borderId="17" xfId="0" applyNumberFormat="1" applyFont="1" applyFill="1" applyBorder="1" applyAlignment="1">
      <alignment horizontal="right"/>
    </xf>
    <xf numFmtId="164" fontId="3" fillId="0" borderId="0" xfId="0" applyNumberFormat="1" applyFont="1" applyFill="1" applyBorder="1" applyAlignment="1"/>
    <xf numFmtId="164" fontId="11" fillId="0" borderId="0" xfId="0" applyNumberFormat="1" applyFont="1" applyFill="1" applyBorder="1" applyAlignment="1"/>
    <xf numFmtId="164" fontId="17" fillId="0" borderId="0" xfId="0" applyNumberFormat="1" applyFont="1" applyFill="1" applyBorder="1" applyAlignment="1">
      <alignment horizontal="right" vertical="top"/>
    </xf>
    <xf numFmtId="164" fontId="17" fillId="0" borderId="0" xfId="0" applyNumberFormat="1" applyFont="1" applyFill="1" applyBorder="1" applyAlignment="1">
      <alignment horizontal="right"/>
    </xf>
    <xf numFmtId="164" fontId="20" fillId="0" borderId="0" xfId="0" applyNumberFormat="1" applyFont="1" applyFill="1" applyBorder="1" applyAlignment="1">
      <alignment horizontal="right"/>
    </xf>
    <xf numFmtId="164" fontId="27" fillId="3" borderId="0" xfId="0" applyNumberFormat="1" applyFont="1" applyFill="1" applyBorder="1" applyAlignment="1">
      <alignment horizontal="right" vertical="top"/>
    </xf>
    <xf numFmtId="164" fontId="3" fillId="4" borderId="0" xfId="0" applyNumberFormat="1" applyFont="1" applyFill="1" applyBorder="1" applyAlignment="1"/>
    <xf numFmtId="164" fontId="11" fillId="4" borderId="0" xfId="0" applyNumberFormat="1" applyFont="1" applyFill="1" applyBorder="1" applyAlignment="1"/>
    <xf numFmtId="0" fontId="3" fillId="0" borderId="17" xfId="0" applyFont="1" applyBorder="1" applyAlignment="1">
      <alignment horizontal="justify"/>
    </xf>
    <xf numFmtId="0" fontId="14" fillId="0" borderId="17" xfId="0" applyFont="1" applyBorder="1" applyAlignment="1">
      <alignment horizontal="justify"/>
    </xf>
    <xf numFmtId="0" fontId="2" fillId="0" borderId="0" xfId="0" applyFont="1" applyFill="1" applyBorder="1" applyAlignment="1">
      <alignment horizontal="justify" vertical="top" wrapText="1"/>
    </xf>
    <xf numFmtId="0" fontId="13" fillId="0" borderId="0" xfId="0" applyFont="1" applyAlignment="1">
      <alignment horizontal="left"/>
    </xf>
    <xf numFmtId="164" fontId="13" fillId="0" borderId="0" xfId="0" applyNumberFormat="1" applyFont="1" applyBorder="1" applyAlignment="1"/>
    <xf numFmtId="164" fontId="16" fillId="0" borderId="0" xfId="0" applyNumberFormat="1" applyFont="1" applyBorder="1" applyAlignment="1"/>
    <xf numFmtId="0" fontId="13" fillId="3" borderId="0" xfId="0" applyFont="1" applyFill="1" applyBorder="1" applyAlignment="1">
      <alignment wrapText="1"/>
    </xf>
    <xf numFmtId="0" fontId="32" fillId="0" borderId="0" xfId="0" applyFont="1" applyAlignment="1">
      <alignment wrapText="1"/>
    </xf>
    <xf numFmtId="164" fontId="13" fillId="0" borderId="0" xfId="0" applyNumberFormat="1" applyFont="1" applyBorder="1" applyAlignment="1">
      <alignment wrapText="1"/>
    </xf>
    <xf numFmtId="164" fontId="16" fillId="0" borderId="0" xfId="0" applyNumberFormat="1" applyFont="1" applyBorder="1" applyAlignment="1">
      <alignment wrapText="1"/>
    </xf>
    <xf numFmtId="0" fontId="13" fillId="0" borderId="0" xfId="0" applyFont="1" applyAlignment="1">
      <alignment horizontal="left" wrapText="1"/>
    </xf>
    <xf numFmtId="0" fontId="13" fillId="0" borderId="0" xfId="0" applyFont="1" applyFill="1" applyBorder="1" applyAlignment="1">
      <alignment horizontal="left"/>
    </xf>
    <xf numFmtId="0" fontId="0" fillId="0" borderId="0" xfId="0" applyFont="1" applyAlignment="1"/>
    <xf numFmtId="0" fontId="2" fillId="0" borderId="0" xfId="0" applyFont="1" applyFill="1" applyBorder="1" applyAlignment="1">
      <alignment horizontal="left"/>
    </xf>
    <xf numFmtId="164" fontId="13" fillId="3" borderId="0" xfId="0" applyNumberFormat="1" applyFont="1" applyFill="1" applyBorder="1" applyAlignment="1"/>
    <xf numFmtId="164" fontId="16" fillId="3" borderId="0" xfId="0" applyNumberFormat="1" applyFont="1" applyFill="1" applyBorder="1" applyAlignment="1"/>
    <xf numFmtId="0" fontId="17" fillId="0" borderId="0" xfId="0" applyFont="1" applyAlignment="1">
      <alignment horizontal="justify" wrapText="1"/>
    </xf>
    <xf numFmtId="0" fontId="2" fillId="0" borderId="0" xfId="0" applyFont="1" applyFill="1" applyBorder="1" applyAlignment="1">
      <alignment horizontal="left" wrapText="1"/>
    </xf>
    <xf numFmtId="0" fontId="13" fillId="3" borderId="0" xfId="0" applyFont="1" applyFill="1" applyBorder="1" applyAlignment="1">
      <alignment horizontal="left"/>
    </xf>
    <xf numFmtId="0" fontId="13" fillId="0" borderId="0" xfId="0" applyFont="1" applyAlignment="1">
      <alignment horizontal="left" vertical="top" wrapText="1"/>
    </xf>
    <xf numFmtId="0" fontId="13" fillId="3" borderId="0" xfId="0" applyFont="1" applyFill="1" applyBorder="1" applyAlignment="1">
      <alignment horizontal="left" wrapText="1"/>
    </xf>
    <xf numFmtId="0" fontId="2" fillId="0" borderId="0" xfId="0" applyFont="1" applyFill="1" applyBorder="1" applyAlignment="1">
      <alignment horizontal="left" vertical="top" wrapText="1"/>
    </xf>
    <xf numFmtId="0" fontId="18" fillId="0" borderId="0" xfId="0" applyFont="1" applyAlignment="1">
      <alignment horizontal="left" wrapText="1"/>
    </xf>
    <xf numFmtId="0" fontId="13" fillId="0" borderId="0" xfId="0" applyFont="1" applyAlignment="1">
      <alignment vertical="top" wrapText="1"/>
    </xf>
    <xf numFmtId="0" fontId="11" fillId="0" borderId="0" xfId="0" applyFont="1" applyAlignment="1">
      <alignment vertical="top" wrapText="1"/>
    </xf>
    <xf numFmtId="0" fontId="17" fillId="0" borderId="0" xfId="0" applyFont="1" applyAlignment="1">
      <alignment horizontal="left" wrapText="1"/>
    </xf>
    <xf numFmtId="0" fontId="20" fillId="0" borderId="0" xfId="0" applyFont="1" applyAlignment="1">
      <alignment wrapText="1"/>
    </xf>
    <xf numFmtId="0" fontId="13" fillId="3" borderId="0" xfId="0" applyFont="1" applyFill="1" applyAlignment="1">
      <alignment horizontal="left" wrapText="1"/>
    </xf>
    <xf numFmtId="0" fontId="17" fillId="0" borderId="0" xfId="0" applyFont="1" applyAlignment="1">
      <alignment horizontal="left" vertical="top" wrapText="1"/>
    </xf>
    <xf numFmtId="0" fontId="2" fillId="3" borderId="0" xfId="0" applyFont="1" applyFill="1" applyBorder="1" applyAlignment="1">
      <alignment vertical="top" wrapText="1"/>
    </xf>
    <xf numFmtId="164" fontId="3" fillId="0" borderId="17" xfId="0" applyNumberFormat="1" applyFont="1" applyBorder="1" applyAlignment="1"/>
    <xf numFmtId="164" fontId="11" fillId="0" borderId="17" xfId="0" applyNumberFormat="1" applyFont="1" applyBorder="1" applyAlignment="1"/>
    <xf numFmtId="0" fontId="2" fillId="0" borderId="0" xfId="0" applyFont="1" applyBorder="1" applyAlignment="1">
      <alignment horizontal="justify" wrapText="1"/>
    </xf>
    <xf numFmtId="0" fontId="17" fillId="0" borderId="0" xfId="0" applyFont="1" applyAlignment="1">
      <alignment horizontal="justify" vertical="top" wrapText="1"/>
    </xf>
    <xf numFmtId="0" fontId="2" fillId="0" borderId="0" xfId="0" applyFont="1" applyFill="1" applyAlignment="1">
      <alignment horizontal="justify" vertical="top" wrapText="1"/>
    </xf>
    <xf numFmtId="0" fontId="14" fillId="0" borderId="0" xfId="0" applyFont="1" applyFill="1" applyAlignment="1">
      <alignment horizontal="justify" vertical="top" wrapText="1"/>
    </xf>
    <xf numFmtId="0" fontId="20" fillId="0" borderId="0" xfId="0" applyFont="1" applyAlignment="1">
      <alignment horizontal="left" vertical="top" wrapText="1"/>
    </xf>
    <xf numFmtId="0" fontId="17" fillId="3" borderId="0" xfId="0" applyFont="1" applyFill="1" applyAlignment="1">
      <alignment horizontal="left"/>
    </xf>
    <xf numFmtId="0" fontId="20" fillId="3" borderId="0" xfId="0" applyFont="1" applyFill="1" applyAlignment="1">
      <alignment horizontal="left"/>
    </xf>
    <xf numFmtId="0" fontId="17" fillId="0" borderId="0" xfId="0" applyFont="1" applyAlignment="1">
      <alignment horizontal="left"/>
    </xf>
    <xf numFmtId="0" fontId="20" fillId="0" borderId="0" xfId="0" applyFont="1" applyAlignment="1">
      <alignment horizontal="left"/>
    </xf>
    <xf numFmtId="0" fontId="0" fillId="0" borderId="0" xfId="0" applyFont="1" applyAlignment="1">
      <alignment horizontal="justify" wrapText="1"/>
    </xf>
    <xf numFmtId="0" fontId="17" fillId="3" borderId="0" xfId="0" applyFont="1" applyFill="1" applyBorder="1" applyAlignment="1">
      <alignment horizontal="left" wrapText="1"/>
    </xf>
    <xf numFmtId="0" fontId="2" fillId="3" borderId="0" xfId="0" applyFont="1" applyFill="1" applyAlignment="1">
      <alignment horizontal="justify" vertical="top"/>
    </xf>
    <xf numFmtId="0" fontId="17" fillId="3" borderId="0" xfId="0" applyFont="1" applyFill="1" applyAlignment="1">
      <alignment horizontal="left" vertical="top" wrapText="1"/>
    </xf>
    <xf numFmtId="0" fontId="2" fillId="3" borderId="0" xfId="0" applyFont="1" applyFill="1" applyAlignment="1">
      <alignment horizontal="justify"/>
    </xf>
    <xf numFmtId="164" fontId="2" fillId="0" borderId="0" xfId="0" applyNumberFormat="1" applyFont="1" applyBorder="1" applyAlignment="1">
      <alignment vertical="center"/>
    </xf>
    <xf numFmtId="164" fontId="14" fillId="0" borderId="0" xfId="0" applyNumberFormat="1" applyFont="1" applyBorder="1" applyAlignment="1">
      <alignment vertical="center"/>
    </xf>
    <xf numFmtId="3" fontId="22" fillId="0" borderId="0" xfId="0" applyNumberFormat="1" applyFont="1" applyBorder="1" applyAlignment="1">
      <alignment horizontal="justify" vertical="top" wrapText="1"/>
    </xf>
    <xf numFmtId="0" fontId="3" fillId="2" borderId="1" xfId="0" applyFont="1" applyFill="1" applyBorder="1" applyAlignment="1">
      <alignment horizontal="left"/>
    </xf>
    <xf numFmtId="0" fontId="3" fillId="2" borderId="2" xfId="0" applyFont="1" applyFill="1" applyBorder="1" applyAlignment="1">
      <alignment horizontal="left"/>
    </xf>
    <xf numFmtId="0" fontId="13" fillId="0" borderId="17" xfId="0" applyFont="1" applyBorder="1" applyAlignment="1">
      <alignment horizontal="left"/>
    </xf>
    <xf numFmtId="0" fontId="13" fillId="3" borderId="0" xfId="0" applyFont="1" applyFill="1" applyAlignment="1">
      <alignment horizontal="left" vertical="justify" wrapText="1"/>
    </xf>
    <xf numFmtId="0" fontId="3" fillId="3" borderId="17" xfId="0" applyFont="1" applyFill="1" applyBorder="1" applyAlignment="1">
      <alignment horizontal="left" wrapText="1"/>
    </xf>
    <xf numFmtId="0" fontId="14" fillId="2" borderId="16" xfId="0" applyFont="1" applyFill="1" applyBorder="1" applyAlignment="1">
      <alignment wrapText="1"/>
    </xf>
    <xf numFmtId="0" fontId="0" fillId="0" borderId="0" xfId="0" applyAlignment="1">
      <alignment horizontal="justify" wrapText="1"/>
    </xf>
    <xf numFmtId="0" fontId="2" fillId="0" borderId="0" xfId="0" applyFont="1" applyAlignment="1">
      <alignment vertical="top" wrapText="1"/>
    </xf>
    <xf numFmtId="0" fontId="2" fillId="3" borderId="0" xfId="0" applyFont="1" applyFill="1" applyBorder="1" applyAlignment="1">
      <alignment horizontal="justify"/>
    </xf>
  </cellXfs>
  <cellStyles count="2">
    <cellStyle name="Normální" xfId="0" builtinId="0"/>
    <cellStyle name="Normální 2" xfId="1"/>
  </cellStyles>
  <dxfs count="0"/>
  <tableStyles count="0" defaultTableStyle="TableStyleMedium2" defaultPivotStyle="PivotStyleLight16"/>
  <colors>
    <mruColors>
      <color rgb="FFCCFFFF"/>
      <color rgb="FFD818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view="pageBreakPreview" zoomScaleNormal="100" zoomScaleSheetLayoutView="100" workbookViewId="0">
      <selection activeCell="K36" sqref="K36"/>
    </sheetView>
  </sheetViews>
  <sheetFormatPr defaultRowHeight="15.75" x14ac:dyDescent="0.25"/>
  <cols>
    <col min="1" max="1" width="11.5703125" customWidth="1"/>
    <col min="2" max="5" width="9.140625" style="428"/>
    <col min="6" max="6" width="13.5703125" style="428" customWidth="1"/>
    <col min="7" max="7" width="9.7109375" style="428" customWidth="1"/>
    <col min="8" max="8" width="17.28515625" customWidth="1"/>
    <col min="9" max="9" width="11.42578125" style="429" customWidth="1"/>
    <col min="10" max="10" width="10.85546875" style="430" bestFit="1" customWidth="1"/>
    <col min="11" max="11" width="26" customWidth="1"/>
  </cols>
  <sheetData>
    <row r="1" spans="1:11" ht="23.25" x14ac:dyDescent="0.35">
      <c r="A1" s="427" t="s">
        <v>393</v>
      </c>
    </row>
    <row r="2" spans="1:11" ht="10.5" customHeight="1" x14ac:dyDescent="0.35">
      <c r="A2" s="431"/>
    </row>
    <row r="3" spans="1:11" ht="45" x14ac:dyDescent="0.25">
      <c r="A3" s="432" t="s">
        <v>394</v>
      </c>
      <c r="B3" s="654" t="s">
        <v>395</v>
      </c>
      <c r="C3" s="655"/>
      <c r="D3" s="655"/>
      <c r="E3" s="655"/>
      <c r="F3" s="655"/>
      <c r="G3" s="655"/>
      <c r="H3" s="656"/>
      <c r="I3" s="433" t="s">
        <v>396</v>
      </c>
      <c r="J3" s="434" t="s">
        <v>397</v>
      </c>
      <c r="K3" s="434" t="s">
        <v>398</v>
      </c>
    </row>
    <row r="4" spans="1:11" s="38" customFormat="1" x14ac:dyDescent="0.25">
      <c r="A4" s="435" t="s">
        <v>425</v>
      </c>
      <c r="B4" s="657"/>
      <c r="C4" s="658"/>
      <c r="D4" s="658"/>
      <c r="E4" s="658"/>
      <c r="F4" s="659"/>
      <c r="G4" s="660">
        <v>37190</v>
      </c>
      <c r="H4" s="661"/>
      <c r="I4" s="301">
        <v>28260</v>
      </c>
      <c r="J4" s="442">
        <f>G4-I4</f>
        <v>8930</v>
      </c>
      <c r="K4" s="443" t="s">
        <v>424</v>
      </c>
    </row>
    <row r="5" spans="1:11" s="178" customFormat="1" ht="15.75" customHeight="1" x14ac:dyDescent="0.25">
      <c r="A5" s="435"/>
      <c r="B5" s="642" t="s">
        <v>426</v>
      </c>
      <c r="C5" s="643"/>
      <c r="D5" s="643"/>
      <c r="E5" s="643"/>
      <c r="F5" s="643"/>
      <c r="G5" s="643"/>
      <c r="H5" s="643"/>
      <c r="I5" s="643"/>
      <c r="J5" s="644"/>
      <c r="K5" s="675" t="s">
        <v>429</v>
      </c>
    </row>
    <row r="6" spans="1:11" s="178" customFormat="1" ht="40.5" customHeight="1" x14ac:dyDescent="0.25">
      <c r="A6" s="435"/>
      <c r="B6" s="648"/>
      <c r="C6" s="649"/>
      <c r="D6" s="649"/>
      <c r="E6" s="649"/>
      <c r="F6" s="649"/>
      <c r="G6" s="649"/>
      <c r="H6" s="649"/>
      <c r="I6" s="649"/>
      <c r="J6" s="650"/>
      <c r="K6" s="677"/>
    </row>
    <row r="7" spans="1:11" s="437" customFormat="1" x14ac:dyDescent="0.25">
      <c r="B7" s="438"/>
      <c r="C7" s="438"/>
      <c r="D7" s="438"/>
      <c r="E7" s="438"/>
      <c r="F7" s="438"/>
      <c r="G7" s="438"/>
      <c r="I7" s="439"/>
      <c r="J7" s="440"/>
    </row>
    <row r="8" spans="1:11" s="38" customFormat="1" x14ac:dyDescent="0.25">
      <c r="A8" s="435" t="s">
        <v>399</v>
      </c>
      <c r="B8" s="657" t="s">
        <v>400</v>
      </c>
      <c r="C8" s="658"/>
      <c r="D8" s="658"/>
      <c r="E8" s="658"/>
      <c r="F8" s="659"/>
      <c r="G8" s="660">
        <v>70000</v>
      </c>
      <c r="H8" s="661"/>
      <c r="I8" s="301">
        <v>0</v>
      </c>
      <c r="J8" s="436">
        <f>G8-I8</f>
        <v>70000</v>
      </c>
      <c r="K8" s="300" t="s">
        <v>401</v>
      </c>
    </row>
    <row r="9" spans="1:11" s="178" customFormat="1" ht="15.75" customHeight="1" x14ac:dyDescent="0.25">
      <c r="A9" s="435"/>
      <c r="B9" s="642" t="s">
        <v>427</v>
      </c>
      <c r="C9" s="643"/>
      <c r="D9" s="643"/>
      <c r="E9" s="643"/>
      <c r="F9" s="643"/>
      <c r="G9" s="643"/>
      <c r="H9" s="643"/>
      <c r="I9" s="643"/>
      <c r="J9" s="644"/>
      <c r="K9" s="675"/>
    </row>
    <row r="10" spans="1:11" s="178" customFormat="1" ht="28.15" customHeight="1" x14ac:dyDescent="0.25">
      <c r="A10" s="435"/>
      <c r="B10" s="648"/>
      <c r="C10" s="649"/>
      <c r="D10" s="649"/>
      <c r="E10" s="649"/>
      <c r="F10" s="649"/>
      <c r="G10" s="649"/>
      <c r="H10" s="649"/>
      <c r="I10" s="649"/>
      <c r="J10" s="650"/>
      <c r="K10" s="677"/>
    </row>
    <row r="11" spans="1:11" s="437" customFormat="1" x14ac:dyDescent="0.25">
      <c r="B11" s="438"/>
      <c r="C11" s="438"/>
      <c r="D11" s="438"/>
      <c r="E11" s="438"/>
      <c r="F11" s="438"/>
      <c r="G11" s="438"/>
      <c r="I11" s="439"/>
      <c r="J11" s="440"/>
    </row>
    <row r="12" spans="1:11" s="178" customFormat="1" ht="14.25" customHeight="1" x14ac:dyDescent="0.25">
      <c r="A12" s="435" t="s">
        <v>402</v>
      </c>
      <c r="B12" s="662" t="s">
        <v>283</v>
      </c>
      <c r="C12" s="663"/>
      <c r="D12" s="663"/>
      <c r="E12" s="663"/>
      <c r="F12" s="663"/>
      <c r="G12" s="664">
        <v>10000</v>
      </c>
      <c r="H12" s="665"/>
      <c r="I12" s="441">
        <v>5000</v>
      </c>
      <c r="J12" s="442">
        <f>G12-I12</f>
        <v>5000</v>
      </c>
      <c r="K12" s="443" t="s">
        <v>424</v>
      </c>
    </row>
    <row r="13" spans="1:11" s="178" customFormat="1" ht="15.75" customHeight="1" x14ac:dyDescent="0.25">
      <c r="A13" s="435"/>
      <c r="B13" s="666" t="s">
        <v>284</v>
      </c>
      <c r="C13" s="667"/>
      <c r="D13" s="667"/>
      <c r="E13" s="667"/>
      <c r="F13" s="667"/>
      <c r="G13" s="667"/>
      <c r="H13" s="667"/>
      <c r="I13" s="667"/>
      <c r="J13" s="668"/>
      <c r="K13" s="675"/>
    </row>
    <row r="14" spans="1:11" s="178" customFormat="1" ht="15.75" customHeight="1" x14ac:dyDescent="0.25">
      <c r="A14" s="435"/>
      <c r="B14" s="669"/>
      <c r="C14" s="670"/>
      <c r="D14" s="670"/>
      <c r="E14" s="670"/>
      <c r="F14" s="670"/>
      <c r="G14" s="670"/>
      <c r="H14" s="670"/>
      <c r="I14" s="670"/>
      <c r="J14" s="671"/>
      <c r="K14" s="676"/>
    </row>
    <row r="15" spans="1:11" s="178" customFormat="1" ht="9.75" customHeight="1" x14ac:dyDescent="0.25">
      <c r="A15" s="435"/>
      <c r="B15" s="672"/>
      <c r="C15" s="673"/>
      <c r="D15" s="673"/>
      <c r="E15" s="673"/>
      <c r="F15" s="673"/>
      <c r="G15" s="673"/>
      <c r="H15" s="673"/>
      <c r="I15" s="673"/>
      <c r="J15" s="674"/>
      <c r="K15" s="677"/>
    </row>
    <row r="16" spans="1:11" s="178" customFormat="1" ht="14.25" customHeight="1" x14ac:dyDescent="0.25">
      <c r="A16" s="435"/>
      <c r="B16" s="662" t="s">
        <v>310</v>
      </c>
      <c r="C16" s="663"/>
      <c r="D16" s="663"/>
      <c r="E16" s="663"/>
      <c r="F16" s="663"/>
      <c r="G16" s="664">
        <v>15000</v>
      </c>
      <c r="H16" s="665"/>
      <c r="I16" s="441">
        <v>3000</v>
      </c>
      <c r="J16" s="442">
        <f>G16-I16</f>
        <v>12000</v>
      </c>
      <c r="K16" s="443" t="s">
        <v>424</v>
      </c>
    </row>
    <row r="17" spans="1:11" s="178" customFormat="1" ht="7.5" customHeight="1" x14ac:dyDescent="0.25">
      <c r="A17" s="435"/>
      <c r="B17" s="666" t="s">
        <v>359</v>
      </c>
      <c r="C17" s="667"/>
      <c r="D17" s="667"/>
      <c r="E17" s="667"/>
      <c r="F17" s="667"/>
      <c r="G17" s="667"/>
      <c r="H17" s="667"/>
      <c r="I17" s="667"/>
      <c r="J17" s="668"/>
      <c r="K17" s="675"/>
    </row>
    <row r="18" spans="1:11" s="178" customFormat="1" ht="15.75" customHeight="1" x14ac:dyDescent="0.25">
      <c r="A18" s="435"/>
      <c r="B18" s="669"/>
      <c r="C18" s="670"/>
      <c r="D18" s="670"/>
      <c r="E18" s="670"/>
      <c r="F18" s="670"/>
      <c r="G18" s="670"/>
      <c r="H18" s="670"/>
      <c r="I18" s="670"/>
      <c r="J18" s="671"/>
      <c r="K18" s="676"/>
    </row>
    <row r="19" spans="1:11" s="178" customFormat="1" ht="9.75" customHeight="1" x14ac:dyDescent="0.25">
      <c r="A19" s="435"/>
      <c r="B19" s="672"/>
      <c r="C19" s="673"/>
      <c r="D19" s="673"/>
      <c r="E19" s="673"/>
      <c r="F19" s="673"/>
      <c r="G19" s="673"/>
      <c r="H19" s="673"/>
      <c r="I19" s="673"/>
      <c r="J19" s="674"/>
      <c r="K19" s="677"/>
    </row>
    <row r="20" spans="1:11" s="178" customFormat="1" ht="9.75" customHeight="1" x14ac:dyDescent="0.25">
      <c r="B20" s="458"/>
      <c r="C20" s="458"/>
      <c r="D20" s="458"/>
      <c r="E20" s="458"/>
      <c r="F20" s="458"/>
      <c r="G20" s="458"/>
      <c r="H20" s="458"/>
      <c r="I20" s="458"/>
      <c r="J20" s="458"/>
      <c r="K20" s="459"/>
    </row>
    <row r="21" spans="1:11" s="178" customFormat="1" ht="9.75" customHeight="1" x14ac:dyDescent="0.25">
      <c r="B21" s="458"/>
      <c r="C21" s="458"/>
      <c r="D21" s="458"/>
      <c r="E21" s="458"/>
      <c r="F21" s="458"/>
      <c r="G21" s="458"/>
      <c r="H21" s="458"/>
      <c r="I21" s="458"/>
      <c r="J21" s="458"/>
      <c r="K21" s="459"/>
    </row>
    <row r="22" spans="1:11" s="178" customFormat="1" ht="9.75" customHeight="1" x14ac:dyDescent="0.25">
      <c r="B22" s="458"/>
      <c r="C22" s="458"/>
      <c r="D22" s="458"/>
      <c r="E22" s="458"/>
      <c r="F22" s="458"/>
      <c r="G22" s="458"/>
      <c r="H22" s="458"/>
      <c r="I22" s="458"/>
      <c r="J22" s="458"/>
      <c r="K22" s="459"/>
    </row>
    <row r="23" spans="1:11" s="178" customFormat="1" ht="9.75" customHeight="1" x14ac:dyDescent="0.25">
      <c r="B23" s="458"/>
      <c r="C23" s="458"/>
      <c r="D23" s="458"/>
      <c r="E23" s="458"/>
      <c r="F23" s="458"/>
      <c r="G23" s="458"/>
      <c r="H23" s="458"/>
      <c r="I23" s="458"/>
      <c r="J23" s="458"/>
      <c r="K23" s="459"/>
    </row>
    <row r="24" spans="1:11" s="437" customFormat="1" ht="6.75" customHeight="1" x14ac:dyDescent="0.25">
      <c r="B24" s="438"/>
      <c r="C24" s="438"/>
      <c r="D24" s="438"/>
      <c r="E24" s="438"/>
      <c r="F24" s="438"/>
      <c r="G24" s="438"/>
      <c r="I24" s="439"/>
      <c r="J24" s="440"/>
    </row>
    <row r="25" spans="1:11" x14ac:dyDescent="0.25">
      <c r="A25" s="435" t="s">
        <v>404</v>
      </c>
      <c r="B25" s="444" t="s">
        <v>14</v>
      </c>
      <c r="C25" s="445"/>
      <c r="D25" s="445"/>
      <c r="E25" s="445"/>
      <c r="F25" s="445"/>
      <c r="G25" s="678">
        <v>2000</v>
      </c>
      <c r="H25" s="679"/>
      <c r="I25" s="446">
        <v>0</v>
      </c>
      <c r="J25" s="436">
        <f>G25-I25</f>
        <v>2000</v>
      </c>
      <c r="K25" s="447" t="s">
        <v>405</v>
      </c>
    </row>
    <row r="26" spans="1:11" ht="15.75" customHeight="1" x14ac:dyDescent="0.25">
      <c r="A26" s="447"/>
      <c r="B26" s="680" t="s">
        <v>382</v>
      </c>
      <c r="C26" s="681"/>
      <c r="D26" s="681"/>
      <c r="E26" s="681"/>
      <c r="F26" s="681"/>
      <c r="G26" s="681"/>
      <c r="H26" s="681"/>
      <c r="I26" s="681"/>
      <c r="J26" s="682"/>
      <c r="K26" s="651"/>
    </row>
    <row r="27" spans="1:11" ht="53.25" customHeight="1" x14ac:dyDescent="0.25">
      <c r="A27" s="447"/>
      <c r="B27" s="683"/>
      <c r="C27" s="684"/>
      <c r="D27" s="684"/>
      <c r="E27" s="684"/>
      <c r="F27" s="684"/>
      <c r="G27" s="684"/>
      <c r="H27" s="684"/>
      <c r="I27" s="684"/>
      <c r="J27" s="685"/>
      <c r="K27" s="652"/>
    </row>
    <row r="28" spans="1:11" ht="21" customHeight="1" x14ac:dyDescent="0.25">
      <c r="A28" s="447"/>
      <c r="B28" s="683"/>
      <c r="C28" s="684"/>
      <c r="D28" s="684"/>
      <c r="E28" s="684"/>
      <c r="F28" s="684"/>
      <c r="G28" s="684"/>
      <c r="H28" s="684"/>
      <c r="I28" s="684"/>
      <c r="J28" s="685"/>
      <c r="K28" s="652"/>
    </row>
    <row r="29" spans="1:11" ht="15.75" customHeight="1" x14ac:dyDescent="0.25">
      <c r="A29" s="447"/>
      <c r="B29" s="683"/>
      <c r="C29" s="684"/>
      <c r="D29" s="684"/>
      <c r="E29" s="684"/>
      <c r="F29" s="684"/>
      <c r="G29" s="684"/>
      <c r="H29" s="684"/>
      <c r="I29" s="684"/>
      <c r="J29" s="685"/>
      <c r="K29" s="652"/>
    </row>
    <row r="30" spans="1:11" ht="15.75" customHeight="1" x14ac:dyDescent="0.25">
      <c r="A30" s="447"/>
      <c r="B30" s="683"/>
      <c r="C30" s="684"/>
      <c r="D30" s="684"/>
      <c r="E30" s="684"/>
      <c r="F30" s="684"/>
      <c r="G30" s="684"/>
      <c r="H30" s="684"/>
      <c r="I30" s="684"/>
      <c r="J30" s="685"/>
      <c r="K30" s="652"/>
    </row>
    <row r="31" spans="1:11" ht="18.75" customHeight="1" x14ac:dyDescent="0.25">
      <c r="A31" s="447"/>
      <c r="B31" s="683"/>
      <c r="C31" s="684"/>
      <c r="D31" s="684"/>
      <c r="E31" s="684"/>
      <c r="F31" s="684"/>
      <c r="G31" s="684"/>
      <c r="H31" s="684"/>
      <c r="I31" s="684"/>
      <c r="J31" s="685"/>
      <c r="K31" s="652"/>
    </row>
    <row r="32" spans="1:11" ht="12.75" customHeight="1" x14ac:dyDescent="0.25">
      <c r="A32" s="447"/>
      <c r="B32" s="683"/>
      <c r="C32" s="684"/>
      <c r="D32" s="684"/>
      <c r="E32" s="684"/>
      <c r="F32" s="684"/>
      <c r="G32" s="684"/>
      <c r="H32" s="684"/>
      <c r="I32" s="684"/>
      <c r="J32" s="685"/>
      <c r="K32" s="652"/>
    </row>
    <row r="33" spans="1:11" ht="15.75" customHeight="1" x14ac:dyDescent="0.25">
      <c r="A33" s="447"/>
      <c r="B33" s="683"/>
      <c r="C33" s="684"/>
      <c r="D33" s="684"/>
      <c r="E33" s="684"/>
      <c r="F33" s="684"/>
      <c r="G33" s="684"/>
      <c r="H33" s="684"/>
      <c r="I33" s="684"/>
      <c r="J33" s="685"/>
      <c r="K33" s="652"/>
    </row>
    <row r="34" spans="1:11" ht="13.5" customHeight="1" x14ac:dyDescent="0.25">
      <c r="A34" s="447"/>
      <c r="B34" s="686"/>
      <c r="C34" s="687"/>
      <c r="D34" s="687"/>
      <c r="E34" s="687"/>
      <c r="F34" s="687"/>
      <c r="G34" s="687"/>
      <c r="H34" s="687"/>
      <c r="I34" s="687"/>
      <c r="J34" s="688"/>
      <c r="K34" s="653"/>
    </row>
    <row r="35" spans="1:11" s="437" customFormat="1" ht="6" customHeight="1" x14ac:dyDescent="0.25">
      <c r="B35" s="438"/>
      <c r="C35" s="438"/>
      <c r="D35" s="438"/>
      <c r="E35" s="438"/>
      <c r="F35" s="438"/>
      <c r="G35" s="438"/>
      <c r="I35" s="439"/>
      <c r="J35" s="440"/>
    </row>
    <row r="36" spans="1:11" x14ac:dyDescent="0.25">
      <c r="A36" s="435" t="s">
        <v>406</v>
      </c>
      <c r="B36" s="448" t="s">
        <v>117</v>
      </c>
      <c r="C36" s="449"/>
      <c r="D36" s="449"/>
      <c r="E36" s="450"/>
      <c r="F36" s="450"/>
      <c r="G36" s="689">
        <v>1126</v>
      </c>
      <c r="H36" s="689"/>
      <c r="I36" s="446">
        <v>740</v>
      </c>
      <c r="J36" s="462">
        <f>G36-I36</f>
        <v>386</v>
      </c>
      <c r="K36" s="447" t="s">
        <v>428</v>
      </c>
    </row>
    <row r="37" spans="1:11" ht="15.75" customHeight="1" x14ac:dyDescent="0.25">
      <c r="A37" s="447"/>
      <c r="B37" s="642" t="s">
        <v>371</v>
      </c>
      <c r="C37" s="643"/>
      <c r="D37" s="643"/>
      <c r="E37" s="643"/>
      <c r="F37" s="643"/>
      <c r="G37" s="643"/>
      <c r="H37" s="643"/>
      <c r="I37" s="643"/>
      <c r="J37" s="644"/>
      <c r="K37" s="651"/>
    </row>
    <row r="38" spans="1:11" ht="15.75" customHeight="1" x14ac:dyDescent="0.25">
      <c r="A38" s="447"/>
      <c r="B38" s="645"/>
      <c r="C38" s="646"/>
      <c r="D38" s="646"/>
      <c r="E38" s="646"/>
      <c r="F38" s="646"/>
      <c r="G38" s="646"/>
      <c r="H38" s="646"/>
      <c r="I38" s="646"/>
      <c r="J38" s="647"/>
      <c r="K38" s="652"/>
    </row>
    <row r="39" spans="1:11" ht="15.75" customHeight="1" x14ac:dyDescent="0.25">
      <c r="A39" s="447"/>
      <c r="B39" s="645"/>
      <c r="C39" s="646"/>
      <c r="D39" s="646"/>
      <c r="E39" s="646"/>
      <c r="F39" s="646"/>
      <c r="G39" s="646"/>
      <c r="H39" s="646"/>
      <c r="I39" s="646"/>
      <c r="J39" s="647"/>
      <c r="K39" s="652"/>
    </row>
    <row r="40" spans="1:11" ht="15.75" customHeight="1" x14ac:dyDescent="0.25">
      <c r="A40" s="447"/>
      <c r="B40" s="645"/>
      <c r="C40" s="646"/>
      <c r="D40" s="646"/>
      <c r="E40" s="646"/>
      <c r="F40" s="646"/>
      <c r="G40" s="646"/>
      <c r="H40" s="646"/>
      <c r="I40" s="646"/>
      <c r="J40" s="647"/>
      <c r="K40" s="652"/>
    </row>
    <row r="41" spans="1:11" ht="21.75" customHeight="1" x14ac:dyDescent="0.25">
      <c r="A41" s="447"/>
      <c r="B41" s="645"/>
      <c r="C41" s="646"/>
      <c r="D41" s="646"/>
      <c r="E41" s="646"/>
      <c r="F41" s="646"/>
      <c r="G41" s="646"/>
      <c r="H41" s="646"/>
      <c r="I41" s="646"/>
      <c r="J41" s="647"/>
      <c r="K41" s="652"/>
    </row>
    <row r="42" spans="1:11" ht="25.5" customHeight="1" x14ac:dyDescent="0.25">
      <c r="A42" s="447"/>
      <c r="B42" s="645"/>
      <c r="C42" s="646"/>
      <c r="D42" s="646"/>
      <c r="E42" s="646"/>
      <c r="F42" s="646"/>
      <c r="G42" s="646"/>
      <c r="H42" s="646"/>
      <c r="I42" s="646"/>
      <c r="J42" s="647"/>
      <c r="K42" s="652"/>
    </row>
    <row r="43" spans="1:11" ht="15.75" customHeight="1" x14ac:dyDescent="0.25">
      <c r="A43" s="447"/>
      <c r="B43" s="645"/>
      <c r="C43" s="646"/>
      <c r="D43" s="646"/>
      <c r="E43" s="646"/>
      <c r="F43" s="646"/>
      <c r="G43" s="646"/>
      <c r="H43" s="646"/>
      <c r="I43" s="646"/>
      <c r="J43" s="647"/>
      <c r="K43" s="652"/>
    </row>
    <row r="44" spans="1:11" ht="15.75" customHeight="1" x14ac:dyDescent="0.25">
      <c r="A44" s="447"/>
      <c r="B44" s="645"/>
      <c r="C44" s="646"/>
      <c r="D44" s="646"/>
      <c r="E44" s="646"/>
      <c r="F44" s="646"/>
      <c r="G44" s="646"/>
      <c r="H44" s="646"/>
      <c r="I44" s="646"/>
      <c r="J44" s="647"/>
      <c r="K44" s="652"/>
    </row>
    <row r="45" spans="1:11" ht="15.75" customHeight="1" x14ac:dyDescent="0.25">
      <c r="A45" s="447"/>
      <c r="B45" s="648"/>
      <c r="C45" s="649"/>
      <c r="D45" s="649"/>
      <c r="E45" s="649"/>
      <c r="F45" s="649"/>
      <c r="G45" s="649"/>
      <c r="H45" s="649"/>
      <c r="I45" s="649"/>
      <c r="J45" s="650"/>
      <c r="K45" s="653"/>
    </row>
    <row r="46" spans="1:11" s="437" customFormat="1" x14ac:dyDescent="0.25">
      <c r="B46" s="438"/>
      <c r="C46" s="438"/>
      <c r="D46" s="438"/>
      <c r="E46" s="438"/>
      <c r="F46" s="438"/>
      <c r="G46" s="438"/>
      <c r="I46" s="439"/>
      <c r="J46" s="440"/>
    </row>
    <row r="47" spans="1:11" x14ac:dyDescent="0.25">
      <c r="A47" s="435" t="s">
        <v>407</v>
      </c>
      <c r="B47" s="448" t="s">
        <v>376</v>
      </c>
      <c r="C47" s="449"/>
      <c r="D47" s="449"/>
      <c r="E47" s="450"/>
      <c r="F47" s="450"/>
      <c r="G47" s="694">
        <v>1450</v>
      </c>
      <c r="H47" s="695"/>
      <c r="I47" s="446">
        <v>0</v>
      </c>
      <c r="J47" s="436">
        <f>G47-I47</f>
        <v>1450</v>
      </c>
      <c r="K47" s="696" t="s">
        <v>408</v>
      </c>
    </row>
    <row r="48" spans="1:11" ht="15.75" customHeight="1" x14ac:dyDescent="0.25">
      <c r="A48" s="447"/>
      <c r="B48" s="642" t="s">
        <v>377</v>
      </c>
      <c r="C48" s="643"/>
      <c r="D48" s="643"/>
      <c r="E48" s="643"/>
      <c r="F48" s="643"/>
      <c r="G48" s="643"/>
      <c r="H48" s="643"/>
      <c r="I48" s="643"/>
      <c r="J48" s="644"/>
      <c r="K48" s="697"/>
    </row>
    <row r="49" spans="1:11" ht="15.75" customHeight="1" x14ac:dyDescent="0.25">
      <c r="A49" s="447"/>
      <c r="B49" s="645"/>
      <c r="C49" s="646"/>
      <c r="D49" s="646"/>
      <c r="E49" s="646"/>
      <c r="F49" s="646"/>
      <c r="G49" s="646"/>
      <c r="H49" s="646"/>
      <c r="I49" s="646"/>
      <c r="J49" s="647"/>
      <c r="K49" s="697"/>
    </row>
    <row r="50" spans="1:11" ht="29.25" customHeight="1" x14ac:dyDescent="0.25">
      <c r="A50" s="447"/>
      <c r="B50" s="645"/>
      <c r="C50" s="646"/>
      <c r="D50" s="646"/>
      <c r="E50" s="646"/>
      <c r="F50" s="646"/>
      <c r="G50" s="646"/>
      <c r="H50" s="646"/>
      <c r="I50" s="646"/>
      <c r="J50" s="647"/>
      <c r="K50" s="697"/>
    </row>
    <row r="51" spans="1:11" ht="27" customHeight="1" x14ac:dyDescent="0.25">
      <c r="A51" s="447"/>
      <c r="B51" s="648"/>
      <c r="C51" s="649"/>
      <c r="D51" s="649"/>
      <c r="E51" s="649"/>
      <c r="F51" s="649"/>
      <c r="G51" s="649"/>
      <c r="H51" s="649"/>
      <c r="I51" s="649"/>
      <c r="J51" s="650"/>
      <c r="K51" s="697"/>
    </row>
    <row r="52" spans="1:11" x14ac:dyDescent="0.25">
      <c r="A52" s="447"/>
      <c r="B52" s="448" t="s">
        <v>378</v>
      </c>
      <c r="C52" s="449"/>
      <c r="D52" s="449"/>
      <c r="E52" s="450"/>
      <c r="F52" s="450"/>
      <c r="G52" s="694">
        <v>17635</v>
      </c>
      <c r="H52" s="695"/>
      <c r="I52" s="446">
        <v>5885</v>
      </c>
      <c r="J52" s="436">
        <f>G52-I52</f>
        <v>11750</v>
      </c>
      <c r="K52" s="697"/>
    </row>
    <row r="53" spans="1:11" ht="36.75" customHeight="1" x14ac:dyDescent="0.25">
      <c r="A53" s="447"/>
      <c r="B53" s="699" t="s">
        <v>379</v>
      </c>
      <c r="C53" s="699"/>
      <c r="D53" s="699"/>
      <c r="E53" s="699"/>
      <c r="F53" s="699"/>
      <c r="G53" s="699"/>
      <c r="H53" s="699"/>
      <c r="I53" s="699"/>
      <c r="J53" s="699"/>
      <c r="K53" s="697"/>
    </row>
    <row r="54" spans="1:11" ht="38.25" customHeight="1" x14ac:dyDescent="0.25">
      <c r="A54" s="447"/>
      <c r="B54" s="699"/>
      <c r="C54" s="699"/>
      <c r="D54" s="699"/>
      <c r="E54" s="699"/>
      <c r="F54" s="699"/>
      <c r="G54" s="699"/>
      <c r="H54" s="699"/>
      <c r="I54" s="699"/>
      <c r="J54" s="699"/>
      <c r="K54" s="698"/>
    </row>
    <row r="55" spans="1:11" s="437" customFormat="1" ht="8.25" customHeight="1" x14ac:dyDescent="0.25">
      <c r="B55" s="438"/>
      <c r="C55" s="438"/>
      <c r="D55" s="438"/>
      <c r="E55" s="438"/>
      <c r="F55" s="438"/>
      <c r="G55" s="438"/>
      <c r="I55" s="439"/>
      <c r="J55" s="440"/>
    </row>
    <row r="56" spans="1:11" x14ac:dyDescent="0.25">
      <c r="A56" s="447"/>
      <c r="B56" s="700" t="s">
        <v>124</v>
      </c>
      <c r="C56" s="700"/>
      <c r="D56" s="700"/>
      <c r="E56" s="451"/>
      <c r="F56" s="451"/>
      <c r="G56" s="701">
        <v>2500</v>
      </c>
      <c r="H56" s="702"/>
      <c r="I56" s="446">
        <v>1300</v>
      </c>
      <c r="J56" s="442">
        <f>G56-I56</f>
        <v>1200</v>
      </c>
      <c r="K56" s="443" t="s">
        <v>403</v>
      </c>
    </row>
    <row r="57" spans="1:11" ht="15.75" customHeight="1" x14ac:dyDescent="0.25">
      <c r="A57" s="447"/>
      <c r="B57" s="657" t="s">
        <v>242</v>
      </c>
      <c r="C57" s="658"/>
      <c r="D57" s="658"/>
      <c r="E57" s="658"/>
      <c r="F57" s="658"/>
      <c r="G57" s="658"/>
      <c r="H57" s="658"/>
      <c r="I57" s="658"/>
      <c r="J57" s="659"/>
      <c r="K57" s="447"/>
    </row>
    <row r="58" spans="1:11" s="437" customFormat="1" ht="9.75" customHeight="1" x14ac:dyDescent="0.25">
      <c r="B58" s="438"/>
      <c r="C58" s="438"/>
      <c r="D58" s="438"/>
      <c r="E58" s="438"/>
      <c r="F58" s="438"/>
      <c r="G58" s="438"/>
      <c r="I58" s="439"/>
      <c r="J58" s="440"/>
    </row>
    <row r="59" spans="1:11" x14ac:dyDescent="0.25">
      <c r="A59" s="435" t="s">
        <v>409</v>
      </c>
      <c r="B59" s="444" t="s">
        <v>14</v>
      </c>
      <c r="C59" s="449"/>
      <c r="D59" s="449"/>
      <c r="E59" s="450"/>
      <c r="F59" s="450"/>
      <c r="G59" s="678">
        <v>1200</v>
      </c>
      <c r="H59" s="679"/>
      <c r="I59" s="446">
        <v>410</v>
      </c>
      <c r="J59" s="442">
        <f>G59-I59</f>
        <v>790</v>
      </c>
      <c r="K59" s="443" t="s">
        <v>403</v>
      </c>
    </row>
    <row r="60" spans="1:11" ht="31.5" customHeight="1" x14ac:dyDescent="0.25">
      <c r="A60" s="447"/>
      <c r="B60" s="691" t="s">
        <v>198</v>
      </c>
      <c r="C60" s="692"/>
      <c r="D60" s="692"/>
      <c r="E60" s="692"/>
      <c r="F60" s="692"/>
      <c r="G60" s="692"/>
      <c r="H60" s="692"/>
      <c r="I60" s="692"/>
      <c r="J60" s="693"/>
      <c r="K60" s="447"/>
    </row>
    <row r="61" spans="1:11" s="437" customFormat="1" ht="8.25" customHeight="1" x14ac:dyDescent="0.25">
      <c r="B61" s="438"/>
      <c r="C61" s="438"/>
      <c r="D61" s="438"/>
      <c r="E61" s="438"/>
      <c r="F61" s="438"/>
      <c r="G61" s="438"/>
      <c r="I61" s="439"/>
      <c r="J61" s="440"/>
    </row>
    <row r="62" spans="1:11" x14ac:dyDescent="0.25">
      <c r="A62" s="435" t="s">
        <v>410</v>
      </c>
      <c r="B62" s="703" t="s">
        <v>277</v>
      </c>
      <c r="C62" s="703"/>
      <c r="D62" s="703"/>
      <c r="E62" s="703"/>
      <c r="F62" s="703"/>
      <c r="G62" s="701">
        <v>10936</v>
      </c>
      <c r="H62" s="701"/>
      <c r="I62" s="446">
        <v>9225</v>
      </c>
      <c r="J62" s="442">
        <f>G62-I62</f>
        <v>1711</v>
      </c>
      <c r="K62" s="690" t="s">
        <v>411</v>
      </c>
    </row>
    <row r="63" spans="1:11" ht="50.25" customHeight="1" x14ac:dyDescent="0.25">
      <c r="A63" s="447"/>
      <c r="B63" s="691" t="s">
        <v>364</v>
      </c>
      <c r="C63" s="692"/>
      <c r="D63" s="692"/>
      <c r="E63" s="692"/>
      <c r="F63" s="692"/>
      <c r="G63" s="692"/>
      <c r="H63" s="692"/>
      <c r="I63" s="692"/>
      <c r="J63" s="693"/>
      <c r="K63" s="690"/>
    </row>
    <row r="64" spans="1:11" ht="16.5" thickBot="1" x14ac:dyDescent="0.3"/>
    <row r="65" spans="1:11" ht="19.5" thickBot="1" x14ac:dyDescent="0.3">
      <c r="A65" s="178"/>
      <c r="B65" s="704" t="s">
        <v>412</v>
      </c>
      <c r="C65" s="705"/>
      <c r="D65" s="705"/>
      <c r="E65" s="705"/>
      <c r="F65" s="705"/>
      <c r="G65" s="706"/>
      <c r="H65" s="706"/>
      <c r="I65" s="707">
        <f>SUM(J4:J64)</f>
        <v>115217</v>
      </c>
      <c r="J65" s="708"/>
      <c r="K65" s="426"/>
    </row>
    <row r="66" spans="1:11" ht="19.5" thickBot="1" x14ac:dyDescent="0.3">
      <c r="A66" s="178"/>
      <c r="B66" s="709" t="s">
        <v>413</v>
      </c>
      <c r="C66" s="710"/>
      <c r="D66" s="710"/>
      <c r="E66" s="710"/>
      <c r="F66" s="710"/>
      <c r="G66" s="711"/>
      <c r="H66" s="711"/>
      <c r="I66" s="712">
        <f>J62+J59+J56+J12+J4+J16</f>
        <v>29631</v>
      </c>
      <c r="J66" s="713"/>
    </row>
    <row r="68" spans="1:11" ht="23.25" x14ac:dyDescent="0.35">
      <c r="A68" s="427" t="s">
        <v>414</v>
      </c>
    </row>
    <row r="69" spans="1:11" x14ac:dyDescent="0.25">
      <c r="A69" s="452" t="s">
        <v>415</v>
      </c>
    </row>
    <row r="70" spans="1:11" x14ac:dyDescent="0.25">
      <c r="A70" s="452"/>
    </row>
    <row r="71" spans="1:11" s="23" customFormat="1" ht="90" customHeight="1" x14ac:dyDescent="0.2">
      <c r="A71" s="453" t="s">
        <v>416</v>
      </c>
      <c r="B71" s="720" t="s">
        <v>354</v>
      </c>
      <c r="C71" s="720"/>
      <c r="D71" s="720"/>
      <c r="E71" s="720"/>
      <c r="F71" s="720"/>
      <c r="G71" s="720"/>
      <c r="H71" s="720"/>
      <c r="I71" s="721">
        <v>33128</v>
      </c>
      <c r="J71" s="722"/>
    </row>
    <row r="72" spans="1:11" ht="30.75" customHeight="1" x14ac:dyDescent="0.25">
      <c r="B72" s="720" t="s">
        <v>344</v>
      </c>
      <c r="C72" s="720"/>
      <c r="D72" s="720"/>
      <c r="E72" s="720"/>
      <c r="F72" s="720"/>
      <c r="G72" s="720"/>
      <c r="H72" s="720"/>
      <c r="I72" s="689">
        <v>330</v>
      </c>
      <c r="J72" s="723"/>
    </row>
    <row r="74" spans="1:11" x14ac:dyDescent="0.25">
      <c r="A74" s="454" t="s">
        <v>417</v>
      </c>
      <c r="B74" s="455" t="s">
        <v>418</v>
      </c>
      <c r="C74" s="456"/>
      <c r="D74" s="456"/>
      <c r="E74" s="456"/>
      <c r="F74" s="456"/>
      <c r="G74" s="456"/>
      <c r="H74" s="447"/>
    </row>
    <row r="75" spans="1:11" x14ac:dyDescent="0.25">
      <c r="B75" s="714" t="s">
        <v>419</v>
      </c>
      <c r="C75" s="715"/>
      <c r="D75" s="715"/>
      <c r="E75" s="715"/>
      <c r="F75" s="715"/>
      <c r="G75" s="715"/>
      <c r="H75" s="716"/>
      <c r="I75" s="446"/>
      <c r="J75" s="436">
        <v>11924</v>
      </c>
    </row>
    <row r="76" spans="1:11" x14ac:dyDescent="0.25">
      <c r="B76" s="714" t="s">
        <v>420</v>
      </c>
      <c r="C76" s="715"/>
      <c r="D76" s="715"/>
      <c r="E76" s="715"/>
      <c r="F76" s="715"/>
      <c r="G76" s="715"/>
      <c r="H76" s="716"/>
      <c r="I76" s="446"/>
      <c r="J76" s="436">
        <v>1105</v>
      </c>
    </row>
    <row r="77" spans="1:11" x14ac:dyDescent="0.25">
      <c r="B77" s="714" t="s">
        <v>421</v>
      </c>
      <c r="C77" s="715"/>
      <c r="D77" s="715"/>
      <c r="E77" s="715"/>
      <c r="F77" s="715"/>
      <c r="G77" s="715"/>
      <c r="H77" s="716"/>
      <c r="I77" s="446"/>
      <c r="J77" s="436">
        <v>1506</v>
      </c>
    </row>
    <row r="78" spans="1:11" x14ac:dyDescent="0.25">
      <c r="B78" s="714" t="s">
        <v>422</v>
      </c>
      <c r="C78" s="715"/>
      <c r="D78" s="715"/>
      <c r="E78" s="715"/>
      <c r="F78" s="715"/>
      <c r="G78" s="715"/>
      <c r="H78" s="716"/>
      <c r="I78" s="446"/>
      <c r="J78" s="436">
        <v>4346</v>
      </c>
    </row>
    <row r="79" spans="1:11" s="454" customFormat="1" x14ac:dyDescent="0.25">
      <c r="B79" s="717" t="s">
        <v>423</v>
      </c>
      <c r="C79" s="718"/>
      <c r="D79" s="718"/>
      <c r="E79" s="718"/>
      <c r="F79" s="718"/>
      <c r="G79" s="718"/>
      <c r="H79" s="719"/>
      <c r="I79" s="457"/>
      <c r="J79" s="442">
        <f>SUM(J75:J78)</f>
        <v>18881</v>
      </c>
    </row>
  </sheetData>
  <mergeCells count="52">
    <mergeCell ref="K17:K19"/>
    <mergeCell ref="B4:F4"/>
    <mergeCell ref="G4:H4"/>
    <mergeCell ref="B5:J6"/>
    <mergeCell ref="K5:K6"/>
    <mergeCell ref="B9:J10"/>
    <mergeCell ref="K9:K10"/>
    <mergeCell ref="B77:H77"/>
    <mergeCell ref="B78:H78"/>
    <mergeCell ref="B79:H79"/>
    <mergeCell ref="B71:H71"/>
    <mergeCell ref="I71:J71"/>
    <mergeCell ref="B72:H72"/>
    <mergeCell ref="I72:J72"/>
    <mergeCell ref="B75:H75"/>
    <mergeCell ref="B76:H76"/>
    <mergeCell ref="B65:F65"/>
    <mergeCell ref="G65:H65"/>
    <mergeCell ref="I65:J65"/>
    <mergeCell ref="B66:F66"/>
    <mergeCell ref="G66:H66"/>
    <mergeCell ref="I66:J66"/>
    <mergeCell ref="K62:K63"/>
    <mergeCell ref="B63:J63"/>
    <mergeCell ref="G47:H47"/>
    <mergeCell ref="K47:K54"/>
    <mergeCell ref="B48:J51"/>
    <mergeCell ref="G52:H52"/>
    <mergeCell ref="B53:J54"/>
    <mergeCell ref="B56:D56"/>
    <mergeCell ref="G56:H56"/>
    <mergeCell ref="B57:J57"/>
    <mergeCell ref="G59:H59"/>
    <mergeCell ref="B60:J60"/>
    <mergeCell ref="B62:F62"/>
    <mergeCell ref="G62:H62"/>
    <mergeCell ref="B37:J45"/>
    <mergeCell ref="K37:K45"/>
    <mergeCell ref="B3:H3"/>
    <mergeCell ref="B8:F8"/>
    <mergeCell ref="G8:H8"/>
    <mergeCell ref="B12:F12"/>
    <mergeCell ref="G12:H12"/>
    <mergeCell ref="B13:J15"/>
    <mergeCell ref="K13:K15"/>
    <mergeCell ref="G25:H25"/>
    <mergeCell ref="B26:J34"/>
    <mergeCell ref="K26:K34"/>
    <mergeCell ref="G36:H36"/>
    <mergeCell ref="B16:F16"/>
    <mergeCell ref="G16:H16"/>
    <mergeCell ref="B17:J19"/>
  </mergeCells>
  <pageMargins left="0.51181102362204722" right="0.31496062992125984" top="0.78740157480314965" bottom="0.78740157480314965" header="0.31496062992125984" footer="0.31496062992125984"/>
  <pageSetup paperSize="9" scale="69" fitToHeight="2" orientation="portrait" horizontalDpi="4294967293" r:id="rId1"/>
  <rowBreaks count="1" manualBreakCount="1">
    <brk id="66"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L279"/>
  <sheetViews>
    <sheetView showGridLines="0" view="pageBreakPreview" topLeftCell="A238" zoomScaleNormal="100" zoomScaleSheetLayoutView="100" workbookViewId="0">
      <selection activeCell="G57" activeCellId="3" sqref="G27:H27 G40:H40 G49:H49 G57:H57"/>
    </sheetView>
  </sheetViews>
  <sheetFormatPr defaultColWidth="9.140625" defaultRowHeight="14.25" x14ac:dyDescent="0.2"/>
  <cols>
    <col min="1" max="1" width="6.28515625" style="38" customWidth="1"/>
    <col min="2" max="2" width="8.5703125" style="43" customWidth="1"/>
    <col min="3" max="3" width="9.140625" style="43"/>
    <col min="4" max="4" width="58.7109375" style="38" customWidth="1"/>
    <col min="5" max="7" width="14.140625" style="36" customWidth="1"/>
    <col min="8" max="8" width="9.140625" style="38" customWidth="1"/>
    <col min="9" max="10" width="9.28515625" style="37" customWidth="1"/>
    <col min="11" max="11" width="9.140625" style="40"/>
    <col min="12" max="12" width="13.28515625" style="38" customWidth="1"/>
    <col min="13" max="16384" width="9.140625" style="38"/>
  </cols>
  <sheetData>
    <row r="1" spans="2:38" ht="27.75" customHeight="1" x14ac:dyDescent="0.35">
      <c r="B1" s="849" t="s">
        <v>134</v>
      </c>
      <c r="C1" s="849"/>
      <c r="D1" s="849"/>
      <c r="E1" s="60"/>
      <c r="F1" s="60"/>
      <c r="G1" s="791" t="s">
        <v>68</v>
      </c>
      <c r="H1" s="791"/>
    </row>
    <row r="3" spans="2:38" x14ac:dyDescent="0.2">
      <c r="B3" s="53" t="s">
        <v>1</v>
      </c>
      <c r="C3" s="53" t="s">
        <v>69</v>
      </c>
    </row>
    <row r="4" spans="2:38" x14ac:dyDescent="0.2">
      <c r="C4" s="53" t="s">
        <v>41</v>
      </c>
    </row>
    <row r="5" spans="2:38" s="40" customFormat="1" ht="13.5" thickBot="1" x14ac:dyDescent="0.25">
      <c r="B5" s="116"/>
      <c r="C5" s="116"/>
      <c r="E5" s="37"/>
      <c r="F5" s="37"/>
      <c r="G5" s="37"/>
      <c r="H5" s="184" t="s">
        <v>6</v>
      </c>
      <c r="I5" s="37"/>
      <c r="J5" s="37"/>
    </row>
    <row r="6" spans="2:38" s="40" customFormat="1" ht="39.75" thickTop="1" thickBot="1" x14ac:dyDescent="0.25">
      <c r="B6" s="69" t="s">
        <v>2</v>
      </c>
      <c r="C6" s="70" t="s">
        <v>3</v>
      </c>
      <c r="D6" s="71" t="s">
        <v>4</v>
      </c>
      <c r="E6" s="72" t="s">
        <v>437</v>
      </c>
      <c r="F6" s="72" t="s">
        <v>439</v>
      </c>
      <c r="G6" s="72" t="s">
        <v>438</v>
      </c>
      <c r="H6" s="27" t="s">
        <v>5</v>
      </c>
      <c r="I6" s="68"/>
      <c r="J6" s="68"/>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row>
    <row r="7" spans="2:38" s="78" customFormat="1" thickTop="1" thickBot="1" x14ac:dyDescent="0.25">
      <c r="B7" s="73">
        <v>1</v>
      </c>
      <c r="C7" s="74">
        <v>2</v>
      </c>
      <c r="D7" s="74">
        <v>3</v>
      </c>
      <c r="E7" s="75">
        <v>4</v>
      </c>
      <c r="F7" s="75">
        <v>5</v>
      </c>
      <c r="G7" s="75">
        <v>6</v>
      </c>
      <c r="H7" s="76" t="s">
        <v>231</v>
      </c>
      <c r="I7" s="212"/>
      <c r="J7" s="212"/>
      <c r="K7" s="66"/>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row>
    <row r="8" spans="2:38" ht="15" thickTop="1" x14ac:dyDescent="0.2">
      <c r="B8" s="94">
        <v>2141</v>
      </c>
      <c r="C8" s="95">
        <v>51</v>
      </c>
      <c r="D8" s="98" t="s">
        <v>668</v>
      </c>
      <c r="E8" s="25">
        <f>SUM(I19)</f>
        <v>150</v>
      </c>
      <c r="F8" s="25">
        <f>SUM(J19)</f>
        <v>150</v>
      </c>
      <c r="G8" s="25">
        <f>SUM(G19)</f>
        <v>150</v>
      </c>
      <c r="H8" s="35">
        <f t="shared" ref="H8:H13" si="0">G8/E8*100</f>
        <v>100</v>
      </c>
    </row>
    <row r="9" spans="2:38" x14ac:dyDescent="0.2">
      <c r="B9" s="94">
        <v>3635</v>
      </c>
      <c r="C9" s="95">
        <v>51</v>
      </c>
      <c r="D9" s="98" t="s">
        <v>668</v>
      </c>
      <c r="E9" s="25">
        <f>SUM(I26)</f>
        <v>4980</v>
      </c>
      <c r="F9" s="25">
        <f>SUM(J26)</f>
        <v>5195</v>
      </c>
      <c r="G9" s="25">
        <f>SUM(G26)</f>
        <v>5047</v>
      </c>
      <c r="H9" s="35">
        <f t="shared" si="0"/>
        <v>101.34538152610442</v>
      </c>
    </row>
    <row r="10" spans="2:38" x14ac:dyDescent="0.2">
      <c r="B10" s="94">
        <v>3636</v>
      </c>
      <c r="C10" s="95">
        <v>51</v>
      </c>
      <c r="D10" s="98" t="s">
        <v>668</v>
      </c>
      <c r="E10" s="25">
        <f>SUM(I65)</f>
        <v>12715</v>
      </c>
      <c r="F10" s="25">
        <f>SUM(J65)</f>
        <v>715</v>
      </c>
      <c r="G10" s="25">
        <f>SUM(G65)</f>
        <v>730</v>
      </c>
      <c r="H10" s="35">
        <f t="shared" si="0"/>
        <v>5.7412504915454186</v>
      </c>
    </row>
    <row r="11" spans="2:38" x14ac:dyDescent="0.2">
      <c r="B11" s="94">
        <v>3636</v>
      </c>
      <c r="C11" s="95">
        <v>52</v>
      </c>
      <c r="D11" s="98" t="s">
        <v>836</v>
      </c>
      <c r="E11" s="25"/>
      <c r="F11" s="25">
        <f>SUM(J104)</f>
        <v>12000</v>
      </c>
      <c r="G11" s="25">
        <f>SUM(G104)</f>
        <v>12000</v>
      </c>
      <c r="H11" s="35"/>
    </row>
    <row r="12" spans="2:38" x14ac:dyDescent="0.2">
      <c r="B12" s="94">
        <v>3636</v>
      </c>
      <c r="C12" s="95">
        <v>55</v>
      </c>
      <c r="D12" s="98" t="s">
        <v>195</v>
      </c>
      <c r="E12" s="25">
        <f>SUM(I111)</f>
        <v>400</v>
      </c>
      <c r="F12" s="25">
        <f>SUM(J111)</f>
        <v>356</v>
      </c>
      <c r="G12" s="25">
        <f>SUM(G111)</f>
        <v>400</v>
      </c>
      <c r="H12" s="35">
        <f t="shared" si="0"/>
        <v>100</v>
      </c>
    </row>
    <row r="13" spans="2:38" x14ac:dyDescent="0.2">
      <c r="B13" s="94">
        <v>3639</v>
      </c>
      <c r="C13" s="95">
        <v>51</v>
      </c>
      <c r="D13" s="98" t="s">
        <v>668</v>
      </c>
      <c r="E13" s="25">
        <f>SUM(I118)</f>
        <v>14550</v>
      </c>
      <c r="F13" s="25">
        <f>SUM(J118)</f>
        <v>9483</v>
      </c>
      <c r="G13" s="25">
        <f>SUM(G118)</f>
        <v>20045</v>
      </c>
      <c r="H13" s="35">
        <f t="shared" si="0"/>
        <v>137.76632302405497</v>
      </c>
    </row>
    <row r="14" spans="2:38" ht="28.5" x14ac:dyDescent="0.2">
      <c r="B14" s="180">
        <v>3639</v>
      </c>
      <c r="C14" s="181">
        <v>53</v>
      </c>
      <c r="D14" s="188" t="s">
        <v>702</v>
      </c>
      <c r="E14" s="126">
        <f>SUM(I251)</f>
        <v>650</v>
      </c>
      <c r="F14" s="126">
        <f>SUM(J251)</f>
        <v>650</v>
      </c>
      <c r="G14" s="126">
        <f>SUM(G251)</f>
        <v>650</v>
      </c>
      <c r="H14" s="97">
        <f t="shared" ref="H14:H15" si="1">G14/E14*100</f>
        <v>100</v>
      </c>
    </row>
    <row r="15" spans="2:38" ht="29.25" thickBot="1" x14ac:dyDescent="0.25">
      <c r="B15" s="180">
        <v>6172</v>
      </c>
      <c r="C15" s="181">
        <v>53</v>
      </c>
      <c r="D15" s="188" t="s">
        <v>702</v>
      </c>
      <c r="E15" s="126">
        <f>SUM(I258)</f>
        <v>1</v>
      </c>
      <c r="F15" s="126">
        <f>SUM(J258)</f>
        <v>1</v>
      </c>
      <c r="G15" s="126">
        <f>SUM(G258)</f>
        <v>1</v>
      </c>
      <c r="H15" s="97">
        <f t="shared" si="1"/>
        <v>100</v>
      </c>
    </row>
    <row r="16" spans="2:38" s="103" customFormat="1" ht="16.5" thickTop="1" thickBot="1" x14ac:dyDescent="0.3">
      <c r="B16" s="761" t="s">
        <v>8</v>
      </c>
      <c r="C16" s="762"/>
      <c r="D16" s="763"/>
      <c r="E16" s="101">
        <f>SUM(E8:E15)</f>
        <v>33446</v>
      </c>
      <c r="F16" s="101">
        <f>SUM(F8:F15)</f>
        <v>28550</v>
      </c>
      <c r="G16" s="101">
        <f>SUM(G8:G15)</f>
        <v>39023</v>
      </c>
      <c r="H16" s="41">
        <f>G16/E16*100</f>
        <v>116.67463971775398</v>
      </c>
      <c r="I16" s="37"/>
      <c r="J16" s="37"/>
      <c r="K16" s="40"/>
    </row>
    <row r="17" spans="1:11" ht="19.5" customHeight="1" thickTop="1" x14ac:dyDescent="0.2">
      <c r="B17" s="38"/>
      <c r="C17" s="38"/>
      <c r="E17" s="38"/>
      <c r="F17" s="38"/>
    </row>
    <row r="18" spans="1:11" ht="15" customHeight="1" x14ac:dyDescent="0.25">
      <c r="B18" s="44" t="s">
        <v>10</v>
      </c>
    </row>
    <row r="19" spans="1:11" ht="17.25" customHeight="1" thickBot="1" x14ac:dyDescent="0.3">
      <c r="B19" s="45" t="s">
        <v>670</v>
      </c>
      <c r="C19" s="46"/>
      <c r="D19" s="47"/>
      <c r="E19" s="48"/>
      <c r="F19" s="48"/>
      <c r="G19" s="774">
        <f>SUM(G20)</f>
        <v>150</v>
      </c>
      <c r="H19" s="774"/>
      <c r="I19" s="208">
        <v>150</v>
      </c>
      <c r="J19" s="208">
        <v>150</v>
      </c>
    </row>
    <row r="20" spans="1:11" ht="15.75" thickTop="1" x14ac:dyDescent="0.25">
      <c r="A20" s="38">
        <v>5169</v>
      </c>
      <c r="B20" s="42" t="s">
        <v>14</v>
      </c>
      <c r="G20" s="779">
        <v>150</v>
      </c>
      <c r="H20" s="780"/>
    </row>
    <row r="21" spans="1:11" ht="15" x14ac:dyDescent="0.25">
      <c r="B21" s="843" t="s">
        <v>556</v>
      </c>
      <c r="C21" s="783"/>
      <c r="D21" s="783"/>
      <c r="E21" s="783"/>
      <c r="F21" s="783"/>
      <c r="G21" s="783"/>
      <c r="H21" s="783"/>
    </row>
    <row r="22" spans="1:11" ht="15" customHeight="1" x14ac:dyDescent="0.2">
      <c r="B22" s="793" t="s">
        <v>555</v>
      </c>
      <c r="C22" s="793"/>
      <c r="D22" s="793"/>
      <c r="E22" s="793"/>
      <c r="F22" s="793"/>
      <c r="G22" s="793"/>
      <c r="H22" s="793"/>
    </row>
    <row r="23" spans="1:11" ht="15" customHeight="1" x14ac:dyDescent="0.2">
      <c r="B23" s="793"/>
      <c r="C23" s="793"/>
      <c r="D23" s="793"/>
      <c r="E23" s="793"/>
      <c r="F23" s="793"/>
      <c r="G23" s="793"/>
      <c r="H23" s="793"/>
    </row>
    <row r="24" spans="1:11" ht="14.25" customHeight="1" x14ac:dyDescent="0.2">
      <c r="B24" s="793"/>
      <c r="C24" s="793"/>
      <c r="D24" s="793"/>
      <c r="E24" s="793"/>
      <c r="F24" s="793"/>
      <c r="G24" s="793"/>
      <c r="H24" s="793"/>
    </row>
    <row r="25" spans="1:11" ht="14.25" customHeight="1" x14ac:dyDescent="0.25">
      <c r="B25" s="44"/>
    </row>
    <row r="26" spans="1:11" ht="17.25" customHeight="1" thickBot="1" x14ac:dyDescent="0.3">
      <c r="B26" s="45" t="s">
        <v>671</v>
      </c>
      <c r="C26" s="46"/>
      <c r="D26" s="47"/>
      <c r="E26" s="48"/>
      <c r="F26" s="48"/>
      <c r="G26" s="774">
        <f>SUM(G27,G40,G49,G57)</f>
        <v>5047</v>
      </c>
      <c r="H26" s="774"/>
      <c r="I26" s="208">
        <f>SUM(I27:I57)</f>
        <v>4980</v>
      </c>
      <c r="J26" s="208">
        <f>SUM(J27:J57)</f>
        <v>5195</v>
      </c>
    </row>
    <row r="27" spans="1:11" ht="15.75" thickTop="1" x14ac:dyDescent="0.25">
      <c r="A27" s="38">
        <v>5166</v>
      </c>
      <c r="B27" s="42" t="s">
        <v>12</v>
      </c>
      <c r="G27" s="751">
        <f>SUM(G28,G34,G37)</f>
        <v>2187</v>
      </c>
      <c r="H27" s="775"/>
      <c r="I27" s="37">
        <v>1744</v>
      </c>
      <c r="J27" s="37">
        <v>2344</v>
      </c>
    </row>
    <row r="28" spans="1:11" s="103" customFormat="1" ht="15" x14ac:dyDescent="0.25">
      <c r="B28" s="605" t="s">
        <v>278</v>
      </c>
      <c r="C28" s="115"/>
      <c r="E28" s="606"/>
      <c r="F28" s="606"/>
      <c r="G28" s="831">
        <f>SUM(G29:H32)</f>
        <v>1967</v>
      </c>
      <c r="H28" s="832"/>
      <c r="I28" s="206"/>
      <c r="J28" s="206"/>
      <c r="K28" s="352"/>
    </row>
    <row r="29" spans="1:11" s="138" customFormat="1" ht="27" customHeight="1" x14ac:dyDescent="0.25">
      <c r="B29" s="844" t="s">
        <v>557</v>
      </c>
      <c r="C29" s="844"/>
      <c r="D29" s="844"/>
      <c r="E29" s="844"/>
      <c r="F29" s="844"/>
      <c r="G29" s="788">
        <v>220</v>
      </c>
      <c r="H29" s="789"/>
      <c r="I29" s="359"/>
      <c r="J29" s="359"/>
      <c r="K29" s="363"/>
    </row>
    <row r="30" spans="1:11" s="138" customFormat="1" ht="27.75" customHeight="1" x14ac:dyDescent="0.25">
      <c r="B30" s="844" t="s">
        <v>558</v>
      </c>
      <c r="C30" s="844"/>
      <c r="D30" s="844"/>
      <c r="E30" s="844"/>
      <c r="F30" s="844"/>
      <c r="G30" s="788">
        <v>1197</v>
      </c>
      <c r="H30" s="789"/>
      <c r="I30" s="359"/>
      <c r="J30" s="359"/>
      <c r="K30" s="363"/>
    </row>
    <row r="31" spans="1:11" s="138" customFormat="1" ht="15" customHeight="1" x14ac:dyDescent="0.25">
      <c r="B31" s="840" t="s">
        <v>559</v>
      </c>
      <c r="C31" s="840"/>
      <c r="D31" s="840"/>
      <c r="E31" s="840"/>
      <c r="F31" s="840"/>
      <c r="G31" s="788">
        <v>50</v>
      </c>
      <c r="H31" s="789"/>
      <c r="I31" s="359"/>
      <c r="J31" s="359"/>
      <c r="K31" s="363"/>
    </row>
    <row r="32" spans="1:11" s="138" customFormat="1" ht="15" customHeight="1" x14ac:dyDescent="0.25">
      <c r="B32" s="563" t="s">
        <v>560</v>
      </c>
      <c r="C32" s="563"/>
      <c r="D32" s="563"/>
      <c r="E32" s="563"/>
      <c r="F32" s="563"/>
      <c r="G32" s="788">
        <v>500</v>
      </c>
      <c r="H32" s="789"/>
      <c r="I32" s="359"/>
      <c r="J32" s="359"/>
      <c r="K32" s="363"/>
    </row>
    <row r="33" spans="1:11" s="138" customFormat="1" ht="15" customHeight="1" x14ac:dyDescent="0.2">
      <c r="B33" s="563"/>
      <c r="C33" s="139"/>
      <c r="D33" s="140"/>
      <c r="E33" s="141"/>
      <c r="F33" s="141"/>
      <c r="G33" s="584"/>
      <c r="H33" s="584"/>
      <c r="I33" s="359"/>
      <c r="J33" s="359"/>
      <c r="K33" s="363"/>
    </row>
    <row r="34" spans="1:11" s="607" customFormat="1" ht="15" x14ac:dyDescent="0.25">
      <c r="B34" s="605" t="s">
        <v>279</v>
      </c>
      <c r="C34" s="608"/>
      <c r="E34" s="609"/>
      <c r="F34" s="609"/>
      <c r="G34" s="831">
        <v>20</v>
      </c>
      <c r="H34" s="832"/>
      <c r="I34" s="382"/>
      <c r="J34" s="382"/>
      <c r="K34" s="610"/>
    </row>
    <row r="35" spans="1:11" s="138" customFormat="1" ht="15" customHeight="1" x14ac:dyDescent="0.2">
      <c r="B35" s="563" t="s">
        <v>355</v>
      </c>
      <c r="C35" s="139"/>
      <c r="D35" s="140"/>
      <c r="E35" s="141"/>
      <c r="F35" s="141"/>
      <c r="G35" s="584"/>
      <c r="H35" s="584"/>
      <c r="I35" s="359"/>
      <c r="J35" s="359"/>
      <c r="K35" s="363"/>
    </row>
    <row r="36" spans="1:11" s="138" customFormat="1" ht="15" customHeight="1" x14ac:dyDescent="0.2">
      <c r="B36" s="273"/>
      <c r="C36" s="139"/>
      <c r="D36" s="140"/>
      <c r="E36" s="141"/>
      <c r="F36" s="141"/>
      <c r="G36" s="584"/>
      <c r="H36" s="584"/>
      <c r="I36" s="359"/>
      <c r="J36" s="359"/>
      <c r="K36" s="363"/>
    </row>
    <row r="37" spans="1:11" s="607" customFormat="1" ht="15" x14ac:dyDescent="0.25">
      <c r="B37" s="605" t="s">
        <v>280</v>
      </c>
      <c r="C37" s="608"/>
      <c r="E37" s="609"/>
      <c r="F37" s="609"/>
      <c r="G37" s="831">
        <v>200</v>
      </c>
      <c r="H37" s="832"/>
      <c r="I37" s="382"/>
      <c r="J37" s="382"/>
      <c r="K37" s="610"/>
    </row>
    <row r="38" spans="1:11" s="138" customFormat="1" ht="15" customHeight="1" x14ac:dyDescent="0.2">
      <c r="B38" s="563" t="s">
        <v>561</v>
      </c>
      <c r="C38" s="139"/>
      <c r="D38" s="140"/>
      <c r="E38" s="141"/>
      <c r="F38" s="141"/>
      <c r="G38" s="584"/>
      <c r="H38" s="584"/>
      <c r="I38" s="359"/>
      <c r="J38" s="359"/>
      <c r="K38" s="363"/>
    </row>
    <row r="39" spans="1:11" s="138" customFormat="1" ht="15" customHeight="1" x14ac:dyDescent="0.25">
      <c r="B39" s="120"/>
      <c r="C39" s="139"/>
      <c r="D39" s="140"/>
      <c r="E39" s="141"/>
      <c r="F39" s="141"/>
      <c r="G39" s="142"/>
      <c r="H39" s="142"/>
      <c r="I39" s="359"/>
      <c r="J39" s="359"/>
      <c r="K39" s="363"/>
    </row>
    <row r="40" spans="1:11" ht="15" x14ac:dyDescent="0.25">
      <c r="A40" s="38">
        <v>5168</v>
      </c>
      <c r="B40" s="524" t="s">
        <v>65</v>
      </c>
      <c r="C40" s="161"/>
      <c r="D40" s="161"/>
      <c r="E40" s="161"/>
      <c r="F40" s="161"/>
      <c r="G40" s="751">
        <f>SUM(G41:H48)</f>
        <v>1716</v>
      </c>
      <c r="H40" s="775"/>
      <c r="I40" s="37">
        <v>1697</v>
      </c>
      <c r="J40" s="37">
        <v>1753</v>
      </c>
    </row>
    <row r="41" spans="1:11" ht="15" customHeight="1" x14ac:dyDescent="0.25">
      <c r="B41" s="781" t="s">
        <v>562</v>
      </c>
      <c r="C41" s="781"/>
      <c r="D41" s="781"/>
      <c r="E41" s="781"/>
      <c r="F41" s="781"/>
      <c r="G41" s="777">
        <v>19</v>
      </c>
      <c r="H41" s="778"/>
    </row>
    <row r="42" spans="1:11" ht="15" customHeight="1" x14ac:dyDescent="0.25">
      <c r="B42" s="749" t="s">
        <v>563</v>
      </c>
      <c r="C42" s="749"/>
      <c r="D42" s="749"/>
      <c r="E42" s="749"/>
      <c r="F42" s="749"/>
      <c r="G42" s="777">
        <v>9</v>
      </c>
      <c r="H42" s="778"/>
    </row>
    <row r="43" spans="1:11" ht="27" customHeight="1" x14ac:dyDescent="0.25">
      <c r="B43" s="749" t="s">
        <v>356</v>
      </c>
      <c r="C43" s="749"/>
      <c r="D43" s="749"/>
      <c r="E43" s="749"/>
      <c r="F43" s="749"/>
      <c r="G43" s="777">
        <v>1246</v>
      </c>
      <c r="H43" s="778"/>
    </row>
    <row r="44" spans="1:11" ht="27" customHeight="1" x14ac:dyDescent="0.25">
      <c r="B44" s="781" t="s">
        <v>357</v>
      </c>
      <c r="C44" s="781"/>
      <c r="D44" s="781"/>
      <c r="E44" s="781"/>
      <c r="F44" s="781"/>
      <c r="G44" s="777">
        <v>182</v>
      </c>
      <c r="H44" s="778"/>
    </row>
    <row r="45" spans="1:11" ht="30" customHeight="1" x14ac:dyDescent="0.25">
      <c r="B45" s="749" t="s">
        <v>564</v>
      </c>
      <c r="C45" s="749"/>
      <c r="D45" s="749"/>
      <c r="E45" s="749"/>
      <c r="F45" s="749"/>
      <c r="G45" s="777">
        <v>100</v>
      </c>
      <c r="H45" s="778"/>
    </row>
    <row r="46" spans="1:11" ht="16.5" customHeight="1" x14ac:dyDescent="0.25">
      <c r="B46" s="781" t="s">
        <v>565</v>
      </c>
      <c r="C46" s="781"/>
      <c r="D46" s="781"/>
      <c r="E46" s="781"/>
      <c r="F46" s="781"/>
      <c r="G46" s="777">
        <v>150</v>
      </c>
      <c r="H46" s="778"/>
    </row>
    <row r="47" spans="1:11" ht="28.5" customHeight="1" x14ac:dyDescent="0.25">
      <c r="B47" s="781" t="s">
        <v>358</v>
      </c>
      <c r="C47" s="781"/>
      <c r="D47" s="781"/>
      <c r="E47" s="781"/>
      <c r="F47" s="781"/>
      <c r="G47" s="777">
        <v>10</v>
      </c>
      <c r="H47" s="778"/>
    </row>
    <row r="48" spans="1:11" ht="15" customHeight="1" x14ac:dyDescent="0.25">
      <c r="B48" s="749"/>
      <c r="C48" s="749"/>
      <c r="D48" s="749"/>
      <c r="E48" s="749"/>
      <c r="F48" s="749"/>
      <c r="G48" s="777"/>
      <c r="H48" s="778"/>
    </row>
    <row r="49" spans="1:11" ht="14.25" customHeight="1" x14ac:dyDescent="0.25">
      <c r="A49" s="38">
        <v>5169</v>
      </c>
      <c r="B49" s="21" t="s">
        <v>14</v>
      </c>
      <c r="C49" s="22"/>
      <c r="D49" s="23"/>
      <c r="E49" s="24"/>
      <c r="F49" s="24"/>
      <c r="G49" s="751">
        <v>484</v>
      </c>
      <c r="H49" s="775"/>
      <c r="I49" s="37">
        <v>879</v>
      </c>
      <c r="J49" s="37">
        <v>669</v>
      </c>
    </row>
    <row r="50" spans="1:11" ht="15" x14ac:dyDescent="0.25">
      <c r="B50" s="288" t="s">
        <v>568</v>
      </c>
      <c r="C50" s="22"/>
      <c r="D50" s="23"/>
      <c r="E50" s="24"/>
      <c r="F50" s="24"/>
      <c r="G50" s="841"/>
      <c r="H50" s="842"/>
    </row>
    <row r="51" spans="1:11" x14ac:dyDescent="0.2">
      <c r="B51" s="749" t="s">
        <v>566</v>
      </c>
      <c r="C51" s="769"/>
      <c r="D51" s="769"/>
      <c r="E51" s="769"/>
      <c r="F51" s="769"/>
      <c r="G51" s="769"/>
      <c r="H51" s="769"/>
    </row>
    <row r="52" spans="1:11" x14ac:dyDescent="0.2">
      <c r="B52" s="769"/>
      <c r="C52" s="769"/>
      <c r="D52" s="769"/>
      <c r="E52" s="769"/>
      <c r="F52" s="769"/>
      <c r="G52" s="769"/>
      <c r="H52" s="769"/>
    </row>
    <row r="53" spans="1:11" x14ac:dyDescent="0.2">
      <c r="B53" s="769"/>
      <c r="C53" s="769"/>
      <c r="D53" s="769"/>
      <c r="E53" s="769"/>
      <c r="F53" s="769"/>
      <c r="G53" s="769"/>
      <c r="H53" s="769"/>
    </row>
    <row r="54" spans="1:11" ht="57" customHeight="1" x14ac:dyDescent="0.2">
      <c r="B54" s="769"/>
      <c r="C54" s="769"/>
      <c r="D54" s="769"/>
      <c r="E54" s="769"/>
      <c r="F54" s="769"/>
      <c r="G54" s="769"/>
      <c r="H54" s="769"/>
    </row>
    <row r="55" spans="1:11" ht="16.5" customHeight="1" x14ac:dyDescent="0.2">
      <c r="B55" s="781" t="s">
        <v>567</v>
      </c>
      <c r="C55" s="781"/>
      <c r="D55" s="781"/>
      <c r="E55" s="781"/>
      <c r="F55" s="781"/>
      <c r="G55" s="518"/>
      <c r="H55" s="518"/>
    </row>
    <row r="56" spans="1:11" ht="15.75" customHeight="1" x14ac:dyDescent="0.25">
      <c r="B56" s="481"/>
      <c r="C56" s="482"/>
      <c r="D56" s="482"/>
      <c r="E56" s="482"/>
      <c r="F56" s="482"/>
      <c r="G56" s="515"/>
      <c r="H56" s="517"/>
    </row>
    <row r="57" spans="1:11" ht="15" x14ac:dyDescent="0.25">
      <c r="A57" s="38">
        <v>5192</v>
      </c>
      <c r="B57" s="21" t="s">
        <v>123</v>
      </c>
      <c r="C57" s="22"/>
      <c r="D57" s="23"/>
      <c r="E57" s="24"/>
      <c r="F57" s="24"/>
      <c r="G57" s="751">
        <f>SUM(G58,G62)</f>
        <v>660</v>
      </c>
      <c r="H57" s="775"/>
      <c r="I57" s="37">
        <v>660</v>
      </c>
      <c r="J57" s="37">
        <v>429</v>
      </c>
    </row>
    <row r="58" spans="1:11" s="103" customFormat="1" ht="14.25" customHeight="1" x14ac:dyDescent="0.25">
      <c r="B58" s="771" t="s">
        <v>849</v>
      </c>
      <c r="C58" s="771"/>
      <c r="D58" s="771"/>
      <c r="E58" s="771"/>
      <c r="F58" s="771"/>
      <c r="G58" s="841">
        <v>260</v>
      </c>
      <c r="H58" s="842"/>
      <c r="I58" s="206"/>
      <c r="J58" s="206"/>
      <c r="K58" s="352"/>
    </row>
    <row r="59" spans="1:11" ht="14.25" customHeight="1" x14ac:dyDescent="0.2">
      <c r="B59" s="750" t="s">
        <v>281</v>
      </c>
      <c r="C59" s="750"/>
      <c r="D59" s="750"/>
      <c r="E59" s="750"/>
      <c r="F59" s="750"/>
      <c r="G59" s="750"/>
      <c r="H59" s="750"/>
    </row>
    <row r="60" spans="1:11" ht="14.25" customHeight="1" x14ac:dyDescent="0.2">
      <c r="B60" s="750"/>
      <c r="C60" s="750"/>
      <c r="D60" s="750"/>
      <c r="E60" s="750"/>
      <c r="F60" s="750"/>
      <c r="G60" s="750"/>
      <c r="H60" s="750"/>
    </row>
    <row r="61" spans="1:11" ht="15" x14ac:dyDescent="0.25">
      <c r="B61" s="161"/>
      <c r="C61" s="161"/>
      <c r="D61" s="161"/>
      <c r="E61" s="161"/>
      <c r="F61" s="161"/>
      <c r="G61" s="23"/>
      <c r="H61" s="23"/>
    </row>
    <row r="62" spans="1:11" s="103" customFormat="1" ht="14.25" customHeight="1" x14ac:dyDescent="0.25">
      <c r="B62" s="854" t="s">
        <v>282</v>
      </c>
      <c r="C62" s="771"/>
      <c r="D62" s="771"/>
      <c r="E62" s="771"/>
      <c r="F62" s="771"/>
      <c r="G62" s="841">
        <v>400</v>
      </c>
      <c r="H62" s="842"/>
      <c r="I62" s="206"/>
      <c r="J62" s="206"/>
      <c r="K62" s="352"/>
    </row>
    <row r="63" spans="1:11" ht="14.25" customHeight="1" x14ac:dyDescent="0.2">
      <c r="B63" s="782" t="s">
        <v>292</v>
      </c>
      <c r="C63" s="782"/>
      <c r="D63" s="782"/>
      <c r="E63" s="782"/>
      <c r="F63" s="782"/>
      <c r="G63" s="782"/>
      <c r="H63" s="782"/>
    </row>
    <row r="64" spans="1:11" ht="14.25" customHeight="1" x14ac:dyDescent="0.2">
      <c r="B64" s="553"/>
      <c r="C64" s="553"/>
      <c r="D64" s="553"/>
      <c r="E64" s="553"/>
      <c r="F64" s="553"/>
      <c r="G64" s="553"/>
      <c r="H64" s="553"/>
    </row>
    <row r="65" spans="1:11" ht="17.25" customHeight="1" thickBot="1" x14ac:dyDescent="0.3">
      <c r="B65" s="45" t="s">
        <v>672</v>
      </c>
      <c r="C65" s="46"/>
      <c r="D65" s="47"/>
      <c r="E65" s="48"/>
      <c r="F65" s="48"/>
      <c r="G65" s="774">
        <f>SUM(G66,G87)</f>
        <v>730</v>
      </c>
      <c r="H65" s="774"/>
      <c r="I65" s="208">
        <f>SUM(I66:I87)</f>
        <v>12715</v>
      </c>
      <c r="J65" s="208">
        <f>SUM(J66:J87)</f>
        <v>715</v>
      </c>
    </row>
    <row r="66" spans="1:11" ht="15.75" thickTop="1" x14ac:dyDescent="0.25">
      <c r="A66" s="38">
        <v>5175</v>
      </c>
      <c r="B66" s="42" t="s">
        <v>27</v>
      </c>
      <c r="G66" s="751">
        <f>SUM(G67,G78,G81)</f>
        <v>200</v>
      </c>
      <c r="H66" s="775"/>
      <c r="I66" s="37">
        <v>185</v>
      </c>
      <c r="J66" s="37">
        <v>185</v>
      </c>
    </row>
    <row r="67" spans="1:11" s="103" customFormat="1" ht="14.25" customHeight="1" x14ac:dyDescent="0.25">
      <c r="B67" s="850" t="s">
        <v>579</v>
      </c>
      <c r="C67" s="851"/>
      <c r="D67" s="851"/>
      <c r="E67" s="851"/>
      <c r="F67" s="851"/>
      <c r="G67" s="831">
        <v>55</v>
      </c>
      <c r="H67" s="832"/>
      <c r="I67" s="206"/>
      <c r="J67" s="206"/>
      <c r="K67" s="352"/>
    </row>
    <row r="68" spans="1:11" ht="14.25" customHeight="1" x14ac:dyDescent="0.2">
      <c r="B68" s="793" t="s">
        <v>569</v>
      </c>
      <c r="C68" s="793"/>
      <c r="D68" s="793"/>
      <c r="E68" s="793"/>
      <c r="F68" s="793"/>
      <c r="G68" s="793"/>
      <c r="H68" s="793"/>
    </row>
    <row r="69" spans="1:11" ht="28.5" customHeight="1" x14ac:dyDescent="0.2">
      <c r="B69" s="793" t="s">
        <v>570</v>
      </c>
      <c r="C69" s="793"/>
      <c r="D69" s="793"/>
      <c r="E69" s="793"/>
      <c r="F69" s="793"/>
      <c r="G69" s="793"/>
      <c r="H69" s="793"/>
    </row>
    <row r="70" spans="1:11" ht="30.75" customHeight="1" x14ac:dyDescent="0.2">
      <c r="B70" s="793" t="s">
        <v>571</v>
      </c>
      <c r="C70" s="793"/>
      <c r="D70" s="793"/>
      <c r="E70" s="793"/>
      <c r="F70" s="793"/>
      <c r="G70" s="793"/>
      <c r="H70" s="793"/>
    </row>
    <row r="71" spans="1:11" ht="42.75" customHeight="1" x14ac:dyDescent="0.2">
      <c r="B71" s="793" t="s">
        <v>572</v>
      </c>
      <c r="C71" s="793"/>
      <c r="D71" s="793"/>
      <c r="E71" s="793"/>
      <c r="F71" s="793"/>
      <c r="G71" s="793"/>
      <c r="H71" s="793"/>
    </row>
    <row r="72" spans="1:11" ht="30" customHeight="1" x14ac:dyDescent="0.2">
      <c r="B72" s="794" t="s">
        <v>573</v>
      </c>
      <c r="C72" s="794"/>
      <c r="D72" s="794"/>
      <c r="E72" s="794"/>
      <c r="F72" s="794"/>
      <c r="G72" s="794"/>
      <c r="H72" s="794"/>
    </row>
    <row r="73" spans="1:11" ht="42" customHeight="1" x14ac:dyDescent="0.2">
      <c r="B73" s="794" t="s">
        <v>574</v>
      </c>
      <c r="C73" s="794"/>
      <c r="D73" s="794"/>
      <c r="E73" s="794"/>
      <c r="F73" s="794"/>
      <c r="G73" s="794"/>
      <c r="H73" s="794"/>
    </row>
    <row r="74" spans="1:11" ht="30.75" customHeight="1" x14ac:dyDescent="0.2">
      <c r="B74" s="794" t="s">
        <v>575</v>
      </c>
      <c r="C74" s="794"/>
      <c r="D74" s="794"/>
      <c r="E74" s="794"/>
      <c r="F74" s="794"/>
      <c r="G74" s="794"/>
      <c r="H74" s="794"/>
    </row>
    <row r="75" spans="1:11" ht="14.25" customHeight="1" x14ac:dyDescent="0.2">
      <c r="B75" s="794" t="s">
        <v>576</v>
      </c>
      <c r="C75" s="794"/>
      <c r="D75" s="794"/>
      <c r="E75" s="794"/>
      <c r="F75" s="794"/>
      <c r="G75" s="794"/>
      <c r="H75" s="794"/>
    </row>
    <row r="76" spans="1:11" ht="14.25" customHeight="1" x14ac:dyDescent="0.2">
      <c r="B76" s="793" t="s">
        <v>577</v>
      </c>
      <c r="C76" s="793"/>
      <c r="D76" s="793"/>
      <c r="E76" s="793"/>
      <c r="F76" s="793"/>
      <c r="G76" s="793"/>
      <c r="H76" s="793"/>
    </row>
    <row r="77" spans="1:11" ht="15" customHeight="1" x14ac:dyDescent="0.2">
      <c r="B77" s="58"/>
      <c r="C77" s="58"/>
      <c r="D77" s="58"/>
      <c r="E77" s="58"/>
      <c r="F77" s="58"/>
      <c r="G77" s="484"/>
      <c r="H77" s="484"/>
    </row>
    <row r="78" spans="1:11" s="103" customFormat="1" ht="14.25" customHeight="1" x14ac:dyDescent="0.25">
      <c r="B78" s="846" t="s">
        <v>580</v>
      </c>
      <c r="C78" s="846"/>
      <c r="D78" s="846"/>
      <c r="E78" s="846"/>
      <c r="F78" s="846"/>
      <c r="G78" s="831">
        <v>65</v>
      </c>
      <c r="H78" s="832"/>
      <c r="I78" s="206"/>
      <c r="J78" s="206"/>
      <c r="K78" s="352"/>
    </row>
    <row r="79" spans="1:11" ht="14.25" customHeight="1" x14ac:dyDescent="0.2">
      <c r="B79" s="793" t="s">
        <v>578</v>
      </c>
      <c r="C79" s="793"/>
      <c r="D79" s="793"/>
      <c r="E79" s="793"/>
      <c r="F79" s="793"/>
      <c r="G79" s="793"/>
      <c r="H79" s="793"/>
    </row>
    <row r="80" spans="1:11" ht="15.75" customHeight="1" x14ac:dyDescent="0.2">
      <c r="B80" s="38"/>
      <c r="C80" s="564"/>
      <c r="D80" s="564"/>
      <c r="E80" s="564"/>
      <c r="F80" s="564"/>
      <c r="G80" s="564"/>
      <c r="H80" s="564"/>
    </row>
    <row r="81" spans="1:11" s="103" customFormat="1" ht="27.75" customHeight="1" x14ac:dyDescent="0.25">
      <c r="B81" s="846" t="s">
        <v>581</v>
      </c>
      <c r="C81" s="846"/>
      <c r="D81" s="846"/>
      <c r="E81" s="846"/>
      <c r="F81" s="846"/>
      <c r="G81" s="831">
        <v>80</v>
      </c>
      <c r="H81" s="832"/>
      <c r="I81" s="206"/>
      <c r="J81" s="206"/>
      <c r="K81" s="352"/>
    </row>
    <row r="82" spans="1:11" ht="15" customHeight="1" x14ac:dyDescent="0.2">
      <c r="B82" s="793" t="s">
        <v>582</v>
      </c>
      <c r="C82" s="793"/>
      <c r="D82" s="793"/>
      <c r="E82" s="793"/>
      <c r="F82" s="793"/>
      <c r="G82" s="793"/>
      <c r="H82" s="793"/>
    </row>
    <row r="83" spans="1:11" ht="14.25" customHeight="1" x14ac:dyDescent="0.2">
      <c r="B83" s="793"/>
      <c r="C83" s="793"/>
      <c r="D83" s="793"/>
      <c r="E83" s="793"/>
      <c r="F83" s="793"/>
      <c r="G83" s="793"/>
      <c r="H83" s="793"/>
    </row>
    <row r="84" spans="1:11" ht="15" customHeight="1" x14ac:dyDescent="0.2">
      <c r="B84" s="793"/>
      <c r="C84" s="793"/>
      <c r="D84" s="793"/>
      <c r="E84" s="793"/>
      <c r="F84" s="793"/>
      <c r="G84" s="793"/>
      <c r="H84" s="793"/>
    </row>
    <row r="85" spans="1:11" ht="15" customHeight="1" x14ac:dyDescent="0.2">
      <c r="B85" s="793"/>
      <c r="C85" s="793"/>
      <c r="D85" s="793"/>
      <c r="E85" s="793"/>
      <c r="F85" s="793"/>
      <c r="G85" s="793"/>
      <c r="H85" s="793"/>
    </row>
    <row r="86" spans="1:11" ht="14.25" customHeight="1" x14ac:dyDescent="0.2">
      <c r="B86" s="234"/>
      <c r="C86" s="234"/>
      <c r="D86" s="234"/>
      <c r="E86" s="234"/>
      <c r="F86" s="234"/>
      <c r="G86" s="484"/>
      <c r="H86" s="484"/>
    </row>
    <row r="87" spans="1:11" ht="15" x14ac:dyDescent="0.25">
      <c r="A87" s="38">
        <v>5179</v>
      </c>
      <c r="B87" s="42" t="s">
        <v>114</v>
      </c>
      <c r="G87" s="751">
        <f>SUM(G88,G93,G99)</f>
        <v>530</v>
      </c>
      <c r="H87" s="775"/>
      <c r="I87" s="37">
        <v>12530</v>
      </c>
      <c r="J87" s="37">
        <v>530</v>
      </c>
    </row>
    <row r="88" spans="1:11" s="103" customFormat="1" ht="14.25" customHeight="1" x14ac:dyDescent="0.25">
      <c r="B88" s="846" t="s">
        <v>90</v>
      </c>
      <c r="C88" s="846"/>
      <c r="D88" s="846"/>
      <c r="E88" s="846"/>
      <c r="F88" s="846"/>
      <c r="G88" s="831">
        <v>400</v>
      </c>
      <c r="H88" s="832"/>
      <c r="I88" s="206"/>
      <c r="J88" s="206"/>
      <c r="K88" s="352"/>
    </row>
    <row r="89" spans="1:11" ht="14.25" customHeight="1" x14ac:dyDescent="0.2">
      <c r="B89" s="793" t="s">
        <v>583</v>
      </c>
      <c r="C89" s="807"/>
      <c r="D89" s="807"/>
      <c r="E89" s="807"/>
      <c r="F89" s="807"/>
      <c r="G89" s="807"/>
      <c r="H89" s="807"/>
    </row>
    <row r="90" spans="1:11" ht="14.25" customHeight="1" x14ac:dyDescent="0.2">
      <c r="B90" s="807"/>
      <c r="C90" s="807"/>
      <c r="D90" s="807"/>
      <c r="E90" s="807"/>
      <c r="F90" s="807"/>
      <c r="G90" s="807"/>
      <c r="H90" s="807"/>
    </row>
    <row r="91" spans="1:11" ht="14.25" customHeight="1" x14ac:dyDescent="0.2">
      <c r="B91" s="807"/>
      <c r="C91" s="807"/>
      <c r="D91" s="807"/>
      <c r="E91" s="807"/>
      <c r="F91" s="807"/>
      <c r="G91" s="807"/>
      <c r="H91" s="807"/>
    </row>
    <row r="92" spans="1:11" ht="14.25" customHeight="1" x14ac:dyDescent="0.2">
      <c r="B92" s="559"/>
      <c r="C92" s="559"/>
      <c r="D92" s="559"/>
      <c r="E92" s="559"/>
      <c r="F92" s="559"/>
      <c r="G92" s="559"/>
      <c r="H92" s="559"/>
    </row>
    <row r="93" spans="1:11" s="103" customFormat="1" ht="14.25" customHeight="1" x14ac:dyDescent="0.25">
      <c r="B93" s="846" t="s">
        <v>91</v>
      </c>
      <c r="C93" s="846"/>
      <c r="D93" s="846"/>
      <c r="E93" s="846"/>
      <c r="F93" s="846"/>
      <c r="G93" s="831">
        <v>100</v>
      </c>
      <c r="H93" s="832"/>
      <c r="I93" s="206"/>
      <c r="J93" s="206"/>
      <c r="K93" s="352"/>
    </row>
    <row r="94" spans="1:11" ht="14.25" customHeight="1" x14ac:dyDescent="0.2">
      <c r="B94" s="793" t="s">
        <v>584</v>
      </c>
      <c r="C94" s="807"/>
      <c r="D94" s="807"/>
      <c r="E94" s="807"/>
      <c r="F94" s="807"/>
      <c r="G94" s="807"/>
      <c r="H94" s="807"/>
    </row>
    <row r="95" spans="1:11" ht="14.25" customHeight="1" x14ac:dyDescent="0.2">
      <c r="B95" s="807"/>
      <c r="C95" s="807"/>
      <c r="D95" s="807"/>
      <c r="E95" s="807"/>
      <c r="F95" s="807"/>
      <c r="G95" s="807"/>
      <c r="H95" s="807"/>
    </row>
    <row r="96" spans="1:11" ht="14.25" customHeight="1" x14ac:dyDescent="0.2">
      <c r="B96" s="807"/>
      <c r="C96" s="807"/>
      <c r="D96" s="807"/>
      <c r="E96" s="807"/>
      <c r="F96" s="807"/>
      <c r="G96" s="807"/>
      <c r="H96" s="807"/>
    </row>
    <row r="97" spans="1:11" ht="3" customHeight="1" x14ac:dyDescent="0.2">
      <c r="B97" s="807"/>
      <c r="C97" s="807"/>
      <c r="D97" s="807"/>
      <c r="E97" s="807"/>
      <c r="F97" s="807"/>
      <c r="G97" s="807"/>
      <c r="H97" s="807"/>
    </row>
    <row r="98" spans="1:11" ht="14.25" customHeight="1" x14ac:dyDescent="0.2">
      <c r="B98" s="561"/>
      <c r="C98" s="561"/>
      <c r="D98" s="561"/>
      <c r="E98" s="561"/>
      <c r="F98" s="561"/>
      <c r="G98" s="561"/>
      <c r="H98" s="561"/>
    </row>
    <row r="99" spans="1:11" s="103" customFormat="1" ht="14.25" customHeight="1" x14ac:dyDescent="0.25">
      <c r="B99" s="846" t="s">
        <v>245</v>
      </c>
      <c r="C99" s="846"/>
      <c r="D99" s="846"/>
      <c r="E99" s="846"/>
      <c r="F99" s="846"/>
      <c r="G99" s="831">
        <v>30</v>
      </c>
      <c r="H99" s="832"/>
      <c r="I99" s="206"/>
      <c r="J99" s="206"/>
      <c r="K99" s="352"/>
    </row>
    <row r="100" spans="1:11" ht="15.75" customHeight="1" x14ac:dyDescent="0.2">
      <c r="B100" s="793" t="s">
        <v>585</v>
      </c>
      <c r="C100" s="793"/>
      <c r="D100" s="793"/>
      <c r="E100" s="793"/>
      <c r="F100" s="793"/>
      <c r="G100" s="793"/>
      <c r="H100" s="793"/>
    </row>
    <row r="101" spans="1:11" ht="15.75" customHeight="1" x14ac:dyDescent="0.2">
      <c r="B101" s="793"/>
      <c r="C101" s="793"/>
      <c r="D101" s="793"/>
      <c r="E101" s="793"/>
      <c r="F101" s="793"/>
      <c r="G101" s="793"/>
      <c r="H101" s="793"/>
    </row>
    <row r="102" spans="1:11" ht="15.75" customHeight="1" x14ac:dyDescent="0.2">
      <c r="B102" s="793"/>
      <c r="C102" s="793"/>
      <c r="D102" s="793"/>
      <c r="E102" s="793"/>
      <c r="F102" s="793"/>
      <c r="G102" s="793"/>
      <c r="H102" s="793"/>
    </row>
    <row r="103" spans="1:11" ht="15.75" customHeight="1" x14ac:dyDescent="0.2">
      <c r="B103" s="519"/>
      <c r="C103" s="519"/>
      <c r="D103" s="519"/>
      <c r="E103" s="519"/>
      <c r="F103" s="519"/>
      <c r="G103" s="519"/>
      <c r="H103" s="519"/>
    </row>
    <row r="104" spans="1:11" ht="17.25" customHeight="1" thickBot="1" x14ac:dyDescent="0.3">
      <c r="B104" s="45" t="s">
        <v>834</v>
      </c>
      <c r="C104" s="46"/>
      <c r="D104" s="47"/>
      <c r="E104" s="48"/>
      <c r="F104" s="48"/>
      <c r="G104" s="774">
        <f>SUM(G105)</f>
        <v>12000</v>
      </c>
      <c r="H104" s="774"/>
      <c r="I104" s="208"/>
      <c r="J104" s="208">
        <v>12000</v>
      </c>
    </row>
    <row r="105" spans="1:11" ht="15.75" thickTop="1" x14ac:dyDescent="0.25">
      <c r="A105" s="38">
        <v>5222</v>
      </c>
      <c r="B105" s="514" t="s">
        <v>392</v>
      </c>
      <c r="G105" s="751">
        <v>12000</v>
      </c>
      <c r="H105" s="775"/>
    </row>
    <row r="106" spans="1:11" ht="15.75" customHeight="1" x14ac:dyDescent="0.2">
      <c r="B106" s="793" t="s">
        <v>586</v>
      </c>
      <c r="C106" s="793"/>
      <c r="D106" s="793"/>
      <c r="E106" s="793"/>
      <c r="F106" s="793"/>
      <c r="G106" s="793"/>
      <c r="H106" s="793"/>
    </row>
    <row r="107" spans="1:11" ht="15.75" customHeight="1" x14ac:dyDescent="0.2">
      <c r="B107" s="793"/>
      <c r="C107" s="793"/>
      <c r="D107" s="793"/>
      <c r="E107" s="793"/>
      <c r="F107" s="793"/>
      <c r="G107" s="793"/>
      <c r="H107" s="793"/>
    </row>
    <row r="108" spans="1:11" ht="15.75" customHeight="1" x14ac:dyDescent="0.2">
      <c r="B108" s="793"/>
      <c r="C108" s="793"/>
      <c r="D108" s="793"/>
      <c r="E108" s="793"/>
      <c r="F108" s="793"/>
      <c r="G108" s="793"/>
      <c r="H108" s="793"/>
    </row>
    <row r="109" spans="1:11" ht="13.5" customHeight="1" x14ac:dyDescent="0.2">
      <c r="B109" s="793"/>
      <c r="C109" s="793"/>
      <c r="D109" s="793"/>
      <c r="E109" s="793"/>
      <c r="F109" s="793"/>
      <c r="G109" s="793"/>
      <c r="H109" s="793"/>
    </row>
    <row r="110" spans="1:11" ht="15.75" customHeight="1" x14ac:dyDescent="0.2">
      <c r="B110" s="351"/>
      <c r="C110" s="351"/>
      <c r="D110" s="351"/>
      <c r="E110" s="351"/>
      <c r="F110" s="351"/>
      <c r="G110" s="486"/>
      <c r="H110" s="486"/>
    </row>
    <row r="111" spans="1:11" ht="17.25" customHeight="1" thickBot="1" x14ac:dyDescent="0.3">
      <c r="B111" s="45" t="s">
        <v>196</v>
      </c>
      <c r="C111" s="46"/>
      <c r="D111" s="47"/>
      <c r="E111" s="48"/>
      <c r="F111" s="48"/>
      <c r="G111" s="774">
        <v>400</v>
      </c>
      <c r="H111" s="774"/>
      <c r="I111" s="208">
        <v>400</v>
      </c>
      <c r="J111" s="208">
        <v>356</v>
      </c>
    </row>
    <row r="112" spans="1:11" ht="15.75" thickTop="1" x14ac:dyDescent="0.25">
      <c r="A112" s="38">
        <v>5542</v>
      </c>
      <c r="B112" s="42" t="s">
        <v>150</v>
      </c>
      <c r="G112" s="779">
        <v>400</v>
      </c>
      <c r="H112" s="780"/>
    </row>
    <row r="113" spans="1:11" ht="14.25" customHeight="1" x14ac:dyDescent="0.25">
      <c r="B113" s="855" t="s">
        <v>135</v>
      </c>
      <c r="C113" s="855"/>
      <c r="D113" s="855"/>
      <c r="E113" s="855"/>
      <c r="F113" s="855"/>
      <c r="G113" s="831"/>
      <c r="H113" s="832"/>
    </row>
    <row r="114" spans="1:11" ht="14.25" customHeight="1" x14ac:dyDescent="0.2">
      <c r="B114" s="793" t="s">
        <v>587</v>
      </c>
      <c r="C114" s="807"/>
      <c r="D114" s="807"/>
      <c r="E114" s="807"/>
      <c r="F114" s="807"/>
      <c r="G114" s="807"/>
      <c r="H114" s="807"/>
    </row>
    <row r="115" spans="1:11" ht="14.25" customHeight="1" x14ac:dyDescent="0.2">
      <c r="B115" s="807"/>
      <c r="C115" s="807"/>
      <c r="D115" s="807"/>
      <c r="E115" s="807"/>
      <c r="F115" s="807"/>
      <c r="G115" s="807"/>
      <c r="H115" s="807"/>
    </row>
    <row r="116" spans="1:11" ht="14.25" customHeight="1" x14ac:dyDescent="0.2">
      <c r="B116" s="807"/>
      <c r="C116" s="807"/>
      <c r="D116" s="807"/>
      <c r="E116" s="807"/>
      <c r="F116" s="807"/>
      <c r="G116" s="807"/>
      <c r="H116" s="807"/>
    </row>
    <row r="117" spans="1:11" ht="18" customHeight="1" x14ac:dyDescent="0.2">
      <c r="B117" s="143"/>
      <c r="C117" s="143"/>
      <c r="D117" s="143"/>
      <c r="E117" s="143"/>
      <c r="F117" s="143"/>
      <c r="G117" s="486"/>
      <c r="H117" s="486"/>
    </row>
    <row r="118" spans="1:11" ht="17.25" customHeight="1" thickBot="1" x14ac:dyDescent="0.3">
      <c r="B118" s="45" t="s">
        <v>673</v>
      </c>
      <c r="C118" s="46"/>
      <c r="D118" s="47"/>
      <c r="E118" s="48"/>
      <c r="F118" s="48"/>
      <c r="G118" s="774">
        <f>SUM(G119,G145,G170,G197,G201)</f>
        <v>20045</v>
      </c>
      <c r="H118" s="774"/>
      <c r="I118" s="208">
        <f>SUM(I119:I235)</f>
        <v>14550</v>
      </c>
      <c r="J118" s="208">
        <f>SUM(J119:J235)</f>
        <v>9483</v>
      </c>
    </row>
    <row r="119" spans="1:11" ht="17.25" customHeight="1" thickTop="1" x14ac:dyDescent="0.25">
      <c r="A119" s="38">
        <v>5139</v>
      </c>
      <c r="B119" s="42" t="s">
        <v>509</v>
      </c>
      <c r="G119" s="818">
        <f>SUM(G121,G126,G129,G134,G138)</f>
        <v>555</v>
      </c>
      <c r="H119" s="818"/>
      <c r="I119" s="37">
        <v>440</v>
      </c>
      <c r="J119" s="37">
        <v>484</v>
      </c>
    </row>
    <row r="120" spans="1:11" s="103" customFormat="1" ht="17.25" customHeight="1" x14ac:dyDescent="0.25">
      <c r="B120" s="852" t="s">
        <v>92</v>
      </c>
      <c r="C120" s="853"/>
      <c r="D120" s="853"/>
      <c r="E120" s="853"/>
      <c r="F120" s="853"/>
      <c r="G120" s="603"/>
      <c r="H120" s="604"/>
      <c r="I120" s="206"/>
      <c r="J120" s="206"/>
      <c r="K120" s="352"/>
    </row>
    <row r="121" spans="1:11" ht="12.75" customHeight="1" x14ac:dyDescent="0.25">
      <c r="B121" s="853"/>
      <c r="C121" s="853"/>
      <c r="D121" s="853"/>
      <c r="E121" s="853"/>
      <c r="F121" s="853"/>
      <c r="G121" s="788">
        <v>70</v>
      </c>
      <c r="H121" s="789"/>
    </row>
    <row r="122" spans="1:11" ht="17.25" customHeight="1" x14ac:dyDescent="0.2">
      <c r="B122" s="793" t="s">
        <v>588</v>
      </c>
      <c r="C122" s="807"/>
      <c r="D122" s="807"/>
      <c r="E122" s="807"/>
      <c r="F122" s="807"/>
      <c r="G122" s="807"/>
      <c r="H122" s="807"/>
    </row>
    <row r="123" spans="1:11" ht="9" customHeight="1" x14ac:dyDescent="0.2">
      <c r="B123" s="807"/>
      <c r="C123" s="807"/>
      <c r="D123" s="807"/>
      <c r="E123" s="807"/>
      <c r="F123" s="807"/>
      <c r="G123" s="807"/>
      <c r="H123" s="807"/>
    </row>
    <row r="124" spans="1:11" ht="18.75" customHeight="1" x14ac:dyDescent="0.2">
      <c r="B124" s="807"/>
      <c r="C124" s="807"/>
      <c r="D124" s="807"/>
      <c r="E124" s="807"/>
      <c r="F124" s="807"/>
      <c r="G124" s="807"/>
      <c r="H124" s="807"/>
    </row>
    <row r="125" spans="1:11" ht="11.25" customHeight="1" x14ac:dyDescent="0.25">
      <c r="B125" s="555"/>
      <c r="G125" s="406"/>
      <c r="H125" s="407"/>
    </row>
    <row r="126" spans="1:11" s="103" customFormat="1" ht="17.25" customHeight="1" x14ac:dyDescent="0.25">
      <c r="B126" s="830" t="s">
        <v>589</v>
      </c>
      <c r="C126" s="830"/>
      <c r="D126" s="830"/>
      <c r="E126" s="830"/>
      <c r="F126" s="830"/>
      <c r="G126" s="831">
        <v>40</v>
      </c>
      <c r="H126" s="832"/>
      <c r="I126" s="206"/>
      <c r="J126" s="206"/>
      <c r="K126" s="352"/>
    </row>
    <row r="127" spans="1:11" ht="29.25" customHeight="1" x14ac:dyDescent="0.2">
      <c r="B127" s="793" t="s">
        <v>590</v>
      </c>
      <c r="C127" s="807"/>
      <c r="D127" s="807"/>
      <c r="E127" s="807"/>
      <c r="F127" s="807"/>
      <c r="G127" s="807"/>
      <c r="H127" s="807"/>
    </row>
    <row r="128" spans="1:11" ht="12" customHeight="1" x14ac:dyDescent="0.2">
      <c r="B128" s="561"/>
      <c r="C128" s="561"/>
      <c r="D128" s="561"/>
      <c r="E128" s="561"/>
      <c r="F128" s="561"/>
      <c r="G128" s="561"/>
      <c r="H128" s="561"/>
    </row>
    <row r="129" spans="2:11" s="103" customFormat="1" ht="33" customHeight="1" x14ac:dyDescent="0.25">
      <c r="B129" s="837" t="s">
        <v>591</v>
      </c>
      <c r="C129" s="837"/>
      <c r="D129" s="837"/>
      <c r="E129" s="837"/>
      <c r="F129" s="837"/>
      <c r="G129" s="831">
        <v>50</v>
      </c>
      <c r="H129" s="832"/>
      <c r="I129" s="206"/>
      <c r="J129" s="206"/>
      <c r="K129" s="352"/>
    </row>
    <row r="130" spans="2:11" ht="17.25" customHeight="1" x14ac:dyDescent="0.2">
      <c r="B130" s="793" t="s">
        <v>592</v>
      </c>
      <c r="C130" s="793"/>
      <c r="D130" s="793"/>
      <c r="E130" s="793"/>
      <c r="F130" s="793"/>
      <c r="G130" s="793"/>
      <c r="H130" s="793"/>
    </row>
    <row r="131" spans="2:11" ht="12" customHeight="1" x14ac:dyDescent="0.2">
      <c r="B131" s="793"/>
      <c r="C131" s="793"/>
      <c r="D131" s="793"/>
      <c r="E131" s="793"/>
      <c r="F131" s="793"/>
      <c r="G131" s="793"/>
      <c r="H131" s="793"/>
    </row>
    <row r="132" spans="2:11" ht="12" customHeight="1" x14ac:dyDescent="0.2">
      <c r="B132" s="793"/>
      <c r="C132" s="793"/>
      <c r="D132" s="793"/>
      <c r="E132" s="793"/>
      <c r="F132" s="793"/>
      <c r="G132" s="793"/>
      <c r="H132" s="793"/>
    </row>
    <row r="133" spans="2:11" ht="12" customHeight="1" x14ac:dyDescent="0.2">
      <c r="B133" s="561"/>
      <c r="C133" s="561"/>
      <c r="D133" s="561"/>
      <c r="E133" s="561"/>
      <c r="F133" s="561"/>
      <c r="G133" s="561"/>
      <c r="H133" s="561"/>
    </row>
    <row r="134" spans="2:11" s="103" customFormat="1" ht="17.25" customHeight="1" x14ac:dyDescent="0.25">
      <c r="B134" s="830" t="s">
        <v>593</v>
      </c>
      <c r="C134" s="830"/>
      <c r="D134" s="830"/>
      <c r="E134" s="830"/>
      <c r="F134" s="830"/>
      <c r="G134" s="831">
        <v>50</v>
      </c>
      <c r="H134" s="832"/>
      <c r="I134" s="206"/>
      <c r="J134" s="206"/>
      <c r="K134" s="352"/>
    </row>
    <row r="135" spans="2:11" ht="12" customHeight="1" x14ac:dyDescent="0.2">
      <c r="B135" s="793" t="s">
        <v>594</v>
      </c>
      <c r="C135" s="793"/>
      <c r="D135" s="793"/>
      <c r="E135" s="793"/>
      <c r="F135" s="793"/>
      <c r="G135" s="793"/>
      <c r="H135" s="793"/>
    </row>
    <row r="136" spans="2:11" ht="17.25" customHeight="1" x14ac:dyDescent="0.2">
      <c r="B136" s="793"/>
      <c r="C136" s="793"/>
      <c r="D136" s="793"/>
      <c r="E136" s="793"/>
      <c r="F136" s="793"/>
      <c r="G136" s="793"/>
      <c r="H136" s="793"/>
    </row>
    <row r="137" spans="2:11" ht="12" customHeight="1" x14ac:dyDescent="0.2">
      <c r="B137" s="561"/>
      <c r="C137" s="561"/>
      <c r="D137" s="561"/>
      <c r="E137" s="561"/>
      <c r="F137" s="561"/>
      <c r="G137" s="561"/>
      <c r="H137" s="561"/>
    </row>
    <row r="138" spans="2:11" s="103" customFormat="1" ht="17.25" customHeight="1" x14ac:dyDescent="0.25">
      <c r="B138" s="830" t="s">
        <v>595</v>
      </c>
      <c r="C138" s="830"/>
      <c r="D138" s="830"/>
      <c r="E138" s="830"/>
      <c r="F138" s="830"/>
      <c r="G138" s="831">
        <v>345</v>
      </c>
      <c r="H138" s="832"/>
      <c r="I138" s="206"/>
      <c r="J138" s="206"/>
      <c r="K138" s="352"/>
    </row>
    <row r="139" spans="2:11" ht="17.25" customHeight="1" x14ac:dyDescent="0.2">
      <c r="B139" s="749" t="s">
        <v>596</v>
      </c>
      <c r="C139" s="749"/>
      <c r="D139" s="749"/>
      <c r="E139" s="749"/>
      <c r="F139" s="749"/>
      <c r="G139" s="749"/>
      <c r="H139" s="749"/>
    </row>
    <row r="140" spans="2:11" ht="12" customHeight="1" x14ac:dyDescent="0.2">
      <c r="B140" s="749"/>
      <c r="C140" s="749"/>
      <c r="D140" s="749"/>
      <c r="E140" s="749"/>
      <c r="F140" s="749"/>
      <c r="G140" s="749"/>
      <c r="H140" s="749"/>
    </row>
    <row r="141" spans="2:11" ht="13.5" customHeight="1" x14ac:dyDescent="0.2">
      <c r="B141" s="749"/>
      <c r="C141" s="749"/>
      <c r="D141" s="749"/>
      <c r="E141" s="749"/>
      <c r="F141" s="749"/>
      <c r="G141" s="749"/>
      <c r="H141" s="749"/>
    </row>
    <row r="142" spans="2:11" ht="13.5" customHeight="1" x14ac:dyDescent="0.2">
      <c r="B142" s="749"/>
      <c r="C142" s="749"/>
      <c r="D142" s="749"/>
      <c r="E142" s="749"/>
      <c r="F142" s="749"/>
      <c r="G142" s="749"/>
      <c r="H142" s="749"/>
    </row>
    <row r="143" spans="2:11" ht="15" customHeight="1" x14ac:dyDescent="0.2">
      <c r="B143" s="749"/>
      <c r="C143" s="749"/>
      <c r="D143" s="749"/>
      <c r="E143" s="749"/>
      <c r="F143" s="749"/>
      <c r="G143" s="749"/>
      <c r="H143" s="749"/>
    </row>
    <row r="144" spans="2:11" ht="15" customHeight="1" x14ac:dyDescent="0.25">
      <c r="B144" s="21"/>
      <c r="C144" s="22"/>
      <c r="D144" s="23"/>
      <c r="E144" s="24"/>
      <c r="F144" s="24"/>
      <c r="G144" s="515"/>
      <c r="H144" s="517"/>
    </row>
    <row r="145" spans="1:11" s="138" customFormat="1" ht="17.25" customHeight="1" x14ac:dyDescent="0.25">
      <c r="A145" s="138">
        <v>5164</v>
      </c>
      <c r="B145" s="110" t="s">
        <v>30</v>
      </c>
      <c r="C145" s="111"/>
      <c r="D145" s="109"/>
      <c r="E145" s="108"/>
      <c r="F145" s="108"/>
      <c r="G145" s="815">
        <f>SUM(G146,G161,G166)</f>
        <v>228</v>
      </c>
      <c r="H145" s="815"/>
      <c r="I145" s="359">
        <v>218</v>
      </c>
      <c r="J145" s="359">
        <v>218</v>
      </c>
      <c r="K145" s="363"/>
    </row>
    <row r="146" spans="1:11" s="611" customFormat="1" ht="17.25" customHeight="1" x14ac:dyDescent="0.25">
      <c r="B146" s="845" t="s">
        <v>597</v>
      </c>
      <c r="C146" s="845"/>
      <c r="D146" s="845"/>
      <c r="E146" s="845"/>
      <c r="F146" s="845"/>
      <c r="G146" s="841">
        <v>190</v>
      </c>
      <c r="H146" s="842"/>
      <c r="I146" s="612"/>
      <c r="J146" s="612"/>
      <c r="K146" s="613"/>
    </row>
    <row r="147" spans="1:11" s="138" customFormat="1" ht="17.25" customHeight="1" x14ac:dyDescent="0.2">
      <c r="B147" s="809" t="s">
        <v>598</v>
      </c>
      <c r="C147" s="809"/>
      <c r="D147" s="809"/>
      <c r="E147" s="809"/>
      <c r="F147" s="809"/>
      <c r="G147" s="809"/>
      <c r="H147" s="809"/>
      <c r="I147" s="359"/>
      <c r="J147" s="359"/>
      <c r="K147" s="363"/>
    </row>
    <row r="148" spans="1:11" s="138" customFormat="1" ht="27" customHeight="1" x14ac:dyDescent="0.2">
      <c r="B148" s="809"/>
      <c r="C148" s="809"/>
      <c r="D148" s="809"/>
      <c r="E148" s="809"/>
      <c r="F148" s="809"/>
      <c r="G148" s="809"/>
      <c r="H148" s="809"/>
      <c r="I148" s="359"/>
      <c r="J148" s="359"/>
      <c r="K148" s="363"/>
    </row>
    <row r="149" spans="1:11" s="138" customFormat="1" ht="5.25" customHeight="1" x14ac:dyDescent="0.2">
      <c r="B149" s="793" t="s">
        <v>599</v>
      </c>
      <c r="C149" s="793"/>
      <c r="D149" s="793"/>
      <c r="E149" s="793"/>
      <c r="F149" s="793"/>
      <c r="G149" s="793"/>
      <c r="H149" s="793"/>
      <c r="I149" s="359"/>
      <c r="J149" s="359"/>
      <c r="K149" s="363"/>
    </row>
    <row r="150" spans="1:11" s="138" customFormat="1" ht="15" customHeight="1" x14ac:dyDescent="0.2">
      <c r="B150" s="793"/>
      <c r="C150" s="793"/>
      <c r="D150" s="793"/>
      <c r="E150" s="793"/>
      <c r="F150" s="793"/>
      <c r="G150" s="793"/>
      <c r="H150" s="793"/>
      <c r="I150" s="359"/>
      <c r="J150" s="359"/>
      <c r="K150" s="363"/>
    </row>
    <row r="151" spans="1:11" s="138" customFormat="1" ht="12" customHeight="1" x14ac:dyDescent="0.2">
      <c r="B151" s="793"/>
      <c r="C151" s="793"/>
      <c r="D151" s="793"/>
      <c r="E151" s="793"/>
      <c r="F151" s="793"/>
      <c r="G151" s="793"/>
      <c r="H151" s="793"/>
      <c r="I151" s="359"/>
      <c r="J151" s="359"/>
      <c r="K151" s="363"/>
    </row>
    <row r="152" spans="1:11" s="138" customFormat="1" ht="11.25" customHeight="1" x14ac:dyDescent="0.2">
      <c r="B152" s="793"/>
      <c r="C152" s="793"/>
      <c r="D152" s="793"/>
      <c r="E152" s="793"/>
      <c r="F152" s="793"/>
      <c r="G152" s="793"/>
      <c r="H152" s="793"/>
      <c r="I152" s="359"/>
      <c r="J152" s="359"/>
      <c r="K152" s="363"/>
    </row>
    <row r="153" spans="1:11" s="138" customFormat="1" ht="14.25" customHeight="1" x14ac:dyDescent="0.2">
      <c r="B153" s="793"/>
      <c r="C153" s="793"/>
      <c r="D153" s="793"/>
      <c r="E153" s="793"/>
      <c r="F153" s="793"/>
      <c r="G153" s="793"/>
      <c r="H153" s="793"/>
      <c r="I153" s="359"/>
      <c r="J153" s="359"/>
      <c r="K153" s="363"/>
    </row>
    <row r="154" spans="1:11" s="138" customFormat="1" ht="12.75" customHeight="1" x14ac:dyDescent="0.2">
      <c r="B154" s="829" t="s">
        <v>600</v>
      </c>
      <c r="C154" s="807"/>
      <c r="D154" s="807"/>
      <c r="E154" s="807"/>
      <c r="F154" s="807"/>
      <c r="G154" s="807"/>
      <c r="H154" s="807"/>
      <c r="I154" s="359"/>
      <c r="J154" s="359"/>
      <c r="K154" s="363"/>
    </row>
    <row r="155" spans="1:11" s="138" customFormat="1" ht="11.25" customHeight="1" x14ac:dyDescent="0.2">
      <c r="B155" s="807"/>
      <c r="C155" s="807"/>
      <c r="D155" s="807"/>
      <c r="E155" s="807"/>
      <c r="F155" s="807"/>
      <c r="G155" s="807"/>
      <c r="H155" s="807"/>
      <c r="I155" s="359"/>
      <c r="J155" s="359"/>
      <c r="K155" s="363"/>
    </row>
    <row r="156" spans="1:11" s="138" customFormat="1" ht="45.75" customHeight="1" x14ac:dyDescent="0.2">
      <c r="B156" s="807"/>
      <c r="C156" s="807"/>
      <c r="D156" s="807"/>
      <c r="E156" s="807"/>
      <c r="F156" s="807"/>
      <c r="G156" s="807"/>
      <c r="H156" s="807"/>
      <c r="I156" s="359"/>
      <c r="J156" s="359"/>
      <c r="K156" s="363"/>
    </row>
    <row r="157" spans="1:11" s="138" customFormat="1" ht="43.5" customHeight="1" x14ac:dyDescent="0.2">
      <c r="B157" s="829" t="s">
        <v>601</v>
      </c>
      <c r="C157" s="807"/>
      <c r="D157" s="807"/>
      <c r="E157" s="807"/>
      <c r="F157" s="807"/>
      <c r="G157" s="807"/>
      <c r="H157" s="807"/>
      <c r="I157" s="359"/>
      <c r="J157" s="359"/>
      <c r="K157" s="363"/>
    </row>
    <row r="158" spans="1:11" s="138" customFormat="1" ht="32.25" customHeight="1" x14ac:dyDescent="0.2">
      <c r="B158" s="829" t="s">
        <v>602</v>
      </c>
      <c r="C158" s="829"/>
      <c r="D158" s="829"/>
      <c r="E158" s="829"/>
      <c r="F158" s="829"/>
      <c r="G158" s="829"/>
      <c r="H158" s="829"/>
      <c r="I158" s="359"/>
      <c r="J158" s="359"/>
      <c r="K158" s="363"/>
    </row>
    <row r="159" spans="1:11" s="138" customFormat="1" ht="15.75" customHeight="1" x14ac:dyDescent="0.25">
      <c r="B159" s="848" t="s">
        <v>603</v>
      </c>
      <c r="C159" s="848"/>
      <c r="D159" s="848"/>
      <c r="E159" s="848"/>
      <c r="F159" s="848"/>
      <c r="G159" s="788">
        <v>15</v>
      </c>
      <c r="H159" s="789"/>
      <c r="I159" s="359"/>
      <c r="J159" s="359"/>
      <c r="K159" s="363"/>
    </row>
    <row r="160" spans="1:11" s="138" customFormat="1" ht="12.75" customHeight="1" x14ac:dyDescent="0.25">
      <c r="B160" s="175"/>
      <c r="C160" s="174"/>
      <c r="D160" s="174"/>
      <c r="E160" s="174"/>
      <c r="F160" s="174"/>
      <c r="G160" s="483"/>
      <c r="H160" s="483"/>
      <c r="I160" s="359"/>
      <c r="J160" s="359"/>
      <c r="K160" s="363"/>
    </row>
    <row r="161" spans="1:11" s="611" customFormat="1" ht="17.25" customHeight="1" x14ac:dyDescent="0.25">
      <c r="B161" s="838" t="s">
        <v>604</v>
      </c>
      <c r="C161" s="838"/>
      <c r="D161" s="838"/>
      <c r="E161" s="838"/>
      <c r="F161" s="838"/>
      <c r="G161" s="831">
        <v>28</v>
      </c>
      <c r="H161" s="832"/>
      <c r="I161" s="612"/>
      <c r="J161" s="612"/>
      <c r="K161" s="613"/>
    </row>
    <row r="162" spans="1:11" s="138" customFormat="1" ht="17.25" customHeight="1" x14ac:dyDescent="0.2">
      <c r="B162" s="829" t="s">
        <v>605</v>
      </c>
      <c r="C162" s="807"/>
      <c r="D162" s="807"/>
      <c r="E162" s="807"/>
      <c r="F162" s="807"/>
      <c r="G162" s="807"/>
      <c r="H162" s="807"/>
      <c r="I162" s="359"/>
      <c r="J162" s="359"/>
      <c r="K162" s="363"/>
    </row>
    <row r="163" spans="1:11" s="138" customFormat="1" ht="11.25" customHeight="1" x14ac:dyDescent="0.2">
      <c r="B163" s="807"/>
      <c r="C163" s="807"/>
      <c r="D163" s="807"/>
      <c r="E163" s="807"/>
      <c r="F163" s="807"/>
      <c r="G163" s="807"/>
      <c r="H163" s="807"/>
      <c r="I163" s="359"/>
      <c r="J163" s="359"/>
      <c r="K163" s="363"/>
    </row>
    <row r="164" spans="1:11" s="138" customFormat="1" ht="14.25" customHeight="1" x14ac:dyDescent="0.2">
      <c r="B164" s="807"/>
      <c r="C164" s="807"/>
      <c r="D164" s="807"/>
      <c r="E164" s="807"/>
      <c r="F164" s="807"/>
      <c r="G164" s="807"/>
      <c r="H164" s="807"/>
      <c r="I164" s="359"/>
      <c r="J164" s="359"/>
      <c r="K164" s="363"/>
    </row>
    <row r="165" spans="1:11" s="138" customFormat="1" ht="12.75" customHeight="1" x14ac:dyDescent="0.25">
      <c r="B165" s="175"/>
      <c r="C165" s="554"/>
      <c r="D165" s="554"/>
      <c r="E165" s="554"/>
      <c r="F165" s="554"/>
      <c r="G165" s="554"/>
      <c r="H165" s="554"/>
      <c r="I165" s="359"/>
      <c r="J165" s="359"/>
      <c r="K165" s="363"/>
    </row>
    <row r="166" spans="1:11" s="611" customFormat="1" ht="17.25" customHeight="1" x14ac:dyDescent="0.25">
      <c r="B166" s="838" t="s">
        <v>606</v>
      </c>
      <c r="C166" s="838"/>
      <c r="D166" s="838"/>
      <c r="E166" s="838"/>
      <c r="F166" s="838"/>
      <c r="G166" s="831">
        <v>10</v>
      </c>
      <c r="H166" s="832"/>
      <c r="I166" s="612"/>
      <c r="J166" s="612"/>
      <c r="K166" s="613"/>
    </row>
    <row r="167" spans="1:11" s="138" customFormat="1" ht="17.25" customHeight="1" x14ac:dyDescent="0.2">
      <c r="B167" s="829" t="s">
        <v>607</v>
      </c>
      <c r="C167" s="807"/>
      <c r="D167" s="807"/>
      <c r="E167" s="807"/>
      <c r="F167" s="807"/>
      <c r="G167" s="807"/>
      <c r="H167" s="807"/>
      <c r="I167" s="359"/>
      <c r="J167" s="359"/>
      <c r="K167" s="363"/>
    </row>
    <row r="168" spans="1:11" s="138" customFormat="1" ht="14.25" customHeight="1" x14ac:dyDescent="0.2">
      <c r="B168" s="807"/>
      <c r="C168" s="807"/>
      <c r="D168" s="807"/>
      <c r="E168" s="807"/>
      <c r="F168" s="807"/>
      <c r="G168" s="807"/>
      <c r="H168" s="807"/>
      <c r="I168" s="359"/>
      <c r="J168" s="359"/>
      <c r="K168" s="363"/>
    </row>
    <row r="169" spans="1:11" s="138" customFormat="1" ht="12.75" customHeight="1" x14ac:dyDescent="0.25">
      <c r="B169" s="175"/>
      <c r="C169" s="346"/>
      <c r="D169" s="346"/>
      <c r="E169" s="346"/>
      <c r="F169" s="346"/>
      <c r="G169" s="483"/>
      <c r="H169" s="483"/>
      <c r="I169" s="359"/>
      <c r="J169" s="359"/>
      <c r="K169" s="363"/>
    </row>
    <row r="170" spans="1:11" s="23" customFormat="1" ht="14.25" customHeight="1" x14ac:dyDescent="0.25">
      <c r="A170" s="23">
        <v>5166</v>
      </c>
      <c r="B170" s="110" t="s">
        <v>12</v>
      </c>
      <c r="C170" s="111"/>
      <c r="D170" s="109"/>
      <c r="E170" s="108"/>
      <c r="F170" s="108"/>
      <c r="G170" s="751">
        <f>SUM(G171,G175,G179,G183,G188,G192)</f>
        <v>11080</v>
      </c>
      <c r="H170" s="751"/>
      <c r="I170" s="68">
        <v>11645</v>
      </c>
      <c r="J170" s="68">
        <v>5872</v>
      </c>
      <c r="K170" s="67"/>
    </row>
    <row r="171" spans="1:11" s="614" customFormat="1" ht="14.25" customHeight="1" x14ac:dyDescent="0.25">
      <c r="B171" s="845" t="s">
        <v>151</v>
      </c>
      <c r="C171" s="845"/>
      <c r="D171" s="845"/>
      <c r="E171" s="845"/>
      <c r="F171" s="845"/>
      <c r="G171" s="831">
        <v>130</v>
      </c>
      <c r="H171" s="832"/>
      <c r="I171" s="615"/>
      <c r="J171" s="615">
        <v>703</v>
      </c>
      <c r="K171" s="616" t="s">
        <v>812</v>
      </c>
    </row>
    <row r="172" spans="1:11" s="576" customFormat="1" ht="14.25" customHeight="1" x14ac:dyDescent="0.2">
      <c r="B172" s="809" t="s">
        <v>608</v>
      </c>
      <c r="C172" s="807"/>
      <c r="D172" s="807"/>
      <c r="E172" s="807"/>
      <c r="F172" s="807"/>
      <c r="G172" s="807"/>
      <c r="H172" s="807"/>
      <c r="I172" s="364"/>
      <c r="J172" s="364"/>
      <c r="K172" s="365"/>
    </row>
    <row r="173" spans="1:11" s="576" customFormat="1" ht="14.25" customHeight="1" x14ac:dyDescent="0.2">
      <c r="B173" s="807"/>
      <c r="C173" s="807"/>
      <c r="D173" s="807"/>
      <c r="E173" s="807"/>
      <c r="F173" s="807"/>
      <c r="G173" s="807"/>
      <c r="H173" s="807"/>
      <c r="I173" s="364"/>
      <c r="J173" s="364"/>
      <c r="K173" s="365"/>
    </row>
    <row r="174" spans="1:11" s="576" customFormat="1" ht="14.25" customHeight="1" x14ac:dyDescent="0.2">
      <c r="I174" s="364"/>
      <c r="J174" s="364"/>
      <c r="K174" s="365"/>
    </row>
    <row r="175" spans="1:11" s="614" customFormat="1" ht="27" customHeight="1" x14ac:dyDescent="0.25">
      <c r="B175" s="847" t="s">
        <v>609</v>
      </c>
      <c r="C175" s="847"/>
      <c r="D175" s="847"/>
      <c r="E175" s="847"/>
      <c r="F175" s="847"/>
      <c r="G175" s="831">
        <v>400</v>
      </c>
      <c r="H175" s="832"/>
      <c r="I175" s="615"/>
      <c r="J175" s="615"/>
      <c r="K175" s="616"/>
    </row>
    <row r="176" spans="1:11" s="576" customFormat="1" ht="14.25" customHeight="1" x14ac:dyDescent="0.2">
      <c r="B176" s="809" t="s">
        <v>610</v>
      </c>
      <c r="C176" s="809"/>
      <c r="D176" s="809"/>
      <c r="E176" s="809"/>
      <c r="F176" s="809"/>
      <c r="G176" s="809"/>
      <c r="H176" s="809"/>
      <c r="I176" s="364"/>
      <c r="J176" s="364"/>
      <c r="K176" s="365"/>
    </row>
    <row r="177" spans="2:11" s="576" customFormat="1" ht="43.5" customHeight="1" x14ac:dyDescent="0.2">
      <c r="B177" s="809"/>
      <c r="C177" s="809"/>
      <c r="D177" s="809"/>
      <c r="E177" s="809"/>
      <c r="F177" s="809"/>
      <c r="G177" s="809"/>
      <c r="H177" s="809"/>
      <c r="I177" s="364"/>
      <c r="J177" s="364"/>
      <c r="K177" s="365"/>
    </row>
    <row r="178" spans="2:11" s="576" customFormat="1" ht="14.25" customHeight="1" x14ac:dyDescent="0.2">
      <c r="I178" s="364"/>
      <c r="J178" s="364"/>
      <c r="K178" s="365"/>
    </row>
    <row r="179" spans="2:11" s="178" customFormat="1" ht="30.75" customHeight="1" x14ac:dyDescent="0.25">
      <c r="B179" s="833" t="s">
        <v>611</v>
      </c>
      <c r="C179" s="834"/>
      <c r="D179" s="834"/>
      <c r="E179" s="834"/>
      <c r="F179" s="834"/>
      <c r="G179" s="835">
        <v>700</v>
      </c>
      <c r="H179" s="836"/>
      <c r="I179" s="617"/>
      <c r="J179" s="617"/>
      <c r="K179" s="618"/>
    </row>
    <row r="180" spans="2:11" s="576" customFormat="1" ht="14.25" customHeight="1" x14ac:dyDescent="0.2">
      <c r="B180" s="809" t="s">
        <v>612</v>
      </c>
      <c r="C180" s="809"/>
      <c r="D180" s="809"/>
      <c r="E180" s="809"/>
      <c r="F180" s="809"/>
      <c r="G180" s="809"/>
      <c r="H180" s="809"/>
      <c r="I180" s="364"/>
      <c r="J180" s="364"/>
      <c r="K180" s="365"/>
    </row>
    <row r="181" spans="2:11" s="576" customFormat="1" ht="28.5" customHeight="1" x14ac:dyDescent="0.2">
      <c r="B181" s="809"/>
      <c r="C181" s="809"/>
      <c r="D181" s="809"/>
      <c r="E181" s="809"/>
      <c r="F181" s="809"/>
      <c r="G181" s="809"/>
      <c r="H181" s="809"/>
      <c r="I181" s="364"/>
      <c r="J181" s="364"/>
      <c r="K181" s="365"/>
    </row>
    <row r="182" spans="2:11" s="576" customFormat="1" ht="14.25" customHeight="1" x14ac:dyDescent="0.2">
      <c r="I182" s="364"/>
      <c r="J182" s="364"/>
      <c r="K182" s="365"/>
    </row>
    <row r="183" spans="2:11" s="178" customFormat="1" ht="17.25" customHeight="1" x14ac:dyDescent="0.25">
      <c r="B183" s="833" t="s">
        <v>613</v>
      </c>
      <c r="C183" s="834"/>
      <c r="D183" s="834"/>
      <c r="E183" s="834"/>
      <c r="F183" s="834"/>
      <c r="G183" s="835">
        <v>9700</v>
      </c>
      <c r="H183" s="836"/>
      <c r="I183" s="617"/>
      <c r="J183" s="617"/>
      <c r="K183" s="618"/>
    </row>
    <row r="184" spans="2:11" s="576" customFormat="1" ht="14.25" customHeight="1" x14ac:dyDescent="0.2">
      <c r="B184" s="809" t="s">
        <v>284</v>
      </c>
      <c r="C184" s="809"/>
      <c r="D184" s="809"/>
      <c r="E184" s="809"/>
      <c r="F184" s="809"/>
      <c r="G184" s="809"/>
      <c r="H184" s="809"/>
      <c r="I184" s="364"/>
      <c r="J184" s="364"/>
      <c r="K184" s="365"/>
    </row>
    <row r="185" spans="2:11" s="576" customFormat="1" ht="14.25" customHeight="1" x14ac:dyDescent="0.2">
      <c r="B185" s="809"/>
      <c r="C185" s="809"/>
      <c r="D185" s="809"/>
      <c r="E185" s="809"/>
      <c r="F185" s="809"/>
      <c r="G185" s="809"/>
      <c r="H185" s="809"/>
      <c r="I185" s="364"/>
      <c r="J185" s="364"/>
      <c r="K185" s="365"/>
    </row>
    <row r="186" spans="2:11" s="577" customFormat="1" ht="15.75" customHeight="1" x14ac:dyDescent="0.2">
      <c r="B186" s="809"/>
      <c r="C186" s="809"/>
      <c r="D186" s="809"/>
      <c r="E186" s="809"/>
      <c r="F186" s="809"/>
      <c r="G186" s="809"/>
      <c r="H186" s="809"/>
      <c r="I186" s="366"/>
      <c r="J186" s="366"/>
      <c r="K186" s="367"/>
    </row>
    <row r="187" spans="2:11" s="577" customFormat="1" ht="15.75" customHeight="1" x14ac:dyDescent="0.2">
      <c r="B187" s="562"/>
      <c r="C187" s="562"/>
      <c r="D187" s="562"/>
      <c r="E187" s="562"/>
      <c r="F187" s="562"/>
      <c r="G187" s="562"/>
      <c r="H187" s="562"/>
      <c r="I187" s="366"/>
      <c r="J187" s="366"/>
      <c r="K187" s="367"/>
    </row>
    <row r="188" spans="2:11" s="178" customFormat="1" ht="28.5" customHeight="1" x14ac:dyDescent="0.25">
      <c r="B188" s="833" t="s">
        <v>614</v>
      </c>
      <c r="C188" s="834"/>
      <c r="D188" s="834"/>
      <c r="E188" s="834"/>
      <c r="F188" s="834"/>
      <c r="G188" s="835">
        <v>60</v>
      </c>
      <c r="H188" s="836"/>
      <c r="I188" s="617"/>
      <c r="J188" s="617"/>
      <c r="K188" s="618"/>
    </row>
    <row r="189" spans="2:11" s="577" customFormat="1" ht="18" customHeight="1" x14ac:dyDescent="0.2">
      <c r="B189" s="772" t="s">
        <v>615</v>
      </c>
      <c r="C189" s="772"/>
      <c r="D189" s="772"/>
      <c r="E189" s="772"/>
      <c r="F189" s="772"/>
      <c r="G189" s="772"/>
      <c r="H189" s="772"/>
      <c r="I189" s="366"/>
      <c r="J189" s="366"/>
      <c r="K189" s="367"/>
    </row>
    <row r="190" spans="2:11" s="577" customFormat="1" ht="12.75" customHeight="1" x14ac:dyDescent="0.2">
      <c r="B190" s="772"/>
      <c r="C190" s="772"/>
      <c r="D190" s="772"/>
      <c r="E190" s="772"/>
      <c r="F190" s="772"/>
      <c r="G190" s="772"/>
      <c r="H190" s="772"/>
      <c r="I190" s="366"/>
      <c r="J190" s="366"/>
      <c r="K190" s="367"/>
    </row>
    <row r="191" spans="2:11" s="577" customFormat="1" ht="15.75" customHeight="1" x14ac:dyDescent="0.25">
      <c r="B191" s="578"/>
      <c r="C191" s="579"/>
      <c r="D191" s="579"/>
      <c r="E191" s="579"/>
      <c r="F191" s="579"/>
      <c r="G191" s="580"/>
      <c r="H191" s="581"/>
      <c r="I191" s="366"/>
      <c r="J191" s="366"/>
      <c r="K191" s="367"/>
    </row>
    <row r="192" spans="2:11" s="178" customFormat="1" ht="26.25" customHeight="1" x14ac:dyDescent="0.25">
      <c r="B192" s="833" t="s">
        <v>616</v>
      </c>
      <c r="C192" s="834"/>
      <c r="D192" s="834"/>
      <c r="E192" s="834"/>
      <c r="F192" s="834"/>
      <c r="G192" s="835">
        <v>90</v>
      </c>
      <c r="H192" s="836"/>
      <c r="I192" s="617"/>
      <c r="J192" s="617"/>
      <c r="K192" s="618"/>
    </row>
    <row r="193" spans="1:11" s="577" customFormat="1" ht="15.75" customHeight="1" x14ac:dyDescent="0.2">
      <c r="B193" s="772" t="s">
        <v>617</v>
      </c>
      <c r="C193" s="772"/>
      <c r="D193" s="772"/>
      <c r="E193" s="772"/>
      <c r="F193" s="772"/>
      <c r="G193" s="772"/>
      <c r="H193" s="772"/>
      <c r="I193" s="366"/>
      <c r="J193" s="366"/>
      <c r="K193" s="367"/>
    </row>
    <row r="194" spans="1:11" s="577" customFormat="1" ht="15.75" customHeight="1" x14ac:dyDescent="0.2">
      <c r="B194" s="772"/>
      <c r="C194" s="772"/>
      <c r="D194" s="772"/>
      <c r="E194" s="772"/>
      <c r="F194" s="772"/>
      <c r="G194" s="772"/>
      <c r="H194" s="772"/>
      <c r="I194" s="366"/>
      <c r="J194" s="366"/>
      <c r="K194" s="367"/>
    </row>
    <row r="195" spans="1:11" s="577" customFormat="1" ht="24.75" customHeight="1" x14ac:dyDescent="0.2">
      <c r="B195" s="772"/>
      <c r="C195" s="772"/>
      <c r="D195" s="772"/>
      <c r="E195" s="772"/>
      <c r="F195" s="772"/>
      <c r="G195" s="772"/>
      <c r="H195" s="772"/>
      <c r="I195" s="366"/>
      <c r="J195" s="366"/>
      <c r="K195" s="367"/>
    </row>
    <row r="196" spans="1:11" s="178" customFormat="1" ht="15.75" customHeight="1" x14ac:dyDescent="0.25">
      <c r="B196" s="516"/>
      <c r="C196" s="516"/>
      <c r="D196" s="516"/>
      <c r="E196" s="516"/>
      <c r="F196" s="516"/>
      <c r="G196" s="516"/>
      <c r="H196" s="516"/>
      <c r="I196" s="366"/>
      <c r="J196" s="366"/>
      <c r="K196" s="367"/>
    </row>
    <row r="197" spans="1:11" ht="15" x14ac:dyDescent="0.25">
      <c r="A197" s="38">
        <v>5168</v>
      </c>
      <c r="B197" s="524" t="s">
        <v>65</v>
      </c>
      <c r="C197" s="161"/>
      <c r="D197" s="161"/>
      <c r="E197" s="161"/>
      <c r="F197" s="161"/>
      <c r="G197" s="751">
        <v>150</v>
      </c>
      <c r="H197" s="775"/>
    </row>
    <row r="198" spans="1:11" s="178" customFormat="1" ht="15.75" customHeight="1" x14ac:dyDescent="0.25">
      <c r="B198" s="772" t="s">
        <v>618</v>
      </c>
      <c r="C198" s="772"/>
      <c r="D198" s="772"/>
      <c r="E198" s="772"/>
      <c r="F198" s="772"/>
      <c r="G198" s="772"/>
      <c r="H198" s="772"/>
      <c r="I198" s="366"/>
      <c r="J198" s="366"/>
      <c r="K198" s="367"/>
    </row>
    <row r="199" spans="1:11" s="178" customFormat="1" ht="15.75" customHeight="1" x14ac:dyDescent="0.25">
      <c r="B199" s="772" t="s">
        <v>619</v>
      </c>
      <c r="C199" s="772"/>
      <c r="D199" s="772"/>
      <c r="E199" s="772"/>
      <c r="F199" s="772"/>
      <c r="G199" s="772"/>
      <c r="H199" s="772"/>
      <c r="I199" s="366"/>
      <c r="J199" s="366"/>
      <c r="K199" s="367"/>
    </row>
    <row r="200" spans="1:11" s="178" customFormat="1" ht="15.75" customHeight="1" x14ac:dyDescent="0.25">
      <c r="B200" s="516"/>
      <c r="C200" s="516"/>
      <c r="D200" s="516"/>
      <c r="E200" s="516"/>
      <c r="F200" s="516"/>
      <c r="G200" s="516"/>
      <c r="H200" s="516"/>
      <c r="I200" s="366"/>
      <c r="J200" s="366"/>
      <c r="K200" s="367"/>
    </row>
    <row r="201" spans="1:11" ht="14.25" customHeight="1" x14ac:dyDescent="0.25">
      <c r="A201" s="38">
        <v>5169</v>
      </c>
      <c r="B201" s="21" t="s">
        <v>14</v>
      </c>
      <c r="C201" s="22"/>
      <c r="D201" s="23"/>
      <c r="E201" s="24"/>
      <c r="F201" s="24"/>
      <c r="G201" s="751">
        <f>SUM(G202,G205,G209,G215,G219,G223,G227,G233,G239,G242,G248)</f>
        <v>8032</v>
      </c>
      <c r="H201" s="775"/>
      <c r="I201" s="37">
        <v>2247</v>
      </c>
      <c r="J201" s="37">
        <v>2206</v>
      </c>
    </row>
    <row r="202" spans="1:11" s="103" customFormat="1" ht="14.25" customHeight="1" x14ac:dyDescent="0.25">
      <c r="B202" s="263" t="s">
        <v>620</v>
      </c>
      <c r="C202" s="65"/>
      <c r="D202" s="102"/>
      <c r="E202" s="105"/>
      <c r="F202" s="105"/>
      <c r="G202" s="841">
        <v>40</v>
      </c>
      <c r="H202" s="842"/>
      <c r="I202" s="206"/>
      <c r="J202" s="206"/>
      <c r="K202" s="352"/>
    </row>
    <row r="203" spans="1:11" ht="14.25" customHeight="1" x14ac:dyDescent="0.25">
      <c r="B203" s="558" t="s">
        <v>621</v>
      </c>
      <c r="C203" s="22"/>
      <c r="D203" s="23"/>
      <c r="E203" s="24"/>
      <c r="F203" s="24"/>
      <c r="G203" s="235"/>
      <c r="H203" s="586"/>
    </row>
    <row r="204" spans="1:11" ht="14.25" customHeight="1" x14ac:dyDescent="0.25">
      <c r="B204" s="555"/>
      <c r="G204" s="406"/>
      <c r="H204" s="407"/>
    </row>
    <row r="205" spans="1:11" s="103" customFormat="1" ht="14.25" customHeight="1" x14ac:dyDescent="0.25">
      <c r="B205" s="605" t="s">
        <v>152</v>
      </c>
      <c r="C205" s="115"/>
      <c r="E205" s="606"/>
      <c r="F205" s="606"/>
      <c r="G205" s="831">
        <v>12</v>
      </c>
      <c r="H205" s="832"/>
      <c r="I205" s="206"/>
      <c r="J205" s="206"/>
      <c r="K205" s="352"/>
    </row>
    <row r="206" spans="1:11" x14ac:dyDescent="0.2">
      <c r="B206" s="793" t="s">
        <v>246</v>
      </c>
      <c r="C206" s="793"/>
      <c r="D206" s="793"/>
      <c r="E206" s="793"/>
      <c r="F206" s="793"/>
      <c r="G206" s="793"/>
      <c r="H206" s="793"/>
    </row>
    <row r="207" spans="1:11" ht="14.25" customHeight="1" x14ac:dyDescent="0.2">
      <c r="B207" s="793"/>
      <c r="C207" s="793"/>
      <c r="D207" s="793"/>
      <c r="E207" s="793"/>
      <c r="F207" s="793"/>
      <c r="G207" s="793"/>
      <c r="H207" s="793"/>
    </row>
    <row r="208" spans="1:11" ht="14.25" customHeight="1" x14ac:dyDescent="0.25">
      <c r="B208" s="555"/>
      <c r="G208" s="406"/>
      <c r="H208" s="407"/>
    </row>
    <row r="209" spans="2:11" s="103" customFormat="1" ht="32.25" customHeight="1" x14ac:dyDescent="0.25">
      <c r="B209" s="837" t="s">
        <v>197</v>
      </c>
      <c r="C209" s="837"/>
      <c r="D209" s="837"/>
      <c r="E209" s="837"/>
      <c r="F209" s="837"/>
      <c r="G209" s="831">
        <v>330</v>
      </c>
      <c r="H209" s="832"/>
      <c r="I209" s="206"/>
      <c r="J209" s="206"/>
      <c r="K209" s="352"/>
    </row>
    <row r="210" spans="2:11" ht="14.25" hidden="1" customHeight="1" x14ac:dyDescent="0.2">
      <c r="B210" s="772" t="s">
        <v>622</v>
      </c>
      <c r="C210" s="772"/>
      <c r="D210" s="772"/>
      <c r="E210" s="772"/>
      <c r="F210" s="772"/>
      <c r="G210" s="772"/>
      <c r="H210" s="772"/>
    </row>
    <row r="211" spans="2:11" ht="14.25" customHeight="1" x14ac:dyDescent="0.2">
      <c r="B211" s="772"/>
      <c r="C211" s="772"/>
      <c r="D211" s="772"/>
      <c r="E211" s="772"/>
      <c r="F211" s="772"/>
      <c r="G211" s="772"/>
      <c r="H211" s="772"/>
    </row>
    <row r="212" spans="2:11" ht="14.25" customHeight="1" x14ac:dyDescent="0.2">
      <c r="B212" s="772"/>
      <c r="C212" s="772"/>
      <c r="D212" s="772"/>
      <c r="E212" s="772"/>
      <c r="F212" s="772"/>
      <c r="G212" s="772"/>
      <c r="H212" s="772"/>
    </row>
    <row r="213" spans="2:11" ht="15.75" customHeight="1" x14ac:dyDescent="0.2">
      <c r="B213" s="772"/>
      <c r="C213" s="772"/>
      <c r="D213" s="772"/>
      <c r="E213" s="772"/>
      <c r="F213" s="772"/>
      <c r="G213" s="772"/>
      <c r="H213" s="772"/>
    </row>
    <row r="214" spans="2:11" ht="14.25" customHeight="1" x14ac:dyDescent="0.25">
      <c r="B214" s="555"/>
      <c r="G214" s="406"/>
      <c r="H214" s="407"/>
    </row>
    <row r="215" spans="2:11" s="103" customFormat="1" ht="14.25" customHeight="1" x14ac:dyDescent="0.25">
      <c r="B215" s="605" t="s">
        <v>623</v>
      </c>
      <c r="C215" s="115"/>
      <c r="E215" s="606"/>
      <c r="F215" s="606"/>
      <c r="G215" s="831">
        <v>120</v>
      </c>
      <c r="H215" s="832"/>
      <c r="I215" s="206"/>
      <c r="J215" s="206"/>
      <c r="K215" s="352"/>
    </row>
    <row r="216" spans="2:11" ht="14.25" customHeight="1" x14ac:dyDescent="0.2">
      <c r="B216" s="793" t="s">
        <v>624</v>
      </c>
      <c r="C216" s="793"/>
      <c r="D216" s="793"/>
      <c r="E216" s="793"/>
      <c r="F216" s="793"/>
      <c r="G216" s="793"/>
      <c r="H216" s="793"/>
    </row>
    <row r="217" spans="2:11" ht="14.25" customHeight="1" x14ac:dyDescent="0.2">
      <c r="B217" s="793"/>
      <c r="C217" s="793"/>
      <c r="D217" s="793"/>
      <c r="E217" s="793"/>
      <c r="F217" s="793"/>
      <c r="G217" s="793"/>
      <c r="H217" s="793"/>
    </row>
    <row r="218" spans="2:11" ht="15.75" customHeight="1" x14ac:dyDescent="0.2">
      <c r="B218" s="560"/>
      <c r="C218" s="560"/>
      <c r="D218" s="560"/>
      <c r="E218" s="560"/>
      <c r="F218" s="560"/>
      <c r="G218" s="560"/>
      <c r="H218" s="560"/>
    </row>
    <row r="219" spans="2:11" s="103" customFormat="1" ht="27" customHeight="1" x14ac:dyDescent="0.25">
      <c r="B219" s="837" t="s">
        <v>625</v>
      </c>
      <c r="C219" s="837"/>
      <c r="D219" s="837"/>
      <c r="E219" s="837"/>
      <c r="F219" s="837"/>
      <c r="G219" s="831">
        <v>150</v>
      </c>
      <c r="H219" s="832"/>
      <c r="I219" s="206"/>
      <c r="J219" s="206"/>
      <c r="K219" s="352"/>
    </row>
    <row r="220" spans="2:11" ht="14.25" customHeight="1" x14ac:dyDescent="0.2">
      <c r="B220" s="793" t="s">
        <v>626</v>
      </c>
      <c r="C220" s="793"/>
      <c r="D220" s="793"/>
      <c r="E220" s="793"/>
      <c r="F220" s="793"/>
      <c r="G220" s="793"/>
      <c r="H220" s="793"/>
    </row>
    <row r="221" spans="2:11" ht="14.25" customHeight="1" x14ac:dyDescent="0.2">
      <c r="B221" s="793"/>
      <c r="C221" s="793"/>
      <c r="D221" s="793"/>
      <c r="E221" s="793"/>
      <c r="F221" s="793"/>
      <c r="G221" s="793"/>
      <c r="H221" s="793"/>
    </row>
    <row r="222" spans="2:11" ht="14.25" customHeight="1" x14ac:dyDescent="0.25">
      <c r="B222" s="555"/>
      <c r="G222" s="406"/>
      <c r="H222" s="407"/>
    </row>
    <row r="223" spans="2:11" s="103" customFormat="1" ht="32.25" customHeight="1" x14ac:dyDescent="0.25">
      <c r="B223" s="837" t="s">
        <v>627</v>
      </c>
      <c r="C223" s="837"/>
      <c r="D223" s="837"/>
      <c r="E223" s="837"/>
      <c r="F223" s="837"/>
      <c r="G223" s="831">
        <v>75</v>
      </c>
      <c r="H223" s="832"/>
      <c r="I223" s="206"/>
      <c r="J223" s="206"/>
      <c r="K223" s="352"/>
    </row>
    <row r="224" spans="2:11" ht="17.25" customHeight="1" x14ac:dyDescent="0.2">
      <c r="B224" s="782" t="s">
        <v>628</v>
      </c>
      <c r="C224" s="783"/>
      <c r="D224" s="783"/>
      <c r="E224" s="783"/>
      <c r="F224" s="783"/>
      <c r="G224" s="783"/>
      <c r="H224" s="783"/>
    </row>
    <row r="225" spans="2:11" ht="12" customHeight="1" x14ac:dyDescent="0.2">
      <c r="B225" s="783"/>
      <c r="C225" s="783"/>
      <c r="D225" s="783"/>
      <c r="E225" s="783"/>
      <c r="F225" s="783"/>
      <c r="G225" s="783"/>
      <c r="H225" s="783"/>
    </row>
    <row r="226" spans="2:11" ht="14.25" customHeight="1" x14ac:dyDescent="0.25">
      <c r="B226" s="554"/>
      <c r="C226" s="554"/>
      <c r="D226" s="554"/>
      <c r="E226" s="554"/>
      <c r="F226" s="554"/>
      <c r="G226" s="554"/>
      <c r="H226" s="554"/>
    </row>
    <row r="227" spans="2:11" s="614" customFormat="1" ht="14.25" customHeight="1" x14ac:dyDescent="0.25">
      <c r="B227" s="845" t="s">
        <v>360</v>
      </c>
      <c r="C227" s="845"/>
      <c r="D227" s="845"/>
      <c r="E227" s="845"/>
      <c r="F227" s="845"/>
      <c r="G227" s="831">
        <v>1000</v>
      </c>
      <c r="H227" s="832"/>
      <c r="I227" s="615"/>
      <c r="J227" s="615"/>
      <c r="K227" s="616"/>
    </row>
    <row r="228" spans="2:11" s="576" customFormat="1" ht="14.25" customHeight="1" x14ac:dyDescent="0.2">
      <c r="B228" s="809" t="s">
        <v>629</v>
      </c>
      <c r="C228" s="809"/>
      <c r="D228" s="809"/>
      <c r="E228" s="809"/>
      <c r="F228" s="809"/>
      <c r="G228" s="809"/>
      <c r="H228" s="809"/>
      <c r="I228" s="364"/>
      <c r="J228" s="364"/>
      <c r="K228" s="365"/>
    </row>
    <row r="229" spans="2:11" s="576" customFormat="1" ht="14.25" customHeight="1" x14ac:dyDescent="0.2">
      <c r="B229" s="809"/>
      <c r="C229" s="809"/>
      <c r="D229" s="809"/>
      <c r="E229" s="809"/>
      <c r="F229" s="809"/>
      <c r="G229" s="809"/>
      <c r="H229" s="809"/>
      <c r="I229" s="364"/>
      <c r="J229" s="364"/>
      <c r="K229" s="365"/>
    </row>
    <row r="230" spans="2:11" s="576" customFormat="1" ht="14.25" customHeight="1" x14ac:dyDescent="0.2">
      <c r="B230" s="809"/>
      <c r="C230" s="809"/>
      <c r="D230" s="809"/>
      <c r="E230" s="809"/>
      <c r="F230" s="809"/>
      <c r="G230" s="809"/>
      <c r="H230" s="809"/>
      <c r="I230" s="364"/>
      <c r="J230" s="364"/>
      <c r="K230" s="365"/>
    </row>
    <row r="231" spans="2:11" s="576" customFormat="1" ht="28.5" customHeight="1" x14ac:dyDescent="0.2">
      <c r="B231" s="809"/>
      <c r="C231" s="809"/>
      <c r="D231" s="809"/>
      <c r="E231" s="809"/>
      <c r="F231" s="809"/>
      <c r="G231" s="809"/>
      <c r="H231" s="809"/>
      <c r="I231" s="364"/>
      <c r="J231" s="364"/>
      <c r="K231" s="365"/>
    </row>
    <row r="232" spans="2:11" s="576" customFormat="1" ht="14.25" customHeight="1" x14ac:dyDescent="0.2">
      <c r="B232" s="559"/>
      <c r="C232" s="559"/>
      <c r="D232" s="559"/>
      <c r="E232" s="559"/>
      <c r="F232" s="559"/>
      <c r="G232" s="559"/>
      <c r="H232" s="559"/>
      <c r="I232" s="364"/>
      <c r="J232" s="364"/>
      <c r="K232" s="365"/>
    </row>
    <row r="233" spans="2:11" s="614" customFormat="1" ht="29.25" customHeight="1" x14ac:dyDescent="0.25">
      <c r="B233" s="847" t="s">
        <v>630</v>
      </c>
      <c r="C233" s="847"/>
      <c r="D233" s="847"/>
      <c r="E233" s="847"/>
      <c r="F233" s="847"/>
      <c r="G233" s="831">
        <v>440</v>
      </c>
      <c r="H233" s="832"/>
      <c r="I233" s="615"/>
      <c r="J233" s="615"/>
      <c r="K233" s="616"/>
    </row>
    <row r="234" spans="2:11" s="576" customFormat="1" ht="14.25" customHeight="1" x14ac:dyDescent="0.2">
      <c r="B234" s="809" t="s">
        <v>631</v>
      </c>
      <c r="C234" s="809"/>
      <c r="D234" s="809"/>
      <c r="E234" s="809"/>
      <c r="F234" s="809"/>
      <c r="G234" s="809"/>
      <c r="H234" s="809"/>
      <c r="I234" s="364"/>
      <c r="J234" s="364"/>
      <c r="K234" s="365"/>
    </row>
    <row r="235" spans="2:11" s="576" customFormat="1" ht="14.25" customHeight="1" x14ac:dyDescent="0.2">
      <c r="B235" s="809"/>
      <c r="C235" s="809"/>
      <c r="D235" s="809"/>
      <c r="E235" s="809"/>
      <c r="F235" s="809"/>
      <c r="G235" s="809"/>
      <c r="H235" s="809"/>
      <c r="I235" s="364"/>
      <c r="J235" s="364"/>
      <c r="K235" s="365"/>
    </row>
    <row r="236" spans="2:11" s="576" customFormat="1" ht="14.25" customHeight="1" x14ac:dyDescent="0.2">
      <c r="B236" s="809"/>
      <c r="C236" s="809"/>
      <c r="D236" s="809"/>
      <c r="E236" s="809"/>
      <c r="F236" s="809"/>
      <c r="G236" s="809"/>
      <c r="H236" s="809"/>
      <c r="I236" s="364"/>
      <c r="J236" s="364"/>
      <c r="K236" s="365"/>
    </row>
    <row r="237" spans="2:11" s="576" customFormat="1" ht="14.25" customHeight="1" x14ac:dyDescent="0.2">
      <c r="B237" s="809"/>
      <c r="C237" s="809"/>
      <c r="D237" s="809"/>
      <c r="E237" s="809"/>
      <c r="F237" s="809"/>
      <c r="G237" s="809"/>
      <c r="H237" s="809"/>
      <c r="I237" s="364"/>
      <c r="J237" s="364"/>
      <c r="K237" s="365"/>
    </row>
    <row r="238" spans="2:11" s="576" customFormat="1" ht="14.25" customHeight="1" x14ac:dyDescent="0.2">
      <c r="B238" s="562"/>
      <c r="C238" s="562"/>
      <c r="D238" s="562"/>
      <c r="E238" s="562"/>
      <c r="F238" s="562"/>
      <c r="G238" s="562"/>
      <c r="H238" s="562"/>
      <c r="I238" s="364"/>
      <c r="J238" s="364"/>
      <c r="K238" s="365"/>
    </row>
    <row r="239" spans="2:11" s="614" customFormat="1" ht="15" customHeight="1" x14ac:dyDescent="0.25">
      <c r="B239" s="847" t="s">
        <v>361</v>
      </c>
      <c r="C239" s="847"/>
      <c r="D239" s="847"/>
      <c r="E239" s="847"/>
      <c r="F239" s="847"/>
      <c r="G239" s="831">
        <v>350</v>
      </c>
      <c r="H239" s="832"/>
      <c r="I239" s="615"/>
      <c r="J239" s="615"/>
      <c r="K239" s="616"/>
    </row>
    <row r="240" spans="2:11" s="576" customFormat="1" ht="30.75" customHeight="1" x14ac:dyDescent="0.2">
      <c r="B240" s="856" t="s">
        <v>632</v>
      </c>
      <c r="C240" s="856"/>
      <c r="D240" s="856"/>
      <c r="E240" s="856"/>
      <c r="F240" s="856"/>
      <c r="G240" s="856"/>
      <c r="H240" s="856"/>
      <c r="I240" s="364"/>
      <c r="J240" s="364"/>
      <c r="K240" s="365"/>
    </row>
    <row r="241" spans="1:11" s="576" customFormat="1" ht="14.25" customHeight="1" x14ac:dyDescent="0.2">
      <c r="B241" s="562"/>
      <c r="C241" s="562"/>
      <c r="D241" s="562"/>
      <c r="E241" s="562"/>
      <c r="F241" s="562"/>
      <c r="G241" s="562"/>
      <c r="H241" s="562"/>
      <c r="I241" s="364"/>
      <c r="J241" s="364"/>
      <c r="K241" s="365"/>
    </row>
    <row r="242" spans="1:11" s="614" customFormat="1" ht="31.5" customHeight="1" thickBot="1" x14ac:dyDescent="0.3">
      <c r="B242" s="847" t="s">
        <v>633</v>
      </c>
      <c r="C242" s="847"/>
      <c r="D242" s="847"/>
      <c r="E242" s="847"/>
      <c r="F242" s="847"/>
      <c r="G242" s="831">
        <f>1000+4445</f>
        <v>5445</v>
      </c>
      <c r="H242" s="832"/>
      <c r="I242" s="619"/>
      <c r="J242" s="619"/>
      <c r="K242" s="352"/>
    </row>
    <row r="243" spans="1:11" s="576" customFormat="1" ht="14.25" customHeight="1" thickTop="1" x14ac:dyDescent="0.2">
      <c r="B243" s="809" t="s">
        <v>865</v>
      </c>
      <c r="C243" s="809"/>
      <c r="D243" s="809"/>
      <c r="E243" s="809"/>
      <c r="F243" s="809"/>
      <c r="G243" s="809"/>
      <c r="H243" s="809"/>
      <c r="I243" s="364"/>
      <c r="J243" s="364"/>
      <c r="K243" s="365"/>
    </row>
    <row r="244" spans="1:11" s="576" customFormat="1" ht="14.25" customHeight="1" x14ac:dyDescent="0.2">
      <c r="B244" s="809"/>
      <c r="C244" s="809"/>
      <c r="D244" s="809"/>
      <c r="E244" s="809"/>
      <c r="F244" s="809"/>
      <c r="G244" s="809"/>
      <c r="H244" s="809"/>
      <c r="I244" s="364"/>
      <c r="J244" s="364"/>
      <c r="K244" s="365"/>
    </row>
    <row r="245" spans="1:11" s="576" customFormat="1" ht="14.25" customHeight="1" x14ac:dyDescent="0.2">
      <c r="B245" s="809"/>
      <c r="C245" s="809"/>
      <c r="D245" s="809"/>
      <c r="E245" s="809"/>
      <c r="F245" s="809"/>
      <c r="G245" s="809"/>
      <c r="H245" s="809"/>
      <c r="I245" s="364"/>
      <c r="J245" s="364"/>
      <c r="K245" s="365"/>
    </row>
    <row r="246" spans="1:11" s="576" customFormat="1" ht="27.75" customHeight="1" x14ac:dyDescent="0.2">
      <c r="B246" s="809"/>
      <c r="C246" s="809"/>
      <c r="D246" s="809"/>
      <c r="E246" s="809"/>
      <c r="F246" s="809"/>
      <c r="G246" s="809"/>
      <c r="H246" s="809"/>
      <c r="I246" s="364"/>
      <c r="J246" s="364"/>
      <c r="K246" s="365"/>
    </row>
    <row r="247" spans="1:11" s="576" customFormat="1" ht="20.25" customHeight="1" x14ac:dyDescent="0.2">
      <c r="B247" s="562"/>
      <c r="C247" s="562"/>
      <c r="D247" s="562"/>
      <c r="E247" s="562"/>
      <c r="F247" s="562"/>
      <c r="G247" s="562"/>
      <c r="H247" s="562"/>
      <c r="I247" s="364"/>
      <c r="J247" s="364"/>
      <c r="K247" s="365"/>
    </row>
    <row r="248" spans="1:11" s="614" customFormat="1" ht="28.5" customHeight="1" x14ac:dyDescent="0.25">
      <c r="B248" s="847" t="s">
        <v>637</v>
      </c>
      <c r="C248" s="847"/>
      <c r="D248" s="847"/>
      <c r="E248" s="847"/>
      <c r="F248" s="847"/>
      <c r="G248" s="831">
        <v>70</v>
      </c>
      <c r="H248" s="832"/>
      <c r="I248" s="615"/>
      <c r="J248" s="615"/>
      <c r="K248" s="616"/>
    </row>
    <row r="249" spans="1:11" s="576" customFormat="1" ht="30.75" customHeight="1" x14ac:dyDescent="0.2">
      <c r="B249" s="856" t="s">
        <v>624</v>
      </c>
      <c r="C249" s="856"/>
      <c r="D249" s="856"/>
      <c r="E249" s="856"/>
      <c r="F249" s="856"/>
      <c r="G249" s="856"/>
      <c r="H249" s="856"/>
      <c r="I249" s="364"/>
      <c r="J249" s="364"/>
      <c r="K249" s="365"/>
    </row>
    <row r="250" spans="1:11" s="576" customFormat="1" ht="14.25" customHeight="1" x14ac:dyDescent="0.2">
      <c r="B250" s="562"/>
      <c r="C250" s="562"/>
      <c r="D250" s="562"/>
      <c r="E250" s="562"/>
      <c r="F250" s="562"/>
      <c r="G250" s="562"/>
      <c r="H250" s="562"/>
      <c r="I250" s="364"/>
      <c r="J250" s="364"/>
      <c r="K250" s="365"/>
    </row>
    <row r="251" spans="1:11" ht="31.5" customHeight="1" thickBot="1" x14ac:dyDescent="0.3">
      <c r="B251" s="755" t="s">
        <v>835</v>
      </c>
      <c r="C251" s="756"/>
      <c r="D251" s="756"/>
      <c r="E251" s="756"/>
      <c r="F251" s="756"/>
      <c r="G251" s="774">
        <f>SUM(G252)</f>
        <v>650</v>
      </c>
      <c r="H251" s="774"/>
      <c r="I251" s="208">
        <v>650</v>
      </c>
      <c r="J251" s="208">
        <v>650</v>
      </c>
    </row>
    <row r="252" spans="1:11" ht="14.25" customHeight="1" thickTop="1" x14ac:dyDescent="0.25">
      <c r="A252" s="38">
        <v>5321</v>
      </c>
      <c r="B252" s="42" t="s">
        <v>93</v>
      </c>
      <c r="G252" s="779">
        <v>650</v>
      </c>
      <c r="H252" s="780"/>
    </row>
    <row r="253" spans="1:11" ht="14.25" customHeight="1" x14ac:dyDescent="0.25">
      <c r="B253" s="61" t="s">
        <v>634</v>
      </c>
      <c r="G253" s="831"/>
      <c r="H253" s="832"/>
    </row>
    <row r="254" spans="1:11" ht="14.25" customHeight="1" x14ac:dyDescent="0.2">
      <c r="B254" s="793" t="s">
        <v>635</v>
      </c>
      <c r="C254" s="807"/>
      <c r="D254" s="807"/>
      <c r="E254" s="807"/>
      <c r="F254" s="807"/>
      <c r="G254" s="807"/>
      <c r="H254" s="807"/>
    </row>
    <row r="255" spans="1:11" ht="14.25" customHeight="1" x14ac:dyDescent="0.2">
      <c r="B255" s="807"/>
      <c r="C255" s="807"/>
      <c r="D255" s="807"/>
      <c r="E255" s="807"/>
      <c r="F255" s="807"/>
      <c r="G255" s="807"/>
      <c r="H255" s="807"/>
    </row>
    <row r="256" spans="1:11" ht="13.5" customHeight="1" x14ac:dyDescent="0.2">
      <c r="B256" s="807"/>
      <c r="C256" s="807"/>
      <c r="D256" s="807"/>
      <c r="E256" s="807"/>
      <c r="F256" s="807"/>
      <c r="G256" s="807"/>
      <c r="H256" s="807"/>
    </row>
    <row r="257" spans="1:10" ht="16.5" customHeight="1" x14ac:dyDescent="0.25">
      <c r="B257" s="62"/>
      <c r="C257" s="62"/>
      <c r="D257" s="62"/>
      <c r="E257" s="62"/>
      <c r="F257" s="62"/>
      <c r="G257" s="483"/>
      <c r="H257" s="483"/>
    </row>
    <row r="258" spans="1:10" ht="32.25" customHeight="1" thickBot="1" x14ac:dyDescent="0.3">
      <c r="B258" s="755" t="s">
        <v>705</v>
      </c>
      <c r="C258" s="756"/>
      <c r="D258" s="756"/>
      <c r="E258" s="756"/>
      <c r="F258" s="756"/>
      <c r="G258" s="774">
        <f>SUM(G259)</f>
        <v>1</v>
      </c>
      <c r="H258" s="774"/>
      <c r="I258" s="208">
        <v>1</v>
      </c>
      <c r="J258" s="208">
        <v>1</v>
      </c>
    </row>
    <row r="259" spans="1:10" ht="15.75" thickTop="1" x14ac:dyDescent="0.25">
      <c r="A259" s="38">
        <v>5362</v>
      </c>
      <c r="B259" s="21" t="s">
        <v>485</v>
      </c>
      <c r="G259" s="779">
        <v>1</v>
      </c>
      <c r="H259" s="780"/>
    </row>
    <row r="260" spans="1:10" ht="15.75" customHeight="1" x14ac:dyDescent="0.25">
      <c r="B260" s="792" t="s">
        <v>636</v>
      </c>
      <c r="C260" s="839"/>
      <c r="D260" s="839"/>
      <c r="E260" s="839"/>
      <c r="G260" s="831"/>
      <c r="H260" s="832"/>
    </row>
    <row r="264" spans="1:10" x14ac:dyDescent="0.2">
      <c r="D264" s="300" t="s">
        <v>317</v>
      </c>
      <c r="E264" s="301">
        <f>SUM(E16)</f>
        <v>33446</v>
      </c>
      <c r="F264" s="301">
        <f>SUM(F16)</f>
        <v>28550</v>
      </c>
      <c r="G264" s="301">
        <f>SUM(G16)</f>
        <v>39023</v>
      </c>
    </row>
    <row r="265" spans="1:10" x14ac:dyDescent="0.2">
      <c r="D265" s="300" t="s">
        <v>318</v>
      </c>
      <c r="E265" s="301">
        <v>0</v>
      </c>
      <c r="F265" s="301">
        <v>0</v>
      </c>
      <c r="G265" s="301">
        <v>0</v>
      </c>
    </row>
    <row r="266" spans="1:10" ht="15" x14ac:dyDescent="0.25">
      <c r="D266" s="302" t="s">
        <v>313</v>
      </c>
      <c r="E266" s="303">
        <f>SUM(E264:E265)</f>
        <v>33446</v>
      </c>
      <c r="F266" s="303">
        <f t="shared" ref="F266:G266" si="2">SUM(F264:F265)</f>
        <v>28550</v>
      </c>
      <c r="G266" s="303">
        <f t="shared" si="2"/>
        <v>39023</v>
      </c>
    </row>
    <row r="279" spans="2:6" x14ac:dyDescent="0.2">
      <c r="B279" s="408"/>
      <c r="C279" s="408"/>
      <c r="D279" s="409"/>
      <c r="E279" s="410"/>
      <c r="F279" s="410"/>
    </row>
  </sheetData>
  <mergeCells count="179">
    <mergeCell ref="B210:H213"/>
    <mergeCell ref="G192:H192"/>
    <mergeCell ref="B193:H195"/>
    <mergeCell ref="G197:H197"/>
    <mergeCell ref="G104:H104"/>
    <mergeCell ref="B248:F248"/>
    <mergeCell ref="G248:H248"/>
    <mergeCell ref="B249:H249"/>
    <mergeCell ref="B216:H217"/>
    <mergeCell ref="B233:F233"/>
    <mergeCell ref="G233:H233"/>
    <mergeCell ref="G219:H219"/>
    <mergeCell ref="B220:H221"/>
    <mergeCell ref="B219:F219"/>
    <mergeCell ref="B127:H127"/>
    <mergeCell ref="G145:H145"/>
    <mergeCell ref="B146:F146"/>
    <mergeCell ref="G146:H146"/>
    <mergeCell ref="G161:H161"/>
    <mergeCell ref="B162:H164"/>
    <mergeCell ref="B166:F166"/>
    <mergeCell ref="G166:H166"/>
    <mergeCell ref="B167:H168"/>
    <mergeCell ref="B154:H156"/>
    <mergeCell ref="G258:H258"/>
    <mergeCell ref="G259:H259"/>
    <mergeCell ref="G251:H251"/>
    <mergeCell ref="G252:H252"/>
    <mergeCell ref="B251:F251"/>
    <mergeCell ref="G253:H253"/>
    <mergeCell ref="G223:H223"/>
    <mergeCell ref="B258:F258"/>
    <mergeCell ref="B234:H237"/>
    <mergeCell ref="B223:F223"/>
    <mergeCell ref="B228:H231"/>
    <mergeCell ref="B227:F227"/>
    <mergeCell ref="G227:H227"/>
    <mergeCell ref="B224:H225"/>
    <mergeCell ref="B239:F239"/>
    <mergeCell ref="G239:H239"/>
    <mergeCell ref="B240:H240"/>
    <mergeCell ref="B242:F242"/>
    <mergeCell ref="G242:H242"/>
    <mergeCell ref="B243:H246"/>
    <mergeCell ref="B254:H256"/>
    <mergeCell ref="B114:H116"/>
    <mergeCell ref="G111:H111"/>
    <mergeCell ref="G118:H118"/>
    <mergeCell ref="G126:H126"/>
    <mergeCell ref="G119:H119"/>
    <mergeCell ref="B51:H54"/>
    <mergeCell ref="B120:F121"/>
    <mergeCell ref="G121:H121"/>
    <mergeCell ref="B122:H124"/>
    <mergeCell ref="B126:F126"/>
    <mergeCell ref="G87:H87"/>
    <mergeCell ref="G93:H93"/>
    <mergeCell ref="B94:H97"/>
    <mergeCell ref="B89:H91"/>
    <mergeCell ref="B62:F62"/>
    <mergeCell ref="G62:H62"/>
    <mergeCell ref="B93:F93"/>
    <mergeCell ref="B113:F113"/>
    <mergeCell ref="G113:H113"/>
    <mergeCell ref="B1:D1"/>
    <mergeCell ref="G30:H30"/>
    <mergeCell ref="B81:F81"/>
    <mergeCell ref="B67:F67"/>
    <mergeCell ref="G57:H57"/>
    <mergeCell ref="G67:H67"/>
    <mergeCell ref="B68:H68"/>
    <mergeCell ref="G81:H81"/>
    <mergeCell ref="B78:F78"/>
    <mergeCell ref="G78:H78"/>
    <mergeCell ref="B79:H79"/>
    <mergeCell ref="G65:H65"/>
    <mergeCell ref="G66:H66"/>
    <mergeCell ref="G46:H46"/>
    <mergeCell ref="G1:H1"/>
    <mergeCell ref="B16:D16"/>
    <mergeCell ref="G26:H26"/>
    <mergeCell ref="B45:F45"/>
    <mergeCell ref="G44:H44"/>
    <mergeCell ref="G41:H41"/>
    <mergeCell ref="B43:F43"/>
    <mergeCell ref="G43:H43"/>
    <mergeCell ref="G19:H19"/>
    <mergeCell ref="G20:H20"/>
    <mergeCell ref="G201:H201"/>
    <mergeCell ref="B188:F188"/>
    <mergeCell ref="B171:F171"/>
    <mergeCell ref="B88:F88"/>
    <mergeCell ref="G88:H88"/>
    <mergeCell ref="G112:H112"/>
    <mergeCell ref="B157:H157"/>
    <mergeCell ref="G50:H50"/>
    <mergeCell ref="G58:H58"/>
    <mergeCell ref="B58:F58"/>
    <mergeCell ref="B99:F99"/>
    <mergeCell ref="B71:H71"/>
    <mergeCell ref="B72:H72"/>
    <mergeCell ref="B73:H73"/>
    <mergeCell ref="B74:H74"/>
    <mergeCell ref="B75:H75"/>
    <mergeCell ref="B59:H60"/>
    <mergeCell ref="G171:H171"/>
    <mergeCell ref="B172:H173"/>
    <mergeCell ref="B180:H181"/>
    <mergeCell ref="B179:F179"/>
    <mergeCell ref="G179:H179"/>
    <mergeCell ref="B175:F175"/>
    <mergeCell ref="B159:F159"/>
    <mergeCell ref="B21:H21"/>
    <mergeCell ref="B46:F46"/>
    <mergeCell ref="G49:H49"/>
    <mergeCell ref="B48:F48"/>
    <mergeCell ref="G48:H48"/>
    <mergeCell ref="G47:H47"/>
    <mergeCell ref="B47:F47"/>
    <mergeCell ref="G28:H28"/>
    <mergeCell ref="G34:H34"/>
    <mergeCell ref="G37:H37"/>
    <mergeCell ref="B42:F42"/>
    <mergeCell ref="B22:H24"/>
    <mergeCell ref="G40:H40"/>
    <mergeCell ref="G27:H27"/>
    <mergeCell ref="B29:F29"/>
    <mergeCell ref="B30:F30"/>
    <mergeCell ref="G29:H29"/>
    <mergeCell ref="B44:F44"/>
    <mergeCell ref="G31:H31"/>
    <mergeCell ref="G260:H260"/>
    <mergeCell ref="B260:E260"/>
    <mergeCell ref="B31:F31"/>
    <mergeCell ref="B41:F41"/>
    <mergeCell ref="G42:H42"/>
    <mergeCell ref="G45:H45"/>
    <mergeCell ref="B55:F55"/>
    <mergeCell ref="B63:H63"/>
    <mergeCell ref="B138:F138"/>
    <mergeCell ref="G138:H138"/>
    <mergeCell ref="B139:H143"/>
    <mergeCell ref="G215:H215"/>
    <mergeCell ref="G202:H202"/>
    <mergeCell ref="G205:H205"/>
    <mergeCell ref="G175:H175"/>
    <mergeCell ref="B209:F209"/>
    <mergeCell ref="B206:H207"/>
    <mergeCell ref="B176:H177"/>
    <mergeCell ref="G209:H209"/>
    <mergeCell ref="G159:H159"/>
    <mergeCell ref="B192:F192"/>
    <mergeCell ref="G32:H32"/>
    <mergeCell ref="B69:H69"/>
    <mergeCell ref="B70:H70"/>
    <mergeCell ref="B149:H153"/>
    <mergeCell ref="B158:H158"/>
    <mergeCell ref="B198:H198"/>
    <mergeCell ref="B199:H199"/>
    <mergeCell ref="B76:H76"/>
    <mergeCell ref="B82:H85"/>
    <mergeCell ref="B100:H102"/>
    <mergeCell ref="G105:H105"/>
    <mergeCell ref="B106:H109"/>
    <mergeCell ref="B134:F134"/>
    <mergeCell ref="G134:H134"/>
    <mergeCell ref="B135:H136"/>
    <mergeCell ref="B147:H148"/>
    <mergeCell ref="B183:F183"/>
    <mergeCell ref="G183:H183"/>
    <mergeCell ref="B184:H186"/>
    <mergeCell ref="G170:H170"/>
    <mergeCell ref="G99:H99"/>
    <mergeCell ref="G188:H188"/>
    <mergeCell ref="B189:H190"/>
    <mergeCell ref="B129:F129"/>
    <mergeCell ref="G129:H129"/>
    <mergeCell ref="B130:H132"/>
    <mergeCell ref="B161:F161"/>
  </mergeCells>
  <pageMargins left="0.70866141732283472" right="0.70866141732283472" top="0.78740157480314965" bottom="0.78740157480314965" header="0.31496062992125984" footer="0.31496062992125984"/>
  <pageSetup paperSize="9" scale="64" firstPageNumber="46" orientation="portrait" useFirstPageNumber="1" r:id="rId1"/>
  <headerFooter>
    <oddFooter>&amp;L&amp;"-,Kurzíva"Zastupitelstvo Olomouckého kraje 12.12.2022
11.1. - Rozpočet Olomouckého kraje na rok 2023 - návrh rozpočtu
Příloha č. 3a): Výdaje odborů &amp;R&amp;"-,Kurzíva"Strana &amp;P (Celkem 193)</oddFooter>
  </headerFooter>
  <rowBreaks count="2" manualBreakCount="2">
    <brk id="64" min="1" max="7" man="1"/>
    <brk id="132" min="1" max="7" man="1"/>
  </rowBreaks>
  <colBreaks count="1" manualBreakCount="1">
    <brk id="11" max="10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159"/>
  <sheetViews>
    <sheetView showGridLines="0" view="pageBreakPreview" zoomScaleNormal="100" zoomScaleSheetLayoutView="100" workbookViewId="0">
      <selection activeCell="G8" sqref="G8:G20"/>
    </sheetView>
  </sheetViews>
  <sheetFormatPr defaultColWidth="9.140625" defaultRowHeight="14.25" x14ac:dyDescent="0.2"/>
  <cols>
    <col min="1" max="1" width="6" style="38" customWidth="1"/>
    <col min="2" max="2" width="8.5703125" style="43" customWidth="1"/>
    <col min="3" max="3" width="9.140625" style="43"/>
    <col min="4" max="4" width="58.7109375" style="38" customWidth="1"/>
    <col min="5" max="7" width="14.140625" style="36" customWidth="1"/>
    <col min="8" max="8" width="9.140625" style="38" customWidth="1"/>
    <col min="9" max="10" width="8.5703125" style="37" customWidth="1"/>
    <col min="11" max="11" width="9.140625" style="40"/>
    <col min="12" max="12" width="9.140625" style="38"/>
    <col min="13" max="13" width="13.28515625" style="38" customWidth="1"/>
    <col min="14" max="16384" width="9.140625" style="38"/>
  </cols>
  <sheetData>
    <row r="1" spans="2:39" ht="23.25" x14ac:dyDescent="0.35">
      <c r="B1" s="114" t="s">
        <v>51</v>
      </c>
      <c r="G1" s="791" t="s">
        <v>70</v>
      </c>
      <c r="H1" s="791"/>
    </row>
    <row r="3" spans="2:39" x14ac:dyDescent="0.2">
      <c r="B3" s="53" t="s">
        <v>1</v>
      </c>
      <c r="C3" s="53" t="s">
        <v>71</v>
      </c>
    </row>
    <row r="4" spans="2:39" x14ac:dyDescent="0.2">
      <c r="C4" s="53" t="s">
        <v>41</v>
      </c>
    </row>
    <row r="5" spans="2:39" s="40" customFormat="1" ht="13.5" thickBot="1" x14ac:dyDescent="0.25">
      <c r="B5" s="116"/>
      <c r="C5" s="116"/>
      <c r="E5" s="37"/>
      <c r="F5" s="37"/>
      <c r="G5" s="37"/>
      <c r="H5" s="184" t="s">
        <v>6</v>
      </c>
      <c r="I5" s="37"/>
      <c r="J5" s="37"/>
    </row>
    <row r="6" spans="2:39" s="40" customFormat="1" ht="39.75" thickTop="1" thickBot="1" x14ac:dyDescent="0.25">
      <c r="B6" s="69" t="s">
        <v>2</v>
      </c>
      <c r="C6" s="70" t="s">
        <v>3</v>
      </c>
      <c r="D6" s="71" t="s">
        <v>4</v>
      </c>
      <c r="E6" s="72" t="s">
        <v>437</v>
      </c>
      <c r="F6" s="72" t="s">
        <v>439</v>
      </c>
      <c r="G6" s="72" t="s">
        <v>438</v>
      </c>
      <c r="H6" s="27" t="s">
        <v>5</v>
      </c>
      <c r="I6" s="68"/>
      <c r="J6" s="68"/>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row>
    <row r="7" spans="2:39" s="78" customFormat="1" thickTop="1" thickBot="1" x14ac:dyDescent="0.25">
      <c r="B7" s="73">
        <v>1</v>
      </c>
      <c r="C7" s="74">
        <v>2</v>
      </c>
      <c r="D7" s="74">
        <v>3</v>
      </c>
      <c r="E7" s="75">
        <v>4</v>
      </c>
      <c r="F7" s="75">
        <v>5</v>
      </c>
      <c r="G7" s="75">
        <v>6</v>
      </c>
      <c r="H7" s="76" t="s">
        <v>231</v>
      </c>
      <c r="I7" s="212"/>
      <c r="J7" s="212"/>
      <c r="K7" s="66"/>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row>
    <row r="8" spans="2:39" ht="15" thickTop="1" x14ac:dyDescent="0.2">
      <c r="B8" s="94">
        <v>1032</v>
      </c>
      <c r="C8" s="95">
        <v>51</v>
      </c>
      <c r="D8" s="146" t="s">
        <v>668</v>
      </c>
      <c r="E8" s="25">
        <f>SUM(I25)</f>
        <v>2</v>
      </c>
      <c r="F8" s="25">
        <f>SUM(J25)</f>
        <v>2</v>
      </c>
      <c r="G8" s="25">
        <f>SUM(G25)</f>
        <v>2</v>
      </c>
      <c r="H8" s="35">
        <f>G8/E8*100</f>
        <v>100</v>
      </c>
    </row>
    <row r="9" spans="2:39" x14ac:dyDescent="0.2">
      <c r="B9" s="94">
        <v>1036</v>
      </c>
      <c r="C9" s="95">
        <v>51</v>
      </c>
      <c r="D9" s="146" t="s">
        <v>668</v>
      </c>
      <c r="E9" s="25">
        <f>SUM(I30)</f>
        <v>223</v>
      </c>
      <c r="F9" s="25">
        <f>SUM(J30)</f>
        <v>223</v>
      </c>
      <c r="G9" s="25">
        <f>SUM(G30)</f>
        <v>210</v>
      </c>
      <c r="H9" s="35">
        <f>G9/E9*100</f>
        <v>94.170403587443957</v>
      </c>
    </row>
    <row r="10" spans="2:39" x14ac:dyDescent="0.2">
      <c r="B10" s="94">
        <v>1099</v>
      </c>
      <c r="C10" s="95">
        <v>51</v>
      </c>
      <c r="D10" s="146" t="s">
        <v>668</v>
      </c>
      <c r="E10" s="25">
        <f>SUM(I51)</f>
        <v>50</v>
      </c>
      <c r="F10" s="25">
        <f>SUM(J51)</f>
        <v>50</v>
      </c>
      <c r="G10" s="25">
        <f>SUM(G51)</f>
        <v>60</v>
      </c>
      <c r="H10" s="35">
        <f>G10/E10*100</f>
        <v>120</v>
      </c>
    </row>
    <row r="11" spans="2:39" x14ac:dyDescent="0.2">
      <c r="B11" s="94">
        <v>2369</v>
      </c>
      <c r="C11" s="95">
        <v>51</v>
      </c>
      <c r="D11" s="146" t="s">
        <v>668</v>
      </c>
      <c r="E11" s="25">
        <f>SUM(I56)</f>
        <v>50</v>
      </c>
      <c r="F11" s="25">
        <f>SUM(J56)</f>
        <v>50</v>
      </c>
      <c r="G11" s="25">
        <f>SUM(G56)</f>
        <v>150</v>
      </c>
      <c r="H11" s="35">
        <f t="shared" ref="H11:H14" si="0">G11/E11*100</f>
        <v>300</v>
      </c>
    </row>
    <row r="12" spans="2:39" x14ac:dyDescent="0.2">
      <c r="B12" s="94">
        <v>2399</v>
      </c>
      <c r="C12" s="95">
        <v>51</v>
      </c>
      <c r="D12" s="146" t="s">
        <v>668</v>
      </c>
      <c r="E12" s="25">
        <f>SUM(I60)</f>
        <v>2000</v>
      </c>
      <c r="F12" s="25">
        <f>SUM(J60)</f>
        <v>2000</v>
      </c>
      <c r="G12" s="25"/>
      <c r="H12" s="35"/>
    </row>
    <row r="13" spans="2:39" x14ac:dyDescent="0.2">
      <c r="B13" s="94">
        <v>3719</v>
      </c>
      <c r="C13" s="95">
        <v>51</v>
      </c>
      <c r="D13" s="146" t="s">
        <v>668</v>
      </c>
      <c r="E13" s="25">
        <f>SUM(I61)</f>
        <v>15</v>
      </c>
      <c r="F13" s="25">
        <f>SUM(J61)</f>
        <v>20</v>
      </c>
      <c r="G13" s="25">
        <f>SUM(G61)</f>
        <v>280</v>
      </c>
      <c r="H13" s="35">
        <f t="shared" si="0"/>
        <v>1866.6666666666667</v>
      </c>
    </row>
    <row r="14" spans="2:39" x14ac:dyDescent="0.2">
      <c r="B14" s="94">
        <v>3725</v>
      </c>
      <c r="C14" s="95">
        <v>51</v>
      </c>
      <c r="D14" s="146" t="s">
        <v>668</v>
      </c>
      <c r="E14" s="25">
        <f>SUM(I75)</f>
        <v>425</v>
      </c>
      <c r="F14" s="25">
        <f>SUM(J75)</f>
        <v>425</v>
      </c>
      <c r="G14" s="25">
        <f>SUM(G75)</f>
        <v>425</v>
      </c>
      <c r="H14" s="35">
        <f t="shared" si="0"/>
        <v>100</v>
      </c>
    </row>
    <row r="15" spans="2:39" x14ac:dyDescent="0.2">
      <c r="B15" s="94">
        <v>3727</v>
      </c>
      <c r="C15" s="95">
        <v>51</v>
      </c>
      <c r="D15" s="146" t="s">
        <v>668</v>
      </c>
      <c r="E15" s="25"/>
      <c r="F15" s="25">
        <v>236</v>
      </c>
      <c r="G15" s="25"/>
      <c r="H15" s="35"/>
    </row>
    <row r="16" spans="2:39" x14ac:dyDescent="0.2">
      <c r="B16" s="94">
        <v>3729</v>
      </c>
      <c r="C16" s="95">
        <v>51</v>
      </c>
      <c r="D16" s="146" t="s">
        <v>668</v>
      </c>
      <c r="E16" s="25">
        <f>SUM(I93)</f>
        <v>120</v>
      </c>
      <c r="F16" s="25">
        <f>SUM(J93)</f>
        <v>115</v>
      </c>
      <c r="G16" s="25">
        <f>SUM(G93)</f>
        <v>525</v>
      </c>
      <c r="H16" s="35">
        <f>G16/E16*100</f>
        <v>437.5</v>
      </c>
    </row>
    <row r="17" spans="1:11" x14ac:dyDescent="0.2">
      <c r="B17" s="94">
        <v>3729</v>
      </c>
      <c r="C17" s="95">
        <v>54</v>
      </c>
      <c r="D17" s="146" t="s">
        <v>707</v>
      </c>
      <c r="E17" s="25"/>
      <c r="F17" s="25">
        <v>14</v>
      </c>
      <c r="G17" s="25"/>
      <c r="H17" s="35"/>
    </row>
    <row r="18" spans="1:11" x14ac:dyDescent="0.2">
      <c r="B18" s="94">
        <v>3741</v>
      </c>
      <c r="C18" s="95">
        <v>51</v>
      </c>
      <c r="D18" s="146" t="s">
        <v>668</v>
      </c>
      <c r="E18" s="25">
        <f>SUM(I108)</f>
        <v>300</v>
      </c>
      <c r="F18" s="25">
        <f>SUM(J108)</f>
        <v>300</v>
      </c>
      <c r="G18" s="25">
        <f>SUM(G108)</f>
        <v>300</v>
      </c>
      <c r="H18" s="35">
        <f>G18/E18*100</f>
        <v>100</v>
      </c>
    </row>
    <row r="19" spans="1:11" x14ac:dyDescent="0.2">
      <c r="B19" s="94">
        <v>3742</v>
      </c>
      <c r="C19" s="95">
        <v>51</v>
      </c>
      <c r="D19" s="146" t="s">
        <v>668</v>
      </c>
      <c r="E19" s="25">
        <f>SUM(I115)</f>
        <v>2750</v>
      </c>
      <c r="F19" s="25">
        <f>SUM(J115)</f>
        <v>2750</v>
      </c>
      <c r="G19" s="25">
        <f>SUM(G115)</f>
        <v>3983</v>
      </c>
      <c r="H19" s="35">
        <f>G19/E19*100</f>
        <v>144.83636363636364</v>
      </c>
    </row>
    <row r="20" spans="1:11" ht="15" thickBot="1" x14ac:dyDescent="0.25">
      <c r="B20" s="94">
        <v>3769</v>
      </c>
      <c r="C20" s="95">
        <v>51</v>
      </c>
      <c r="D20" s="146" t="s">
        <v>668</v>
      </c>
      <c r="E20" s="25">
        <f>SUM(I127)</f>
        <v>260</v>
      </c>
      <c r="F20" s="25">
        <f>SUM(J127)</f>
        <v>260</v>
      </c>
      <c r="G20" s="25">
        <f>SUM(G127)</f>
        <v>260</v>
      </c>
      <c r="H20" s="35">
        <f>G20/E20*100</f>
        <v>100</v>
      </c>
    </row>
    <row r="21" spans="1:11" s="103" customFormat="1" ht="16.5" thickTop="1" thickBot="1" x14ac:dyDescent="0.3">
      <c r="B21" s="761" t="s">
        <v>8</v>
      </c>
      <c r="C21" s="762"/>
      <c r="D21" s="763"/>
      <c r="E21" s="101">
        <f>SUM(E8:E20)</f>
        <v>6195</v>
      </c>
      <c r="F21" s="101">
        <f>SUM(F8:F20)</f>
        <v>6445</v>
      </c>
      <c r="G21" s="101">
        <f>SUM(G8:G20)</f>
        <v>6195</v>
      </c>
      <c r="H21" s="41">
        <f>G21/E21*100</f>
        <v>100</v>
      </c>
      <c r="I21" s="206"/>
      <c r="J21" s="206"/>
      <c r="K21" s="352"/>
    </row>
    <row r="22" spans="1:11" ht="15" thickTop="1" x14ac:dyDescent="0.2"/>
    <row r="24" spans="1:11" ht="15" x14ac:dyDescent="0.25">
      <c r="B24" s="44" t="s">
        <v>10</v>
      </c>
    </row>
    <row r="25" spans="1:11" ht="17.25" customHeight="1" thickBot="1" x14ac:dyDescent="0.3">
      <c r="B25" s="45" t="s">
        <v>674</v>
      </c>
      <c r="C25" s="46"/>
      <c r="D25" s="47"/>
      <c r="E25" s="48"/>
      <c r="F25" s="48"/>
      <c r="G25" s="774">
        <v>2</v>
      </c>
      <c r="H25" s="774"/>
      <c r="I25" s="208">
        <v>2</v>
      </c>
      <c r="J25" s="208">
        <v>2</v>
      </c>
    </row>
    <row r="26" spans="1:11" ht="14.25" customHeight="1" thickTop="1" x14ac:dyDescent="0.25">
      <c r="A26" s="38">
        <v>5165</v>
      </c>
      <c r="B26" s="827" t="s">
        <v>638</v>
      </c>
      <c r="C26" s="828"/>
      <c r="D26" s="828"/>
      <c r="E26" s="128"/>
      <c r="F26" s="128"/>
      <c r="G26" s="779">
        <v>2</v>
      </c>
      <c r="H26" s="780"/>
    </row>
    <row r="27" spans="1:11" ht="14.25" customHeight="1" x14ac:dyDescent="0.2">
      <c r="B27" s="859" t="s">
        <v>102</v>
      </c>
      <c r="C27" s="783"/>
      <c r="D27" s="783"/>
      <c r="E27" s="783"/>
      <c r="F27" s="783"/>
      <c r="G27" s="783"/>
      <c r="H27" s="783"/>
    </row>
    <row r="28" spans="1:11" ht="14.25" customHeight="1" x14ac:dyDescent="0.2">
      <c r="B28" s="783"/>
      <c r="C28" s="783"/>
      <c r="D28" s="783"/>
      <c r="E28" s="783"/>
      <c r="F28" s="783"/>
      <c r="G28" s="783"/>
      <c r="H28" s="783"/>
    </row>
    <row r="29" spans="1:11" ht="12.75" customHeight="1" x14ac:dyDescent="0.25">
      <c r="B29" s="147"/>
      <c r="C29" s="128"/>
      <c r="D29" s="128"/>
      <c r="E29" s="128"/>
      <c r="F29" s="128"/>
      <c r="G29" s="128"/>
      <c r="H29" s="128"/>
    </row>
    <row r="30" spans="1:11" ht="17.25" customHeight="1" thickBot="1" x14ac:dyDescent="0.3">
      <c r="B30" s="45" t="s">
        <v>675</v>
      </c>
      <c r="C30" s="46"/>
      <c r="D30" s="47"/>
      <c r="E30" s="48"/>
      <c r="F30" s="48"/>
      <c r="G30" s="774">
        <f>SUM(G31,G40)</f>
        <v>210</v>
      </c>
      <c r="H30" s="774"/>
      <c r="I30" s="208">
        <f>SUM(I31:I40)</f>
        <v>223</v>
      </c>
      <c r="J30" s="208">
        <f>SUM(J31:J40)</f>
        <v>223</v>
      </c>
    </row>
    <row r="31" spans="1:11" ht="14.25" customHeight="1" thickTop="1" x14ac:dyDescent="0.25">
      <c r="A31" s="38">
        <v>5134</v>
      </c>
      <c r="B31" s="147" t="s">
        <v>639</v>
      </c>
      <c r="C31" s="128"/>
      <c r="D31" s="128"/>
      <c r="E31" s="128"/>
      <c r="F31" s="128"/>
      <c r="G31" s="779">
        <v>90</v>
      </c>
      <c r="H31" s="780"/>
      <c r="I31" s="37">
        <v>103</v>
      </c>
      <c r="J31" s="37">
        <v>103</v>
      </c>
    </row>
    <row r="32" spans="1:11" ht="14.25" customHeight="1" x14ac:dyDescent="0.2">
      <c r="B32" s="813" t="s">
        <v>640</v>
      </c>
      <c r="C32" s="813"/>
      <c r="D32" s="813"/>
      <c r="E32" s="813"/>
      <c r="F32" s="813"/>
      <c r="G32" s="813"/>
      <c r="H32" s="813"/>
    </row>
    <row r="33" spans="1:10" ht="14.25" customHeight="1" x14ac:dyDescent="0.2">
      <c r="B33" s="813"/>
      <c r="C33" s="813"/>
      <c r="D33" s="813"/>
      <c r="E33" s="813"/>
      <c r="F33" s="813"/>
      <c r="G33" s="813"/>
      <c r="H33" s="813"/>
    </row>
    <row r="34" spans="1:10" ht="14.25" customHeight="1" x14ac:dyDescent="0.2">
      <c r="B34" s="813"/>
      <c r="C34" s="813"/>
      <c r="D34" s="813"/>
      <c r="E34" s="813"/>
      <c r="F34" s="813"/>
      <c r="G34" s="813"/>
      <c r="H34" s="813"/>
    </row>
    <row r="35" spans="1:10" ht="14.25" customHeight="1" x14ac:dyDescent="0.2">
      <c r="B35" s="813"/>
      <c r="C35" s="813"/>
      <c r="D35" s="813"/>
      <c r="E35" s="813"/>
      <c r="F35" s="813"/>
      <c r="G35" s="813"/>
      <c r="H35" s="813"/>
    </row>
    <row r="36" spans="1:10" ht="14.25" customHeight="1" x14ac:dyDescent="0.2">
      <c r="B36" s="813"/>
      <c r="C36" s="813"/>
      <c r="D36" s="813"/>
      <c r="E36" s="813"/>
      <c r="F36" s="813"/>
      <c r="G36" s="813"/>
      <c r="H36" s="813"/>
    </row>
    <row r="37" spans="1:10" ht="14.25" customHeight="1" x14ac:dyDescent="0.2">
      <c r="B37" s="813"/>
      <c r="C37" s="813"/>
      <c r="D37" s="813"/>
      <c r="E37" s="813"/>
      <c r="F37" s="813"/>
      <c r="G37" s="813"/>
      <c r="H37" s="813"/>
    </row>
    <row r="38" spans="1:10" ht="15.75" customHeight="1" x14ac:dyDescent="0.2">
      <c r="B38" s="813"/>
      <c r="C38" s="813"/>
      <c r="D38" s="813"/>
      <c r="E38" s="813"/>
      <c r="F38" s="813"/>
      <c r="G38" s="813"/>
      <c r="H38" s="813"/>
    </row>
    <row r="39" spans="1:10" ht="11.25" customHeight="1" x14ac:dyDescent="0.25">
      <c r="B39" s="62"/>
      <c r="C39" s="62"/>
      <c r="D39" s="62"/>
      <c r="E39" s="62"/>
      <c r="F39" s="62"/>
      <c r="G39" s="62"/>
      <c r="H39" s="62"/>
    </row>
    <row r="40" spans="1:10" ht="14.25" customHeight="1" x14ac:dyDescent="0.25">
      <c r="A40" s="38">
        <v>5169</v>
      </c>
      <c r="B40" s="147" t="s">
        <v>14</v>
      </c>
      <c r="C40" s="128"/>
      <c r="D40" s="128"/>
      <c r="E40" s="128"/>
      <c r="F40" s="128"/>
      <c r="G40" s="779">
        <v>120</v>
      </c>
      <c r="H40" s="780"/>
      <c r="I40" s="37">
        <v>120</v>
      </c>
      <c r="J40" s="37">
        <v>120</v>
      </c>
    </row>
    <row r="41" spans="1:10" ht="14.25" customHeight="1" x14ac:dyDescent="0.2">
      <c r="B41" s="813" t="s">
        <v>200</v>
      </c>
      <c r="C41" s="813"/>
      <c r="D41" s="813"/>
      <c r="E41" s="813"/>
      <c r="F41" s="813"/>
      <c r="G41" s="813"/>
      <c r="H41" s="813"/>
    </row>
    <row r="42" spans="1:10" ht="16.5" customHeight="1" x14ac:dyDescent="0.2">
      <c r="B42" s="813"/>
      <c r="C42" s="813"/>
      <c r="D42" s="813"/>
      <c r="E42" s="813"/>
      <c r="F42" s="813"/>
      <c r="G42" s="813"/>
      <c r="H42" s="813"/>
    </row>
    <row r="43" spans="1:10" ht="14.25" customHeight="1" x14ac:dyDescent="0.2">
      <c r="B43" s="859" t="s">
        <v>641</v>
      </c>
      <c r="C43" s="859"/>
      <c r="D43" s="859"/>
      <c r="E43" s="859"/>
      <c r="F43" s="859"/>
      <c r="G43" s="859"/>
      <c r="H43" s="859"/>
    </row>
    <row r="44" spans="1:10" ht="14.25" customHeight="1" x14ac:dyDescent="0.2">
      <c r="B44" s="859"/>
      <c r="C44" s="859"/>
      <c r="D44" s="859"/>
      <c r="E44" s="859"/>
      <c r="F44" s="859"/>
      <c r="G44" s="859"/>
      <c r="H44" s="859"/>
    </row>
    <row r="45" spans="1:10" ht="14.25" customHeight="1" x14ac:dyDescent="0.2">
      <c r="B45" s="859"/>
      <c r="C45" s="859"/>
      <c r="D45" s="859"/>
      <c r="E45" s="859"/>
      <c r="F45" s="859"/>
      <c r="G45" s="859"/>
      <c r="H45" s="859"/>
    </row>
    <row r="46" spans="1:10" ht="14.25" customHeight="1" x14ac:dyDescent="0.2">
      <c r="B46" s="859"/>
      <c r="C46" s="859"/>
      <c r="D46" s="859"/>
      <c r="E46" s="859"/>
      <c r="F46" s="859"/>
      <c r="G46" s="859"/>
      <c r="H46" s="859"/>
    </row>
    <row r="47" spans="1:10" ht="14.25" customHeight="1" x14ac:dyDescent="0.2">
      <c r="B47" s="859"/>
      <c r="C47" s="859"/>
      <c r="D47" s="859"/>
      <c r="E47" s="859"/>
      <c r="F47" s="859"/>
      <c r="G47" s="859"/>
      <c r="H47" s="859"/>
    </row>
    <row r="48" spans="1:10" ht="14.25" customHeight="1" x14ac:dyDescent="0.2">
      <c r="B48" s="859"/>
      <c r="C48" s="859"/>
      <c r="D48" s="859"/>
      <c r="E48" s="859"/>
      <c r="F48" s="859"/>
      <c r="G48" s="859"/>
      <c r="H48" s="859"/>
    </row>
    <row r="49" spans="1:11" ht="30" customHeight="1" x14ac:dyDescent="0.2">
      <c r="B49" s="859"/>
      <c r="C49" s="859"/>
      <c r="D49" s="859"/>
      <c r="E49" s="859"/>
      <c r="F49" s="859"/>
      <c r="G49" s="859"/>
      <c r="H49" s="859"/>
    </row>
    <row r="50" spans="1:11" ht="14.25" customHeight="1" x14ac:dyDescent="0.25">
      <c r="B50" s="147"/>
      <c r="C50" s="128"/>
      <c r="D50" s="128"/>
      <c r="E50" s="128"/>
      <c r="F50" s="128"/>
      <c r="G50" s="128"/>
      <c r="H50" s="128"/>
    </row>
    <row r="51" spans="1:11" ht="17.25" customHeight="1" thickBot="1" x14ac:dyDescent="0.3">
      <c r="B51" s="45" t="s">
        <v>676</v>
      </c>
      <c r="C51" s="46"/>
      <c r="D51" s="47"/>
      <c r="E51" s="48"/>
      <c r="F51" s="48"/>
      <c r="G51" s="774">
        <f>SUM(G52)</f>
        <v>60</v>
      </c>
      <c r="H51" s="774"/>
      <c r="I51" s="208">
        <v>50</v>
      </c>
      <c r="J51" s="208">
        <v>50</v>
      </c>
    </row>
    <row r="52" spans="1:11" ht="14.25" customHeight="1" thickTop="1" x14ac:dyDescent="0.25">
      <c r="A52" s="38">
        <v>5192</v>
      </c>
      <c r="B52" s="42" t="s">
        <v>116</v>
      </c>
      <c r="C52" s="62"/>
      <c r="D52" s="62"/>
      <c r="E52" s="62"/>
      <c r="F52" s="62"/>
      <c r="G52" s="779">
        <v>60</v>
      </c>
      <c r="H52" s="780"/>
    </row>
    <row r="53" spans="1:11" ht="14.25" customHeight="1" x14ac:dyDescent="0.2">
      <c r="B53" s="793" t="s">
        <v>131</v>
      </c>
      <c r="C53" s="807"/>
      <c r="D53" s="807"/>
      <c r="E53" s="807"/>
      <c r="F53" s="807"/>
      <c r="G53" s="807"/>
      <c r="H53" s="807"/>
    </row>
    <row r="54" spans="1:11" ht="14.25" customHeight="1" x14ac:dyDescent="0.2">
      <c r="B54" s="807"/>
      <c r="C54" s="807"/>
      <c r="D54" s="807"/>
      <c r="E54" s="807"/>
      <c r="F54" s="807"/>
      <c r="G54" s="807"/>
      <c r="H54" s="807"/>
    </row>
    <row r="55" spans="1:11" ht="12.75" customHeight="1" x14ac:dyDescent="0.25">
      <c r="B55" s="42"/>
      <c r="C55" s="62"/>
      <c r="D55" s="62"/>
      <c r="E55" s="62"/>
      <c r="F55" s="62"/>
      <c r="G55" s="62"/>
      <c r="H55" s="62"/>
    </row>
    <row r="56" spans="1:11" ht="17.25" customHeight="1" thickBot="1" x14ac:dyDescent="0.3">
      <c r="B56" s="45" t="s">
        <v>677</v>
      </c>
      <c r="C56" s="46"/>
      <c r="D56" s="47"/>
      <c r="E56" s="48"/>
      <c r="F56" s="48"/>
      <c r="G56" s="774">
        <f>SUM(G57)</f>
        <v>150</v>
      </c>
      <c r="H56" s="774"/>
      <c r="I56" s="208">
        <v>50</v>
      </c>
      <c r="J56" s="208">
        <f>SUM(J57:J58)</f>
        <v>50</v>
      </c>
    </row>
    <row r="57" spans="1:11" ht="15.75" thickTop="1" x14ac:dyDescent="0.25">
      <c r="A57" s="38">
        <v>5168</v>
      </c>
      <c r="B57" s="523" t="s">
        <v>65</v>
      </c>
      <c r="C57" s="62"/>
      <c r="D57" s="62"/>
      <c r="E57" s="62"/>
      <c r="F57" s="62"/>
      <c r="G57" s="779">
        <v>150</v>
      </c>
      <c r="H57" s="780"/>
      <c r="I57" s="37">
        <v>50</v>
      </c>
      <c r="J57" s="37">
        <v>35</v>
      </c>
    </row>
    <row r="58" spans="1:11" ht="30.75" customHeight="1" x14ac:dyDescent="0.2">
      <c r="B58" s="860" t="s">
        <v>642</v>
      </c>
      <c r="C58" s="860"/>
      <c r="D58" s="860"/>
      <c r="E58" s="860"/>
      <c r="F58" s="860"/>
      <c r="G58" s="860"/>
      <c r="H58" s="860"/>
      <c r="J58" s="37">
        <v>15</v>
      </c>
      <c r="K58" s="40" t="s">
        <v>812</v>
      </c>
    </row>
    <row r="59" spans="1:11" ht="15" x14ac:dyDescent="0.2">
      <c r="B59" s="793" t="s">
        <v>643</v>
      </c>
      <c r="C59" s="807"/>
      <c r="D59" s="807"/>
      <c r="E59" s="807"/>
      <c r="F59" s="807"/>
      <c r="G59" s="807"/>
      <c r="H59" s="807"/>
    </row>
    <row r="60" spans="1:11" ht="15.75" customHeight="1" thickBot="1" x14ac:dyDescent="0.25">
      <c r="B60" s="386"/>
      <c r="C60" s="386"/>
      <c r="D60" s="386"/>
      <c r="E60" s="386"/>
      <c r="F60" s="386"/>
      <c r="G60" s="386"/>
      <c r="H60" s="386"/>
      <c r="I60" s="208">
        <v>2000</v>
      </c>
      <c r="J60" s="208">
        <v>2000</v>
      </c>
      <c r="K60" s="40" t="s">
        <v>813</v>
      </c>
    </row>
    <row r="61" spans="1:11" ht="17.25" customHeight="1" thickTop="1" thickBot="1" x14ac:dyDescent="0.3">
      <c r="B61" s="45" t="s">
        <v>678</v>
      </c>
      <c r="C61" s="46"/>
      <c r="D61" s="47"/>
      <c r="E61" s="48"/>
      <c r="F61" s="48"/>
      <c r="G61" s="774">
        <f>SUM(G62,G72)</f>
        <v>280</v>
      </c>
      <c r="H61" s="774"/>
      <c r="I61" s="208">
        <v>15</v>
      </c>
      <c r="J61" s="208">
        <f>SUM(J62:J63)</f>
        <v>20</v>
      </c>
    </row>
    <row r="62" spans="1:11" ht="15.75" thickTop="1" x14ac:dyDescent="0.25">
      <c r="A62" s="38">
        <v>5166</v>
      </c>
      <c r="B62" s="523" t="s">
        <v>12</v>
      </c>
      <c r="C62" s="520"/>
      <c r="D62" s="520"/>
      <c r="E62" s="520"/>
      <c r="F62" s="520"/>
      <c r="G62" s="751">
        <v>250</v>
      </c>
      <c r="H62" s="775"/>
      <c r="I62" s="37">
        <v>15</v>
      </c>
      <c r="J62" s="425">
        <v>0</v>
      </c>
    </row>
    <row r="63" spans="1:11" s="23" customFormat="1" ht="17.25" customHeight="1" x14ac:dyDescent="0.2">
      <c r="B63" s="772" t="s">
        <v>644</v>
      </c>
      <c r="C63" s="772"/>
      <c r="D63" s="772"/>
      <c r="E63" s="772"/>
      <c r="F63" s="772"/>
      <c r="G63" s="772"/>
      <c r="H63" s="772"/>
      <c r="I63" s="342"/>
      <c r="J63" s="342">
        <v>20</v>
      </c>
      <c r="K63" s="67" t="s">
        <v>814</v>
      </c>
    </row>
    <row r="64" spans="1:11" s="23" customFormat="1" ht="17.25" customHeight="1" x14ac:dyDescent="0.2">
      <c r="B64" s="772"/>
      <c r="C64" s="772"/>
      <c r="D64" s="772"/>
      <c r="E64" s="772"/>
      <c r="F64" s="772"/>
      <c r="G64" s="772"/>
      <c r="H64" s="772"/>
      <c r="I64" s="342"/>
      <c r="J64" s="342"/>
      <c r="K64" s="67"/>
    </row>
    <row r="65" spans="1:11" s="23" customFormat="1" ht="17.25" customHeight="1" x14ac:dyDescent="0.2">
      <c r="B65" s="772"/>
      <c r="C65" s="772"/>
      <c r="D65" s="772"/>
      <c r="E65" s="772"/>
      <c r="F65" s="772"/>
      <c r="G65" s="772"/>
      <c r="H65" s="772"/>
      <c r="I65" s="342"/>
      <c r="J65" s="342"/>
      <c r="K65" s="67"/>
    </row>
    <row r="66" spans="1:11" s="23" customFormat="1" ht="17.25" customHeight="1" x14ac:dyDescent="0.2">
      <c r="B66" s="772"/>
      <c r="C66" s="772"/>
      <c r="D66" s="772"/>
      <c r="E66" s="772"/>
      <c r="F66" s="772"/>
      <c r="G66" s="772"/>
      <c r="H66" s="772"/>
      <c r="I66" s="342"/>
      <c r="J66" s="342"/>
      <c r="K66" s="67"/>
    </row>
    <row r="67" spans="1:11" s="23" customFormat="1" ht="17.25" customHeight="1" x14ac:dyDescent="0.2">
      <c r="B67" s="772"/>
      <c r="C67" s="772"/>
      <c r="D67" s="772"/>
      <c r="E67" s="772"/>
      <c r="F67" s="772"/>
      <c r="G67" s="772"/>
      <c r="H67" s="772"/>
      <c r="I67" s="342"/>
      <c r="J67" s="342"/>
      <c r="K67" s="67"/>
    </row>
    <row r="68" spans="1:11" s="23" customFormat="1" ht="17.25" customHeight="1" x14ac:dyDescent="0.2">
      <c r="B68" s="772"/>
      <c r="C68" s="772"/>
      <c r="D68" s="772"/>
      <c r="E68" s="772"/>
      <c r="F68" s="772"/>
      <c r="G68" s="772"/>
      <c r="H68" s="772"/>
      <c r="I68" s="342"/>
      <c r="J68" s="342"/>
      <c r="K68" s="67"/>
    </row>
    <row r="69" spans="1:11" s="23" customFormat="1" ht="17.25" customHeight="1" x14ac:dyDescent="0.2">
      <c r="B69" s="772"/>
      <c r="C69" s="772"/>
      <c r="D69" s="772"/>
      <c r="E69" s="772"/>
      <c r="F69" s="772"/>
      <c r="G69" s="772"/>
      <c r="H69" s="772"/>
      <c r="I69" s="342"/>
      <c r="J69" s="342"/>
      <c r="K69" s="67"/>
    </row>
    <row r="70" spans="1:11" s="23" customFormat="1" ht="21.75" customHeight="1" x14ac:dyDescent="0.2">
      <c r="B70" s="772"/>
      <c r="C70" s="772"/>
      <c r="D70" s="772"/>
      <c r="E70" s="772"/>
      <c r="F70" s="772"/>
      <c r="G70" s="772"/>
      <c r="H70" s="772"/>
      <c r="I70" s="342"/>
      <c r="J70" s="342"/>
      <c r="K70" s="67"/>
    </row>
    <row r="71" spans="1:11" s="23" customFormat="1" ht="17.25" customHeight="1" x14ac:dyDescent="0.25">
      <c r="B71" s="110"/>
      <c r="C71" s="111"/>
      <c r="D71" s="109"/>
      <c r="E71" s="108"/>
      <c r="F71" s="108"/>
      <c r="G71" s="522"/>
      <c r="H71" s="522"/>
      <c r="I71" s="342"/>
      <c r="J71" s="342"/>
      <c r="K71" s="67"/>
    </row>
    <row r="72" spans="1:11" ht="15" x14ac:dyDescent="0.25">
      <c r="A72" s="38">
        <v>5169</v>
      </c>
      <c r="B72" s="42" t="s">
        <v>14</v>
      </c>
      <c r="C72" s="159"/>
      <c r="D72" s="159"/>
      <c r="E72" s="159"/>
      <c r="F72" s="159"/>
      <c r="G72" s="779">
        <v>30</v>
      </c>
      <c r="H72" s="780"/>
    </row>
    <row r="73" spans="1:11" ht="15" customHeight="1" x14ac:dyDescent="0.2">
      <c r="B73" s="793" t="s">
        <v>201</v>
      </c>
      <c r="C73" s="793"/>
      <c r="D73" s="793"/>
      <c r="E73" s="793"/>
      <c r="F73" s="793"/>
      <c r="G73" s="793"/>
      <c r="H73" s="793"/>
    </row>
    <row r="74" spans="1:11" ht="14.25" customHeight="1" x14ac:dyDescent="0.25">
      <c r="B74" s="42"/>
      <c r="C74" s="62"/>
      <c r="D74" s="62"/>
      <c r="E74" s="62"/>
      <c r="F74" s="62"/>
      <c r="G74" s="62"/>
      <c r="H74" s="62"/>
    </row>
    <row r="75" spans="1:11" ht="17.25" customHeight="1" thickBot="1" x14ac:dyDescent="0.3">
      <c r="B75" s="45" t="s">
        <v>679</v>
      </c>
      <c r="C75" s="46"/>
      <c r="D75" s="47"/>
      <c r="E75" s="48"/>
      <c r="F75" s="48"/>
      <c r="G75" s="774">
        <f>SUM(G76)</f>
        <v>425</v>
      </c>
      <c r="H75" s="774"/>
      <c r="I75" s="208">
        <v>425</v>
      </c>
      <c r="J75" s="208">
        <v>425</v>
      </c>
    </row>
    <row r="76" spans="1:11" ht="15.75" thickTop="1" x14ac:dyDescent="0.25">
      <c r="A76" s="38">
        <v>5169</v>
      </c>
      <c r="B76" s="42" t="s">
        <v>14</v>
      </c>
      <c r="C76" s="62"/>
      <c r="D76" s="62"/>
      <c r="E76" s="62"/>
      <c r="F76" s="62"/>
      <c r="G76" s="779">
        <v>425</v>
      </c>
      <c r="H76" s="780"/>
    </row>
    <row r="77" spans="1:11" ht="15" x14ac:dyDescent="0.25">
      <c r="B77" s="546" t="s">
        <v>257</v>
      </c>
      <c r="C77" s="215"/>
      <c r="D77" s="215"/>
      <c r="E77" s="215"/>
      <c r="F77" s="215"/>
      <c r="G77" s="788"/>
      <c r="H77" s="789"/>
    </row>
    <row r="78" spans="1:11" x14ac:dyDescent="0.2">
      <c r="B78" s="793" t="s">
        <v>645</v>
      </c>
      <c r="C78" s="807"/>
      <c r="D78" s="807"/>
      <c r="E78" s="807"/>
      <c r="F78" s="807"/>
      <c r="G78" s="807"/>
      <c r="H78" s="807"/>
    </row>
    <row r="79" spans="1:11" x14ac:dyDescent="0.2">
      <c r="B79" s="807"/>
      <c r="C79" s="807"/>
      <c r="D79" s="807"/>
      <c r="E79" s="807"/>
      <c r="F79" s="807"/>
      <c r="G79" s="807"/>
      <c r="H79" s="807"/>
    </row>
    <row r="80" spans="1:11" x14ac:dyDescent="0.2">
      <c r="B80" s="807"/>
      <c r="C80" s="807"/>
      <c r="D80" s="807"/>
      <c r="E80" s="807"/>
      <c r="F80" s="807"/>
      <c r="G80" s="807"/>
      <c r="H80" s="807"/>
    </row>
    <row r="81" spans="1:10" ht="14.25" customHeight="1" x14ac:dyDescent="0.2">
      <c r="B81" s="793" t="s">
        <v>646</v>
      </c>
      <c r="C81" s="793"/>
      <c r="D81" s="793"/>
      <c r="E81" s="793"/>
      <c r="F81" s="793"/>
      <c r="G81" s="793"/>
      <c r="H81" s="793"/>
    </row>
    <row r="82" spans="1:10" ht="14.25" customHeight="1" x14ac:dyDescent="0.2">
      <c r="B82" s="793"/>
      <c r="C82" s="793"/>
      <c r="D82" s="793"/>
      <c r="E82" s="793"/>
      <c r="F82" s="793"/>
      <c r="G82" s="793"/>
      <c r="H82" s="793"/>
    </row>
    <row r="83" spans="1:10" ht="14.25" customHeight="1" x14ac:dyDescent="0.2">
      <c r="B83" s="793"/>
      <c r="C83" s="793"/>
      <c r="D83" s="793"/>
      <c r="E83" s="793"/>
      <c r="F83" s="793"/>
      <c r="G83" s="793"/>
      <c r="H83" s="793"/>
    </row>
    <row r="84" spans="1:10" ht="14.25" customHeight="1" x14ac:dyDescent="0.2">
      <c r="B84" s="793"/>
      <c r="C84" s="793"/>
      <c r="D84" s="793"/>
      <c r="E84" s="793"/>
      <c r="F84" s="793"/>
      <c r="G84" s="793"/>
      <c r="H84" s="793"/>
    </row>
    <row r="85" spans="1:10" ht="14.25" customHeight="1" x14ac:dyDescent="0.2">
      <c r="B85" s="793"/>
      <c r="C85" s="793"/>
      <c r="D85" s="793"/>
      <c r="E85" s="793"/>
      <c r="F85" s="793"/>
      <c r="G85" s="793"/>
      <c r="H85" s="793"/>
    </row>
    <row r="86" spans="1:10" ht="14.25" customHeight="1" x14ac:dyDescent="0.2">
      <c r="B86" s="793"/>
      <c r="C86" s="793"/>
      <c r="D86" s="793"/>
      <c r="E86" s="793"/>
      <c r="F86" s="793"/>
      <c r="G86" s="793"/>
      <c r="H86" s="793"/>
    </row>
    <row r="87" spans="1:10" ht="14.25" customHeight="1" x14ac:dyDescent="0.2">
      <c r="B87" s="793"/>
      <c r="C87" s="793"/>
      <c r="D87" s="793"/>
      <c r="E87" s="793"/>
      <c r="F87" s="793"/>
      <c r="G87" s="793"/>
      <c r="H87" s="793"/>
    </row>
    <row r="88" spans="1:10" ht="14.25" customHeight="1" x14ac:dyDescent="0.2">
      <c r="B88" s="793"/>
      <c r="C88" s="793"/>
      <c r="D88" s="793"/>
      <c r="E88" s="793"/>
      <c r="F88" s="793"/>
      <c r="G88" s="793"/>
      <c r="H88" s="793"/>
    </row>
    <row r="89" spans="1:10" ht="14.25" customHeight="1" x14ac:dyDescent="0.2">
      <c r="B89" s="793"/>
      <c r="C89" s="793"/>
      <c r="D89" s="793"/>
      <c r="E89" s="793"/>
      <c r="F89" s="793"/>
      <c r="G89" s="793"/>
      <c r="H89" s="793"/>
    </row>
    <row r="90" spans="1:10" ht="14.25" customHeight="1" x14ac:dyDescent="0.2">
      <c r="B90" s="793"/>
      <c r="C90" s="793"/>
      <c r="D90" s="793"/>
      <c r="E90" s="793"/>
      <c r="F90" s="793"/>
      <c r="G90" s="793"/>
      <c r="H90" s="793"/>
    </row>
    <row r="91" spans="1:10" ht="103.5" customHeight="1" x14ac:dyDescent="0.2">
      <c r="B91" s="793"/>
      <c r="C91" s="793"/>
      <c r="D91" s="793"/>
      <c r="E91" s="793"/>
      <c r="F91" s="793"/>
      <c r="G91" s="793"/>
      <c r="H91" s="793"/>
    </row>
    <row r="92" spans="1:10" ht="15" x14ac:dyDescent="0.25">
      <c r="B92" s="42"/>
      <c r="C92" s="215"/>
      <c r="D92" s="215"/>
      <c r="E92" s="215"/>
      <c r="F92" s="215"/>
      <c r="G92" s="215"/>
      <c r="H92" s="215"/>
    </row>
    <row r="93" spans="1:10" ht="17.25" customHeight="1" thickBot="1" x14ac:dyDescent="0.3">
      <c r="B93" s="45" t="s">
        <v>680</v>
      </c>
      <c r="C93" s="46"/>
      <c r="D93" s="47"/>
      <c r="E93" s="48"/>
      <c r="F93" s="48"/>
      <c r="G93" s="774">
        <f>SUM(G94,G98,G103)</f>
        <v>525</v>
      </c>
      <c r="H93" s="774"/>
      <c r="I93" s="208">
        <f>SUM(I94:I103)</f>
        <v>120</v>
      </c>
      <c r="J93" s="208">
        <f>SUM(J94:J103)</f>
        <v>115</v>
      </c>
    </row>
    <row r="94" spans="1:10" ht="15.75" thickTop="1" x14ac:dyDescent="0.25">
      <c r="A94" s="38">
        <v>5166</v>
      </c>
      <c r="B94" s="42" t="s">
        <v>12</v>
      </c>
      <c r="C94" s="62"/>
      <c r="D94" s="62"/>
      <c r="E94" s="62"/>
      <c r="F94" s="62"/>
      <c r="G94" s="779">
        <v>25</v>
      </c>
      <c r="H94" s="780"/>
      <c r="I94" s="37">
        <v>20</v>
      </c>
      <c r="J94" s="37">
        <v>15</v>
      </c>
    </row>
    <row r="95" spans="1:10" x14ac:dyDescent="0.2">
      <c r="B95" s="793" t="s">
        <v>105</v>
      </c>
      <c r="C95" s="807"/>
      <c r="D95" s="807"/>
      <c r="E95" s="807"/>
      <c r="F95" s="807"/>
      <c r="G95" s="807"/>
      <c r="H95" s="807"/>
    </row>
    <row r="96" spans="1:10" x14ac:dyDescent="0.2">
      <c r="B96" s="807"/>
      <c r="C96" s="807"/>
      <c r="D96" s="807"/>
      <c r="E96" s="807"/>
      <c r="F96" s="807"/>
      <c r="G96" s="807"/>
      <c r="H96" s="807"/>
    </row>
    <row r="97" spans="1:12" ht="10.5" customHeight="1" x14ac:dyDescent="0.2">
      <c r="B97" s="57"/>
      <c r="C97" s="57"/>
      <c r="D97" s="57"/>
      <c r="E97" s="57"/>
      <c r="F97" s="57"/>
      <c r="G97" s="57"/>
      <c r="H97" s="57"/>
    </row>
    <row r="98" spans="1:12" ht="15" x14ac:dyDescent="0.25">
      <c r="A98" s="38">
        <v>5169</v>
      </c>
      <c r="B98" s="523" t="s">
        <v>14</v>
      </c>
      <c r="C98" s="520"/>
      <c r="D98" s="520"/>
      <c r="E98" s="520"/>
      <c r="F98" s="520"/>
      <c r="G98" s="779">
        <v>400</v>
      </c>
      <c r="H98" s="780"/>
    </row>
    <row r="99" spans="1:12" ht="15" customHeight="1" x14ac:dyDescent="0.2">
      <c r="B99" s="782" t="s">
        <v>647</v>
      </c>
      <c r="C99" s="782"/>
      <c r="D99" s="782"/>
      <c r="E99" s="782"/>
      <c r="F99" s="782"/>
      <c r="G99" s="782"/>
      <c r="H99" s="782"/>
    </row>
    <row r="100" spans="1:12" ht="10.5" customHeight="1" x14ac:dyDescent="0.2">
      <c r="B100" s="782"/>
      <c r="C100" s="782"/>
      <c r="D100" s="782"/>
      <c r="E100" s="782"/>
      <c r="F100" s="782"/>
      <c r="G100" s="782"/>
      <c r="H100" s="782"/>
    </row>
    <row r="101" spans="1:12" ht="33.75" customHeight="1" x14ac:dyDescent="0.2">
      <c r="B101" s="782"/>
      <c r="C101" s="782"/>
      <c r="D101" s="782"/>
      <c r="E101" s="782"/>
      <c r="F101" s="782"/>
      <c r="G101" s="782"/>
      <c r="H101" s="782"/>
    </row>
    <row r="102" spans="1:12" ht="10.5" customHeight="1" x14ac:dyDescent="0.2">
      <c r="B102" s="521"/>
      <c r="C102" s="521"/>
      <c r="D102" s="521"/>
      <c r="E102" s="521"/>
      <c r="F102" s="521"/>
      <c r="G102" s="521"/>
      <c r="H102" s="521"/>
    </row>
    <row r="103" spans="1:12" ht="15" x14ac:dyDescent="0.25">
      <c r="A103" s="38">
        <v>5179</v>
      </c>
      <c r="B103" s="42" t="s">
        <v>124</v>
      </c>
      <c r="C103" s="62"/>
      <c r="D103" s="62"/>
      <c r="E103" s="62"/>
      <c r="F103" s="62"/>
      <c r="G103" s="779">
        <v>100</v>
      </c>
      <c r="H103" s="780"/>
      <c r="I103" s="37">
        <v>100</v>
      </c>
      <c r="J103" s="37">
        <v>100</v>
      </c>
    </row>
    <row r="104" spans="1:12" ht="14.25" customHeight="1" x14ac:dyDescent="0.2">
      <c r="B104" s="793" t="s">
        <v>189</v>
      </c>
      <c r="C104" s="793"/>
      <c r="D104" s="793"/>
      <c r="E104" s="793"/>
      <c r="F104" s="793"/>
      <c r="G104" s="793"/>
      <c r="H104" s="793"/>
    </row>
    <row r="105" spans="1:12" ht="14.25" customHeight="1" x14ac:dyDescent="0.2">
      <c r="B105" s="793"/>
      <c r="C105" s="793"/>
      <c r="D105" s="793"/>
      <c r="E105" s="793"/>
      <c r="F105" s="793"/>
      <c r="G105" s="793"/>
      <c r="H105" s="793"/>
    </row>
    <row r="106" spans="1:12" ht="17.25" customHeight="1" x14ac:dyDescent="0.2">
      <c r="B106" s="793"/>
      <c r="C106" s="793"/>
      <c r="D106" s="793"/>
      <c r="E106" s="793"/>
      <c r="F106" s="793"/>
      <c r="G106" s="793"/>
      <c r="H106" s="793"/>
    </row>
    <row r="107" spans="1:12" ht="17.25" customHeight="1" x14ac:dyDescent="0.2">
      <c r="B107" s="403"/>
      <c r="C107" s="403"/>
      <c r="D107" s="403"/>
      <c r="E107" s="403"/>
      <c r="F107" s="403"/>
      <c r="G107" s="403"/>
      <c r="H107" s="403"/>
    </row>
    <row r="108" spans="1:12" ht="17.25" customHeight="1" thickBot="1" x14ac:dyDescent="0.3">
      <c r="B108" s="45" t="s">
        <v>681</v>
      </c>
      <c r="C108" s="413"/>
      <c r="D108" s="413"/>
      <c r="E108" s="413"/>
      <c r="F108" s="414"/>
      <c r="G108" s="774">
        <f>SUM(G109)</f>
        <v>300</v>
      </c>
      <c r="H108" s="774"/>
      <c r="I108" s="411">
        <v>300</v>
      </c>
      <c r="J108" s="411">
        <v>300</v>
      </c>
      <c r="K108" s="587"/>
      <c r="L108" s="412"/>
    </row>
    <row r="109" spans="1:12" ht="15.75" thickTop="1" x14ac:dyDescent="0.25">
      <c r="A109" s="38">
        <v>5169</v>
      </c>
      <c r="B109" s="405" t="s">
        <v>14</v>
      </c>
      <c r="C109" s="415"/>
      <c r="D109" s="415"/>
      <c r="E109" s="415"/>
      <c r="F109" s="415"/>
      <c r="G109" s="857">
        <v>300</v>
      </c>
      <c r="H109" s="858"/>
    </row>
    <row r="110" spans="1:12" ht="17.25" customHeight="1" x14ac:dyDescent="0.2">
      <c r="B110" s="813" t="s">
        <v>648</v>
      </c>
      <c r="C110" s="813"/>
      <c r="D110" s="813"/>
      <c r="E110" s="813"/>
      <c r="F110" s="813"/>
      <c r="G110" s="813"/>
      <c r="H110" s="813"/>
    </row>
    <row r="111" spans="1:12" ht="15" customHeight="1" x14ac:dyDescent="0.2">
      <c r="B111" s="813"/>
      <c r="C111" s="813"/>
      <c r="D111" s="813"/>
      <c r="E111" s="813"/>
      <c r="F111" s="813"/>
      <c r="G111" s="813"/>
      <c r="H111" s="813"/>
    </row>
    <row r="112" spans="1:12" ht="15" customHeight="1" x14ac:dyDescent="0.2">
      <c r="B112" s="813"/>
      <c r="C112" s="813"/>
      <c r="D112" s="813"/>
      <c r="E112" s="813"/>
      <c r="F112" s="813"/>
      <c r="G112" s="813"/>
      <c r="H112" s="813"/>
    </row>
    <row r="113" spans="1:10" ht="15" x14ac:dyDescent="0.2">
      <c r="B113" s="404"/>
      <c r="C113" s="404"/>
      <c r="D113" s="404"/>
      <c r="E113" s="404"/>
      <c r="F113" s="404"/>
      <c r="G113" s="404"/>
      <c r="H113" s="404"/>
    </row>
    <row r="114" spans="1:10" ht="15" x14ac:dyDescent="0.2">
      <c r="B114" s="404"/>
      <c r="C114" s="404"/>
      <c r="D114" s="404"/>
      <c r="E114" s="404"/>
      <c r="F114" s="404"/>
      <c r="G114" s="404"/>
      <c r="H114" s="404"/>
    </row>
    <row r="115" spans="1:10" ht="17.25" customHeight="1" thickBot="1" x14ac:dyDescent="0.3">
      <c r="B115" s="45" t="s">
        <v>682</v>
      </c>
      <c r="C115" s="46"/>
      <c r="D115" s="47"/>
      <c r="E115" s="48"/>
      <c r="F115" s="48"/>
      <c r="G115" s="774">
        <f>SUM(G121,G116)</f>
        <v>3983</v>
      </c>
      <c r="H115" s="774"/>
      <c r="I115" s="208">
        <f>SUM(I116:I121)</f>
        <v>2750</v>
      </c>
      <c r="J115" s="208">
        <f>SUM(J116:J121)</f>
        <v>2750</v>
      </c>
    </row>
    <row r="116" spans="1:10" ht="15.75" thickTop="1" x14ac:dyDescent="0.25">
      <c r="A116" s="38">
        <v>5166</v>
      </c>
      <c r="B116" s="42" t="s">
        <v>12</v>
      </c>
      <c r="C116" s="62"/>
      <c r="D116" s="62"/>
      <c r="E116" s="62"/>
      <c r="F116" s="62"/>
      <c r="G116" s="779">
        <v>383</v>
      </c>
      <c r="H116" s="780"/>
      <c r="I116" s="37">
        <v>150</v>
      </c>
      <c r="J116" s="37">
        <v>67</v>
      </c>
    </row>
    <row r="117" spans="1:10" ht="14.25" customHeight="1" x14ac:dyDescent="0.2">
      <c r="B117" s="750" t="s">
        <v>649</v>
      </c>
      <c r="C117" s="750"/>
      <c r="D117" s="750"/>
      <c r="E117" s="750"/>
      <c r="F117" s="750"/>
      <c r="G117" s="750"/>
      <c r="H117" s="750"/>
    </row>
    <row r="118" spans="1:10" ht="14.25" customHeight="1" x14ac:dyDescent="0.2">
      <c r="B118" s="750"/>
      <c r="C118" s="750"/>
      <c r="D118" s="750"/>
      <c r="E118" s="750"/>
      <c r="F118" s="750"/>
      <c r="G118" s="750"/>
      <c r="H118" s="750"/>
    </row>
    <row r="119" spans="1:10" ht="14.25" customHeight="1" x14ac:dyDescent="0.2">
      <c r="B119" s="750"/>
      <c r="C119" s="750"/>
      <c r="D119" s="750"/>
      <c r="E119" s="750"/>
      <c r="F119" s="750"/>
      <c r="G119" s="750"/>
      <c r="H119" s="750"/>
    </row>
    <row r="120" spans="1:10" ht="15" x14ac:dyDescent="0.25">
      <c r="B120" s="62"/>
      <c r="C120" s="62"/>
      <c r="D120" s="62"/>
      <c r="E120" s="62"/>
      <c r="F120" s="62"/>
      <c r="G120" s="62"/>
      <c r="H120" s="62"/>
    </row>
    <row r="121" spans="1:10" ht="15" x14ac:dyDescent="0.25">
      <c r="A121" s="38">
        <v>5169</v>
      </c>
      <c r="B121" s="42" t="s">
        <v>14</v>
      </c>
      <c r="G121" s="779">
        <v>3600</v>
      </c>
      <c r="H121" s="780"/>
      <c r="I121" s="37">
        <v>2600</v>
      </c>
      <c r="J121" s="37">
        <v>2683</v>
      </c>
    </row>
    <row r="122" spans="1:10" ht="15" x14ac:dyDescent="0.25">
      <c r="B122" s="546" t="s">
        <v>184</v>
      </c>
      <c r="G122" s="831"/>
      <c r="H122" s="832"/>
    </row>
    <row r="123" spans="1:10" ht="14.25" customHeight="1" x14ac:dyDescent="0.2">
      <c r="B123" s="750" t="s">
        <v>650</v>
      </c>
      <c r="C123" s="750"/>
      <c r="D123" s="750"/>
      <c r="E123" s="750"/>
      <c r="F123" s="750"/>
      <c r="G123" s="750"/>
      <c r="H123" s="750"/>
    </row>
    <row r="124" spans="1:10" ht="14.25" customHeight="1" x14ac:dyDescent="0.2">
      <c r="B124" s="750"/>
      <c r="C124" s="750"/>
      <c r="D124" s="750"/>
      <c r="E124" s="750"/>
      <c r="F124" s="750"/>
      <c r="G124" s="750"/>
      <c r="H124" s="750"/>
    </row>
    <row r="125" spans="1:10" ht="242.25" customHeight="1" x14ac:dyDescent="0.2">
      <c r="B125" s="750"/>
      <c r="C125" s="750"/>
      <c r="D125" s="750"/>
      <c r="E125" s="750"/>
      <c r="F125" s="750"/>
      <c r="G125" s="750"/>
      <c r="H125" s="750"/>
    </row>
    <row r="126" spans="1:10" ht="15" x14ac:dyDescent="0.25">
      <c r="B126" s="177"/>
      <c r="C126" s="177"/>
      <c r="D126" s="177"/>
      <c r="E126" s="177"/>
      <c r="F126" s="177"/>
      <c r="G126" s="177"/>
      <c r="H126" s="177"/>
    </row>
    <row r="127" spans="1:10" ht="17.25" customHeight="1" thickBot="1" x14ac:dyDescent="0.3">
      <c r="B127" s="45" t="s">
        <v>683</v>
      </c>
      <c r="C127" s="46"/>
      <c r="D127" s="47"/>
      <c r="E127" s="48"/>
      <c r="F127" s="48"/>
      <c r="G127" s="774">
        <f>SUM(G128)</f>
        <v>260</v>
      </c>
      <c r="H127" s="774"/>
      <c r="I127" s="208">
        <v>260</v>
      </c>
      <c r="J127" s="208">
        <v>260</v>
      </c>
    </row>
    <row r="128" spans="1:10" ht="15.75" thickTop="1" x14ac:dyDescent="0.25">
      <c r="A128" s="38">
        <v>5169</v>
      </c>
      <c r="B128" s="42" t="s">
        <v>14</v>
      </c>
      <c r="G128" s="779">
        <v>260</v>
      </c>
      <c r="H128" s="780"/>
    </row>
    <row r="129" spans="2:8" ht="15" x14ac:dyDescent="0.25">
      <c r="B129" s="852" t="s">
        <v>132</v>
      </c>
      <c r="C129" s="852"/>
      <c r="D129" s="852"/>
      <c r="E129" s="852"/>
      <c r="F129" s="852"/>
      <c r="G129" s="831"/>
      <c r="H129" s="832"/>
    </row>
    <row r="130" spans="2:8" ht="15" x14ac:dyDescent="0.25">
      <c r="B130" s="852"/>
      <c r="C130" s="852"/>
      <c r="D130" s="852"/>
      <c r="E130" s="852"/>
      <c r="F130" s="852"/>
      <c r="G130" s="54"/>
      <c r="H130" s="55"/>
    </row>
    <row r="131" spans="2:8" ht="15" customHeight="1" x14ac:dyDescent="0.2">
      <c r="B131" s="793" t="s">
        <v>247</v>
      </c>
      <c r="C131" s="793"/>
      <c r="D131" s="793"/>
      <c r="E131" s="793"/>
      <c r="F131" s="793"/>
      <c r="G131" s="793"/>
      <c r="H131" s="793"/>
    </row>
    <row r="132" spans="2:8" ht="15" customHeight="1" x14ac:dyDescent="0.2">
      <c r="B132" s="793"/>
      <c r="C132" s="793"/>
      <c r="D132" s="793"/>
      <c r="E132" s="793"/>
      <c r="F132" s="793"/>
      <c r="G132" s="793"/>
      <c r="H132" s="793"/>
    </row>
    <row r="133" spans="2:8" ht="15" customHeight="1" x14ac:dyDescent="0.2">
      <c r="B133" s="793"/>
      <c r="C133" s="793"/>
      <c r="D133" s="793"/>
      <c r="E133" s="793"/>
      <c r="F133" s="793"/>
      <c r="G133" s="793"/>
      <c r="H133" s="793"/>
    </row>
    <row r="134" spans="2:8" ht="15" customHeight="1" x14ac:dyDescent="0.2">
      <c r="B134" s="198"/>
      <c r="C134" s="198"/>
      <c r="D134" s="198"/>
      <c r="E134" s="198"/>
      <c r="F134" s="198"/>
      <c r="G134" s="198"/>
      <c r="H134" s="198"/>
    </row>
    <row r="135" spans="2:8" ht="17.25" customHeight="1" x14ac:dyDescent="0.2">
      <c r="B135" s="793" t="s">
        <v>293</v>
      </c>
      <c r="C135" s="793"/>
      <c r="D135" s="793"/>
      <c r="E135" s="793"/>
      <c r="F135" s="793"/>
      <c r="G135" s="793"/>
      <c r="H135" s="793"/>
    </row>
    <row r="136" spans="2:8" ht="13.5" customHeight="1" x14ac:dyDescent="0.2">
      <c r="B136" s="793"/>
      <c r="C136" s="793"/>
      <c r="D136" s="793"/>
      <c r="E136" s="793"/>
      <c r="F136" s="793"/>
      <c r="G136" s="793"/>
      <c r="H136" s="793"/>
    </row>
    <row r="137" spans="2:8" ht="13.5" customHeight="1" x14ac:dyDescent="0.2">
      <c r="B137" s="239"/>
      <c r="C137" s="239"/>
      <c r="D137" s="239"/>
      <c r="E137" s="239"/>
      <c r="F137" s="239"/>
      <c r="G137" s="239"/>
      <c r="H137" s="239"/>
    </row>
    <row r="138" spans="2:8" ht="14.25" customHeight="1" x14ac:dyDescent="0.2">
      <c r="B138" s="802" t="s">
        <v>383</v>
      </c>
      <c r="C138" s="802"/>
      <c r="D138" s="802"/>
      <c r="E138" s="802"/>
      <c r="F138" s="802"/>
      <c r="G138" s="802"/>
      <c r="H138" s="802"/>
    </row>
    <row r="139" spans="2:8" ht="15" customHeight="1" x14ac:dyDescent="0.2">
      <c r="B139" s="802"/>
      <c r="C139" s="802"/>
      <c r="D139" s="802"/>
      <c r="E139" s="802"/>
      <c r="F139" s="802"/>
      <c r="G139" s="802"/>
      <c r="H139" s="802"/>
    </row>
    <row r="140" spans="2:8" ht="15" customHeight="1" x14ac:dyDescent="0.2">
      <c r="B140" s="802"/>
      <c r="C140" s="802"/>
      <c r="D140" s="802"/>
      <c r="E140" s="802"/>
      <c r="F140" s="802"/>
      <c r="G140" s="802"/>
      <c r="H140" s="802"/>
    </row>
    <row r="141" spans="2:8" ht="62.25" customHeight="1" x14ac:dyDescent="0.2">
      <c r="B141" s="802"/>
      <c r="C141" s="802"/>
      <c r="D141" s="802"/>
      <c r="E141" s="802"/>
      <c r="F141" s="802"/>
      <c r="G141" s="802"/>
      <c r="H141" s="802"/>
    </row>
    <row r="142" spans="2:8" ht="16.5" customHeight="1" x14ac:dyDescent="0.2">
      <c r="B142" s="485"/>
      <c r="C142" s="485"/>
      <c r="D142" s="485"/>
      <c r="E142" s="485"/>
      <c r="F142" s="485"/>
      <c r="G142" s="485"/>
      <c r="H142" s="485"/>
    </row>
    <row r="143" spans="2:8" ht="9.75" customHeight="1" x14ac:dyDescent="0.2">
      <c r="B143" s="219"/>
      <c r="C143" s="219"/>
      <c r="D143" s="219"/>
      <c r="E143" s="219"/>
      <c r="F143" s="219"/>
      <c r="G143" s="219"/>
      <c r="H143" s="219"/>
    </row>
    <row r="144" spans="2:8" ht="14.25" customHeight="1" x14ac:dyDescent="0.2">
      <c r="B144" s="793" t="s">
        <v>384</v>
      </c>
      <c r="C144" s="793"/>
      <c r="D144" s="793"/>
      <c r="E144" s="793"/>
      <c r="F144" s="793"/>
      <c r="G144" s="793"/>
      <c r="H144" s="793"/>
    </row>
    <row r="145" spans="2:8" ht="13.5" customHeight="1" x14ac:dyDescent="0.2">
      <c r="B145" s="793"/>
      <c r="C145" s="793"/>
      <c r="D145" s="793"/>
      <c r="E145" s="793"/>
      <c r="F145" s="793"/>
      <c r="G145" s="793"/>
      <c r="H145" s="793"/>
    </row>
    <row r="146" spans="2:8" x14ac:dyDescent="0.2">
      <c r="B146" s="793"/>
      <c r="C146" s="793"/>
      <c r="D146" s="793"/>
      <c r="E146" s="793"/>
      <c r="F146" s="793"/>
      <c r="G146" s="793"/>
      <c r="H146" s="793"/>
    </row>
    <row r="147" spans="2:8" x14ac:dyDescent="0.2">
      <c r="B147" s="793"/>
      <c r="C147" s="793"/>
      <c r="D147" s="793"/>
      <c r="E147" s="793"/>
      <c r="F147" s="793"/>
      <c r="G147" s="793"/>
      <c r="H147" s="793"/>
    </row>
    <row r="148" spans="2:8" x14ac:dyDescent="0.2">
      <c r="B148" s="793"/>
      <c r="C148" s="793"/>
      <c r="D148" s="793"/>
      <c r="E148" s="793"/>
      <c r="F148" s="793"/>
      <c r="G148" s="793"/>
      <c r="H148" s="793"/>
    </row>
    <row r="149" spans="2:8" x14ac:dyDescent="0.2">
      <c r="B149" s="793"/>
      <c r="C149" s="793"/>
      <c r="D149" s="793"/>
      <c r="E149" s="793"/>
      <c r="F149" s="793"/>
      <c r="G149" s="793"/>
      <c r="H149" s="793"/>
    </row>
    <row r="150" spans="2:8" x14ac:dyDescent="0.2">
      <c r="B150" s="793"/>
      <c r="C150" s="793"/>
      <c r="D150" s="793"/>
      <c r="E150" s="793"/>
      <c r="F150" s="793"/>
      <c r="G150" s="793"/>
      <c r="H150" s="793"/>
    </row>
    <row r="151" spans="2:8" ht="16.5" customHeight="1" x14ac:dyDescent="0.2">
      <c r="B151" s="793"/>
      <c r="C151" s="793"/>
      <c r="D151" s="793"/>
      <c r="E151" s="793"/>
      <c r="F151" s="793"/>
      <c r="G151" s="793"/>
      <c r="H151" s="793"/>
    </row>
    <row r="152" spans="2:8" ht="15" customHeight="1" x14ac:dyDescent="0.2">
      <c r="B152" s="219"/>
      <c r="C152" s="219"/>
      <c r="D152" s="219"/>
      <c r="E152" s="219"/>
      <c r="F152" s="219"/>
      <c r="G152" s="219"/>
      <c r="H152" s="219"/>
    </row>
    <row r="153" spans="2:8" x14ac:dyDescent="0.2">
      <c r="B153" s="843" t="s">
        <v>133</v>
      </c>
      <c r="C153" s="843"/>
      <c r="D153" s="843"/>
      <c r="E153" s="843"/>
      <c r="F153" s="843"/>
      <c r="G153" s="843"/>
      <c r="H153" s="843"/>
    </row>
    <row r="154" spans="2:8" x14ac:dyDescent="0.2">
      <c r="B154" s="793" t="s">
        <v>143</v>
      </c>
      <c r="C154" s="793"/>
      <c r="D154" s="793"/>
      <c r="E154" s="793"/>
      <c r="F154" s="793"/>
      <c r="G154" s="793"/>
      <c r="H154" s="793"/>
    </row>
    <row r="155" spans="2:8" ht="18.75" customHeight="1" x14ac:dyDescent="0.2">
      <c r="B155" s="793"/>
      <c r="C155" s="793"/>
      <c r="D155" s="793"/>
      <c r="E155" s="793"/>
      <c r="F155" s="793"/>
      <c r="G155" s="793"/>
      <c r="H155" s="793"/>
    </row>
    <row r="157" spans="2:8" x14ac:dyDescent="0.2">
      <c r="D157" s="300" t="s">
        <v>317</v>
      </c>
      <c r="E157" s="301">
        <f>SUM(E21)</f>
        <v>6195</v>
      </c>
      <c r="F157" s="301">
        <f>SUM(F21)</f>
        <v>6445</v>
      </c>
      <c r="G157" s="301">
        <f>SUM(G21)</f>
        <v>6195</v>
      </c>
    </row>
    <row r="158" spans="2:8" x14ac:dyDescent="0.2">
      <c r="D158" s="300" t="s">
        <v>318</v>
      </c>
      <c r="E158" s="301">
        <v>0</v>
      </c>
      <c r="F158" s="301">
        <v>0</v>
      </c>
      <c r="G158" s="301">
        <v>0</v>
      </c>
    </row>
    <row r="159" spans="2:8" ht="15" x14ac:dyDescent="0.25">
      <c r="D159" s="302" t="s">
        <v>313</v>
      </c>
      <c r="E159" s="303">
        <f>SUM(E157:E158)</f>
        <v>6195</v>
      </c>
      <c r="F159" s="303">
        <f t="shared" ref="F159:G159" si="1">SUM(F157:F158)</f>
        <v>6445</v>
      </c>
      <c r="G159" s="303">
        <f t="shared" si="1"/>
        <v>6195</v>
      </c>
    </row>
  </sheetData>
  <mergeCells count="55">
    <mergeCell ref="B63:H70"/>
    <mergeCell ref="G98:H98"/>
    <mergeCell ref="G57:H57"/>
    <mergeCell ref="B59:H59"/>
    <mergeCell ref="G61:H61"/>
    <mergeCell ref="B58:H58"/>
    <mergeCell ref="G62:H62"/>
    <mergeCell ref="G1:H1"/>
    <mergeCell ref="B27:H28"/>
    <mergeCell ref="G30:H30"/>
    <mergeCell ref="G31:H31"/>
    <mergeCell ref="B21:D21"/>
    <mergeCell ref="G25:H25"/>
    <mergeCell ref="B26:D26"/>
    <mergeCell ref="G26:H26"/>
    <mergeCell ref="B123:H125"/>
    <mergeCell ref="B32:H38"/>
    <mergeCell ref="G122:H122"/>
    <mergeCell ref="B95:H96"/>
    <mergeCell ref="B104:H106"/>
    <mergeCell ref="G72:H72"/>
    <mergeCell ref="B73:H73"/>
    <mergeCell ref="G40:H40"/>
    <mergeCell ref="G51:H51"/>
    <mergeCell ref="G52:H52"/>
    <mergeCell ref="B53:H54"/>
    <mergeCell ref="B41:H42"/>
    <mergeCell ref="B43:H49"/>
    <mergeCell ref="G56:H56"/>
    <mergeCell ref="G94:H94"/>
    <mergeCell ref="G121:H121"/>
    <mergeCell ref="B135:H136"/>
    <mergeCell ref="B153:H153"/>
    <mergeCell ref="G127:H127"/>
    <mergeCell ref="B154:H155"/>
    <mergeCell ref="B131:H133"/>
    <mergeCell ref="B144:H151"/>
    <mergeCell ref="B138:H141"/>
    <mergeCell ref="G128:H128"/>
    <mergeCell ref="G129:H129"/>
    <mergeCell ref="B129:F130"/>
    <mergeCell ref="B99:H101"/>
    <mergeCell ref="B117:H119"/>
    <mergeCell ref="G75:H75"/>
    <mergeCell ref="G115:H115"/>
    <mergeCell ref="G116:H116"/>
    <mergeCell ref="G93:H93"/>
    <mergeCell ref="G103:H103"/>
    <mergeCell ref="G77:H77"/>
    <mergeCell ref="B78:H80"/>
    <mergeCell ref="B81:H91"/>
    <mergeCell ref="G76:H76"/>
    <mergeCell ref="G108:H108"/>
    <mergeCell ref="B110:H112"/>
    <mergeCell ref="G109:H109"/>
  </mergeCells>
  <pageMargins left="0.70866141732283472" right="0.70866141732283472" top="0.78740157480314965" bottom="0.78740157480314965" header="0.31496062992125984" footer="0.31496062992125984"/>
  <pageSetup paperSize="9" scale="64" firstPageNumber="50" orientation="portrait" useFirstPageNumber="1" r:id="rId1"/>
  <headerFooter>
    <oddFooter>&amp;L&amp;"-,Kurzíva"Zastupitelstvo Olomouckého kraje 12.12.2022
11.1. - Rozpočet Olomouckého kraje na rok 2023 - návrh rozpočtu
Příloha č. 3a): Výdaje odborů &amp;R&amp;"-,Kurzíva"Strana &amp;P (Celkem 193)</oddFooter>
  </headerFooter>
  <rowBreaks count="2" manualBreakCount="2">
    <brk id="73" min="1" max="7" man="1"/>
    <brk id="126" min="1" max="7" man="1"/>
  </rowBreaks>
  <colBreaks count="1" manualBreakCount="1">
    <brk id="12" max="10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153"/>
  <sheetViews>
    <sheetView showGridLines="0" view="pageBreakPreview" topLeftCell="A119" zoomScaleNormal="100" zoomScaleSheetLayoutView="100" workbookViewId="0">
      <selection activeCell="G95" activeCellId="4" sqref="G119:H119 G112:H112 G108:H108 G99:H99 G95:H95"/>
    </sheetView>
  </sheetViews>
  <sheetFormatPr defaultColWidth="9.140625" defaultRowHeight="14.25" x14ac:dyDescent="0.2"/>
  <cols>
    <col min="1" max="1" width="6" style="38" customWidth="1"/>
    <col min="2" max="2" width="9.42578125" style="43" customWidth="1"/>
    <col min="3" max="3" width="9.140625" style="43"/>
    <col min="4" max="4" width="58.7109375" style="38" customWidth="1"/>
    <col min="5" max="7" width="14.140625" style="36" customWidth="1"/>
    <col min="8" max="8" width="9.140625" style="38" customWidth="1"/>
    <col min="9" max="10" width="8.42578125" style="37" customWidth="1"/>
    <col min="11" max="12" width="9.140625" style="38"/>
    <col min="13" max="13" width="13.28515625" style="38" customWidth="1"/>
    <col min="14" max="16384" width="9.140625" style="38"/>
  </cols>
  <sheetData>
    <row r="1" spans="2:39" ht="23.25" x14ac:dyDescent="0.35">
      <c r="B1" s="114" t="s">
        <v>161</v>
      </c>
      <c r="G1" s="791" t="s">
        <v>72</v>
      </c>
      <c r="H1" s="791"/>
    </row>
    <row r="3" spans="2:39" x14ac:dyDescent="0.2">
      <c r="B3" s="53" t="s">
        <v>1</v>
      </c>
      <c r="C3" s="53" t="s">
        <v>73</v>
      </c>
    </row>
    <row r="4" spans="2:39" x14ac:dyDescent="0.2">
      <c r="C4" s="53" t="s">
        <v>41</v>
      </c>
    </row>
    <row r="6" spans="2:39" s="40" customFormat="1" ht="13.5" thickBot="1" x14ac:dyDescent="0.25">
      <c r="B6" s="116"/>
      <c r="C6" s="116"/>
      <c r="E6" s="37"/>
      <c r="F6" s="37"/>
      <c r="G6" s="37"/>
      <c r="H6" s="184" t="s">
        <v>6</v>
      </c>
      <c r="I6" s="37"/>
      <c r="J6" s="37"/>
    </row>
    <row r="7" spans="2:39" s="40" customFormat="1" ht="39.75" thickTop="1" thickBot="1" x14ac:dyDescent="0.25">
      <c r="B7" s="69" t="s">
        <v>2</v>
      </c>
      <c r="C7" s="70" t="s">
        <v>3</v>
      </c>
      <c r="D7" s="71" t="s">
        <v>4</v>
      </c>
      <c r="E7" s="72" t="s">
        <v>437</v>
      </c>
      <c r="F7" s="72" t="s">
        <v>439</v>
      </c>
      <c r="G7" s="72" t="s">
        <v>438</v>
      </c>
      <c r="H7" s="27" t="s">
        <v>5</v>
      </c>
      <c r="I7" s="68"/>
      <c r="J7" s="68"/>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row>
    <row r="8" spans="2:39" s="78" customFormat="1" thickTop="1" thickBot="1" x14ac:dyDescent="0.25">
      <c r="B8" s="73">
        <v>1</v>
      </c>
      <c r="C8" s="74">
        <v>2</v>
      </c>
      <c r="D8" s="74">
        <v>3</v>
      </c>
      <c r="E8" s="75">
        <v>4</v>
      </c>
      <c r="F8" s="75">
        <v>5</v>
      </c>
      <c r="G8" s="75">
        <v>6</v>
      </c>
      <c r="H8" s="76" t="s">
        <v>231</v>
      </c>
      <c r="I8" s="212"/>
      <c r="J8" s="212"/>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row>
    <row r="9" spans="2:39" ht="13.5" customHeight="1" thickTop="1" x14ac:dyDescent="0.2">
      <c r="B9" s="94">
        <v>3269</v>
      </c>
      <c r="C9" s="95">
        <v>50</v>
      </c>
      <c r="D9" s="86" t="s">
        <v>825</v>
      </c>
      <c r="E9" s="33">
        <f>SUM(I23)</f>
        <v>125</v>
      </c>
      <c r="F9" s="33">
        <f>SUM(J23)</f>
        <v>125</v>
      </c>
      <c r="G9" s="33">
        <f>SUM(G23)</f>
        <v>135</v>
      </c>
      <c r="H9" s="35">
        <f t="shared" ref="H9:H16" si="0">G9/E9*100</f>
        <v>108</v>
      </c>
    </row>
    <row r="10" spans="2:39" x14ac:dyDescent="0.2">
      <c r="B10" s="94">
        <v>3269</v>
      </c>
      <c r="C10" s="95">
        <v>51</v>
      </c>
      <c r="D10" s="150" t="s">
        <v>668</v>
      </c>
      <c r="E10" s="33">
        <f>SUM(I30)</f>
        <v>753</v>
      </c>
      <c r="F10" s="33">
        <f>SUM(J30)</f>
        <v>753</v>
      </c>
      <c r="G10" s="33">
        <f>SUM(G30)</f>
        <v>768</v>
      </c>
      <c r="H10" s="35">
        <f t="shared" si="0"/>
        <v>101.99203187250995</v>
      </c>
    </row>
    <row r="11" spans="2:39" s="192" customFormat="1" x14ac:dyDescent="0.2">
      <c r="B11" s="180">
        <v>3269</v>
      </c>
      <c r="C11" s="181">
        <v>54</v>
      </c>
      <c r="D11" s="98" t="s">
        <v>707</v>
      </c>
      <c r="E11" s="49">
        <f>SUM(I83)</f>
        <v>25</v>
      </c>
      <c r="F11" s="49">
        <f>SUM(J83)</f>
        <v>25</v>
      </c>
      <c r="G11" s="49">
        <f>SUM(G83)</f>
        <v>25</v>
      </c>
      <c r="H11" s="97">
        <f t="shared" si="0"/>
        <v>100</v>
      </c>
      <c r="I11" s="213"/>
      <c r="J11" s="213"/>
    </row>
    <row r="12" spans="2:39" s="192" customFormat="1" x14ac:dyDescent="0.2">
      <c r="B12" s="180">
        <v>3299</v>
      </c>
      <c r="C12" s="181">
        <v>50</v>
      </c>
      <c r="D12" s="86" t="s">
        <v>822</v>
      </c>
      <c r="E12" s="49"/>
      <c r="F12" s="49">
        <v>45</v>
      </c>
      <c r="G12" s="49"/>
      <c r="H12" s="97"/>
      <c r="I12" s="213"/>
      <c r="J12" s="213"/>
    </row>
    <row r="13" spans="2:39" s="192" customFormat="1" x14ac:dyDescent="0.2">
      <c r="B13" s="180">
        <v>3299</v>
      </c>
      <c r="C13" s="181">
        <v>51</v>
      </c>
      <c r="D13" s="150" t="s">
        <v>668</v>
      </c>
      <c r="E13" s="126"/>
      <c r="F13" s="126">
        <f>SUM(J89)</f>
        <v>90</v>
      </c>
      <c r="G13" s="126">
        <f>SUM(G89)</f>
        <v>100</v>
      </c>
      <c r="H13" s="97"/>
      <c r="I13" s="213"/>
      <c r="J13" s="213"/>
    </row>
    <row r="14" spans="2:39" s="192" customFormat="1" ht="28.5" x14ac:dyDescent="0.25">
      <c r="B14" s="180">
        <v>3299</v>
      </c>
      <c r="C14" s="181">
        <v>53</v>
      </c>
      <c r="D14" s="188" t="s">
        <v>702</v>
      </c>
      <c r="E14" s="126">
        <f>SUM(I93)</f>
        <v>9245</v>
      </c>
      <c r="F14" s="126">
        <f>SUM(J93)</f>
        <v>12095</v>
      </c>
      <c r="G14" s="126">
        <f>SUM(G93)</f>
        <v>10565</v>
      </c>
      <c r="H14" s="97">
        <f t="shared" si="0"/>
        <v>114.27798810167657</v>
      </c>
      <c r="I14" s="213"/>
      <c r="J14" s="213"/>
    </row>
    <row r="15" spans="2:39" s="192" customFormat="1" ht="30.75" customHeight="1" x14ac:dyDescent="0.25">
      <c r="B15" s="180">
        <v>3541</v>
      </c>
      <c r="C15" s="181">
        <v>53</v>
      </c>
      <c r="D15" s="188" t="s">
        <v>702</v>
      </c>
      <c r="E15" s="126">
        <f>SUM(I125)</f>
        <v>200</v>
      </c>
      <c r="F15" s="126">
        <f>SUM(J125)</f>
        <v>200</v>
      </c>
      <c r="G15" s="126">
        <f>SUM(G125)</f>
        <v>200</v>
      </c>
      <c r="H15" s="97">
        <f t="shared" si="0"/>
        <v>100</v>
      </c>
      <c r="I15" s="213"/>
      <c r="J15" s="213"/>
    </row>
    <row r="16" spans="2:39" x14ac:dyDescent="0.2">
      <c r="B16" s="94">
        <v>3792</v>
      </c>
      <c r="C16" s="95">
        <v>51</v>
      </c>
      <c r="D16" s="150" t="s">
        <v>668</v>
      </c>
      <c r="E16" s="25">
        <f>SUM(I133)</f>
        <v>105</v>
      </c>
      <c r="F16" s="25">
        <f>SUM(J133)</f>
        <v>105</v>
      </c>
      <c r="G16" s="25">
        <f>SUM(G133)</f>
        <v>115</v>
      </c>
      <c r="H16" s="35">
        <f t="shared" si="0"/>
        <v>109.52380952380953</v>
      </c>
    </row>
    <row r="17" spans="1:10" s="192" customFormat="1" ht="28.5" x14ac:dyDescent="0.25">
      <c r="B17" s="180">
        <v>3792</v>
      </c>
      <c r="C17" s="181">
        <v>53</v>
      </c>
      <c r="D17" s="188" t="s">
        <v>702</v>
      </c>
      <c r="E17" s="126">
        <f>SUM(I145)</f>
        <v>150</v>
      </c>
      <c r="F17" s="126">
        <f>SUM(J145)</f>
        <v>150</v>
      </c>
      <c r="G17" s="126">
        <f>SUM(G145)</f>
        <v>150</v>
      </c>
      <c r="H17" s="97">
        <f>G17/E17*100</f>
        <v>100</v>
      </c>
      <c r="I17" s="213"/>
      <c r="J17" s="213"/>
    </row>
    <row r="18" spans="1:10" s="192" customFormat="1" ht="15" thickBot="1" x14ac:dyDescent="0.25">
      <c r="B18" s="387">
        <v>6409</v>
      </c>
      <c r="C18" s="388">
        <v>59</v>
      </c>
      <c r="D18" s="118" t="s">
        <v>29</v>
      </c>
      <c r="E18" s="389"/>
      <c r="F18" s="389">
        <v>38</v>
      </c>
      <c r="G18" s="389"/>
      <c r="H18" s="283"/>
      <c r="I18" s="213"/>
      <c r="J18" s="213"/>
    </row>
    <row r="19" spans="1:10" s="103" customFormat="1" ht="16.5" thickTop="1" thickBot="1" x14ac:dyDescent="0.3">
      <c r="B19" s="761" t="s">
        <v>8</v>
      </c>
      <c r="C19" s="762"/>
      <c r="D19" s="763"/>
      <c r="E19" s="101">
        <f>SUM(E9:E17)</f>
        <v>10603</v>
      </c>
      <c r="F19" s="101">
        <f>SUM(F9:F18)</f>
        <v>13626</v>
      </c>
      <c r="G19" s="101">
        <f>SUM(G9:G18)</f>
        <v>12058</v>
      </c>
      <c r="H19" s="41">
        <f>G19/E19*100</f>
        <v>113.72253135904933</v>
      </c>
      <c r="I19" s="206"/>
      <c r="J19" s="206"/>
    </row>
    <row r="20" spans="1:10" ht="5.0999999999999996" customHeight="1" thickTop="1" x14ac:dyDescent="0.2">
      <c r="B20" s="38"/>
      <c r="C20" s="38"/>
      <c r="E20" s="38"/>
      <c r="F20" s="38"/>
      <c r="G20" s="38"/>
    </row>
    <row r="21" spans="1:10" x14ac:dyDescent="0.2">
      <c r="B21" s="39"/>
      <c r="C21" s="39"/>
      <c r="D21" s="39"/>
      <c r="E21" s="156"/>
      <c r="F21" s="156"/>
      <c r="G21" s="156"/>
      <c r="H21" s="156"/>
    </row>
    <row r="22" spans="1:10" ht="15" x14ac:dyDescent="0.25">
      <c r="B22" s="44" t="s">
        <v>10</v>
      </c>
    </row>
    <row r="23" spans="1:10" ht="17.25" customHeight="1" thickBot="1" x14ac:dyDescent="0.3">
      <c r="B23" s="45" t="s">
        <v>837</v>
      </c>
      <c r="C23" s="46"/>
      <c r="D23" s="47"/>
      <c r="E23" s="47"/>
      <c r="F23" s="48"/>
      <c r="G23" s="774">
        <f>SUM(G24)</f>
        <v>135</v>
      </c>
      <c r="H23" s="774"/>
      <c r="I23" s="208">
        <v>125</v>
      </c>
      <c r="J23" s="208">
        <v>125</v>
      </c>
    </row>
    <row r="24" spans="1:10" ht="15.75" thickTop="1" x14ac:dyDescent="0.25">
      <c r="A24" s="38">
        <v>5021</v>
      </c>
      <c r="B24" s="42" t="s">
        <v>18</v>
      </c>
      <c r="E24" s="38"/>
      <c r="G24" s="779">
        <f>125+10</f>
        <v>135</v>
      </c>
      <c r="H24" s="780"/>
      <c r="I24" s="214"/>
      <c r="J24" s="214"/>
    </row>
    <row r="25" spans="1:10" ht="15" x14ac:dyDescent="0.25">
      <c r="B25" s="776" t="s">
        <v>169</v>
      </c>
      <c r="C25" s="776"/>
      <c r="D25" s="776"/>
      <c r="E25" s="776"/>
      <c r="F25" s="776"/>
      <c r="G25" s="209"/>
      <c r="H25" s="210"/>
    </row>
    <row r="26" spans="1:10" hidden="1" x14ac:dyDescent="0.2">
      <c r="B26" s="782" t="s">
        <v>657</v>
      </c>
      <c r="C26" s="783"/>
      <c r="D26" s="783"/>
      <c r="E26" s="783"/>
      <c r="F26" s="783"/>
      <c r="G26" s="783"/>
      <c r="H26" s="783"/>
    </row>
    <row r="27" spans="1:10" x14ac:dyDescent="0.2">
      <c r="B27" s="783"/>
      <c r="C27" s="783"/>
      <c r="D27" s="783"/>
      <c r="E27" s="783"/>
      <c r="F27" s="783"/>
      <c r="G27" s="783"/>
      <c r="H27" s="783"/>
    </row>
    <row r="28" spans="1:10" ht="28.5" customHeight="1" x14ac:dyDescent="0.2">
      <c r="B28" s="784"/>
      <c r="C28" s="784"/>
      <c r="D28" s="784"/>
      <c r="E28" s="784"/>
      <c r="F28" s="784"/>
      <c r="G28" s="784"/>
      <c r="H28" s="784"/>
    </row>
    <row r="29" spans="1:10" ht="13.5" customHeight="1" x14ac:dyDescent="0.25">
      <c r="B29" s="238"/>
      <c r="C29" s="238"/>
      <c r="D29" s="238"/>
      <c r="E29" s="238"/>
      <c r="F29" s="238"/>
      <c r="G29" s="238"/>
      <c r="H29" s="238"/>
    </row>
    <row r="30" spans="1:10" ht="17.25" customHeight="1" thickBot="1" x14ac:dyDescent="0.3">
      <c r="B30" s="45" t="s">
        <v>684</v>
      </c>
      <c r="C30" s="46"/>
      <c r="D30" s="47"/>
      <c r="E30" s="48"/>
      <c r="F30" s="48"/>
      <c r="G30" s="774">
        <f>SUM(G31,G40,G43,G49,G57,G70)</f>
        <v>768</v>
      </c>
      <c r="H30" s="774"/>
      <c r="I30" s="208">
        <f>SUM(I31:I70)</f>
        <v>753</v>
      </c>
      <c r="J30" s="208">
        <f>SUM(J31:J70)</f>
        <v>753</v>
      </c>
    </row>
    <row r="31" spans="1:10" ht="15.75" thickTop="1" x14ac:dyDescent="0.25">
      <c r="A31" s="38">
        <v>5139</v>
      </c>
      <c r="B31" s="527" t="s">
        <v>509</v>
      </c>
      <c r="G31" s="779">
        <f>SUM(G32,G37)</f>
        <v>119</v>
      </c>
      <c r="H31" s="779"/>
      <c r="I31" s="37">
        <v>119</v>
      </c>
      <c r="J31" s="37">
        <v>119</v>
      </c>
    </row>
    <row r="32" spans="1:10" ht="15" customHeight="1" x14ac:dyDescent="0.25">
      <c r="B32" s="776" t="s">
        <v>162</v>
      </c>
      <c r="C32" s="776"/>
      <c r="D32" s="776"/>
      <c r="E32" s="776"/>
      <c r="F32" s="776"/>
      <c r="G32" s="777">
        <f>112-18</f>
        <v>94</v>
      </c>
      <c r="H32" s="778"/>
    </row>
    <row r="33" spans="1:10" ht="14.25" customHeight="1" x14ac:dyDescent="0.2">
      <c r="B33" s="793" t="s">
        <v>658</v>
      </c>
      <c r="C33" s="793"/>
      <c r="D33" s="793"/>
      <c r="E33" s="793"/>
      <c r="F33" s="793"/>
      <c r="G33" s="793"/>
      <c r="H33" s="793"/>
    </row>
    <row r="34" spans="1:10" ht="14.25" customHeight="1" x14ac:dyDescent="0.2">
      <c r="B34" s="793"/>
      <c r="C34" s="793"/>
      <c r="D34" s="793"/>
      <c r="E34" s="793"/>
      <c r="F34" s="793"/>
      <c r="G34" s="793"/>
      <c r="H34" s="793"/>
    </row>
    <row r="35" spans="1:10" ht="15" customHeight="1" x14ac:dyDescent="0.2">
      <c r="B35" s="793"/>
      <c r="C35" s="793"/>
      <c r="D35" s="793"/>
      <c r="E35" s="793"/>
      <c r="F35" s="793"/>
      <c r="G35" s="793"/>
      <c r="H35" s="793"/>
    </row>
    <row r="36" spans="1:10" ht="14.25" customHeight="1" x14ac:dyDescent="0.2">
      <c r="B36" s="561"/>
      <c r="C36" s="561"/>
      <c r="D36" s="561"/>
      <c r="E36" s="561"/>
      <c r="F36" s="561"/>
      <c r="G36" s="561"/>
      <c r="H36" s="561"/>
    </row>
    <row r="37" spans="1:10" ht="15" customHeight="1" x14ac:dyDescent="0.25">
      <c r="B37" s="776" t="s">
        <v>163</v>
      </c>
      <c r="C37" s="776"/>
      <c r="D37" s="776"/>
      <c r="E37" s="776"/>
      <c r="F37" s="776"/>
      <c r="G37" s="777">
        <v>25</v>
      </c>
      <c r="H37" s="778"/>
    </row>
    <row r="38" spans="1:10" ht="15" customHeight="1" x14ac:dyDescent="0.2">
      <c r="B38" s="793" t="s">
        <v>136</v>
      </c>
      <c r="C38" s="793"/>
      <c r="D38" s="793"/>
      <c r="E38" s="793"/>
      <c r="F38" s="793"/>
      <c r="G38" s="793"/>
      <c r="H38" s="793"/>
    </row>
    <row r="39" spans="1:10" ht="12.95" customHeight="1" x14ac:dyDescent="0.2">
      <c r="B39" s="57"/>
      <c r="C39" s="57"/>
      <c r="D39" s="57"/>
      <c r="E39" s="57"/>
      <c r="F39" s="57"/>
      <c r="G39" s="57"/>
      <c r="H39" s="57"/>
    </row>
    <row r="40" spans="1:10" ht="15" x14ac:dyDescent="0.25">
      <c r="A40" s="38">
        <v>5142</v>
      </c>
      <c r="B40" s="785" t="s">
        <v>831</v>
      </c>
      <c r="C40" s="786"/>
      <c r="D40" s="786"/>
      <c r="E40" s="377"/>
      <c r="F40" s="378"/>
      <c r="G40" s="779">
        <v>10</v>
      </c>
      <c r="H40" s="780"/>
      <c r="I40" s="37">
        <v>10</v>
      </c>
      <c r="J40" s="37">
        <v>10</v>
      </c>
    </row>
    <row r="41" spans="1:10" ht="15" x14ac:dyDescent="0.25">
      <c r="B41" s="782" t="s">
        <v>380</v>
      </c>
      <c r="C41" s="784"/>
      <c r="D41" s="784"/>
      <c r="E41" s="784"/>
      <c r="F41" s="784"/>
      <c r="G41" s="784"/>
      <c r="H41" s="784"/>
    </row>
    <row r="42" spans="1:10" ht="12.95" customHeight="1" x14ac:dyDescent="0.2">
      <c r="B42" s="379"/>
      <c r="C42" s="379"/>
      <c r="D42" s="379"/>
      <c r="E42" s="379"/>
      <c r="F42" s="379"/>
      <c r="G42" s="379"/>
      <c r="H42" s="379"/>
    </row>
    <row r="43" spans="1:10" ht="15" x14ac:dyDescent="0.25">
      <c r="A43" s="38">
        <v>5162</v>
      </c>
      <c r="B43" s="21" t="s">
        <v>223</v>
      </c>
      <c r="G43" s="779">
        <v>5</v>
      </c>
      <c r="H43" s="780"/>
      <c r="I43" s="37">
        <v>5</v>
      </c>
      <c r="J43" s="37">
        <v>5</v>
      </c>
    </row>
    <row r="44" spans="1:10" x14ac:dyDescent="0.2">
      <c r="B44" s="861" t="s">
        <v>659</v>
      </c>
      <c r="C44" s="862"/>
      <c r="D44" s="862"/>
      <c r="E44" s="862"/>
      <c r="F44" s="862"/>
      <c r="G44" s="862"/>
      <c r="H44" s="862"/>
    </row>
    <row r="45" spans="1:10" x14ac:dyDescent="0.2">
      <c r="B45" s="861"/>
      <c r="C45" s="862"/>
      <c r="D45" s="862"/>
      <c r="E45" s="862"/>
      <c r="F45" s="862"/>
      <c r="G45" s="862"/>
      <c r="H45" s="862"/>
    </row>
    <row r="46" spans="1:10" x14ac:dyDescent="0.2">
      <c r="B46" s="862"/>
      <c r="C46" s="862"/>
      <c r="D46" s="862"/>
      <c r="E46" s="862"/>
      <c r="F46" s="862"/>
      <c r="G46" s="862"/>
      <c r="H46" s="862"/>
    </row>
    <row r="47" spans="1:10" x14ac:dyDescent="0.2">
      <c r="B47" s="862"/>
      <c r="C47" s="862"/>
      <c r="D47" s="862"/>
      <c r="E47" s="862"/>
      <c r="F47" s="862"/>
      <c r="G47" s="862"/>
      <c r="H47" s="862"/>
    </row>
    <row r="48" spans="1:10" ht="13.5" customHeight="1" x14ac:dyDescent="0.2"/>
    <row r="49" spans="1:10" ht="15" x14ac:dyDescent="0.25">
      <c r="A49" s="38">
        <v>5164</v>
      </c>
      <c r="B49" s="42" t="s">
        <v>30</v>
      </c>
      <c r="G49" s="779">
        <f>SUM(G50,G54)</f>
        <v>83</v>
      </c>
      <c r="H49" s="780"/>
      <c r="I49" s="37">
        <v>68</v>
      </c>
      <c r="J49" s="37">
        <v>68</v>
      </c>
    </row>
    <row r="50" spans="1:10" ht="15" customHeight="1" x14ac:dyDescent="0.25">
      <c r="B50" s="776" t="s">
        <v>211</v>
      </c>
      <c r="C50" s="776"/>
      <c r="D50" s="776"/>
      <c r="E50" s="776"/>
      <c r="F50" s="776"/>
      <c r="G50" s="777">
        <v>48</v>
      </c>
      <c r="H50" s="778"/>
    </row>
    <row r="51" spans="1:10" x14ac:dyDescent="0.2">
      <c r="B51" s="793" t="s">
        <v>660</v>
      </c>
      <c r="C51" s="807"/>
      <c r="D51" s="807"/>
      <c r="E51" s="807"/>
      <c r="F51" s="807"/>
      <c r="G51" s="807"/>
      <c r="H51" s="807"/>
    </row>
    <row r="52" spans="1:10" x14ac:dyDescent="0.2">
      <c r="B52" s="807"/>
      <c r="C52" s="807"/>
      <c r="D52" s="807"/>
      <c r="E52" s="807"/>
      <c r="F52" s="807"/>
      <c r="G52" s="807"/>
      <c r="H52" s="807"/>
    </row>
    <row r="53" spans="1:10" ht="12.95" customHeight="1" x14ac:dyDescent="0.2">
      <c r="B53" s="561"/>
      <c r="C53" s="561"/>
      <c r="D53" s="561"/>
      <c r="E53" s="561"/>
      <c r="F53" s="561"/>
      <c r="G53" s="561"/>
      <c r="H53" s="561"/>
    </row>
    <row r="54" spans="1:10" ht="15" customHeight="1" x14ac:dyDescent="0.25">
      <c r="B54" s="776" t="s">
        <v>163</v>
      </c>
      <c r="C54" s="776"/>
      <c r="D54" s="776"/>
      <c r="E54" s="776"/>
      <c r="F54" s="776"/>
      <c r="G54" s="777">
        <f>20+15</f>
        <v>35</v>
      </c>
      <c r="H54" s="778"/>
    </row>
    <row r="55" spans="1:10" ht="15" customHeight="1" x14ac:dyDescent="0.2">
      <c r="B55" s="794" t="s">
        <v>212</v>
      </c>
      <c r="C55" s="794"/>
      <c r="D55" s="794"/>
      <c r="E55" s="794"/>
      <c r="F55" s="794"/>
      <c r="G55" s="794"/>
      <c r="H55" s="794"/>
    </row>
    <row r="56" spans="1:10" ht="12.95" customHeight="1" x14ac:dyDescent="0.2">
      <c r="B56" s="211"/>
      <c r="C56" s="211"/>
      <c r="D56" s="211"/>
      <c r="E56" s="211"/>
      <c r="F56" s="211"/>
      <c r="G56" s="211"/>
      <c r="H56" s="211"/>
    </row>
    <row r="57" spans="1:10" ht="15" x14ac:dyDescent="0.25">
      <c r="A57" s="38">
        <v>5169</v>
      </c>
      <c r="B57" s="42" t="s">
        <v>14</v>
      </c>
      <c r="G57" s="779">
        <f>SUM(G58,G62,G66)</f>
        <v>419</v>
      </c>
      <c r="H57" s="780"/>
      <c r="I57" s="37">
        <v>419</v>
      </c>
      <c r="J57" s="37">
        <v>419</v>
      </c>
    </row>
    <row r="58" spans="1:10" ht="15" x14ac:dyDescent="0.25">
      <c r="B58" s="546" t="s">
        <v>107</v>
      </c>
      <c r="G58" s="788">
        <f>364-20</f>
        <v>344</v>
      </c>
      <c r="H58" s="789"/>
    </row>
    <row r="59" spans="1:10" ht="15" customHeight="1" x14ac:dyDescent="0.2">
      <c r="B59" s="793" t="s">
        <v>661</v>
      </c>
      <c r="C59" s="793"/>
      <c r="D59" s="793"/>
      <c r="E59" s="793"/>
      <c r="F59" s="793"/>
      <c r="G59" s="793"/>
      <c r="H59" s="793"/>
    </row>
    <row r="60" spans="1:10" s="360" customFormat="1" ht="56.25" customHeight="1" x14ac:dyDescent="0.2">
      <c r="B60" s="793"/>
      <c r="C60" s="793"/>
      <c r="D60" s="793"/>
      <c r="E60" s="793"/>
      <c r="F60" s="793"/>
      <c r="G60" s="793"/>
      <c r="H60" s="793"/>
      <c r="I60" s="362"/>
      <c r="J60" s="362"/>
    </row>
    <row r="61" spans="1:10" s="360" customFormat="1" ht="15" customHeight="1" x14ac:dyDescent="0.2">
      <c r="I61" s="362"/>
      <c r="J61" s="362"/>
    </row>
    <row r="62" spans="1:10" ht="15" x14ac:dyDescent="0.25">
      <c r="B62" s="546" t="s">
        <v>164</v>
      </c>
      <c r="G62" s="788">
        <v>30</v>
      </c>
      <c r="H62" s="789"/>
    </row>
    <row r="63" spans="1:10" ht="15" customHeight="1" x14ac:dyDescent="0.2">
      <c r="B63" s="793" t="s">
        <v>662</v>
      </c>
      <c r="C63" s="793"/>
      <c r="D63" s="793"/>
      <c r="E63" s="793"/>
      <c r="F63" s="793"/>
      <c r="G63" s="793"/>
      <c r="H63" s="793"/>
    </row>
    <row r="64" spans="1:10" ht="15" customHeight="1" x14ac:dyDescent="0.2">
      <c r="B64" s="793"/>
      <c r="C64" s="793"/>
      <c r="D64" s="793"/>
      <c r="E64" s="793"/>
      <c r="F64" s="793"/>
      <c r="G64" s="793"/>
      <c r="H64" s="793"/>
    </row>
    <row r="65" spans="1:10" ht="15" customHeight="1" x14ac:dyDescent="0.2"/>
    <row r="66" spans="1:10" ht="15" x14ac:dyDescent="0.25">
      <c r="B66" s="546" t="s">
        <v>165</v>
      </c>
      <c r="G66" s="788">
        <f>65-20</f>
        <v>45</v>
      </c>
      <c r="H66" s="789"/>
    </row>
    <row r="67" spans="1:10" ht="14.25" customHeight="1" x14ac:dyDescent="0.2">
      <c r="B67" s="782" t="s">
        <v>166</v>
      </c>
      <c r="C67" s="782"/>
      <c r="D67" s="782"/>
      <c r="E67" s="782"/>
      <c r="F67" s="782"/>
      <c r="G67" s="782"/>
      <c r="H67" s="782"/>
    </row>
    <row r="68" spans="1:10" ht="15" customHeight="1" x14ac:dyDescent="0.25">
      <c r="B68" s="169"/>
      <c r="C68" s="169"/>
      <c r="D68" s="169"/>
      <c r="E68" s="169"/>
      <c r="F68" s="169"/>
      <c r="G68" s="169"/>
      <c r="H68" s="169"/>
    </row>
    <row r="69" spans="1:10" ht="15" customHeight="1" x14ac:dyDescent="0.25">
      <c r="B69" s="381"/>
      <c r="C69" s="381"/>
      <c r="D69" s="381"/>
      <c r="E69" s="381"/>
      <c r="F69" s="381"/>
      <c r="G69" s="381"/>
      <c r="H69" s="381"/>
    </row>
    <row r="70" spans="1:10" ht="15" x14ac:dyDescent="0.25">
      <c r="A70" s="38">
        <v>5175</v>
      </c>
      <c r="B70" s="42" t="s">
        <v>27</v>
      </c>
      <c r="G70" s="779">
        <f>SUM(G71,G76,G80)</f>
        <v>132</v>
      </c>
      <c r="H70" s="780"/>
      <c r="I70" s="37">
        <v>132</v>
      </c>
      <c r="J70" s="37">
        <v>132</v>
      </c>
    </row>
    <row r="71" spans="1:10" ht="15" x14ac:dyDescent="0.25">
      <c r="B71" s="546" t="s">
        <v>167</v>
      </c>
      <c r="G71" s="788">
        <v>17</v>
      </c>
      <c r="H71" s="789"/>
    </row>
    <row r="72" spans="1:10" ht="14.25" customHeight="1" x14ac:dyDescent="0.25">
      <c r="B72" s="782" t="s">
        <v>221</v>
      </c>
      <c r="C72" s="868"/>
      <c r="D72" s="868"/>
      <c r="E72" s="868"/>
      <c r="F72" s="868"/>
      <c r="G72" s="868"/>
      <c r="H72" s="868"/>
    </row>
    <row r="73" spans="1:10" ht="15" hidden="1" customHeight="1" x14ac:dyDescent="0.2">
      <c r="B73" s="553"/>
      <c r="C73" s="553"/>
      <c r="D73" s="553"/>
      <c r="E73" s="553"/>
      <c r="F73" s="553"/>
      <c r="G73" s="553"/>
      <c r="H73" s="553"/>
    </row>
    <row r="74" spans="1:10" ht="15" customHeight="1" x14ac:dyDescent="0.2">
      <c r="B74" s="553"/>
      <c r="C74" s="553"/>
      <c r="D74" s="553"/>
      <c r="E74" s="553"/>
      <c r="F74" s="553"/>
      <c r="G74" s="553"/>
      <c r="H74" s="553"/>
    </row>
    <row r="75" spans="1:10" ht="15" hidden="1" customHeight="1" x14ac:dyDescent="0.2">
      <c r="B75" s="553"/>
      <c r="C75" s="553"/>
      <c r="D75" s="553"/>
      <c r="E75" s="553"/>
      <c r="F75" s="553"/>
      <c r="G75" s="553"/>
      <c r="H75" s="553"/>
    </row>
    <row r="76" spans="1:10" ht="28.5" customHeight="1" x14ac:dyDescent="0.25">
      <c r="B76" s="843" t="s">
        <v>663</v>
      </c>
      <c r="C76" s="843"/>
      <c r="D76" s="843"/>
      <c r="E76" s="843"/>
      <c r="F76" s="843"/>
      <c r="G76" s="788">
        <v>50</v>
      </c>
      <c r="H76" s="789"/>
    </row>
    <row r="77" spans="1:10" ht="15" customHeight="1" x14ac:dyDescent="0.2">
      <c r="B77" s="782" t="s">
        <v>664</v>
      </c>
      <c r="C77" s="782"/>
      <c r="D77" s="782"/>
      <c r="E77" s="782"/>
      <c r="F77" s="782"/>
      <c r="G77" s="782"/>
      <c r="H77" s="782"/>
    </row>
    <row r="78" spans="1:10" ht="15" customHeight="1" x14ac:dyDescent="0.2">
      <c r="B78" s="782"/>
      <c r="C78" s="782"/>
      <c r="D78" s="782"/>
      <c r="E78" s="782"/>
      <c r="F78" s="782"/>
      <c r="G78" s="782"/>
      <c r="H78" s="782"/>
    </row>
    <row r="79" spans="1:10" ht="15" customHeight="1" x14ac:dyDescent="0.2">
      <c r="B79" s="553"/>
      <c r="C79" s="553"/>
      <c r="D79" s="553"/>
      <c r="E79" s="553"/>
      <c r="F79" s="553"/>
      <c r="G79" s="553"/>
      <c r="H79" s="553"/>
    </row>
    <row r="80" spans="1:10" ht="15" x14ac:dyDescent="0.25">
      <c r="B80" s="546" t="s">
        <v>168</v>
      </c>
      <c r="G80" s="788">
        <v>65</v>
      </c>
      <c r="H80" s="789"/>
    </row>
    <row r="81" spans="1:11" ht="15" x14ac:dyDescent="0.25">
      <c r="B81" s="555" t="s">
        <v>225</v>
      </c>
      <c r="G81" s="406"/>
      <c r="H81" s="407"/>
    </row>
    <row r="82" spans="1:11" ht="15" customHeight="1" x14ac:dyDescent="0.2">
      <c r="B82" s="170"/>
      <c r="C82" s="170"/>
      <c r="D82" s="170"/>
      <c r="E82" s="170"/>
      <c r="F82" s="170"/>
      <c r="G82" s="170"/>
      <c r="H82" s="170"/>
    </row>
    <row r="83" spans="1:11" ht="15.75" thickBot="1" x14ac:dyDescent="0.3">
      <c r="B83" s="45" t="s">
        <v>710</v>
      </c>
      <c r="C83" s="46"/>
      <c r="D83" s="47"/>
      <c r="E83" s="48"/>
      <c r="F83" s="48"/>
      <c r="G83" s="774">
        <f>SUM(G84)</f>
        <v>25</v>
      </c>
      <c r="H83" s="774"/>
      <c r="I83" s="208">
        <v>25</v>
      </c>
      <c r="J83" s="208">
        <v>25</v>
      </c>
    </row>
    <row r="84" spans="1:11" ht="15.75" thickTop="1" x14ac:dyDescent="0.25">
      <c r="A84" s="38">
        <v>5499</v>
      </c>
      <c r="B84" s="42" t="s">
        <v>666</v>
      </c>
      <c r="G84" s="779">
        <v>25</v>
      </c>
      <c r="H84" s="780"/>
    </row>
    <row r="85" spans="1:11" ht="15" x14ac:dyDescent="0.25">
      <c r="B85" s="546" t="s">
        <v>226</v>
      </c>
      <c r="G85" s="167"/>
      <c r="H85" s="168"/>
    </row>
    <row r="86" spans="1:11" x14ac:dyDescent="0.2">
      <c r="B86" s="793" t="s">
        <v>665</v>
      </c>
      <c r="C86" s="807"/>
      <c r="D86" s="807"/>
      <c r="E86" s="807"/>
      <c r="F86" s="807"/>
      <c r="G86" s="807"/>
      <c r="H86" s="807"/>
    </row>
    <row r="87" spans="1:11" ht="31.5" customHeight="1" x14ac:dyDescent="0.2">
      <c r="B87" s="807"/>
      <c r="C87" s="807"/>
      <c r="D87" s="807"/>
      <c r="E87" s="807"/>
      <c r="F87" s="807"/>
      <c r="G87" s="807"/>
      <c r="H87" s="807"/>
    </row>
    <row r="88" spans="1:11" ht="9.75" customHeight="1" x14ac:dyDescent="0.2"/>
    <row r="89" spans="1:11" ht="17.25" customHeight="1" thickBot="1" x14ac:dyDescent="0.3">
      <c r="B89" s="45" t="s">
        <v>712</v>
      </c>
      <c r="C89" s="46"/>
      <c r="D89" s="47"/>
      <c r="E89" s="48"/>
      <c r="F89" s="48"/>
      <c r="G89" s="774">
        <f>SUM(G90)</f>
        <v>100</v>
      </c>
      <c r="H89" s="774"/>
      <c r="I89" s="208"/>
      <c r="J89" s="208">
        <v>90</v>
      </c>
    </row>
    <row r="90" spans="1:11" ht="15.75" thickTop="1" x14ac:dyDescent="0.25">
      <c r="A90" s="38">
        <v>5169</v>
      </c>
      <c r="B90" s="527" t="s">
        <v>14</v>
      </c>
      <c r="G90" s="779">
        <v>100</v>
      </c>
      <c r="H90" s="780"/>
    </row>
    <row r="91" spans="1:11" x14ac:dyDescent="0.2">
      <c r="B91" s="773" t="s">
        <v>713</v>
      </c>
      <c r="C91" s="773"/>
      <c r="D91" s="773"/>
      <c r="E91" s="773"/>
      <c r="F91" s="773"/>
      <c r="G91" s="773"/>
      <c r="H91" s="773"/>
    </row>
    <row r="92" spans="1:11" ht="15" x14ac:dyDescent="0.25">
      <c r="B92" s="527"/>
      <c r="G92" s="525"/>
      <c r="H92" s="526"/>
    </row>
    <row r="93" spans="1:11" ht="32.25" customHeight="1" thickBot="1" x14ac:dyDescent="0.3">
      <c r="B93" s="755" t="s">
        <v>838</v>
      </c>
      <c r="C93" s="756"/>
      <c r="D93" s="756"/>
      <c r="E93" s="756"/>
      <c r="F93" s="756"/>
      <c r="G93" s="774">
        <f>SUM(G94)</f>
        <v>10565</v>
      </c>
      <c r="H93" s="774"/>
      <c r="I93" s="208">
        <f>SUM(I94)</f>
        <v>9245</v>
      </c>
      <c r="J93" s="208">
        <f>SUM(J94)</f>
        <v>12095</v>
      </c>
      <c r="K93" s="208">
        <f t="shared" ref="K93" si="1">SUM(K94)</f>
        <v>0</v>
      </c>
    </row>
    <row r="94" spans="1:11" ht="14.25" customHeight="1" thickTop="1" x14ac:dyDescent="0.25">
      <c r="A94" s="38">
        <v>5331</v>
      </c>
      <c r="B94" s="42" t="s">
        <v>99</v>
      </c>
      <c r="G94" s="779">
        <f>SUM(G95,G99,G108,G112,G119)</f>
        <v>10565</v>
      </c>
      <c r="H94" s="780"/>
      <c r="I94" s="37">
        <v>9245</v>
      </c>
      <c r="J94" s="37">
        <v>12095</v>
      </c>
    </row>
    <row r="95" spans="1:11" ht="15" x14ac:dyDescent="0.25">
      <c r="B95" s="864" t="s">
        <v>717</v>
      </c>
      <c r="C95" s="865"/>
      <c r="D95" s="865"/>
      <c r="E95" s="865"/>
      <c r="F95" s="865"/>
      <c r="G95" s="788">
        <v>100</v>
      </c>
      <c r="H95" s="789"/>
    </row>
    <row r="96" spans="1:11" ht="15" hidden="1" customHeight="1" x14ac:dyDescent="0.2">
      <c r="B96" s="773" t="s">
        <v>213</v>
      </c>
      <c r="C96" s="773"/>
      <c r="D96" s="773"/>
      <c r="E96" s="773"/>
      <c r="F96" s="773"/>
      <c r="G96" s="773"/>
      <c r="H96" s="773"/>
    </row>
    <row r="97" spans="2:8" ht="28.5" customHeight="1" x14ac:dyDescent="0.2">
      <c r="B97" s="773"/>
      <c r="C97" s="773"/>
      <c r="D97" s="773"/>
      <c r="E97" s="773"/>
      <c r="F97" s="773"/>
      <c r="G97" s="773"/>
      <c r="H97" s="773"/>
    </row>
    <row r="98" spans="2:8" ht="15" customHeight="1" x14ac:dyDescent="0.2">
      <c r="B98" s="552"/>
      <c r="C98" s="552"/>
      <c r="D98" s="552"/>
      <c r="E98" s="552"/>
      <c r="F98" s="552"/>
      <c r="G98" s="552"/>
      <c r="H98" s="552"/>
    </row>
    <row r="99" spans="2:8" ht="15" x14ac:dyDescent="0.25">
      <c r="B99" s="866" t="s">
        <v>214</v>
      </c>
      <c r="C99" s="867"/>
      <c r="D99" s="867"/>
      <c r="E99" s="867"/>
      <c r="F99" s="867"/>
      <c r="G99" s="788">
        <v>590</v>
      </c>
      <c r="H99" s="789"/>
    </row>
    <row r="100" spans="2:8" ht="15.75" customHeight="1" x14ac:dyDescent="0.2">
      <c r="B100" s="782" t="s">
        <v>716</v>
      </c>
      <c r="C100" s="782"/>
      <c r="D100" s="782"/>
      <c r="E100" s="782"/>
      <c r="F100" s="782"/>
      <c r="G100" s="782"/>
      <c r="H100" s="782"/>
    </row>
    <row r="101" spans="2:8" ht="15" customHeight="1" x14ac:dyDescent="0.2">
      <c r="B101" s="782"/>
      <c r="C101" s="782"/>
      <c r="D101" s="782"/>
      <c r="E101" s="782"/>
      <c r="F101" s="782"/>
      <c r="G101" s="782"/>
      <c r="H101" s="782"/>
    </row>
    <row r="102" spans="2:8" ht="15" customHeight="1" x14ac:dyDescent="0.2">
      <c r="B102" s="782"/>
      <c r="C102" s="782"/>
      <c r="D102" s="782"/>
      <c r="E102" s="782"/>
      <c r="F102" s="782"/>
      <c r="G102" s="782"/>
      <c r="H102" s="782"/>
    </row>
    <row r="103" spans="2:8" ht="15" customHeight="1" x14ac:dyDescent="0.2">
      <c r="B103" s="782"/>
      <c r="C103" s="782"/>
      <c r="D103" s="782"/>
      <c r="E103" s="782"/>
      <c r="F103" s="782"/>
      <c r="G103" s="782"/>
      <c r="H103" s="782"/>
    </row>
    <row r="104" spans="2:8" ht="15" customHeight="1" x14ac:dyDescent="0.2">
      <c r="B104" s="782"/>
      <c r="C104" s="782"/>
      <c r="D104" s="782"/>
      <c r="E104" s="782"/>
      <c r="F104" s="782"/>
      <c r="G104" s="782"/>
      <c r="H104" s="782"/>
    </row>
    <row r="105" spans="2:8" ht="12" customHeight="1" x14ac:dyDescent="0.2">
      <c r="B105" s="782"/>
      <c r="C105" s="782"/>
      <c r="D105" s="782"/>
      <c r="E105" s="782"/>
      <c r="F105" s="782"/>
      <c r="G105" s="782"/>
      <c r="H105" s="782"/>
    </row>
    <row r="106" spans="2:8" ht="12" customHeight="1" x14ac:dyDescent="0.2">
      <c r="B106" s="782"/>
      <c r="C106" s="782"/>
      <c r="D106" s="782"/>
      <c r="E106" s="782"/>
      <c r="F106" s="782"/>
      <c r="G106" s="782"/>
      <c r="H106" s="782"/>
    </row>
    <row r="107" spans="2:8" ht="15" x14ac:dyDescent="0.25">
      <c r="B107" s="546"/>
      <c r="C107" s="588"/>
      <c r="D107" s="588"/>
      <c r="E107" s="588"/>
      <c r="F107" s="588"/>
      <c r="G107" s="556"/>
      <c r="H107" s="557"/>
    </row>
    <row r="108" spans="2:8" ht="15" x14ac:dyDescent="0.25">
      <c r="B108" s="866" t="s">
        <v>165</v>
      </c>
      <c r="C108" s="867"/>
      <c r="D108" s="867"/>
      <c r="E108" s="867"/>
      <c r="F108" s="867"/>
      <c r="G108" s="788">
        <f>225+50</f>
        <v>275</v>
      </c>
      <c r="H108" s="789"/>
    </row>
    <row r="109" spans="2:8" ht="18" customHeight="1" x14ac:dyDescent="0.2">
      <c r="B109" s="782" t="s">
        <v>714</v>
      </c>
      <c r="C109" s="773"/>
      <c r="D109" s="773"/>
      <c r="E109" s="773"/>
      <c r="F109" s="773"/>
      <c r="G109" s="773"/>
      <c r="H109" s="773"/>
    </row>
    <row r="110" spans="2:8" ht="13.5" customHeight="1" x14ac:dyDescent="0.2">
      <c r="B110" s="773"/>
      <c r="C110" s="773"/>
      <c r="D110" s="773"/>
      <c r="E110" s="773"/>
      <c r="F110" s="773"/>
      <c r="G110" s="773"/>
      <c r="H110" s="773"/>
    </row>
    <row r="111" spans="2:8" ht="15" x14ac:dyDescent="0.25">
      <c r="B111" s="546"/>
      <c r="C111" s="588"/>
      <c r="D111" s="588"/>
      <c r="E111" s="588"/>
      <c r="F111" s="588"/>
      <c r="G111" s="556"/>
      <c r="H111" s="557"/>
    </row>
    <row r="112" spans="2:8" ht="14.25" customHeight="1" x14ac:dyDescent="0.25">
      <c r="B112" s="855" t="s">
        <v>248</v>
      </c>
      <c r="C112" s="863"/>
      <c r="D112" s="863"/>
      <c r="E112" s="863"/>
      <c r="F112" s="863"/>
      <c r="G112" s="788">
        <v>500</v>
      </c>
      <c r="H112" s="789"/>
    </row>
    <row r="113" spans="1:10" ht="14.25" customHeight="1" x14ac:dyDescent="0.2">
      <c r="B113" s="793" t="s">
        <v>381</v>
      </c>
      <c r="C113" s="793"/>
      <c r="D113" s="793"/>
      <c r="E113" s="793"/>
      <c r="F113" s="793"/>
      <c r="G113" s="793"/>
      <c r="H113" s="793"/>
    </row>
    <row r="114" spans="1:10" x14ac:dyDescent="0.2">
      <c r="B114" s="793"/>
      <c r="C114" s="793"/>
      <c r="D114" s="793"/>
      <c r="E114" s="793"/>
      <c r="F114" s="793"/>
      <c r="G114" s="793"/>
      <c r="H114" s="793"/>
    </row>
    <row r="115" spans="1:10" x14ac:dyDescent="0.2">
      <c r="B115" s="793"/>
      <c r="C115" s="793"/>
      <c r="D115" s="793"/>
      <c r="E115" s="793"/>
      <c r="F115" s="793"/>
      <c r="G115" s="793"/>
      <c r="H115" s="793"/>
    </row>
    <row r="116" spans="1:10" x14ac:dyDescent="0.2">
      <c r="B116" s="793"/>
      <c r="C116" s="793"/>
      <c r="D116" s="793"/>
      <c r="E116" s="793"/>
      <c r="F116" s="793"/>
      <c r="G116" s="793"/>
      <c r="H116" s="793"/>
    </row>
    <row r="117" spans="1:10" ht="16.5" customHeight="1" x14ac:dyDescent="0.2">
      <c r="B117" s="793"/>
      <c r="C117" s="793"/>
      <c r="D117" s="793"/>
      <c r="E117" s="793"/>
      <c r="F117" s="793"/>
      <c r="G117" s="793"/>
      <c r="H117" s="793"/>
    </row>
    <row r="118" spans="1:10" ht="18" customHeight="1" x14ac:dyDescent="0.2">
      <c r="B118" s="38"/>
      <c r="C118" s="38"/>
      <c r="E118" s="38"/>
      <c r="F118" s="38"/>
      <c r="G118" s="38"/>
    </row>
    <row r="119" spans="1:10" ht="15" x14ac:dyDescent="0.25">
      <c r="B119" s="866" t="s">
        <v>215</v>
      </c>
      <c r="C119" s="867"/>
      <c r="D119" s="867"/>
      <c r="E119" s="867"/>
      <c r="F119" s="867"/>
      <c r="G119" s="788">
        <v>9100</v>
      </c>
      <c r="H119" s="789"/>
    </row>
    <row r="120" spans="1:10" ht="15.75" customHeight="1" x14ac:dyDescent="0.2">
      <c r="B120" s="782" t="s">
        <v>715</v>
      </c>
      <c r="C120" s="782"/>
      <c r="D120" s="782"/>
      <c r="E120" s="782"/>
      <c r="F120" s="782"/>
      <c r="G120" s="782"/>
      <c r="H120" s="782"/>
    </row>
    <row r="121" spans="1:10" ht="15.75" customHeight="1" x14ac:dyDescent="0.2">
      <c r="B121" s="782"/>
      <c r="C121" s="782"/>
      <c r="D121" s="782"/>
      <c r="E121" s="782"/>
      <c r="F121" s="782"/>
      <c r="G121" s="782"/>
      <c r="H121" s="782"/>
    </row>
    <row r="122" spans="1:10" ht="18" customHeight="1" x14ac:dyDescent="0.2">
      <c r="B122" s="782"/>
      <c r="C122" s="782"/>
      <c r="D122" s="782"/>
      <c r="E122" s="782"/>
      <c r="F122" s="782"/>
      <c r="G122" s="782"/>
      <c r="H122" s="782"/>
    </row>
    <row r="123" spans="1:10" ht="21.75" customHeight="1" x14ac:dyDescent="0.2">
      <c r="B123" s="782"/>
      <c r="C123" s="782"/>
      <c r="D123" s="782"/>
      <c r="E123" s="782"/>
      <c r="F123" s="782"/>
      <c r="G123" s="782"/>
      <c r="H123" s="782"/>
    </row>
    <row r="124" spans="1:10" x14ac:dyDescent="0.2">
      <c r="B124" s="170"/>
      <c r="C124" s="170"/>
      <c r="D124" s="170"/>
      <c r="E124" s="170"/>
      <c r="F124" s="170"/>
      <c r="G124" s="170"/>
      <c r="H124" s="170"/>
    </row>
    <row r="125" spans="1:10" ht="30.75" customHeight="1" thickBot="1" x14ac:dyDescent="0.3">
      <c r="B125" s="755" t="s">
        <v>839</v>
      </c>
      <c r="C125" s="756"/>
      <c r="D125" s="756"/>
      <c r="E125" s="756"/>
      <c r="F125" s="756"/>
      <c r="G125" s="774">
        <f>SUM(G126)</f>
        <v>200</v>
      </c>
      <c r="H125" s="774"/>
      <c r="I125" s="208">
        <v>200</v>
      </c>
      <c r="J125" s="208">
        <v>200</v>
      </c>
    </row>
    <row r="126" spans="1:10" ht="14.25" customHeight="1" thickTop="1" x14ac:dyDescent="0.25">
      <c r="A126" s="38">
        <v>5331</v>
      </c>
      <c r="B126" s="42" t="s">
        <v>99</v>
      </c>
      <c r="G126" s="779">
        <v>200</v>
      </c>
      <c r="H126" s="780"/>
    </row>
    <row r="127" spans="1:10" s="284" customFormat="1" ht="32.25" customHeight="1" x14ac:dyDescent="0.25">
      <c r="B127" s="846" t="s">
        <v>170</v>
      </c>
      <c r="C127" s="846"/>
      <c r="D127" s="846"/>
      <c r="E127" s="846"/>
      <c r="F127" s="846"/>
      <c r="G127" s="846"/>
      <c r="H127" s="846"/>
      <c r="I127" s="285"/>
      <c r="J127" s="285"/>
    </row>
    <row r="128" spans="1:10" ht="14.25" customHeight="1" x14ac:dyDescent="0.2">
      <c r="B128" s="793" t="s">
        <v>718</v>
      </c>
      <c r="C128" s="793"/>
      <c r="D128" s="793"/>
      <c r="E128" s="793"/>
      <c r="F128" s="793"/>
      <c r="G128" s="793"/>
      <c r="H128" s="793"/>
    </row>
    <row r="129" spans="1:11" x14ac:dyDescent="0.2">
      <c r="B129" s="793"/>
      <c r="C129" s="793"/>
      <c r="D129" s="793"/>
      <c r="E129" s="793"/>
      <c r="F129" s="793"/>
      <c r="G129" s="793"/>
      <c r="H129" s="793"/>
    </row>
    <row r="130" spans="1:11" x14ac:dyDescent="0.2">
      <c r="B130" s="793"/>
      <c r="C130" s="793"/>
      <c r="D130" s="793"/>
      <c r="E130" s="793"/>
      <c r="F130" s="793"/>
      <c r="G130" s="793"/>
      <c r="H130" s="793"/>
    </row>
    <row r="131" spans="1:11" ht="15.75" customHeight="1" x14ac:dyDescent="0.2">
      <c r="B131" s="793"/>
      <c r="C131" s="793"/>
      <c r="D131" s="793"/>
      <c r="E131" s="793"/>
      <c r="F131" s="793"/>
      <c r="G131" s="793"/>
      <c r="H131" s="793"/>
    </row>
    <row r="132" spans="1:11" x14ac:dyDescent="0.2">
      <c r="B132" s="170"/>
      <c r="C132" s="170"/>
      <c r="D132" s="170"/>
      <c r="E132" s="170"/>
      <c r="F132" s="170"/>
      <c r="G132" s="170"/>
      <c r="H132" s="170"/>
    </row>
    <row r="133" spans="1:11" ht="17.25" customHeight="1" thickBot="1" x14ac:dyDescent="0.3">
      <c r="B133" s="45" t="s">
        <v>685</v>
      </c>
      <c r="C133" s="46"/>
      <c r="D133" s="47"/>
      <c r="E133" s="48"/>
      <c r="F133" s="48"/>
      <c r="G133" s="774">
        <f>SUM(G134,G140)</f>
        <v>115</v>
      </c>
      <c r="H133" s="774"/>
      <c r="I133" s="208">
        <f>SUM(I134:I140)</f>
        <v>105</v>
      </c>
      <c r="J133" s="208">
        <f>SUM(J134:J140)</f>
        <v>105</v>
      </c>
    </row>
    <row r="134" spans="1:11" ht="15.75" thickTop="1" x14ac:dyDescent="0.25">
      <c r="A134" s="38">
        <v>5169</v>
      </c>
      <c r="B134" s="42" t="s">
        <v>14</v>
      </c>
      <c r="G134" s="779">
        <v>40</v>
      </c>
      <c r="H134" s="780"/>
      <c r="I134" s="37">
        <v>40</v>
      </c>
      <c r="J134" s="37">
        <v>20</v>
      </c>
    </row>
    <row r="135" spans="1:11" ht="15" x14ac:dyDescent="0.25">
      <c r="B135" s="61" t="s">
        <v>95</v>
      </c>
      <c r="G135" s="831"/>
      <c r="H135" s="832"/>
      <c r="I135" s="37">
        <v>20</v>
      </c>
      <c r="J135" s="37">
        <v>0</v>
      </c>
      <c r="K135" s="38" t="s">
        <v>362</v>
      </c>
    </row>
    <row r="136" spans="1:11" ht="14.25" customHeight="1" x14ac:dyDescent="0.2">
      <c r="B136" s="793" t="s">
        <v>719</v>
      </c>
      <c r="C136" s="793"/>
      <c r="D136" s="793"/>
      <c r="E136" s="793"/>
      <c r="F136" s="793"/>
      <c r="G136" s="793"/>
      <c r="H136" s="793"/>
    </row>
    <row r="137" spans="1:11" ht="14.25" customHeight="1" x14ac:dyDescent="0.2">
      <c r="B137" s="793"/>
      <c r="C137" s="793"/>
      <c r="D137" s="793"/>
      <c r="E137" s="793"/>
      <c r="F137" s="793"/>
      <c r="G137" s="793"/>
      <c r="H137" s="793"/>
    </row>
    <row r="138" spans="1:11" x14ac:dyDescent="0.2">
      <c r="B138" s="793"/>
      <c r="C138" s="793"/>
      <c r="D138" s="793"/>
      <c r="E138" s="793"/>
      <c r="F138" s="793"/>
      <c r="G138" s="793"/>
      <c r="H138" s="793"/>
    </row>
    <row r="139" spans="1:11" ht="12.95" customHeight="1" x14ac:dyDescent="0.2"/>
    <row r="140" spans="1:11" ht="15" x14ac:dyDescent="0.25">
      <c r="A140" s="38">
        <v>5175</v>
      </c>
      <c r="B140" s="42" t="s">
        <v>27</v>
      </c>
      <c r="G140" s="779">
        <v>75</v>
      </c>
      <c r="H140" s="780"/>
      <c r="I140" s="37">
        <v>45</v>
      </c>
      <c r="J140" s="37">
        <v>85</v>
      </c>
    </row>
    <row r="141" spans="1:11" ht="15" x14ac:dyDescent="0.25">
      <c r="B141" s="61" t="s">
        <v>94</v>
      </c>
      <c r="G141" s="831"/>
      <c r="H141" s="832"/>
    </row>
    <row r="142" spans="1:11" x14ac:dyDescent="0.2">
      <c r="B142" s="782" t="s">
        <v>249</v>
      </c>
      <c r="C142" s="783"/>
      <c r="D142" s="783"/>
      <c r="E142" s="783"/>
      <c r="F142" s="783"/>
      <c r="G142" s="783"/>
      <c r="H142" s="783"/>
    </row>
    <row r="143" spans="1:11" x14ac:dyDescent="0.2">
      <c r="B143" s="783"/>
      <c r="C143" s="783"/>
      <c r="D143" s="783"/>
      <c r="E143" s="783"/>
      <c r="F143" s="783"/>
      <c r="G143" s="783"/>
      <c r="H143" s="783"/>
    </row>
    <row r="144" spans="1:11" ht="12.95" customHeight="1" x14ac:dyDescent="0.2"/>
    <row r="145" spans="1:10" ht="30.75" customHeight="1" thickBot="1" x14ac:dyDescent="0.3">
      <c r="B145" s="755" t="s">
        <v>840</v>
      </c>
      <c r="C145" s="756"/>
      <c r="D145" s="756"/>
      <c r="E145" s="756"/>
      <c r="F145" s="756"/>
      <c r="G145" s="774">
        <f>SUM(G146)</f>
        <v>150</v>
      </c>
      <c r="H145" s="774"/>
      <c r="I145" s="208">
        <v>150</v>
      </c>
      <c r="J145" s="208">
        <v>150</v>
      </c>
    </row>
    <row r="146" spans="1:10" ht="14.25" customHeight="1" thickTop="1" x14ac:dyDescent="0.25">
      <c r="A146" s="38">
        <v>5331</v>
      </c>
      <c r="B146" s="42" t="s">
        <v>99</v>
      </c>
      <c r="G146" s="779">
        <v>150</v>
      </c>
      <c r="H146" s="780"/>
    </row>
    <row r="147" spans="1:10" ht="14.25" customHeight="1" x14ac:dyDescent="0.25">
      <c r="B147" s="830" t="s">
        <v>227</v>
      </c>
      <c r="C147" s="830"/>
      <c r="D147" s="830"/>
      <c r="E147" s="830"/>
      <c r="F147" s="830"/>
      <c r="G147" s="167"/>
      <c r="H147" s="168"/>
    </row>
    <row r="148" spans="1:10" ht="25.5" customHeight="1" x14ac:dyDescent="0.2">
      <c r="B148" s="782" t="s">
        <v>216</v>
      </c>
      <c r="C148" s="782"/>
      <c r="D148" s="782"/>
      <c r="E148" s="782"/>
      <c r="F148" s="782"/>
      <c r="G148" s="782"/>
      <c r="H148" s="782"/>
    </row>
    <row r="149" spans="1:10" ht="15" customHeight="1" x14ac:dyDescent="0.2">
      <c r="B149" s="792"/>
      <c r="C149" s="792"/>
      <c r="D149" s="792"/>
      <c r="E149" s="792"/>
      <c r="F149" s="792"/>
      <c r="G149" s="792"/>
      <c r="H149" s="792"/>
    </row>
    <row r="150" spans="1:10" x14ac:dyDescent="0.2">
      <c r="B150" s="792"/>
      <c r="C150" s="792"/>
      <c r="D150" s="792"/>
      <c r="E150" s="792"/>
      <c r="F150" s="792"/>
      <c r="G150" s="792"/>
      <c r="H150" s="792"/>
    </row>
    <row r="151" spans="1:10" x14ac:dyDescent="0.2">
      <c r="D151" s="300" t="s">
        <v>317</v>
      </c>
      <c r="E151" s="301">
        <f>SUM(E19)</f>
        <v>10603</v>
      </c>
      <c r="F151" s="301">
        <f>SUM(F19)</f>
        <v>13626</v>
      </c>
      <c r="G151" s="301">
        <f>SUM(G19)</f>
        <v>12058</v>
      </c>
    </row>
    <row r="152" spans="1:10" x14ac:dyDescent="0.2">
      <c r="D152" s="300" t="s">
        <v>318</v>
      </c>
      <c r="E152" s="301">
        <v>0</v>
      </c>
      <c r="F152" s="301">
        <v>0</v>
      </c>
      <c r="G152" s="301">
        <v>0</v>
      </c>
    </row>
    <row r="153" spans="1:10" ht="15" x14ac:dyDescent="0.25">
      <c r="D153" s="302" t="s">
        <v>313</v>
      </c>
      <c r="E153" s="303">
        <f>SUM(E151:E152)</f>
        <v>10603</v>
      </c>
      <c r="F153" s="303">
        <f t="shared" ref="F153:G153" si="2">SUM(F151:F152)</f>
        <v>13626</v>
      </c>
      <c r="G153" s="303">
        <f t="shared" si="2"/>
        <v>12058</v>
      </c>
    </row>
  </sheetData>
  <mergeCells count="82">
    <mergeCell ref="B41:H41"/>
    <mergeCell ref="B76:F76"/>
    <mergeCell ref="G89:H89"/>
    <mergeCell ref="G90:H90"/>
    <mergeCell ref="B91:H91"/>
    <mergeCell ref="B55:H55"/>
    <mergeCell ref="G76:H76"/>
    <mergeCell ref="B77:H78"/>
    <mergeCell ref="G70:H70"/>
    <mergeCell ref="B72:H72"/>
    <mergeCell ref="B67:H67"/>
    <mergeCell ref="G71:H71"/>
    <mergeCell ref="G62:H62"/>
    <mergeCell ref="G66:H66"/>
    <mergeCell ref="B59:H60"/>
    <mergeCell ref="B63:H64"/>
    <mergeCell ref="B128:H131"/>
    <mergeCell ref="B125:F125"/>
    <mergeCell ref="G125:H125"/>
    <mergeCell ref="G126:H126"/>
    <mergeCell ref="G80:H80"/>
    <mergeCell ref="B86:H87"/>
    <mergeCell ref="B99:F99"/>
    <mergeCell ref="G99:H99"/>
    <mergeCell ref="B108:F108"/>
    <mergeCell ref="G108:H108"/>
    <mergeCell ref="B109:H110"/>
    <mergeCell ref="B113:H117"/>
    <mergeCell ref="B119:F119"/>
    <mergeCell ref="G119:H119"/>
    <mergeCell ref="B120:H123"/>
    <mergeCell ref="B127:H127"/>
    <mergeCell ref="B112:F112"/>
    <mergeCell ref="G112:H112"/>
    <mergeCell ref="G94:H94"/>
    <mergeCell ref="G83:H83"/>
    <mergeCell ref="G95:H95"/>
    <mergeCell ref="B95:F95"/>
    <mergeCell ref="B96:H97"/>
    <mergeCell ref="G84:H84"/>
    <mergeCell ref="B93:F93"/>
    <mergeCell ref="G93:H93"/>
    <mergeCell ref="B100:H106"/>
    <mergeCell ref="G1:H1"/>
    <mergeCell ref="B19:D19"/>
    <mergeCell ref="G30:H30"/>
    <mergeCell ref="G31:H31"/>
    <mergeCell ref="B32:F32"/>
    <mergeCell ref="G32:H32"/>
    <mergeCell ref="G23:H23"/>
    <mergeCell ref="G24:H24"/>
    <mergeCell ref="B26:H28"/>
    <mergeCell ref="B25:F25"/>
    <mergeCell ref="B149:H150"/>
    <mergeCell ref="G133:H133"/>
    <mergeCell ref="B142:H143"/>
    <mergeCell ref="G141:H141"/>
    <mergeCell ref="G134:H134"/>
    <mergeCell ref="G135:H135"/>
    <mergeCell ref="B136:H138"/>
    <mergeCell ref="G140:H140"/>
    <mergeCell ref="B147:F147"/>
    <mergeCell ref="B148:H148"/>
    <mergeCell ref="G146:H146"/>
    <mergeCell ref="B145:F145"/>
    <mergeCell ref="G145:H145"/>
    <mergeCell ref="B33:H35"/>
    <mergeCell ref="B37:F37"/>
    <mergeCell ref="G37:H37"/>
    <mergeCell ref="G58:H58"/>
    <mergeCell ref="G57:H57"/>
    <mergeCell ref="B54:F54"/>
    <mergeCell ref="G54:H54"/>
    <mergeCell ref="B38:H38"/>
    <mergeCell ref="G43:H43"/>
    <mergeCell ref="B44:H47"/>
    <mergeCell ref="G49:H49"/>
    <mergeCell ref="B51:H52"/>
    <mergeCell ref="B50:F50"/>
    <mergeCell ref="G50:H50"/>
    <mergeCell ref="B40:D40"/>
    <mergeCell ref="G40:H40"/>
  </mergeCells>
  <pageMargins left="0.70866141732283472" right="0.70866141732283472" top="0.78740157480314965" bottom="0.78740157480314965" header="0.31496062992125984" footer="0.31496062992125984"/>
  <pageSetup paperSize="9" scale="67" firstPageNumber="53" orientation="portrait" useFirstPageNumber="1" r:id="rId1"/>
  <headerFooter>
    <oddFooter>&amp;L&amp;"-,Kurzíva"Zastupitelstvo Olomouckého kraje 12.12.2022
11.1. - Rozpočet Olomouckého kraje na rok 2023 - návrh rozpočtu
Příloha č. 3a): Výdaje odborů &amp;R&amp;"-,Kurzíva"Strana &amp;P (Celkem 193)</oddFooter>
  </headerFooter>
  <rowBreaks count="1" manualBreakCount="1">
    <brk id="139" min="1" max="7" man="1"/>
  </rowBreaks>
  <colBreaks count="1" manualBreakCount="1">
    <brk id="12" max="107"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199"/>
  <sheetViews>
    <sheetView showGridLines="0" view="pageBreakPreview" zoomScaleNormal="100" zoomScaleSheetLayoutView="100" workbookViewId="0">
      <selection activeCell="B23" sqref="B23:H31"/>
    </sheetView>
  </sheetViews>
  <sheetFormatPr defaultColWidth="9.140625" defaultRowHeight="14.25" x14ac:dyDescent="0.2"/>
  <cols>
    <col min="1" max="1" width="5.42578125" style="38" customWidth="1"/>
    <col min="2" max="2" width="8.5703125" style="43" customWidth="1"/>
    <col min="3" max="3" width="9.140625" style="43"/>
    <col min="4" max="4" width="58.7109375" style="38" customWidth="1"/>
    <col min="5" max="7" width="14.140625" style="36" customWidth="1"/>
    <col min="8" max="8" width="9.140625" style="38" customWidth="1"/>
    <col min="9" max="10" width="9" style="37" customWidth="1"/>
    <col min="11" max="12" width="9.140625" style="38"/>
    <col min="13" max="13" width="13.28515625" style="38" customWidth="1"/>
    <col min="14" max="16384" width="9.140625" style="38"/>
  </cols>
  <sheetData>
    <row r="1" spans="2:10" ht="23.25" x14ac:dyDescent="0.35">
      <c r="B1" s="114" t="s">
        <v>52</v>
      </c>
      <c r="G1" s="791" t="s">
        <v>74</v>
      </c>
      <c r="H1" s="791"/>
    </row>
    <row r="3" spans="2:10" x14ac:dyDescent="0.2">
      <c r="B3" s="53" t="s">
        <v>1</v>
      </c>
      <c r="C3" s="53" t="s">
        <v>720</v>
      </c>
    </row>
    <row r="4" spans="2:10" x14ac:dyDescent="0.2">
      <c r="C4" s="53" t="s">
        <v>41</v>
      </c>
    </row>
    <row r="5" spans="2:10" ht="12" customHeight="1" x14ac:dyDescent="0.2"/>
    <row r="6" spans="2:10" s="40" customFormat="1" ht="13.5" thickBot="1" x14ac:dyDescent="0.25">
      <c r="B6" s="116"/>
      <c r="C6" s="116"/>
      <c r="E6" s="37"/>
      <c r="F6" s="37"/>
      <c r="G6" s="37"/>
      <c r="H6" s="184" t="s">
        <v>6</v>
      </c>
      <c r="I6" s="37"/>
      <c r="J6" s="37"/>
    </row>
    <row r="7" spans="2:10" s="40" customFormat="1" ht="39.75" thickTop="1" thickBot="1" x14ac:dyDescent="0.25">
      <c r="B7" s="69" t="s">
        <v>2</v>
      </c>
      <c r="C7" s="70" t="s">
        <v>3</v>
      </c>
      <c r="D7" s="71" t="s">
        <v>4</v>
      </c>
      <c r="E7" s="72" t="s">
        <v>437</v>
      </c>
      <c r="F7" s="72" t="s">
        <v>439</v>
      </c>
      <c r="G7" s="72" t="s">
        <v>438</v>
      </c>
      <c r="H7" s="27" t="s">
        <v>5</v>
      </c>
      <c r="I7" s="37"/>
      <c r="J7" s="37"/>
    </row>
    <row r="8" spans="2:10" s="78" customFormat="1" thickTop="1" thickBot="1" x14ac:dyDescent="0.25">
      <c r="B8" s="73">
        <v>1</v>
      </c>
      <c r="C8" s="74">
        <v>2</v>
      </c>
      <c r="D8" s="74">
        <v>3</v>
      </c>
      <c r="E8" s="75">
        <v>4</v>
      </c>
      <c r="F8" s="75">
        <v>5</v>
      </c>
      <c r="G8" s="75">
        <v>6</v>
      </c>
      <c r="H8" s="76" t="s">
        <v>231</v>
      </c>
      <c r="I8" s="341"/>
      <c r="J8" s="341"/>
    </row>
    <row r="9" spans="2:10" ht="15" thickTop="1" x14ac:dyDescent="0.2">
      <c r="B9" s="148">
        <v>4339</v>
      </c>
      <c r="C9" s="149">
        <v>51</v>
      </c>
      <c r="D9" s="153" t="s">
        <v>668</v>
      </c>
      <c r="E9" s="151">
        <f>SUM(I20)</f>
        <v>2071</v>
      </c>
      <c r="F9" s="151">
        <f>SUM(J20)</f>
        <v>1911</v>
      </c>
      <c r="G9" s="151">
        <f>SUM(G20)</f>
        <v>1700</v>
      </c>
      <c r="H9" s="117">
        <f>G9/E9*100</f>
        <v>82.08594881699662</v>
      </c>
    </row>
    <row r="10" spans="2:10" x14ac:dyDescent="0.2">
      <c r="B10" s="94">
        <v>4339</v>
      </c>
      <c r="C10" s="95">
        <v>61</v>
      </c>
      <c r="D10" s="118" t="s">
        <v>821</v>
      </c>
      <c r="E10" s="25"/>
      <c r="F10" s="25">
        <v>160</v>
      </c>
      <c r="G10" s="25"/>
      <c r="H10" s="35"/>
    </row>
    <row r="11" spans="2:10" x14ac:dyDescent="0.2">
      <c r="B11" s="94">
        <v>4349</v>
      </c>
      <c r="C11" s="95">
        <v>51</v>
      </c>
      <c r="D11" s="98" t="s">
        <v>668</v>
      </c>
      <c r="E11" s="25">
        <f>SUM(I74)</f>
        <v>185</v>
      </c>
      <c r="F11" s="25">
        <f>SUM(J74)</f>
        <v>185</v>
      </c>
      <c r="G11" s="25">
        <f>SUM(G74)</f>
        <v>185</v>
      </c>
      <c r="H11" s="35">
        <f>G11/E11*100</f>
        <v>100</v>
      </c>
    </row>
    <row r="12" spans="2:10" x14ac:dyDescent="0.2">
      <c r="B12" s="94">
        <v>4399</v>
      </c>
      <c r="C12" s="95">
        <v>51</v>
      </c>
      <c r="D12" s="98" t="s">
        <v>668</v>
      </c>
      <c r="E12" s="25">
        <f>SUM(I107)</f>
        <v>572</v>
      </c>
      <c r="F12" s="25">
        <f>SUM(J107)</f>
        <v>737</v>
      </c>
      <c r="G12" s="25">
        <f>SUM(G107)</f>
        <v>830</v>
      </c>
      <c r="H12" s="35">
        <f>G12/E12*100</f>
        <v>145.10489510489509</v>
      </c>
    </row>
    <row r="13" spans="2:10" x14ac:dyDescent="0.2">
      <c r="B13" s="94">
        <v>6113</v>
      </c>
      <c r="C13" s="95">
        <v>51</v>
      </c>
      <c r="D13" s="98" t="s">
        <v>668</v>
      </c>
      <c r="E13" s="25"/>
      <c r="F13" s="25">
        <f>SUM(J171)</f>
        <v>2</v>
      </c>
      <c r="G13" s="25">
        <f>SUM(G171)</f>
        <v>3</v>
      </c>
      <c r="H13" s="35"/>
    </row>
    <row r="14" spans="2:10" x14ac:dyDescent="0.2">
      <c r="B14" s="94">
        <v>6172</v>
      </c>
      <c r="C14" s="95">
        <v>51</v>
      </c>
      <c r="D14" s="98" t="s">
        <v>668</v>
      </c>
      <c r="E14" s="25">
        <f>SUM(I175)</f>
        <v>22</v>
      </c>
      <c r="F14" s="25">
        <f>SUM(J175)</f>
        <v>20</v>
      </c>
      <c r="G14" s="25">
        <f>SUM(G175)</f>
        <v>19</v>
      </c>
      <c r="H14" s="35">
        <f>G14/E14*100</f>
        <v>86.36363636363636</v>
      </c>
    </row>
    <row r="15" spans="2:10" ht="15" thickBot="1" x14ac:dyDescent="0.25">
      <c r="B15" s="99">
        <v>6221</v>
      </c>
      <c r="C15" s="100">
        <v>51</v>
      </c>
      <c r="D15" s="380" t="s">
        <v>668</v>
      </c>
      <c r="E15" s="26"/>
      <c r="F15" s="26">
        <v>75</v>
      </c>
      <c r="G15" s="26"/>
      <c r="H15" s="248"/>
    </row>
    <row r="16" spans="2:10" s="103" customFormat="1" ht="16.5" thickTop="1" thickBot="1" x14ac:dyDescent="0.3">
      <c r="B16" s="761" t="s">
        <v>8</v>
      </c>
      <c r="C16" s="762"/>
      <c r="D16" s="763"/>
      <c r="E16" s="101">
        <f>SUM(E9:E14)</f>
        <v>2850</v>
      </c>
      <c r="F16" s="101">
        <f>SUM(F9:F15)</f>
        <v>3090</v>
      </c>
      <c r="G16" s="101">
        <f>SUM(G9:G14)</f>
        <v>2737</v>
      </c>
      <c r="H16" s="41">
        <f>G16/E16*100</f>
        <v>96.035087719298247</v>
      </c>
      <c r="I16" s="206"/>
      <c r="J16" s="206"/>
    </row>
    <row r="17" spans="1:10" ht="5.0999999999999996" customHeight="1" thickTop="1" x14ac:dyDescent="0.2">
      <c r="B17" s="38"/>
      <c r="C17" s="38"/>
      <c r="E17" s="38"/>
      <c r="F17" s="38"/>
      <c r="G17" s="38"/>
    </row>
    <row r="18" spans="1:10" ht="12" customHeight="1" x14ac:dyDescent="0.2">
      <c r="B18" s="39"/>
      <c r="C18" s="39"/>
      <c r="D18" s="39"/>
      <c r="E18" s="39"/>
      <c r="F18" s="39"/>
      <c r="G18" s="39"/>
      <c r="H18" s="39"/>
    </row>
    <row r="19" spans="1:10" ht="15" x14ac:dyDescent="0.25">
      <c r="B19" s="44" t="s">
        <v>10</v>
      </c>
    </row>
    <row r="20" spans="1:10" ht="17.25" customHeight="1" thickBot="1" x14ac:dyDescent="0.3">
      <c r="B20" s="45" t="s">
        <v>686</v>
      </c>
      <c r="C20" s="46"/>
      <c r="D20" s="47"/>
      <c r="E20" s="48"/>
      <c r="F20" s="48"/>
      <c r="G20" s="774">
        <f>SUM(G21)</f>
        <v>1700</v>
      </c>
      <c r="H20" s="774"/>
      <c r="I20" s="208">
        <v>2071</v>
      </c>
      <c r="J20" s="208">
        <v>1911</v>
      </c>
    </row>
    <row r="21" spans="1:10" ht="15.75" thickTop="1" x14ac:dyDescent="0.25">
      <c r="A21" s="38">
        <v>5169</v>
      </c>
      <c r="B21" s="42" t="s">
        <v>14</v>
      </c>
      <c r="G21" s="857">
        <f>SUM(G22,G34,G42,G49,G60,G68)</f>
        <v>1700</v>
      </c>
      <c r="H21" s="857"/>
    </row>
    <row r="22" spans="1:10" ht="15" customHeight="1" x14ac:dyDescent="0.2">
      <c r="B22" s="546" t="s">
        <v>721</v>
      </c>
      <c r="G22" s="788">
        <v>950</v>
      </c>
      <c r="H22" s="788"/>
    </row>
    <row r="23" spans="1:10" ht="14.25" customHeight="1" x14ac:dyDescent="0.2">
      <c r="B23" s="749" t="s">
        <v>722</v>
      </c>
      <c r="C23" s="749"/>
      <c r="D23" s="749"/>
      <c r="E23" s="749"/>
      <c r="F23" s="749"/>
      <c r="G23" s="749"/>
      <c r="H23" s="749"/>
    </row>
    <row r="24" spans="1:10" ht="14.25" customHeight="1" x14ac:dyDescent="0.2">
      <c r="B24" s="749"/>
      <c r="C24" s="749"/>
      <c r="D24" s="749"/>
      <c r="E24" s="749"/>
      <c r="F24" s="749"/>
      <c r="G24" s="749"/>
      <c r="H24" s="749"/>
    </row>
    <row r="25" spans="1:10" ht="14.25" customHeight="1" x14ac:dyDescent="0.2">
      <c r="B25" s="749"/>
      <c r="C25" s="749"/>
      <c r="D25" s="749"/>
      <c r="E25" s="749"/>
      <c r="F25" s="749"/>
      <c r="G25" s="749"/>
      <c r="H25" s="749"/>
    </row>
    <row r="26" spans="1:10" ht="14.25" customHeight="1" x14ac:dyDescent="0.2">
      <c r="B26" s="749"/>
      <c r="C26" s="749"/>
      <c r="D26" s="749"/>
      <c r="E26" s="749"/>
      <c r="F26" s="749"/>
      <c r="G26" s="749"/>
      <c r="H26" s="749"/>
    </row>
    <row r="27" spans="1:10" ht="14.25" customHeight="1" x14ac:dyDescent="0.2">
      <c r="B27" s="749"/>
      <c r="C27" s="749"/>
      <c r="D27" s="749"/>
      <c r="E27" s="749"/>
      <c r="F27" s="749"/>
      <c r="G27" s="749"/>
      <c r="H27" s="749"/>
    </row>
    <row r="28" spans="1:10" ht="14.25" customHeight="1" x14ac:dyDescent="0.2">
      <c r="B28" s="749"/>
      <c r="C28" s="749"/>
      <c r="D28" s="749"/>
      <c r="E28" s="749"/>
      <c r="F28" s="749"/>
      <c r="G28" s="749"/>
      <c r="H28" s="749"/>
    </row>
    <row r="29" spans="1:10" ht="14.25" customHeight="1" x14ac:dyDescent="0.2">
      <c r="B29" s="749"/>
      <c r="C29" s="749"/>
      <c r="D29" s="749"/>
      <c r="E29" s="749"/>
      <c r="F29" s="749"/>
      <c r="G29" s="749"/>
      <c r="H29" s="749"/>
    </row>
    <row r="30" spans="1:10" ht="15" customHeight="1" x14ac:dyDescent="0.2">
      <c r="B30" s="749"/>
      <c r="C30" s="749"/>
      <c r="D30" s="749"/>
      <c r="E30" s="749"/>
      <c r="F30" s="749"/>
      <c r="G30" s="749"/>
      <c r="H30" s="749"/>
    </row>
    <row r="31" spans="1:10" ht="45" customHeight="1" x14ac:dyDescent="0.2">
      <c r="B31" s="749"/>
      <c r="C31" s="749"/>
      <c r="D31" s="749"/>
      <c r="E31" s="749"/>
      <c r="F31" s="749"/>
      <c r="G31" s="749"/>
      <c r="H31" s="749"/>
    </row>
    <row r="32" spans="1:10" ht="15" hidden="1" customHeight="1" x14ac:dyDescent="0.25">
      <c r="B32" s="555"/>
      <c r="G32" s="406"/>
      <c r="H32" s="407"/>
    </row>
    <row r="33" spans="2:8" ht="15" customHeight="1" x14ac:dyDescent="0.25">
      <c r="B33" s="555"/>
      <c r="G33" s="406"/>
      <c r="H33" s="407"/>
    </row>
    <row r="34" spans="2:8" ht="15" customHeight="1" x14ac:dyDescent="0.2">
      <c r="B34" s="546" t="s">
        <v>118</v>
      </c>
      <c r="G34" s="788">
        <v>10</v>
      </c>
      <c r="H34" s="788"/>
    </row>
    <row r="35" spans="2:8" ht="15" customHeight="1" x14ac:dyDescent="0.2">
      <c r="B35" s="749" t="s">
        <v>723</v>
      </c>
      <c r="C35" s="749"/>
      <c r="D35" s="749"/>
      <c r="E35" s="749"/>
      <c r="F35" s="749"/>
      <c r="G35" s="749"/>
      <c r="H35" s="749"/>
    </row>
    <row r="36" spans="2:8" ht="15" customHeight="1" x14ac:dyDescent="0.2">
      <c r="B36" s="749"/>
      <c r="C36" s="749"/>
      <c r="D36" s="749"/>
      <c r="E36" s="749"/>
      <c r="F36" s="749"/>
      <c r="G36" s="749"/>
      <c r="H36" s="749"/>
    </row>
    <row r="37" spans="2:8" ht="12.75" customHeight="1" x14ac:dyDescent="0.2">
      <c r="B37" s="749"/>
      <c r="C37" s="749"/>
      <c r="D37" s="749"/>
      <c r="E37" s="749"/>
      <c r="F37" s="749"/>
      <c r="G37" s="749"/>
      <c r="H37" s="749"/>
    </row>
    <row r="38" spans="2:8" ht="15" customHeight="1" x14ac:dyDescent="0.2">
      <c r="B38" s="749"/>
      <c r="C38" s="749"/>
      <c r="D38" s="749"/>
      <c r="E38" s="749"/>
      <c r="F38" s="749"/>
      <c r="G38" s="749"/>
      <c r="H38" s="749"/>
    </row>
    <row r="39" spans="2:8" ht="15" customHeight="1" x14ac:dyDescent="0.2">
      <c r="B39" s="749"/>
      <c r="C39" s="749"/>
      <c r="D39" s="749"/>
      <c r="E39" s="749"/>
      <c r="F39" s="749"/>
      <c r="G39" s="749"/>
      <c r="H39" s="749"/>
    </row>
    <row r="40" spans="2:8" ht="12.75" customHeight="1" x14ac:dyDescent="0.2">
      <c r="B40" s="749"/>
      <c r="C40" s="749"/>
      <c r="D40" s="749"/>
      <c r="E40" s="749"/>
      <c r="F40" s="749"/>
      <c r="G40" s="749"/>
      <c r="H40" s="749"/>
    </row>
    <row r="41" spans="2:8" ht="15.75" customHeight="1" x14ac:dyDescent="0.25">
      <c r="B41" s="554"/>
      <c r="C41" s="554"/>
      <c r="D41" s="554"/>
      <c r="E41" s="554"/>
      <c r="F41" s="554"/>
      <c r="G41" s="554"/>
      <c r="H41" s="554"/>
    </row>
    <row r="42" spans="2:8" ht="15" customHeight="1" x14ac:dyDescent="0.2">
      <c r="B42" s="546" t="s">
        <v>119</v>
      </c>
      <c r="G42" s="788">
        <v>70</v>
      </c>
      <c r="H42" s="788"/>
    </row>
    <row r="43" spans="2:8" ht="15" customHeight="1" x14ac:dyDescent="0.2">
      <c r="B43" s="793" t="s">
        <v>724</v>
      </c>
      <c r="C43" s="793"/>
      <c r="D43" s="793"/>
      <c r="E43" s="793"/>
      <c r="F43" s="793"/>
      <c r="G43" s="793"/>
      <c r="H43" s="793"/>
    </row>
    <row r="44" spans="2:8" ht="15" customHeight="1" x14ac:dyDescent="0.2">
      <c r="B44" s="793"/>
      <c r="C44" s="793"/>
      <c r="D44" s="793"/>
      <c r="E44" s="793"/>
      <c r="F44" s="793"/>
      <c r="G44" s="793"/>
      <c r="H44" s="793"/>
    </row>
    <row r="45" spans="2:8" ht="15" customHeight="1" x14ac:dyDescent="0.2">
      <c r="B45" s="793"/>
      <c r="C45" s="793"/>
      <c r="D45" s="793"/>
      <c r="E45" s="793"/>
      <c r="F45" s="793"/>
      <c r="G45" s="793"/>
      <c r="H45" s="793"/>
    </row>
    <row r="46" spans="2:8" ht="15" customHeight="1" x14ac:dyDescent="0.2">
      <c r="B46" s="793"/>
      <c r="C46" s="793"/>
      <c r="D46" s="793"/>
      <c r="E46" s="793"/>
      <c r="F46" s="793"/>
      <c r="G46" s="793"/>
      <c r="H46" s="793"/>
    </row>
    <row r="47" spans="2:8" ht="43.5" customHeight="1" x14ac:dyDescent="0.2">
      <c r="B47" s="793"/>
      <c r="C47" s="793"/>
      <c r="D47" s="793"/>
      <c r="E47" s="793"/>
      <c r="F47" s="793"/>
      <c r="G47" s="793"/>
      <c r="H47" s="793"/>
    </row>
    <row r="48" spans="2:8" ht="15" customHeight="1" x14ac:dyDescent="0.2">
      <c r="B48" s="560"/>
      <c r="C48" s="560"/>
      <c r="D48" s="560"/>
      <c r="E48" s="560"/>
      <c r="F48" s="560"/>
      <c r="G48" s="560"/>
      <c r="H48" s="560"/>
    </row>
    <row r="49" spans="2:8" ht="15" customHeight="1" x14ac:dyDescent="0.2">
      <c r="B49" s="585" t="s">
        <v>372</v>
      </c>
      <c r="C49" s="22"/>
      <c r="D49" s="23"/>
      <c r="E49" s="24"/>
      <c r="F49" s="24"/>
      <c r="G49" s="777">
        <v>180</v>
      </c>
      <c r="H49" s="777"/>
    </row>
    <row r="50" spans="2:8" ht="15" customHeight="1" x14ac:dyDescent="0.2">
      <c r="B50" s="749" t="s">
        <v>725</v>
      </c>
      <c r="C50" s="749"/>
      <c r="D50" s="749"/>
      <c r="E50" s="749"/>
      <c r="F50" s="749"/>
      <c r="G50" s="749"/>
      <c r="H50" s="749"/>
    </row>
    <row r="51" spans="2:8" ht="15" customHeight="1" x14ac:dyDescent="0.2">
      <c r="B51" s="749"/>
      <c r="C51" s="749"/>
      <c r="D51" s="749"/>
      <c r="E51" s="749"/>
      <c r="F51" s="749"/>
      <c r="G51" s="749"/>
      <c r="H51" s="749"/>
    </row>
    <row r="52" spans="2:8" ht="15" customHeight="1" x14ac:dyDescent="0.2">
      <c r="B52" s="749"/>
      <c r="C52" s="749"/>
      <c r="D52" s="749"/>
      <c r="E52" s="749"/>
      <c r="F52" s="749"/>
      <c r="G52" s="749"/>
      <c r="H52" s="749"/>
    </row>
    <row r="53" spans="2:8" ht="15" customHeight="1" x14ac:dyDescent="0.2">
      <c r="B53" s="749"/>
      <c r="C53" s="749"/>
      <c r="D53" s="749"/>
      <c r="E53" s="749"/>
      <c r="F53" s="749"/>
      <c r="G53" s="749"/>
      <c r="H53" s="749"/>
    </row>
    <row r="54" spans="2:8" ht="15" customHeight="1" x14ac:dyDescent="0.2">
      <c r="B54" s="749"/>
      <c r="C54" s="749"/>
      <c r="D54" s="749"/>
      <c r="E54" s="749"/>
      <c r="F54" s="749"/>
      <c r="G54" s="749"/>
      <c r="H54" s="749"/>
    </row>
    <row r="55" spans="2:8" ht="15" customHeight="1" x14ac:dyDescent="0.2">
      <c r="B55" s="749"/>
      <c r="C55" s="749"/>
      <c r="D55" s="749"/>
      <c r="E55" s="749"/>
      <c r="F55" s="749"/>
      <c r="G55" s="749"/>
      <c r="H55" s="749"/>
    </row>
    <row r="56" spans="2:8" ht="15" customHeight="1" x14ac:dyDescent="0.2">
      <c r="B56" s="749"/>
      <c r="C56" s="749"/>
      <c r="D56" s="749"/>
      <c r="E56" s="749"/>
      <c r="F56" s="749"/>
      <c r="G56" s="749"/>
      <c r="H56" s="749"/>
    </row>
    <row r="57" spans="2:8" ht="15" customHeight="1" x14ac:dyDescent="0.2">
      <c r="B57" s="749"/>
      <c r="C57" s="749"/>
      <c r="D57" s="749"/>
      <c r="E57" s="749"/>
      <c r="F57" s="749"/>
      <c r="G57" s="749"/>
      <c r="H57" s="749"/>
    </row>
    <row r="58" spans="2:8" ht="23.25" customHeight="1" x14ac:dyDescent="0.2">
      <c r="B58" s="749"/>
      <c r="C58" s="749"/>
      <c r="D58" s="749"/>
      <c r="E58" s="749"/>
      <c r="F58" s="749"/>
      <c r="G58" s="749"/>
      <c r="H58" s="749"/>
    </row>
    <row r="59" spans="2:8" ht="15" customHeight="1" x14ac:dyDescent="0.2">
      <c r="B59" s="551"/>
      <c r="C59" s="551"/>
      <c r="D59" s="551"/>
      <c r="E59" s="551"/>
      <c r="F59" s="551"/>
      <c r="G59" s="551"/>
      <c r="H59" s="551"/>
    </row>
    <row r="60" spans="2:8" ht="15" customHeight="1" x14ac:dyDescent="0.2">
      <c r="B60" s="585" t="s">
        <v>373</v>
      </c>
      <c r="C60" s="22"/>
      <c r="D60" s="23"/>
      <c r="E60" s="24"/>
      <c r="F60" s="24"/>
      <c r="G60" s="777">
        <v>40</v>
      </c>
      <c r="H60" s="777"/>
    </row>
    <row r="61" spans="2:8" ht="15" customHeight="1" x14ac:dyDescent="0.2">
      <c r="B61" s="793" t="s">
        <v>726</v>
      </c>
      <c r="C61" s="793"/>
      <c r="D61" s="793"/>
      <c r="E61" s="793"/>
      <c r="F61" s="793"/>
      <c r="G61" s="793"/>
      <c r="H61" s="793"/>
    </row>
    <row r="62" spans="2:8" ht="15" customHeight="1" x14ac:dyDescent="0.2">
      <c r="B62" s="793"/>
      <c r="C62" s="793"/>
      <c r="D62" s="793"/>
      <c r="E62" s="793"/>
      <c r="F62" s="793"/>
      <c r="G62" s="793"/>
      <c r="H62" s="793"/>
    </row>
    <row r="63" spans="2:8" ht="15" customHeight="1" x14ac:dyDescent="0.2">
      <c r="B63" s="793"/>
      <c r="C63" s="793"/>
      <c r="D63" s="793"/>
      <c r="E63" s="793"/>
      <c r="F63" s="793"/>
      <c r="G63" s="793"/>
      <c r="H63" s="793"/>
    </row>
    <row r="64" spans="2:8" ht="15" customHeight="1" x14ac:dyDescent="0.2">
      <c r="B64" s="793"/>
      <c r="C64" s="793"/>
      <c r="D64" s="793"/>
      <c r="E64" s="793"/>
      <c r="F64" s="793"/>
      <c r="G64" s="793"/>
      <c r="H64" s="793"/>
    </row>
    <row r="65" spans="1:10" ht="15" customHeight="1" x14ac:dyDescent="0.2">
      <c r="B65" s="793"/>
      <c r="C65" s="793"/>
      <c r="D65" s="793"/>
      <c r="E65" s="793"/>
      <c r="F65" s="793"/>
      <c r="G65" s="793"/>
      <c r="H65" s="793"/>
    </row>
    <row r="66" spans="1:10" ht="12.75" customHeight="1" x14ac:dyDescent="0.2">
      <c r="B66" s="793"/>
      <c r="C66" s="793"/>
      <c r="D66" s="793"/>
      <c r="E66" s="793"/>
      <c r="F66" s="793"/>
      <c r="G66" s="793"/>
      <c r="H66" s="793"/>
    </row>
    <row r="67" spans="1:10" ht="15" customHeight="1" x14ac:dyDescent="0.2">
      <c r="B67" s="560"/>
      <c r="C67" s="560"/>
      <c r="D67" s="560"/>
      <c r="E67" s="560"/>
      <c r="F67" s="560"/>
      <c r="G67" s="560"/>
      <c r="H67" s="560"/>
    </row>
    <row r="68" spans="1:10" ht="15" customHeight="1" x14ac:dyDescent="0.2">
      <c r="B68" s="546" t="s">
        <v>727</v>
      </c>
      <c r="G68" s="788">
        <v>450</v>
      </c>
      <c r="H68" s="788"/>
    </row>
    <row r="69" spans="1:10" ht="15" customHeight="1" x14ac:dyDescent="0.2">
      <c r="B69" s="793" t="s">
        <v>728</v>
      </c>
      <c r="C69" s="793"/>
      <c r="D69" s="793"/>
      <c r="E69" s="793"/>
      <c r="F69" s="793"/>
      <c r="G69" s="793"/>
      <c r="H69" s="793"/>
    </row>
    <row r="70" spans="1:10" ht="15" customHeight="1" x14ac:dyDescent="0.2">
      <c r="B70" s="793"/>
      <c r="C70" s="793"/>
      <c r="D70" s="793"/>
      <c r="E70" s="793"/>
      <c r="F70" s="793"/>
      <c r="G70" s="793"/>
      <c r="H70" s="793"/>
    </row>
    <row r="71" spans="1:10" ht="15" customHeight="1" x14ac:dyDescent="0.2">
      <c r="B71" s="793"/>
      <c r="C71" s="793"/>
      <c r="D71" s="793"/>
      <c r="E71" s="793"/>
      <c r="F71" s="793"/>
      <c r="G71" s="793"/>
      <c r="H71" s="793"/>
    </row>
    <row r="72" spans="1:10" ht="15" customHeight="1" x14ac:dyDescent="0.2">
      <c r="B72" s="793"/>
      <c r="C72" s="793"/>
      <c r="D72" s="793"/>
      <c r="E72" s="793"/>
      <c r="F72" s="793"/>
      <c r="G72" s="793"/>
      <c r="H72" s="793"/>
    </row>
    <row r="73" spans="1:10" ht="15" customHeight="1" x14ac:dyDescent="0.2">
      <c r="B73" s="374"/>
      <c r="C73" s="374"/>
      <c r="D73" s="374"/>
      <c r="E73" s="374"/>
      <c r="F73" s="374"/>
      <c r="G73" s="374"/>
      <c r="H73" s="374"/>
    </row>
    <row r="74" spans="1:10" ht="15.75" customHeight="1" thickBot="1" x14ac:dyDescent="0.3">
      <c r="B74" s="45" t="s">
        <v>687</v>
      </c>
      <c r="C74" s="46"/>
      <c r="D74" s="47"/>
      <c r="E74" s="48"/>
      <c r="F74" s="48"/>
      <c r="G74" s="774">
        <f>SUM(G75)</f>
        <v>185</v>
      </c>
      <c r="H74" s="774"/>
      <c r="I74" s="208">
        <v>185</v>
      </c>
      <c r="J74" s="208">
        <v>185</v>
      </c>
    </row>
    <row r="75" spans="1:10" ht="15.75" customHeight="1" thickTop="1" x14ac:dyDescent="0.25">
      <c r="A75" s="38">
        <v>5169</v>
      </c>
      <c r="B75" s="42" t="s">
        <v>14</v>
      </c>
      <c r="G75" s="857">
        <f>SUM(G76,G83,G91,G98)</f>
        <v>185</v>
      </c>
      <c r="H75" s="857"/>
    </row>
    <row r="76" spans="1:10" ht="15" customHeight="1" x14ac:dyDescent="0.2">
      <c r="B76" s="546" t="s">
        <v>142</v>
      </c>
      <c r="G76" s="788">
        <v>100</v>
      </c>
      <c r="H76" s="788"/>
    </row>
    <row r="77" spans="1:10" ht="14.25" customHeight="1" x14ac:dyDescent="0.2">
      <c r="B77" s="793" t="s">
        <v>729</v>
      </c>
      <c r="C77" s="793"/>
      <c r="D77" s="793"/>
      <c r="E77" s="793"/>
      <c r="F77" s="793"/>
      <c r="G77" s="793"/>
      <c r="H77" s="793"/>
    </row>
    <row r="78" spans="1:10" x14ac:dyDescent="0.2">
      <c r="B78" s="793"/>
      <c r="C78" s="793"/>
      <c r="D78" s="793"/>
      <c r="E78" s="793"/>
      <c r="F78" s="793"/>
      <c r="G78" s="793"/>
      <c r="H78" s="793"/>
    </row>
    <row r="79" spans="1:10" x14ac:dyDescent="0.2">
      <c r="B79" s="793"/>
      <c r="C79" s="793"/>
      <c r="D79" s="793"/>
      <c r="E79" s="793"/>
      <c r="F79" s="793"/>
      <c r="G79" s="793"/>
      <c r="H79" s="793"/>
    </row>
    <row r="80" spans="1:10" ht="27.75" customHeight="1" x14ac:dyDescent="0.2">
      <c r="B80" s="793"/>
      <c r="C80" s="793"/>
      <c r="D80" s="793"/>
      <c r="E80" s="793"/>
      <c r="F80" s="793"/>
      <c r="G80" s="793"/>
      <c r="H80" s="793"/>
    </row>
    <row r="81" spans="2:8" ht="15.75" customHeight="1" x14ac:dyDescent="0.2">
      <c r="B81" s="560"/>
      <c r="C81" s="560"/>
      <c r="D81" s="560"/>
      <c r="E81" s="560"/>
      <c r="F81" s="560"/>
      <c r="G81" s="560"/>
      <c r="H81" s="560"/>
    </row>
    <row r="82" spans="2:8" ht="15" hidden="1" customHeight="1" x14ac:dyDescent="0.25">
      <c r="B82" s="852" t="s">
        <v>87</v>
      </c>
      <c r="C82" s="852"/>
      <c r="D82" s="852"/>
      <c r="E82" s="852"/>
      <c r="F82" s="852"/>
      <c r="G82" s="406"/>
      <c r="H82" s="407"/>
    </row>
    <row r="83" spans="2:8" ht="28.5" customHeight="1" x14ac:dyDescent="0.2">
      <c r="B83" s="852"/>
      <c r="C83" s="852"/>
      <c r="D83" s="852"/>
      <c r="E83" s="852"/>
      <c r="F83" s="852"/>
      <c r="G83" s="788">
        <v>25</v>
      </c>
      <c r="H83" s="788"/>
    </row>
    <row r="84" spans="2:8" ht="14.25" customHeight="1" x14ac:dyDescent="0.2">
      <c r="B84" s="793" t="s">
        <v>730</v>
      </c>
      <c r="C84" s="793"/>
      <c r="D84" s="793"/>
      <c r="E84" s="793"/>
      <c r="F84" s="793"/>
      <c r="G84" s="793"/>
      <c r="H84" s="793"/>
    </row>
    <row r="85" spans="2:8" ht="14.25" customHeight="1" x14ac:dyDescent="0.2">
      <c r="B85" s="793"/>
      <c r="C85" s="793"/>
      <c r="D85" s="793"/>
      <c r="E85" s="793"/>
      <c r="F85" s="793"/>
      <c r="G85" s="793"/>
      <c r="H85" s="793"/>
    </row>
    <row r="86" spans="2:8" ht="15.75" customHeight="1" x14ac:dyDescent="0.2">
      <c r="B86" s="793"/>
      <c r="C86" s="793"/>
      <c r="D86" s="793"/>
      <c r="E86" s="793"/>
      <c r="F86" s="793"/>
      <c r="G86" s="793"/>
      <c r="H86" s="793"/>
    </row>
    <row r="87" spans="2:8" ht="15.75" customHeight="1" x14ac:dyDescent="0.2">
      <c r="B87" s="793"/>
      <c r="C87" s="793"/>
      <c r="D87" s="793"/>
      <c r="E87" s="793"/>
      <c r="F87" s="793"/>
      <c r="G87" s="793"/>
      <c r="H87" s="793"/>
    </row>
    <row r="88" spans="2:8" ht="15.75" customHeight="1" x14ac:dyDescent="0.2">
      <c r="B88" s="793"/>
      <c r="C88" s="793"/>
      <c r="D88" s="793"/>
      <c r="E88" s="793"/>
      <c r="F88" s="793"/>
      <c r="G88" s="793"/>
      <c r="H88" s="793"/>
    </row>
    <row r="89" spans="2:8" ht="12" customHeight="1" x14ac:dyDescent="0.2">
      <c r="B89" s="793"/>
      <c r="C89" s="793"/>
      <c r="D89" s="793"/>
      <c r="E89" s="793"/>
      <c r="F89" s="793"/>
      <c r="G89" s="793"/>
      <c r="H89" s="793"/>
    </row>
    <row r="90" spans="2:8" ht="15.75" customHeight="1" x14ac:dyDescent="0.25">
      <c r="B90" s="555"/>
      <c r="G90" s="406"/>
      <c r="H90" s="407"/>
    </row>
    <row r="91" spans="2:8" ht="15.75" customHeight="1" x14ac:dyDescent="0.2">
      <c r="B91" s="546" t="s">
        <v>273</v>
      </c>
      <c r="G91" s="788">
        <v>30</v>
      </c>
      <c r="H91" s="788"/>
    </row>
    <row r="92" spans="2:8" ht="15.75" customHeight="1" x14ac:dyDescent="0.2">
      <c r="B92" s="793" t="s">
        <v>731</v>
      </c>
      <c r="C92" s="793"/>
      <c r="D92" s="793"/>
      <c r="E92" s="793"/>
      <c r="F92" s="793"/>
      <c r="G92" s="793"/>
      <c r="H92" s="793"/>
    </row>
    <row r="93" spans="2:8" ht="15.75" customHeight="1" x14ac:dyDescent="0.2">
      <c r="B93" s="793"/>
      <c r="C93" s="793"/>
      <c r="D93" s="793"/>
      <c r="E93" s="793"/>
      <c r="F93" s="793"/>
      <c r="G93" s="793"/>
      <c r="H93" s="793"/>
    </row>
    <row r="94" spans="2:8" ht="15.75" customHeight="1" x14ac:dyDescent="0.2">
      <c r="B94" s="793"/>
      <c r="C94" s="793"/>
      <c r="D94" s="793"/>
      <c r="E94" s="793"/>
      <c r="F94" s="793"/>
      <c r="G94" s="793"/>
      <c r="H94" s="793"/>
    </row>
    <row r="95" spans="2:8" ht="15.75" customHeight="1" x14ac:dyDescent="0.2">
      <c r="B95" s="793"/>
      <c r="C95" s="793"/>
      <c r="D95" s="793"/>
      <c r="E95" s="793"/>
      <c r="F95" s="793"/>
      <c r="G95" s="793"/>
      <c r="H95" s="793"/>
    </row>
    <row r="96" spans="2:8" ht="8.25" customHeight="1" x14ac:dyDescent="0.2">
      <c r="B96" s="793"/>
      <c r="C96" s="793"/>
      <c r="D96" s="793"/>
      <c r="E96" s="793"/>
      <c r="F96" s="793"/>
      <c r="G96" s="793"/>
      <c r="H96" s="793"/>
    </row>
    <row r="97" spans="1:11" ht="15.75" customHeight="1" x14ac:dyDescent="0.2">
      <c r="B97" s="561"/>
      <c r="C97" s="561"/>
      <c r="D97" s="561"/>
      <c r="E97" s="561"/>
      <c r="F97" s="561"/>
      <c r="G97" s="561"/>
      <c r="H97" s="561"/>
    </row>
    <row r="98" spans="1:11" ht="15.75" customHeight="1" x14ac:dyDescent="0.2">
      <c r="B98" s="860" t="s">
        <v>243</v>
      </c>
      <c r="C98" s="860"/>
      <c r="D98" s="860"/>
      <c r="E98" s="860"/>
      <c r="F98" s="860"/>
      <c r="G98" s="788">
        <v>30</v>
      </c>
      <c r="H98" s="788"/>
    </row>
    <row r="99" spans="1:11" ht="15.75" customHeight="1" x14ac:dyDescent="0.2">
      <c r="B99" s="793" t="s">
        <v>732</v>
      </c>
      <c r="C99" s="793"/>
      <c r="D99" s="793"/>
      <c r="E99" s="793"/>
      <c r="F99" s="793"/>
      <c r="G99" s="793"/>
      <c r="H99" s="793"/>
    </row>
    <row r="100" spans="1:11" ht="15" customHeight="1" x14ac:dyDescent="0.2">
      <c r="B100" s="793"/>
      <c r="C100" s="793"/>
      <c r="D100" s="793"/>
      <c r="E100" s="793"/>
      <c r="F100" s="793"/>
      <c r="G100" s="793"/>
      <c r="H100" s="793"/>
    </row>
    <row r="101" spans="1:11" ht="15" customHeight="1" x14ac:dyDescent="0.2">
      <c r="B101" s="793"/>
      <c r="C101" s="793"/>
      <c r="D101" s="793"/>
      <c r="E101" s="793"/>
      <c r="F101" s="793"/>
      <c r="G101" s="793"/>
      <c r="H101" s="793"/>
    </row>
    <row r="102" spans="1:11" ht="15" customHeight="1" x14ac:dyDescent="0.2">
      <c r="B102" s="793"/>
      <c r="C102" s="793"/>
      <c r="D102" s="793"/>
      <c r="E102" s="793"/>
      <c r="F102" s="793"/>
      <c r="G102" s="793"/>
      <c r="H102" s="793"/>
    </row>
    <row r="103" spans="1:11" ht="15" customHeight="1" x14ac:dyDescent="0.2">
      <c r="B103" s="793"/>
      <c r="C103" s="793"/>
      <c r="D103" s="793"/>
      <c r="E103" s="793"/>
      <c r="F103" s="793"/>
      <c r="G103" s="793"/>
      <c r="H103" s="793"/>
    </row>
    <row r="104" spans="1:11" ht="15" customHeight="1" x14ac:dyDescent="0.2">
      <c r="B104" s="793"/>
      <c r="C104" s="793"/>
      <c r="D104" s="793"/>
      <c r="E104" s="793"/>
      <c r="F104" s="793"/>
      <c r="G104" s="793"/>
      <c r="H104" s="793"/>
    </row>
    <row r="105" spans="1:11" ht="22.5" customHeight="1" x14ac:dyDescent="0.2">
      <c r="B105" s="793"/>
      <c r="C105" s="793"/>
      <c r="D105" s="793"/>
      <c r="E105" s="793"/>
      <c r="F105" s="793"/>
      <c r="G105" s="793"/>
      <c r="H105" s="793"/>
    </row>
    <row r="106" spans="1:11" ht="16.5" customHeight="1" x14ac:dyDescent="0.25">
      <c r="B106" s="42"/>
      <c r="G106" s="54"/>
      <c r="H106" s="55"/>
    </row>
    <row r="107" spans="1:11" ht="17.25" customHeight="1" thickBot="1" x14ac:dyDescent="0.3">
      <c r="B107" s="45" t="s">
        <v>688</v>
      </c>
      <c r="C107" s="46"/>
      <c r="D107" s="47"/>
      <c r="E107" s="48"/>
      <c r="F107" s="48"/>
      <c r="G107" s="774">
        <f>SUM(G108,G117,G129,G166)</f>
        <v>830</v>
      </c>
      <c r="H107" s="774"/>
      <c r="I107" s="208">
        <v>572</v>
      </c>
      <c r="J107" s="208">
        <f>SUM(J108:J166)</f>
        <v>737</v>
      </c>
    </row>
    <row r="108" spans="1:11" ht="15.75" thickTop="1" x14ac:dyDescent="0.25">
      <c r="A108" s="38">
        <v>5166</v>
      </c>
      <c r="B108" s="42" t="s">
        <v>12</v>
      </c>
      <c r="G108" s="857">
        <f>SUM(G109,G113)</f>
        <v>130</v>
      </c>
      <c r="H108" s="857"/>
      <c r="I108" s="37">
        <v>50</v>
      </c>
      <c r="J108" s="37">
        <v>50</v>
      </c>
    </row>
    <row r="109" spans="1:11" ht="15" customHeight="1" x14ac:dyDescent="0.2">
      <c r="B109" s="546" t="s">
        <v>733</v>
      </c>
      <c r="G109" s="788">
        <v>30</v>
      </c>
      <c r="H109" s="788"/>
      <c r="I109" s="37">
        <v>0</v>
      </c>
      <c r="J109" s="37">
        <v>2</v>
      </c>
      <c r="K109" s="38">
        <v>5164</v>
      </c>
    </row>
    <row r="110" spans="1:11" ht="15" customHeight="1" x14ac:dyDescent="0.2">
      <c r="B110" s="793" t="s">
        <v>120</v>
      </c>
      <c r="C110" s="793"/>
      <c r="D110" s="793"/>
      <c r="E110" s="793"/>
      <c r="F110" s="793"/>
      <c r="G110" s="793"/>
      <c r="H110" s="793"/>
    </row>
    <row r="111" spans="1:11" ht="15" customHeight="1" x14ac:dyDescent="0.2">
      <c r="B111" s="793"/>
      <c r="C111" s="793"/>
      <c r="D111" s="793"/>
      <c r="E111" s="793"/>
      <c r="F111" s="793"/>
      <c r="G111" s="793"/>
      <c r="H111" s="793"/>
    </row>
    <row r="112" spans="1:11" ht="15" customHeight="1" x14ac:dyDescent="0.2">
      <c r="B112" s="560"/>
      <c r="C112" s="560"/>
      <c r="D112" s="560"/>
      <c r="E112" s="560"/>
      <c r="F112" s="560"/>
      <c r="G112" s="560"/>
      <c r="H112" s="560"/>
    </row>
    <row r="113" spans="1:11" ht="15" customHeight="1" x14ac:dyDescent="0.2">
      <c r="B113" s="546" t="s">
        <v>734</v>
      </c>
      <c r="G113" s="788">
        <v>100</v>
      </c>
      <c r="H113" s="788"/>
      <c r="K113" s="38">
        <v>5164</v>
      </c>
    </row>
    <row r="114" spans="1:11" ht="15" customHeight="1" x14ac:dyDescent="0.2">
      <c r="B114" s="793" t="s">
        <v>735</v>
      </c>
      <c r="C114" s="793"/>
      <c r="D114" s="793"/>
      <c r="E114" s="793"/>
      <c r="F114" s="793"/>
      <c r="G114" s="793"/>
      <c r="H114" s="793"/>
    </row>
    <row r="115" spans="1:11" ht="15" customHeight="1" x14ac:dyDescent="0.2">
      <c r="B115" s="793"/>
      <c r="C115" s="793"/>
      <c r="D115" s="793"/>
      <c r="E115" s="793"/>
      <c r="F115" s="793"/>
      <c r="G115" s="793"/>
      <c r="H115" s="793"/>
    </row>
    <row r="116" spans="1:11" ht="15" customHeight="1" x14ac:dyDescent="0.2">
      <c r="B116" s="533"/>
      <c r="C116" s="533"/>
      <c r="D116" s="533"/>
      <c r="E116" s="533"/>
      <c r="F116" s="533"/>
      <c r="G116" s="533"/>
      <c r="H116" s="533"/>
    </row>
    <row r="117" spans="1:11" s="23" customFormat="1" ht="17.25" customHeight="1" x14ac:dyDescent="0.25">
      <c r="A117" s="23">
        <v>5168</v>
      </c>
      <c r="B117" s="21" t="s">
        <v>84</v>
      </c>
      <c r="C117" s="111"/>
      <c r="D117" s="109"/>
      <c r="E117" s="108"/>
      <c r="F117" s="108"/>
      <c r="G117" s="779">
        <f>SUM(G118)</f>
        <v>480</v>
      </c>
      <c r="H117" s="779"/>
      <c r="I117" s="68">
        <v>300</v>
      </c>
      <c r="J117" s="68">
        <v>465</v>
      </c>
    </row>
    <row r="118" spans="1:11" s="23" customFormat="1" ht="15" customHeight="1" x14ac:dyDescent="0.2">
      <c r="B118" s="852" t="s">
        <v>736</v>
      </c>
      <c r="C118" s="852"/>
      <c r="D118" s="852"/>
      <c r="E118" s="852"/>
      <c r="F118" s="852"/>
      <c r="G118" s="788">
        <v>480</v>
      </c>
      <c r="H118" s="788"/>
      <c r="I118" s="68"/>
      <c r="J118" s="68"/>
    </row>
    <row r="119" spans="1:11" s="23" customFormat="1" ht="30.75" customHeight="1" x14ac:dyDescent="0.2">
      <c r="B119" s="809" t="s">
        <v>737</v>
      </c>
      <c r="C119" s="809"/>
      <c r="D119" s="809"/>
      <c r="E119" s="809"/>
      <c r="F119" s="809"/>
      <c r="G119" s="809"/>
      <c r="H119" s="809"/>
      <c r="I119" s="68"/>
      <c r="J119" s="68"/>
    </row>
    <row r="120" spans="1:11" s="23" customFormat="1" ht="17.25" customHeight="1" x14ac:dyDescent="0.2">
      <c r="B120" s="809"/>
      <c r="C120" s="809"/>
      <c r="D120" s="809"/>
      <c r="E120" s="809"/>
      <c r="F120" s="809"/>
      <c r="G120" s="809"/>
      <c r="H120" s="809"/>
      <c r="I120" s="68"/>
      <c r="J120" s="68"/>
    </row>
    <row r="121" spans="1:11" s="23" customFormat="1" ht="17.25" customHeight="1" x14ac:dyDescent="0.2">
      <c r="B121" s="809"/>
      <c r="C121" s="809"/>
      <c r="D121" s="809"/>
      <c r="E121" s="809"/>
      <c r="F121" s="809"/>
      <c r="G121" s="809"/>
      <c r="H121" s="809"/>
      <c r="I121" s="68"/>
      <c r="J121" s="68"/>
    </row>
    <row r="122" spans="1:11" s="23" customFormat="1" ht="17.25" customHeight="1" x14ac:dyDescent="0.2">
      <c r="B122" s="809"/>
      <c r="C122" s="809"/>
      <c r="D122" s="809"/>
      <c r="E122" s="809"/>
      <c r="F122" s="809"/>
      <c r="G122" s="809"/>
      <c r="H122" s="809"/>
      <c r="I122" s="68"/>
      <c r="J122" s="68"/>
    </row>
    <row r="123" spans="1:11" s="23" customFormat="1" ht="17.25" customHeight="1" x14ac:dyDescent="0.2">
      <c r="B123" s="809"/>
      <c r="C123" s="809"/>
      <c r="D123" s="809"/>
      <c r="E123" s="809"/>
      <c r="F123" s="809"/>
      <c r="G123" s="809"/>
      <c r="H123" s="809"/>
      <c r="I123" s="68"/>
      <c r="J123" s="68"/>
    </row>
    <row r="124" spans="1:11" s="23" customFormat="1" ht="17.25" customHeight="1" x14ac:dyDescent="0.2">
      <c r="B124" s="809"/>
      <c r="C124" s="809"/>
      <c r="D124" s="809"/>
      <c r="E124" s="809"/>
      <c r="F124" s="809"/>
      <c r="G124" s="809"/>
      <c r="H124" s="809"/>
      <c r="I124" s="68"/>
      <c r="J124" s="68"/>
    </row>
    <row r="125" spans="1:11" s="23" customFormat="1" ht="17.25" customHeight="1" x14ac:dyDescent="0.2">
      <c r="B125" s="809"/>
      <c r="C125" s="809"/>
      <c r="D125" s="809"/>
      <c r="E125" s="809"/>
      <c r="F125" s="809"/>
      <c r="G125" s="809"/>
      <c r="H125" s="809"/>
      <c r="I125" s="68"/>
      <c r="J125" s="68"/>
    </row>
    <row r="126" spans="1:11" s="23" customFormat="1" ht="17.25" customHeight="1" x14ac:dyDescent="0.2">
      <c r="B126" s="809"/>
      <c r="C126" s="809"/>
      <c r="D126" s="809"/>
      <c r="E126" s="809"/>
      <c r="F126" s="809"/>
      <c r="G126" s="809"/>
      <c r="H126" s="809"/>
      <c r="I126" s="68"/>
      <c r="J126" s="68"/>
    </row>
    <row r="127" spans="1:11" s="23" customFormat="1" ht="49.5" customHeight="1" x14ac:dyDescent="0.2">
      <c r="B127" s="809"/>
      <c r="C127" s="809"/>
      <c r="D127" s="809"/>
      <c r="E127" s="809"/>
      <c r="F127" s="809"/>
      <c r="G127" s="809"/>
      <c r="H127" s="809"/>
      <c r="I127" s="68"/>
      <c r="J127" s="68"/>
    </row>
    <row r="128" spans="1:11" s="23" customFormat="1" ht="15.75" customHeight="1" x14ac:dyDescent="0.25">
      <c r="B128" s="110"/>
      <c r="C128" s="111"/>
      <c r="D128" s="109"/>
      <c r="E128" s="108"/>
      <c r="F128" s="108"/>
      <c r="G128" s="112"/>
      <c r="H128" s="112"/>
      <c r="I128" s="68"/>
      <c r="J128" s="68"/>
    </row>
    <row r="129" spans="1:10" ht="15" x14ac:dyDescent="0.25">
      <c r="A129" s="38">
        <v>5169</v>
      </c>
      <c r="B129" s="42" t="s">
        <v>14</v>
      </c>
      <c r="G129" s="779">
        <f>SUM(G130,G140,G148,G155)</f>
        <v>170</v>
      </c>
      <c r="H129" s="779"/>
      <c r="I129" s="37">
        <v>172</v>
      </c>
      <c r="J129" s="37">
        <v>155</v>
      </c>
    </row>
    <row r="130" spans="1:10" s="23" customFormat="1" ht="15" customHeight="1" x14ac:dyDescent="0.2">
      <c r="B130" s="589" t="s">
        <v>85</v>
      </c>
      <c r="C130" s="111"/>
      <c r="D130" s="109"/>
      <c r="E130" s="108"/>
      <c r="F130" s="108"/>
      <c r="G130" s="788">
        <f>60-40</f>
        <v>20</v>
      </c>
      <c r="H130" s="788"/>
      <c r="I130" s="68"/>
      <c r="J130" s="68"/>
    </row>
    <row r="131" spans="1:10" ht="14.25" customHeight="1" x14ac:dyDescent="0.2">
      <c r="B131" s="793" t="s">
        <v>738</v>
      </c>
      <c r="C131" s="793"/>
      <c r="D131" s="793"/>
      <c r="E131" s="793"/>
      <c r="F131" s="793"/>
      <c r="G131" s="793"/>
      <c r="H131" s="793"/>
    </row>
    <row r="132" spans="1:10" ht="14.25" customHeight="1" x14ac:dyDescent="0.2">
      <c r="B132" s="793"/>
      <c r="C132" s="793"/>
      <c r="D132" s="793"/>
      <c r="E132" s="793"/>
      <c r="F132" s="793"/>
      <c r="G132" s="793"/>
      <c r="H132" s="793"/>
    </row>
    <row r="133" spans="1:10" ht="14.25" customHeight="1" x14ac:dyDescent="0.2">
      <c r="B133" s="793"/>
      <c r="C133" s="793"/>
      <c r="D133" s="793"/>
      <c r="E133" s="793"/>
      <c r="F133" s="793"/>
      <c r="G133" s="793"/>
      <c r="H133" s="793"/>
    </row>
    <row r="134" spans="1:10" ht="14.25" customHeight="1" x14ac:dyDescent="0.2">
      <c r="B134" s="793"/>
      <c r="C134" s="793"/>
      <c r="D134" s="793"/>
      <c r="E134" s="793"/>
      <c r="F134" s="793"/>
      <c r="G134" s="793"/>
      <c r="H134" s="793"/>
    </row>
    <row r="135" spans="1:10" ht="14.25" customHeight="1" x14ac:dyDescent="0.2">
      <c r="B135" s="793"/>
      <c r="C135" s="793"/>
      <c r="D135" s="793"/>
      <c r="E135" s="793"/>
      <c r="F135" s="793"/>
      <c r="G135" s="793"/>
      <c r="H135" s="793"/>
    </row>
    <row r="136" spans="1:10" ht="14.25" customHeight="1" x14ac:dyDescent="0.2">
      <c r="B136" s="793"/>
      <c r="C136" s="793"/>
      <c r="D136" s="793"/>
      <c r="E136" s="793"/>
      <c r="F136" s="793"/>
      <c r="G136" s="793"/>
      <c r="H136" s="793"/>
    </row>
    <row r="137" spans="1:10" ht="14.25" customHeight="1" x14ac:dyDescent="0.2">
      <c r="B137" s="793"/>
      <c r="C137" s="793"/>
      <c r="D137" s="793"/>
      <c r="E137" s="793"/>
      <c r="F137" s="793"/>
      <c r="G137" s="793"/>
      <c r="H137" s="793"/>
    </row>
    <row r="138" spans="1:10" ht="14.25" customHeight="1" x14ac:dyDescent="0.2">
      <c r="B138" s="793"/>
      <c r="C138" s="793"/>
      <c r="D138" s="793"/>
      <c r="E138" s="793"/>
      <c r="F138" s="793"/>
      <c r="G138" s="793"/>
      <c r="H138" s="793"/>
    </row>
    <row r="139" spans="1:10" ht="15.75" customHeight="1" x14ac:dyDescent="0.2">
      <c r="B139" s="560"/>
      <c r="C139" s="560"/>
      <c r="D139" s="560"/>
      <c r="E139" s="560"/>
      <c r="F139" s="560"/>
      <c r="G139" s="560"/>
      <c r="H139" s="560"/>
    </row>
    <row r="140" spans="1:10" s="23" customFormat="1" ht="29.25" customHeight="1" x14ac:dyDescent="0.2">
      <c r="B140" s="869" t="s">
        <v>121</v>
      </c>
      <c r="C140" s="869"/>
      <c r="D140" s="869"/>
      <c r="E140" s="869"/>
      <c r="F140" s="869"/>
      <c r="G140" s="788">
        <v>10</v>
      </c>
      <c r="H140" s="788"/>
      <c r="I140" s="68"/>
      <c r="J140" s="68"/>
    </row>
    <row r="141" spans="1:10" ht="14.25" customHeight="1" x14ac:dyDescent="0.2">
      <c r="B141" s="793" t="s">
        <v>739</v>
      </c>
      <c r="C141" s="793"/>
      <c r="D141" s="793"/>
      <c r="E141" s="793"/>
      <c r="F141" s="793"/>
      <c r="G141" s="793"/>
      <c r="H141" s="793"/>
    </row>
    <row r="142" spans="1:10" ht="14.25" customHeight="1" x14ac:dyDescent="0.2">
      <c r="B142" s="793"/>
      <c r="C142" s="793"/>
      <c r="D142" s="793"/>
      <c r="E142" s="793"/>
      <c r="F142" s="793"/>
      <c r="G142" s="793"/>
      <c r="H142" s="793"/>
    </row>
    <row r="143" spans="1:10" ht="14.25" customHeight="1" x14ac:dyDescent="0.2">
      <c r="B143" s="793"/>
      <c r="C143" s="793"/>
      <c r="D143" s="793"/>
      <c r="E143" s="793"/>
      <c r="F143" s="793"/>
      <c r="G143" s="793"/>
      <c r="H143" s="793"/>
    </row>
    <row r="144" spans="1:10" ht="14.25" customHeight="1" x14ac:dyDescent="0.2">
      <c r="B144" s="793"/>
      <c r="C144" s="793"/>
      <c r="D144" s="793"/>
      <c r="E144" s="793"/>
      <c r="F144" s="793"/>
      <c r="G144" s="793"/>
      <c r="H144" s="793"/>
    </row>
    <row r="145" spans="2:10" ht="14.25" customHeight="1" x14ac:dyDescent="0.2">
      <c r="B145" s="793"/>
      <c r="C145" s="793"/>
      <c r="D145" s="793"/>
      <c r="E145" s="793"/>
      <c r="F145" s="793"/>
      <c r="G145" s="793"/>
      <c r="H145" s="793"/>
    </row>
    <row r="146" spans="2:10" ht="30.75" customHeight="1" x14ac:dyDescent="0.2">
      <c r="B146" s="793"/>
      <c r="C146" s="793"/>
      <c r="D146" s="793"/>
      <c r="E146" s="793"/>
      <c r="F146" s="793"/>
      <c r="G146" s="793"/>
      <c r="H146" s="793"/>
    </row>
    <row r="147" spans="2:10" ht="15" customHeight="1" x14ac:dyDescent="0.2">
      <c r="B147" s="560"/>
      <c r="C147" s="560"/>
      <c r="D147" s="560"/>
      <c r="E147" s="560"/>
      <c r="F147" s="560"/>
      <c r="G147" s="560"/>
      <c r="H147" s="560"/>
    </row>
    <row r="148" spans="2:10" s="23" customFormat="1" ht="15" customHeight="1" x14ac:dyDescent="0.2">
      <c r="B148" s="589" t="s">
        <v>86</v>
      </c>
      <c r="C148" s="111"/>
      <c r="D148" s="109"/>
      <c r="E148" s="108"/>
      <c r="F148" s="108"/>
      <c r="G148" s="788">
        <v>50</v>
      </c>
      <c r="H148" s="788"/>
      <c r="I148" s="68"/>
      <c r="J148" s="68"/>
    </row>
    <row r="149" spans="2:10" ht="14.25" customHeight="1" x14ac:dyDescent="0.2">
      <c r="B149" s="793" t="s">
        <v>740</v>
      </c>
      <c r="C149" s="793"/>
      <c r="D149" s="793"/>
      <c r="E149" s="793"/>
      <c r="F149" s="793"/>
      <c r="G149" s="793"/>
      <c r="H149" s="793"/>
    </row>
    <row r="150" spans="2:10" ht="14.25" customHeight="1" x14ac:dyDescent="0.2">
      <c r="B150" s="793"/>
      <c r="C150" s="793"/>
      <c r="D150" s="793"/>
      <c r="E150" s="793"/>
      <c r="F150" s="793"/>
      <c r="G150" s="793"/>
      <c r="H150" s="793"/>
    </row>
    <row r="151" spans="2:10" ht="14.25" customHeight="1" x14ac:dyDescent="0.2">
      <c r="B151" s="793"/>
      <c r="C151" s="793"/>
      <c r="D151" s="793"/>
      <c r="E151" s="793"/>
      <c r="F151" s="793"/>
      <c r="G151" s="793"/>
      <c r="H151" s="793"/>
    </row>
    <row r="152" spans="2:10" ht="14.25" customHeight="1" x14ac:dyDescent="0.2">
      <c r="B152" s="793"/>
      <c r="C152" s="793"/>
      <c r="D152" s="793"/>
      <c r="E152" s="793"/>
      <c r="F152" s="793"/>
      <c r="G152" s="793"/>
      <c r="H152" s="793"/>
    </row>
    <row r="153" spans="2:10" ht="16.5" customHeight="1" x14ac:dyDescent="0.2">
      <c r="B153" s="793"/>
      <c r="C153" s="793"/>
      <c r="D153" s="793"/>
      <c r="E153" s="793"/>
      <c r="F153" s="793"/>
      <c r="G153" s="793"/>
      <c r="H153" s="793"/>
    </row>
    <row r="154" spans="2:10" ht="15.75" customHeight="1" x14ac:dyDescent="0.2">
      <c r="B154" s="560"/>
      <c r="C154" s="560"/>
      <c r="D154" s="560"/>
      <c r="E154" s="560"/>
      <c r="F154" s="560"/>
      <c r="G154" s="560"/>
      <c r="H154" s="560"/>
    </row>
    <row r="155" spans="2:10" s="23" customFormat="1" ht="15" customHeight="1" x14ac:dyDescent="0.2">
      <c r="B155" s="589" t="s">
        <v>106</v>
      </c>
      <c r="C155" s="111"/>
      <c r="D155" s="109"/>
      <c r="E155" s="108"/>
      <c r="F155" s="108"/>
      <c r="G155" s="788">
        <v>90</v>
      </c>
      <c r="H155" s="788"/>
      <c r="I155" s="68"/>
      <c r="J155" s="68"/>
    </row>
    <row r="156" spans="2:10" ht="14.25" customHeight="1" x14ac:dyDescent="0.2">
      <c r="B156" s="793" t="s">
        <v>741</v>
      </c>
      <c r="C156" s="793"/>
      <c r="D156" s="793"/>
      <c r="E156" s="793"/>
      <c r="F156" s="793"/>
      <c r="G156" s="793"/>
      <c r="H156" s="793"/>
    </row>
    <row r="157" spans="2:10" ht="14.25" customHeight="1" x14ac:dyDescent="0.2">
      <c r="B157" s="793"/>
      <c r="C157" s="793"/>
      <c r="D157" s="793"/>
      <c r="E157" s="793"/>
      <c r="F157" s="793"/>
      <c r="G157" s="793"/>
      <c r="H157" s="793"/>
    </row>
    <row r="158" spans="2:10" ht="14.25" customHeight="1" x14ac:dyDescent="0.2">
      <c r="B158" s="793"/>
      <c r="C158" s="793"/>
      <c r="D158" s="793"/>
      <c r="E158" s="793"/>
      <c r="F158" s="793"/>
      <c r="G158" s="793"/>
      <c r="H158" s="793"/>
    </row>
    <row r="159" spans="2:10" ht="14.25" customHeight="1" x14ac:dyDescent="0.2">
      <c r="B159" s="793"/>
      <c r="C159" s="793"/>
      <c r="D159" s="793"/>
      <c r="E159" s="793"/>
      <c r="F159" s="793"/>
      <c r="G159" s="793"/>
      <c r="H159" s="793"/>
    </row>
    <row r="160" spans="2:10" ht="14.25" customHeight="1" x14ac:dyDescent="0.2">
      <c r="B160" s="793"/>
      <c r="C160" s="793"/>
      <c r="D160" s="793"/>
      <c r="E160" s="793"/>
      <c r="F160" s="793"/>
      <c r="G160" s="793"/>
      <c r="H160" s="793"/>
    </row>
    <row r="161" spans="1:39" ht="14.25" customHeight="1" x14ac:dyDescent="0.2">
      <c r="B161" s="793"/>
      <c r="C161" s="793"/>
      <c r="D161" s="793"/>
      <c r="E161" s="793"/>
      <c r="F161" s="793"/>
      <c r="G161" s="793"/>
      <c r="H161" s="793"/>
    </row>
    <row r="162" spans="1:39" ht="14.25" customHeight="1" x14ac:dyDescent="0.2">
      <c r="B162" s="793"/>
      <c r="C162" s="793"/>
      <c r="D162" s="793"/>
      <c r="E162" s="793"/>
      <c r="F162" s="793"/>
      <c r="G162" s="793"/>
      <c r="H162" s="793"/>
    </row>
    <row r="163" spans="1:39" ht="14.25" customHeight="1" x14ac:dyDescent="0.2">
      <c r="B163" s="793"/>
      <c r="C163" s="793"/>
      <c r="D163" s="793"/>
      <c r="E163" s="793"/>
      <c r="F163" s="793"/>
      <c r="G163" s="793"/>
      <c r="H163" s="793"/>
    </row>
    <row r="164" spans="1:39" ht="156" customHeight="1" x14ac:dyDescent="0.2">
      <c r="B164" s="793"/>
      <c r="C164" s="793"/>
      <c r="D164" s="793"/>
      <c r="E164" s="793"/>
      <c r="F164" s="793"/>
      <c r="G164" s="793"/>
      <c r="H164" s="793"/>
    </row>
    <row r="165" spans="1:39" ht="15" customHeight="1" x14ac:dyDescent="0.2">
      <c r="B165" s="56"/>
      <c r="C165" s="56"/>
      <c r="D165" s="56"/>
      <c r="E165" s="56"/>
      <c r="F165" s="56"/>
      <c r="G165" s="56"/>
      <c r="H165" s="56"/>
    </row>
    <row r="166" spans="1:39" ht="15" customHeight="1" x14ac:dyDescent="0.25">
      <c r="A166" s="38">
        <v>5175</v>
      </c>
      <c r="B166" s="42" t="s">
        <v>27</v>
      </c>
      <c r="G166" s="779">
        <v>50</v>
      </c>
      <c r="H166" s="779"/>
      <c r="I166" s="37">
        <v>50</v>
      </c>
      <c r="J166" s="37">
        <v>65</v>
      </c>
    </row>
    <row r="167" spans="1:39" ht="15" customHeight="1" x14ac:dyDescent="0.25">
      <c r="B167" s="589" t="s">
        <v>244</v>
      </c>
      <c r="G167" s="157"/>
      <c r="H167" s="158"/>
    </row>
    <row r="168" spans="1:39" ht="14.25" customHeight="1" x14ac:dyDescent="0.2">
      <c r="B168" s="793" t="s">
        <v>742</v>
      </c>
      <c r="C168" s="793"/>
      <c r="D168" s="793"/>
      <c r="E168" s="793"/>
      <c r="F168" s="793"/>
      <c r="G168" s="793"/>
      <c r="H168" s="793"/>
    </row>
    <row r="169" spans="1:39" ht="31.5" customHeight="1" x14ac:dyDescent="0.2">
      <c r="B169" s="793"/>
      <c r="C169" s="793"/>
      <c r="D169" s="793"/>
      <c r="E169" s="793"/>
      <c r="F169" s="793"/>
      <c r="G169" s="793"/>
      <c r="H169" s="793"/>
    </row>
    <row r="170" spans="1:39" ht="15.75" customHeight="1" x14ac:dyDescent="0.25">
      <c r="B170" s="42"/>
      <c r="G170" s="54"/>
      <c r="H170" s="55"/>
    </row>
    <row r="171" spans="1:39" ht="15.75" thickBot="1" x14ac:dyDescent="0.3">
      <c r="B171" s="45" t="s">
        <v>667</v>
      </c>
      <c r="C171" s="46"/>
      <c r="D171" s="47"/>
      <c r="E171" s="48"/>
      <c r="F171" s="48"/>
      <c r="G171" s="759">
        <f>SUM(G172)</f>
        <v>3</v>
      </c>
      <c r="H171" s="760"/>
      <c r="I171" s="332">
        <v>0</v>
      </c>
      <c r="J171" s="332">
        <v>2</v>
      </c>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row>
    <row r="172" spans="1:39" ht="15.75" thickTop="1" x14ac:dyDescent="0.25">
      <c r="A172" s="38">
        <v>5176</v>
      </c>
      <c r="B172" s="21" t="s">
        <v>482</v>
      </c>
      <c r="C172" s="529"/>
      <c r="D172" s="529"/>
      <c r="E172" s="529"/>
      <c r="F172" s="529"/>
      <c r="G172" s="751">
        <v>3</v>
      </c>
      <c r="H172" s="752"/>
      <c r="I172" s="68"/>
      <c r="J172" s="68"/>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row>
    <row r="173" spans="1:39" ht="15.75" customHeight="1" x14ac:dyDescent="0.2">
      <c r="B173" s="773" t="s">
        <v>743</v>
      </c>
      <c r="C173" s="773"/>
      <c r="D173" s="773"/>
      <c r="E173" s="773"/>
      <c r="F173" s="773"/>
      <c r="G173" s="773"/>
      <c r="H173" s="773"/>
    </row>
    <row r="174" spans="1:39" ht="15.75" customHeight="1" x14ac:dyDescent="0.25">
      <c r="B174" s="534"/>
      <c r="G174" s="531"/>
      <c r="H174" s="532"/>
    </row>
    <row r="175" spans="1:39" ht="17.25" customHeight="1" thickBot="1" x14ac:dyDescent="0.3">
      <c r="B175" s="45" t="s">
        <v>669</v>
      </c>
      <c r="C175" s="46"/>
      <c r="D175" s="47"/>
      <c r="E175" s="48"/>
      <c r="F175" s="48"/>
      <c r="G175" s="774">
        <f>SUM(G176,G181,G188)</f>
        <v>19</v>
      </c>
      <c r="H175" s="774"/>
      <c r="I175" s="208">
        <f>SUM(I176:I188)</f>
        <v>22</v>
      </c>
      <c r="J175" s="208">
        <f>SUM(J176:J188)</f>
        <v>20</v>
      </c>
    </row>
    <row r="176" spans="1:39" ht="15.75" thickTop="1" x14ac:dyDescent="0.25">
      <c r="A176" s="38">
        <v>5161</v>
      </c>
      <c r="B176" s="42" t="s">
        <v>67</v>
      </c>
      <c r="G176" s="857">
        <v>3</v>
      </c>
      <c r="H176" s="857"/>
      <c r="I176" s="37">
        <v>3</v>
      </c>
      <c r="J176" s="37">
        <v>3</v>
      </c>
    </row>
    <row r="177" spans="1:10" ht="14.25" customHeight="1" x14ac:dyDescent="0.2">
      <c r="B177" s="793" t="s">
        <v>744</v>
      </c>
      <c r="C177" s="793"/>
      <c r="D177" s="793"/>
      <c r="E177" s="793"/>
      <c r="F177" s="793"/>
      <c r="G177" s="793"/>
      <c r="H177" s="793"/>
    </row>
    <row r="178" spans="1:10" ht="14.25" customHeight="1" x14ac:dyDescent="0.2">
      <c r="B178" s="793"/>
      <c r="C178" s="793"/>
      <c r="D178" s="793"/>
      <c r="E178" s="793"/>
      <c r="F178" s="793"/>
      <c r="G178" s="793"/>
      <c r="H178" s="793"/>
    </row>
    <row r="179" spans="1:10" ht="17.25" customHeight="1" x14ac:dyDescent="0.2">
      <c r="B179" s="793"/>
      <c r="C179" s="793"/>
      <c r="D179" s="793"/>
      <c r="E179" s="793"/>
      <c r="F179" s="793"/>
      <c r="G179" s="793"/>
      <c r="H179" s="793"/>
    </row>
    <row r="180" spans="1:10" ht="15.75" customHeight="1" x14ac:dyDescent="0.2">
      <c r="B180" s="57"/>
      <c r="C180" s="57"/>
      <c r="D180" s="57"/>
      <c r="E180" s="57"/>
      <c r="F180" s="57"/>
      <c r="G180" s="57"/>
      <c r="H180" s="57"/>
    </row>
    <row r="181" spans="1:10" ht="15" customHeight="1" x14ac:dyDescent="0.25">
      <c r="A181" s="38">
        <v>5169</v>
      </c>
      <c r="B181" s="42" t="s">
        <v>14</v>
      </c>
      <c r="G181" s="779">
        <f>10-5</f>
        <v>5</v>
      </c>
      <c r="H181" s="779"/>
      <c r="I181" s="37">
        <v>5</v>
      </c>
      <c r="J181" s="37">
        <v>5</v>
      </c>
    </row>
    <row r="182" spans="1:10" ht="14.25" customHeight="1" x14ac:dyDescent="0.2">
      <c r="B182" s="793" t="s">
        <v>745</v>
      </c>
      <c r="C182" s="793"/>
      <c r="D182" s="793"/>
      <c r="E182" s="793"/>
      <c r="F182" s="793"/>
      <c r="G182" s="793"/>
      <c r="H182" s="793"/>
    </row>
    <row r="183" spans="1:10" ht="14.25" customHeight="1" x14ac:dyDescent="0.2">
      <c r="B183" s="793"/>
      <c r="C183" s="793"/>
      <c r="D183" s="793"/>
      <c r="E183" s="793"/>
      <c r="F183" s="793"/>
      <c r="G183" s="793"/>
      <c r="H183" s="793"/>
    </row>
    <row r="184" spans="1:10" ht="14.25" customHeight="1" x14ac:dyDescent="0.2">
      <c r="B184" s="793"/>
      <c r="C184" s="793"/>
      <c r="D184" s="793"/>
      <c r="E184" s="793"/>
      <c r="F184" s="793"/>
      <c r="G184" s="793"/>
      <c r="H184" s="793"/>
    </row>
    <row r="185" spans="1:10" ht="14.25" customHeight="1" x14ac:dyDescent="0.2">
      <c r="B185" s="793"/>
      <c r="C185" s="793"/>
      <c r="D185" s="793"/>
      <c r="E185" s="793"/>
      <c r="F185" s="793"/>
      <c r="G185" s="793"/>
      <c r="H185" s="793"/>
    </row>
    <row r="186" spans="1:10" ht="14.25" customHeight="1" x14ac:dyDescent="0.2">
      <c r="B186" s="793"/>
      <c r="C186" s="793"/>
      <c r="D186" s="793"/>
      <c r="E186" s="793"/>
      <c r="F186" s="793"/>
      <c r="G186" s="793"/>
      <c r="H186" s="793"/>
    </row>
    <row r="187" spans="1:10" ht="15" customHeight="1" x14ac:dyDescent="0.2">
      <c r="B187" s="57"/>
      <c r="C187" s="57"/>
      <c r="D187" s="57"/>
      <c r="E187" s="57"/>
      <c r="F187" s="57"/>
      <c r="G187" s="57"/>
      <c r="H187" s="57"/>
    </row>
    <row r="188" spans="1:10" ht="15" customHeight="1" x14ac:dyDescent="0.25">
      <c r="A188" s="38">
        <v>5192</v>
      </c>
      <c r="B188" s="42" t="s">
        <v>116</v>
      </c>
      <c r="G188" s="779">
        <v>11</v>
      </c>
      <c r="H188" s="779"/>
      <c r="I188" s="37">
        <v>14</v>
      </c>
      <c r="J188" s="37">
        <v>12</v>
      </c>
    </row>
    <row r="189" spans="1:10" ht="14.25" customHeight="1" x14ac:dyDescent="0.2">
      <c r="B189" s="793" t="s">
        <v>746</v>
      </c>
      <c r="C189" s="793"/>
      <c r="D189" s="793"/>
      <c r="E189" s="793"/>
      <c r="F189" s="793"/>
      <c r="G189" s="793"/>
      <c r="H189" s="793"/>
    </row>
    <row r="190" spans="1:10" ht="14.25" customHeight="1" x14ac:dyDescent="0.2">
      <c r="B190" s="793"/>
      <c r="C190" s="793"/>
      <c r="D190" s="793"/>
      <c r="E190" s="793"/>
      <c r="F190" s="793"/>
      <c r="G190" s="793"/>
      <c r="H190" s="793"/>
    </row>
    <row r="191" spans="1:10" ht="18.75" customHeight="1" x14ac:dyDescent="0.2">
      <c r="B191" s="793"/>
      <c r="C191" s="793"/>
      <c r="D191" s="793"/>
      <c r="E191" s="793"/>
      <c r="F191" s="793"/>
      <c r="G191" s="793"/>
      <c r="H191" s="793"/>
    </row>
    <row r="192" spans="1:10" ht="15" customHeight="1" x14ac:dyDescent="0.2">
      <c r="B192" s="793"/>
      <c r="C192" s="793"/>
      <c r="D192" s="793"/>
      <c r="E192" s="793"/>
      <c r="F192" s="793"/>
      <c r="G192" s="793"/>
      <c r="H192" s="793"/>
    </row>
    <row r="193" spans="2:10" ht="15" customHeight="1" x14ac:dyDescent="0.2">
      <c r="B193" s="418"/>
      <c r="C193" s="418"/>
      <c r="D193" s="418"/>
      <c r="E193" s="418"/>
      <c r="F193" s="418"/>
      <c r="G193" s="418"/>
      <c r="H193" s="418"/>
    </row>
    <row r="194" spans="2:10" ht="15" customHeight="1" x14ac:dyDescent="0.2">
      <c r="B194" s="418"/>
      <c r="C194" s="418"/>
      <c r="D194" s="418"/>
      <c r="E194" s="418"/>
      <c r="F194" s="418"/>
      <c r="G194" s="418"/>
      <c r="H194" s="418"/>
    </row>
    <row r="195" spans="2:10" s="409" customFormat="1" x14ac:dyDescent="0.2">
      <c r="B195" s="408"/>
      <c r="C195" s="408"/>
      <c r="E195" s="410"/>
      <c r="F195" s="410"/>
      <c r="G195" s="410"/>
      <c r="I195" s="425"/>
      <c r="J195" s="37"/>
    </row>
    <row r="197" spans="2:10" x14ac:dyDescent="0.2">
      <c r="D197" s="300" t="s">
        <v>317</v>
      </c>
      <c r="E197" s="301">
        <f>SUM(E16)</f>
        <v>2850</v>
      </c>
      <c r="F197" s="301">
        <f>SUM(F16)</f>
        <v>3090</v>
      </c>
      <c r="G197" s="301">
        <f>SUM(G16)</f>
        <v>2737</v>
      </c>
    </row>
    <row r="198" spans="2:10" x14ac:dyDescent="0.2">
      <c r="D198" s="300" t="s">
        <v>318</v>
      </c>
      <c r="E198" s="301">
        <v>0</v>
      </c>
      <c r="F198" s="301">
        <v>0</v>
      </c>
      <c r="G198" s="301">
        <v>0</v>
      </c>
    </row>
    <row r="199" spans="2:10" ht="15" x14ac:dyDescent="0.25">
      <c r="D199" s="302" t="s">
        <v>313</v>
      </c>
      <c r="E199" s="303">
        <f>SUM(E197:E198)</f>
        <v>2850</v>
      </c>
      <c r="F199" s="303">
        <f t="shared" ref="F199:G199" si="0">SUM(F197:F198)</f>
        <v>3090</v>
      </c>
      <c r="G199" s="303">
        <f t="shared" si="0"/>
        <v>2737</v>
      </c>
    </row>
  </sheetData>
  <mergeCells count="60">
    <mergeCell ref="G68:H68"/>
    <mergeCell ref="B69:H72"/>
    <mergeCell ref="G49:H49"/>
    <mergeCell ref="B50:H58"/>
    <mergeCell ref="G60:H60"/>
    <mergeCell ref="B61:H66"/>
    <mergeCell ref="B177:H179"/>
    <mergeCell ref="B189:H192"/>
    <mergeCell ref="G166:H166"/>
    <mergeCell ref="G129:H129"/>
    <mergeCell ref="B131:H138"/>
    <mergeCell ref="B141:H146"/>
    <mergeCell ref="G148:H148"/>
    <mergeCell ref="B156:H164"/>
    <mergeCell ref="G155:H155"/>
    <mergeCell ref="G188:H188"/>
    <mergeCell ref="B168:H169"/>
    <mergeCell ref="G175:H175"/>
    <mergeCell ref="G176:H176"/>
    <mergeCell ref="G181:H181"/>
    <mergeCell ref="B182:H186"/>
    <mergeCell ref="B149:H153"/>
    <mergeCell ref="G74:H74"/>
    <mergeCell ref="G107:H107"/>
    <mergeCell ref="B99:H105"/>
    <mergeCell ref="B77:H80"/>
    <mergeCell ref="G76:H76"/>
    <mergeCell ref="B98:F98"/>
    <mergeCell ref="G98:H98"/>
    <mergeCell ref="B82:F83"/>
    <mergeCell ref="G83:H83"/>
    <mergeCell ref="G91:H91"/>
    <mergeCell ref="B84:H89"/>
    <mergeCell ref="B92:H96"/>
    <mergeCell ref="G75:H75"/>
    <mergeCell ref="G1:H1"/>
    <mergeCell ref="B16:D16"/>
    <mergeCell ref="G20:H20"/>
    <mergeCell ref="G21:H21"/>
    <mergeCell ref="B43:H47"/>
    <mergeCell ref="G22:H22"/>
    <mergeCell ref="G34:H34"/>
    <mergeCell ref="B35:H40"/>
    <mergeCell ref="G42:H42"/>
    <mergeCell ref="B23:H31"/>
    <mergeCell ref="G171:H171"/>
    <mergeCell ref="G172:H172"/>
    <mergeCell ref="B173:H173"/>
    <mergeCell ref="G108:H108"/>
    <mergeCell ref="G130:H130"/>
    <mergeCell ref="G140:H140"/>
    <mergeCell ref="B140:F140"/>
    <mergeCell ref="G117:H117"/>
    <mergeCell ref="B110:H111"/>
    <mergeCell ref="B118:F118"/>
    <mergeCell ref="G118:H118"/>
    <mergeCell ref="B119:H127"/>
    <mergeCell ref="G109:H109"/>
    <mergeCell ref="G113:H113"/>
    <mergeCell ref="B114:H115"/>
  </mergeCells>
  <pageMargins left="0.70866141732283472" right="0.70866141732283472" top="0.78740157480314965" bottom="0.78740157480314965" header="0.31496062992125984" footer="0.31496062992125984"/>
  <pageSetup paperSize="9" scale="65" firstPageNumber="56" orientation="portrait" useFirstPageNumber="1" r:id="rId1"/>
  <headerFooter>
    <oddFooter>&amp;L&amp;"-,Kurzíva"Zastupitelstvo Olomouckého kraje 12.12.2022
11.1. - Rozpočet Olomouckého kraje na rok 2023 - návrh rozpočtu
Příloha č. 3a): Výdaje odborů &amp;R&amp;"-,Kurzíva"Strana &amp;P (Celkem 193)</oddFooter>
  </headerFooter>
  <rowBreaks count="2" manualBreakCount="2">
    <brk id="67" min="1" max="7" man="1"/>
    <brk id="138" min="1" max="7" man="1"/>
  </rowBreaks>
  <colBreaks count="1" manualBreakCount="1">
    <brk id="12" max="107"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M45"/>
  <sheetViews>
    <sheetView showGridLines="0" view="pageBreakPreview" zoomScaleNormal="100" zoomScaleSheetLayoutView="100" workbookViewId="0">
      <selection activeCell="B44" sqref="B44"/>
    </sheetView>
  </sheetViews>
  <sheetFormatPr defaultColWidth="9.140625" defaultRowHeight="14.25" x14ac:dyDescent="0.2"/>
  <cols>
    <col min="1" max="1" width="7" style="43" customWidth="1"/>
    <col min="2" max="2" width="8.5703125" style="43" customWidth="1"/>
    <col min="3" max="3" width="9.140625" style="43"/>
    <col min="4" max="4" width="58.7109375" style="38" customWidth="1"/>
    <col min="5" max="7" width="14.140625" style="36" customWidth="1"/>
    <col min="8" max="8" width="9.140625" style="38" customWidth="1"/>
    <col min="9" max="10" width="9" style="37" customWidth="1"/>
    <col min="11" max="11" width="14.42578125" style="38" bestFit="1" customWidth="1"/>
    <col min="12" max="12" width="9.140625" style="38"/>
    <col min="13" max="13" width="13.28515625" style="38" customWidth="1"/>
    <col min="14" max="16384" width="9.140625" style="38"/>
  </cols>
  <sheetData>
    <row r="1" spans="1:10" ht="23.25" x14ac:dyDescent="0.35">
      <c r="B1" s="114" t="s">
        <v>53</v>
      </c>
      <c r="G1" s="791" t="s">
        <v>75</v>
      </c>
      <c r="H1" s="791"/>
    </row>
    <row r="3" spans="1:10" x14ac:dyDescent="0.2">
      <c r="B3" s="53" t="s">
        <v>1</v>
      </c>
      <c r="C3" s="53" t="s">
        <v>76</v>
      </c>
    </row>
    <row r="4" spans="1:10" x14ac:dyDescent="0.2">
      <c r="C4" s="53" t="s">
        <v>41</v>
      </c>
    </row>
    <row r="6" spans="1:10" s="40" customFormat="1" ht="13.5" thickBot="1" x14ac:dyDescent="0.25">
      <c r="A6" s="116"/>
      <c r="B6" s="116"/>
      <c r="C6" s="116"/>
      <c r="E6" s="37"/>
      <c r="F6" s="37"/>
      <c r="G6" s="37"/>
      <c r="H6" s="184" t="s">
        <v>6</v>
      </c>
      <c r="I6" s="37"/>
      <c r="J6" s="37"/>
    </row>
    <row r="7" spans="1:10" s="40" customFormat="1" ht="39.75" thickTop="1" thickBot="1" x14ac:dyDescent="0.25">
      <c r="A7" s="116"/>
      <c r="B7" s="69" t="s">
        <v>2</v>
      </c>
      <c r="C7" s="70" t="s">
        <v>3</v>
      </c>
      <c r="D7" s="71" t="s">
        <v>4</v>
      </c>
      <c r="E7" s="72" t="s">
        <v>437</v>
      </c>
      <c r="F7" s="72" t="s">
        <v>439</v>
      </c>
      <c r="G7" s="72" t="s">
        <v>438</v>
      </c>
      <c r="H7" s="27" t="s">
        <v>5</v>
      </c>
      <c r="I7" s="37"/>
      <c r="J7" s="37"/>
    </row>
    <row r="8" spans="1:10" s="78" customFormat="1" thickTop="1" thickBot="1" x14ac:dyDescent="0.25">
      <c r="B8" s="73">
        <v>1</v>
      </c>
      <c r="C8" s="74">
        <v>2</v>
      </c>
      <c r="D8" s="74">
        <v>3</v>
      </c>
      <c r="E8" s="75">
        <v>4</v>
      </c>
      <c r="F8" s="75">
        <v>5</v>
      </c>
      <c r="G8" s="75">
        <v>6</v>
      </c>
      <c r="H8" s="76" t="s">
        <v>231</v>
      </c>
      <c r="I8" s="341"/>
      <c r="J8" s="341"/>
    </row>
    <row r="9" spans="1:10" ht="15" thickTop="1" x14ac:dyDescent="0.2">
      <c r="B9" s="148">
        <v>2212</v>
      </c>
      <c r="C9" s="149">
        <v>51</v>
      </c>
      <c r="D9" s="153" t="s">
        <v>668</v>
      </c>
      <c r="E9" s="151">
        <f>SUM(I17)</f>
        <v>99</v>
      </c>
      <c r="F9" s="151">
        <f>SUM(J17)</f>
        <v>99</v>
      </c>
      <c r="G9" s="151">
        <f>SUM(G18)</f>
        <v>100</v>
      </c>
      <c r="H9" s="117">
        <f>G9/E9*100</f>
        <v>101.01010101010101</v>
      </c>
    </row>
    <row r="10" spans="1:10" x14ac:dyDescent="0.2">
      <c r="B10" s="94">
        <v>2223</v>
      </c>
      <c r="C10" s="95">
        <v>51</v>
      </c>
      <c r="D10" s="98" t="s">
        <v>668</v>
      </c>
      <c r="E10" s="25">
        <f>SUM(I25)</f>
        <v>1740</v>
      </c>
      <c r="F10" s="25">
        <f>SUM(J25)</f>
        <v>1677</v>
      </c>
      <c r="G10" s="25">
        <f>SUM(G25)</f>
        <v>790</v>
      </c>
      <c r="H10" s="35">
        <f>G10/E10*100</f>
        <v>45.402298850574709</v>
      </c>
    </row>
    <row r="11" spans="1:10" x14ac:dyDescent="0.2">
      <c r="B11" s="94">
        <v>6172</v>
      </c>
      <c r="C11" s="95">
        <v>51</v>
      </c>
      <c r="D11" s="98" t="s">
        <v>668</v>
      </c>
      <c r="E11" s="25">
        <f>SUM(I34)</f>
        <v>20</v>
      </c>
      <c r="F11" s="25">
        <f>SUM(J34)</f>
        <v>20</v>
      </c>
      <c r="G11" s="25">
        <f>SUM(G34)</f>
        <v>30</v>
      </c>
      <c r="H11" s="35">
        <f>G11/E11*100</f>
        <v>150</v>
      </c>
    </row>
    <row r="12" spans="1:10" ht="15" thickBot="1" x14ac:dyDescent="0.25">
      <c r="B12" s="387">
        <v>6409</v>
      </c>
      <c r="C12" s="388">
        <v>59</v>
      </c>
      <c r="D12" s="118" t="s">
        <v>29</v>
      </c>
      <c r="E12" s="26"/>
      <c r="F12" s="26">
        <v>1</v>
      </c>
      <c r="G12" s="26"/>
      <c r="H12" s="248"/>
    </row>
    <row r="13" spans="1:10" s="103" customFormat="1" ht="16.5" thickTop="1" thickBot="1" x14ac:dyDescent="0.3">
      <c r="A13" s="115"/>
      <c r="B13" s="761" t="s">
        <v>8</v>
      </c>
      <c r="C13" s="762"/>
      <c r="D13" s="763"/>
      <c r="E13" s="101">
        <f>SUM(E9:E11)</f>
        <v>1859</v>
      </c>
      <c r="F13" s="101">
        <f>SUM(F9:F12)</f>
        <v>1797</v>
      </c>
      <c r="G13" s="101">
        <f t="shared" ref="G13" si="0">SUM(G9:G11)</f>
        <v>920</v>
      </c>
      <c r="H13" s="41">
        <f>G13/E13*100</f>
        <v>49.488972565895644</v>
      </c>
      <c r="I13" s="206"/>
      <c r="J13" s="206"/>
    </row>
    <row r="14" spans="1:10" ht="15" thickTop="1" x14ac:dyDescent="0.2"/>
    <row r="16" spans="1:10" ht="15" x14ac:dyDescent="0.25">
      <c r="B16" s="44" t="s">
        <v>10</v>
      </c>
    </row>
    <row r="17" spans="1:11" ht="17.25" customHeight="1" thickBot="1" x14ac:dyDescent="0.3">
      <c r="B17" s="45" t="s">
        <v>689</v>
      </c>
      <c r="C17" s="46"/>
      <c r="D17" s="47"/>
      <c r="E17" s="48"/>
      <c r="F17" s="48"/>
      <c r="G17" s="774">
        <f>SUM(G18)</f>
        <v>100</v>
      </c>
      <c r="H17" s="774"/>
      <c r="I17" s="208">
        <v>99</v>
      </c>
      <c r="J17" s="208">
        <v>99</v>
      </c>
    </row>
    <row r="18" spans="1:11" ht="15.75" thickTop="1" x14ac:dyDescent="0.25">
      <c r="A18" s="38">
        <v>5169</v>
      </c>
      <c r="B18" s="417" t="s">
        <v>14</v>
      </c>
      <c r="G18" s="779">
        <v>100</v>
      </c>
      <c r="H18" s="780"/>
      <c r="K18" s="40"/>
    </row>
    <row r="19" spans="1:11" ht="15" customHeight="1" x14ac:dyDescent="0.2">
      <c r="B19" s="782" t="s">
        <v>747</v>
      </c>
      <c r="C19" s="782"/>
      <c r="D19" s="782"/>
      <c r="E19" s="782"/>
      <c r="F19" s="782"/>
      <c r="G19" s="782"/>
      <c r="H19" s="782"/>
    </row>
    <row r="20" spans="1:11" ht="15" customHeight="1" x14ac:dyDescent="0.2">
      <c r="B20" s="782"/>
      <c r="C20" s="782"/>
      <c r="D20" s="782"/>
      <c r="E20" s="782"/>
      <c r="F20" s="782"/>
      <c r="G20" s="782"/>
      <c r="H20" s="782"/>
    </row>
    <row r="21" spans="1:11" ht="15" customHeight="1" x14ac:dyDescent="0.2">
      <c r="B21" s="782"/>
      <c r="C21" s="782"/>
      <c r="D21" s="782"/>
      <c r="E21" s="782"/>
      <c r="F21" s="782"/>
      <c r="G21" s="782"/>
      <c r="H21" s="782"/>
    </row>
    <row r="22" spans="1:11" ht="15" customHeight="1" x14ac:dyDescent="0.2">
      <c r="B22" s="782"/>
      <c r="C22" s="782"/>
      <c r="D22" s="782"/>
      <c r="E22" s="782"/>
      <c r="F22" s="782"/>
      <c r="G22" s="782"/>
      <c r="H22" s="782"/>
    </row>
    <row r="23" spans="1:11" ht="10.5" customHeight="1" x14ac:dyDescent="0.2">
      <c r="B23" s="782"/>
      <c r="C23" s="782"/>
      <c r="D23" s="782"/>
      <c r="E23" s="782"/>
      <c r="F23" s="782"/>
      <c r="G23" s="782"/>
      <c r="H23" s="782"/>
    </row>
    <row r="24" spans="1:11" ht="15" x14ac:dyDescent="0.25">
      <c r="B24" s="416"/>
      <c r="C24" s="416"/>
      <c r="D24" s="416"/>
      <c r="E24" s="416"/>
      <c r="F24" s="416"/>
      <c r="G24" s="416"/>
      <c r="H24" s="416"/>
    </row>
    <row r="25" spans="1:11" ht="17.25" customHeight="1" thickBot="1" x14ac:dyDescent="0.3">
      <c r="B25" s="45" t="s">
        <v>690</v>
      </c>
      <c r="C25" s="46"/>
      <c r="D25" s="47"/>
      <c r="E25" s="48"/>
      <c r="F25" s="48"/>
      <c r="G25" s="774">
        <f>SUM(G26,G30)</f>
        <v>790</v>
      </c>
      <c r="H25" s="774"/>
      <c r="I25" s="208">
        <f>SUM(I26:I30)</f>
        <v>1740</v>
      </c>
      <c r="J25" s="208">
        <f>SUM(J26:J30)</f>
        <v>1677</v>
      </c>
    </row>
    <row r="26" spans="1:11" ht="15.75" thickTop="1" x14ac:dyDescent="0.25">
      <c r="A26" s="43">
        <v>5166</v>
      </c>
      <c r="B26" s="42" t="s">
        <v>12</v>
      </c>
      <c r="G26" s="779">
        <v>400</v>
      </c>
      <c r="H26" s="780"/>
      <c r="I26" s="37">
        <v>1350</v>
      </c>
      <c r="J26" s="37">
        <v>1288</v>
      </c>
    </row>
    <row r="27" spans="1:11" ht="14.25" customHeight="1" x14ac:dyDescent="0.2">
      <c r="B27" s="793" t="s">
        <v>748</v>
      </c>
      <c r="C27" s="793"/>
      <c r="D27" s="793"/>
      <c r="E27" s="793"/>
      <c r="F27" s="793"/>
      <c r="G27" s="793"/>
      <c r="H27" s="793"/>
    </row>
    <row r="28" spans="1:11" ht="29.25" customHeight="1" x14ac:dyDescent="0.2">
      <c r="B28" s="793"/>
      <c r="C28" s="793"/>
      <c r="D28" s="793"/>
      <c r="E28" s="793"/>
      <c r="F28" s="793"/>
      <c r="G28" s="793"/>
      <c r="H28" s="793"/>
    </row>
    <row r="29" spans="1:11" ht="15" x14ac:dyDescent="0.2">
      <c r="B29" s="57"/>
      <c r="C29" s="57"/>
      <c r="D29" s="57"/>
      <c r="E29" s="57"/>
      <c r="F29" s="57"/>
      <c r="G29" s="57"/>
      <c r="H29" s="57"/>
    </row>
    <row r="30" spans="1:11" ht="15" x14ac:dyDescent="0.25">
      <c r="A30" s="43">
        <v>5192</v>
      </c>
      <c r="B30" s="42" t="s">
        <v>116</v>
      </c>
      <c r="G30" s="779">
        <v>390</v>
      </c>
      <c r="H30" s="780"/>
      <c r="I30" s="37">
        <v>390</v>
      </c>
      <c r="J30" s="37">
        <v>389</v>
      </c>
    </row>
    <row r="31" spans="1:11" ht="14.25" customHeight="1" x14ac:dyDescent="0.2">
      <c r="B31" s="793" t="s">
        <v>749</v>
      </c>
      <c r="C31" s="793"/>
      <c r="D31" s="793"/>
      <c r="E31" s="793"/>
      <c r="F31" s="793"/>
      <c r="G31" s="793"/>
      <c r="H31" s="793"/>
    </row>
    <row r="32" spans="1:11" ht="14.25" customHeight="1" x14ac:dyDescent="0.2">
      <c r="B32" s="793"/>
      <c r="C32" s="793"/>
      <c r="D32" s="793"/>
      <c r="E32" s="793"/>
      <c r="F32" s="793"/>
      <c r="G32" s="793"/>
      <c r="H32" s="793"/>
    </row>
    <row r="33" spans="1:13" ht="15" x14ac:dyDescent="0.25">
      <c r="B33" s="60"/>
      <c r="C33" s="60"/>
      <c r="D33" s="60"/>
      <c r="E33" s="60"/>
      <c r="F33" s="60"/>
      <c r="G33" s="60"/>
      <c r="H33" s="60"/>
    </row>
    <row r="34" spans="1:13" ht="15.75" thickBot="1" x14ac:dyDescent="0.3">
      <c r="B34" s="45" t="s">
        <v>669</v>
      </c>
      <c r="C34" s="46"/>
      <c r="D34" s="47"/>
      <c r="E34" s="48"/>
      <c r="F34" s="48"/>
      <c r="G34" s="774">
        <f>SUM(G35)</f>
        <v>30</v>
      </c>
      <c r="H34" s="774"/>
      <c r="I34" s="208">
        <v>20</v>
      </c>
      <c r="J34" s="208">
        <v>20</v>
      </c>
    </row>
    <row r="35" spans="1:13" ht="15.75" thickTop="1" x14ac:dyDescent="0.25">
      <c r="A35" s="43">
        <v>5164</v>
      </c>
      <c r="B35" s="42" t="s">
        <v>30</v>
      </c>
      <c r="G35" s="779">
        <v>30</v>
      </c>
      <c r="H35" s="780"/>
    </row>
    <row r="36" spans="1:13" x14ac:dyDescent="0.2">
      <c r="B36" s="749" t="s">
        <v>750</v>
      </c>
      <c r="C36" s="870"/>
      <c r="D36" s="870"/>
      <c r="E36" s="870"/>
      <c r="F36" s="870"/>
      <c r="G36" s="870"/>
      <c r="H36" s="870"/>
    </row>
    <row r="37" spans="1:13" x14ac:dyDescent="0.2">
      <c r="B37" s="870"/>
      <c r="C37" s="870"/>
      <c r="D37" s="870"/>
      <c r="E37" s="870"/>
      <c r="F37" s="870"/>
      <c r="G37" s="870"/>
      <c r="H37" s="870"/>
    </row>
    <row r="40" spans="1:13" s="145" customFormat="1" ht="15" x14ac:dyDescent="0.25">
      <c r="A40" s="232"/>
      <c r="I40" s="383"/>
      <c r="J40" s="383"/>
      <c r="M40" s="144"/>
    </row>
    <row r="41" spans="1:13" s="145" customFormat="1" ht="15" x14ac:dyDescent="0.25">
      <c r="A41" s="232"/>
      <c r="I41" s="383"/>
      <c r="J41" s="383"/>
      <c r="M41" s="144"/>
    </row>
    <row r="43" spans="1:13" x14ac:dyDescent="0.2">
      <c r="D43" s="300" t="s">
        <v>317</v>
      </c>
      <c r="E43" s="301">
        <f>SUM(E13)</f>
        <v>1859</v>
      </c>
      <c r="F43" s="301">
        <f>SUM(F13)</f>
        <v>1797</v>
      </c>
      <c r="G43" s="301">
        <f>SUM(G13)</f>
        <v>920</v>
      </c>
    </row>
    <row r="44" spans="1:13" x14ac:dyDescent="0.2">
      <c r="D44" s="300" t="s">
        <v>318</v>
      </c>
      <c r="E44" s="301">
        <v>0</v>
      </c>
      <c r="F44" s="301">
        <v>0</v>
      </c>
      <c r="G44" s="301">
        <v>0</v>
      </c>
    </row>
    <row r="45" spans="1:13" ht="15" x14ac:dyDescent="0.25">
      <c r="D45" s="302" t="s">
        <v>313</v>
      </c>
      <c r="E45" s="303">
        <f>SUM(E43:E44)</f>
        <v>1859</v>
      </c>
      <c r="F45" s="303">
        <f t="shared" ref="F45:G45" si="1">SUM(F43:F44)</f>
        <v>1797</v>
      </c>
      <c r="G45" s="303">
        <f t="shared" si="1"/>
        <v>920</v>
      </c>
    </row>
  </sheetData>
  <mergeCells count="13">
    <mergeCell ref="G1:H1"/>
    <mergeCell ref="B13:D13"/>
    <mergeCell ref="G25:H25"/>
    <mergeCell ref="G35:H35"/>
    <mergeCell ref="B36:H37"/>
    <mergeCell ref="G26:H26"/>
    <mergeCell ref="G30:H30"/>
    <mergeCell ref="B27:H28"/>
    <mergeCell ref="G34:H34"/>
    <mergeCell ref="B31:H32"/>
    <mergeCell ref="G17:H17"/>
    <mergeCell ref="G18:H18"/>
    <mergeCell ref="B19:H23"/>
  </mergeCells>
  <pageMargins left="0.70866141732283472" right="0.70866141732283472" top="0.78740157480314965" bottom="0.78740157480314965" header="0.31496062992125984" footer="0.31496062992125984"/>
  <pageSetup paperSize="9" scale="68" firstPageNumber="59" orientation="portrait" useFirstPageNumber="1" r:id="rId1"/>
  <headerFooter>
    <oddFooter>&amp;L&amp;"-,Kurzíva"Zastupitelstvo Olomouckého kraje 12.12.2022
11.1. - Rozpočet Olomouckého kraje na rok 2023 - návrh rozpočtu
Příloha č. 3a): Výdaje odborů &amp;R&amp;"-,Kurzíva"Strana &amp;P (Celkem 193)</oddFooter>
  </headerFooter>
  <colBreaks count="1" manualBreakCount="1">
    <brk id="12" max="107"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88"/>
  <sheetViews>
    <sheetView showGridLines="0" view="pageBreakPreview" topLeftCell="A28" zoomScaleNormal="100" zoomScaleSheetLayoutView="100" workbookViewId="0">
      <selection activeCell="G62" activeCellId="5" sqref="G29:H29 G32:H32 G35:H35 G38:H38 G53:H53 G62:H62"/>
    </sheetView>
  </sheetViews>
  <sheetFormatPr defaultColWidth="9.140625" defaultRowHeight="14.25" x14ac:dyDescent="0.2"/>
  <cols>
    <col min="1" max="1" width="6.140625" style="38" customWidth="1"/>
    <col min="2" max="2" width="8.5703125" style="43" customWidth="1"/>
    <col min="3" max="3" width="9.140625" style="43"/>
    <col min="4" max="4" width="58.7109375" style="38" customWidth="1"/>
    <col min="5" max="7" width="14.140625" style="36" customWidth="1"/>
    <col min="8" max="8" width="9.140625" style="38" customWidth="1"/>
    <col min="9" max="10" width="8.85546875" style="37" customWidth="1"/>
    <col min="11" max="12" width="9.140625" style="38"/>
    <col min="13" max="13" width="13.28515625" style="38" customWidth="1"/>
    <col min="14" max="16384" width="9.140625" style="38"/>
  </cols>
  <sheetData>
    <row r="1" spans="2:10" ht="23.25" x14ac:dyDescent="0.35">
      <c r="B1" s="114" t="s">
        <v>171</v>
      </c>
      <c r="G1" s="791" t="s">
        <v>172</v>
      </c>
      <c r="H1" s="791"/>
    </row>
    <row r="3" spans="2:10" x14ac:dyDescent="0.2">
      <c r="B3" s="165" t="s">
        <v>1</v>
      </c>
      <c r="C3" s="288" t="s">
        <v>432</v>
      </c>
    </row>
    <row r="4" spans="2:10" x14ac:dyDescent="0.2">
      <c r="C4" s="165" t="s">
        <v>41</v>
      </c>
    </row>
    <row r="6" spans="2:10" s="40" customFormat="1" ht="13.5" thickBot="1" x14ac:dyDescent="0.25">
      <c r="B6" s="116"/>
      <c r="C6" s="116"/>
      <c r="E6" s="37"/>
      <c r="F6" s="37"/>
      <c r="G6" s="37"/>
      <c r="H6" s="184" t="s">
        <v>6</v>
      </c>
      <c r="I6" s="37"/>
      <c r="J6" s="37"/>
    </row>
    <row r="7" spans="2:10" s="40" customFormat="1" ht="39.75" thickTop="1" thickBot="1" x14ac:dyDescent="0.25">
      <c r="B7" s="69" t="s">
        <v>2</v>
      </c>
      <c r="C7" s="70" t="s">
        <v>3</v>
      </c>
      <c r="D7" s="71" t="s">
        <v>4</v>
      </c>
      <c r="E7" s="72" t="s">
        <v>437</v>
      </c>
      <c r="F7" s="72" t="s">
        <v>439</v>
      </c>
      <c r="G7" s="72" t="s">
        <v>438</v>
      </c>
      <c r="H7" s="27" t="s">
        <v>5</v>
      </c>
      <c r="I7" s="37"/>
      <c r="J7" s="37"/>
    </row>
    <row r="8" spans="2:10" s="78" customFormat="1" thickTop="1" thickBot="1" x14ac:dyDescent="0.25">
      <c r="B8" s="73">
        <v>1</v>
      </c>
      <c r="C8" s="74">
        <v>2</v>
      </c>
      <c r="D8" s="74">
        <v>3</v>
      </c>
      <c r="E8" s="75">
        <v>4</v>
      </c>
      <c r="F8" s="75">
        <v>5</v>
      </c>
      <c r="G8" s="75">
        <v>6</v>
      </c>
      <c r="H8" s="76" t="s">
        <v>231</v>
      </c>
      <c r="I8" s="341"/>
      <c r="J8" s="341"/>
    </row>
    <row r="9" spans="2:10" s="192" customFormat="1" ht="29.25" thickTop="1" x14ac:dyDescent="0.25">
      <c r="B9" s="278">
        <v>3314</v>
      </c>
      <c r="C9" s="279">
        <v>53</v>
      </c>
      <c r="D9" s="280" t="s">
        <v>702</v>
      </c>
      <c r="E9" s="281">
        <f>SUM(I19)</f>
        <v>12822</v>
      </c>
      <c r="F9" s="281">
        <f>SUM(J19)</f>
        <v>12822</v>
      </c>
      <c r="G9" s="281">
        <f>SUM(G19)</f>
        <v>14135</v>
      </c>
      <c r="H9" s="282">
        <f>G9/E9*100</f>
        <v>110.2402121353923</v>
      </c>
      <c r="I9" s="213"/>
      <c r="J9" s="213"/>
    </row>
    <row r="10" spans="2:10" s="192" customFormat="1" x14ac:dyDescent="0.2">
      <c r="B10" s="180">
        <v>3316</v>
      </c>
      <c r="C10" s="181">
        <v>51</v>
      </c>
      <c r="D10" s="98" t="s">
        <v>668</v>
      </c>
      <c r="E10" s="126"/>
      <c r="F10" s="126"/>
      <c r="G10" s="126">
        <f>SUM(G23)</f>
        <v>330</v>
      </c>
      <c r="H10" s="97"/>
      <c r="I10" s="213"/>
      <c r="J10" s="213"/>
    </row>
    <row r="11" spans="2:10" s="192" customFormat="1" x14ac:dyDescent="0.2">
      <c r="B11" s="180">
        <v>3319</v>
      </c>
      <c r="C11" s="181">
        <v>50</v>
      </c>
      <c r="D11" s="98" t="s">
        <v>825</v>
      </c>
      <c r="E11" s="126"/>
      <c r="F11" s="126">
        <v>50</v>
      </c>
      <c r="G11" s="126"/>
      <c r="H11" s="97"/>
      <c r="I11" s="213"/>
      <c r="J11" s="213"/>
    </row>
    <row r="12" spans="2:10" x14ac:dyDescent="0.2">
      <c r="B12" s="94">
        <v>3319</v>
      </c>
      <c r="C12" s="95">
        <v>51</v>
      </c>
      <c r="D12" s="98" t="s">
        <v>668</v>
      </c>
      <c r="E12" s="25">
        <f>SUM(I28)</f>
        <v>753</v>
      </c>
      <c r="F12" s="25">
        <f>SUM(J28)</f>
        <v>703</v>
      </c>
      <c r="G12" s="25">
        <f>SUM(G28)</f>
        <v>7311</v>
      </c>
      <c r="H12" s="97">
        <f t="shared" ref="H12:H14" si="0">G12/E12*100</f>
        <v>970.91633466135454</v>
      </c>
    </row>
    <row r="13" spans="2:10" x14ac:dyDescent="0.2">
      <c r="B13" s="94">
        <v>3319</v>
      </c>
      <c r="C13" s="95">
        <v>54</v>
      </c>
      <c r="D13" s="98" t="s">
        <v>707</v>
      </c>
      <c r="E13" s="25">
        <f>SUM(I65)</f>
        <v>10</v>
      </c>
      <c r="F13" s="25">
        <f>SUM(J65)</f>
        <v>10</v>
      </c>
      <c r="G13" s="25">
        <f>SUM(G65)</f>
        <v>10</v>
      </c>
      <c r="H13" s="97">
        <f t="shared" si="0"/>
        <v>100</v>
      </c>
    </row>
    <row r="14" spans="2:10" x14ac:dyDescent="0.2">
      <c r="B14" s="94">
        <v>3419</v>
      </c>
      <c r="C14" s="95">
        <v>51</v>
      </c>
      <c r="D14" s="98" t="s">
        <v>668</v>
      </c>
      <c r="E14" s="25">
        <f>SUM(I69)</f>
        <v>21985</v>
      </c>
      <c r="F14" s="25">
        <f>SUM(J69)</f>
        <v>50579</v>
      </c>
      <c r="G14" s="25">
        <f>SUM(G69)</f>
        <v>4850</v>
      </c>
      <c r="H14" s="97">
        <f t="shared" si="0"/>
        <v>22.060495792585854</v>
      </c>
    </row>
    <row r="15" spans="2:10" ht="15" thickBot="1" x14ac:dyDescent="0.25">
      <c r="B15" s="94">
        <v>3419</v>
      </c>
      <c r="C15" s="95">
        <v>52</v>
      </c>
      <c r="D15" s="98" t="s">
        <v>841</v>
      </c>
      <c r="E15" s="25"/>
      <c r="F15" s="25">
        <v>4990</v>
      </c>
      <c r="G15" s="25"/>
      <c r="H15" s="97"/>
    </row>
    <row r="16" spans="2:10" s="103" customFormat="1" ht="16.5" thickTop="1" thickBot="1" x14ac:dyDescent="0.3">
      <c r="B16" s="761" t="s">
        <v>8</v>
      </c>
      <c r="C16" s="762"/>
      <c r="D16" s="763"/>
      <c r="E16" s="101">
        <f>SUM(E9:E15)</f>
        <v>35570</v>
      </c>
      <c r="F16" s="101">
        <f>SUM(F9:F15)</f>
        <v>69154</v>
      </c>
      <c r="G16" s="101">
        <f>SUM(G9:G15)</f>
        <v>26636</v>
      </c>
      <c r="H16" s="41">
        <f>G16/E16*100</f>
        <v>74.88332864773686</v>
      </c>
      <c r="I16" s="206"/>
      <c r="J16" s="206"/>
    </row>
    <row r="17" spans="1:10" ht="15" thickTop="1" x14ac:dyDescent="0.2">
      <c r="B17" s="38"/>
      <c r="C17" s="38"/>
      <c r="E17" s="38"/>
      <c r="F17" s="38"/>
      <c r="G17" s="38"/>
    </row>
    <row r="18" spans="1:10" ht="15" x14ac:dyDescent="0.25">
      <c r="B18" s="44" t="s">
        <v>10</v>
      </c>
    </row>
    <row r="19" spans="1:10" ht="30.75" customHeight="1" thickBot="1" x14ac:dyDescent="0.3">
      <c r="B19" s="755" t="s">
        <v>842</v>
      </c>
      <c r="C19" s="756"/>
      <c r="D19" s="756"/>
      <c r="E19" s="756"/>
      <c r="F19" s="756"/>
      <c r="G19" s="774">
        <f>SUM(G20)</f>
        <v>14135</v>
      </c>
      <c r="H19" s="774"/>
      <c r="I19" s="208">
        <v>12822</v>
      </c>
      <c r="J19" s="208">
        <v>12822</v>
      </c>
    </row>
    <row r="20" spans="1:10" ht="14.25" customHeight="1" thickTop="1" x14ac:dyDescent="0.25">
      <c r="A20" s="38">
        <v>5331</v>
      </c>
      <c r="B20" s="42" t="s">
        <v>99</v>
      </c>
      <c r="G20" s="779">
        <f>13212+923</f>
        <v>14135</v>
      </c>
      <c r="H20" s="780"/>
    </row>
    <row r="21" spans="1:10" ht="15" customHeight="1" x14ac:dyDescent="0.25">
      <c r="B21" s="753" t="s">
        <v>308</v>
      </c>
      <c r="C21" s="753"/>
      <c r="D21" s="753"/>
      <c r="E21" s="753"/>
      <c r="F21" s="753"/>
      <c r="G21" s="841"/>
      <c r="H21" s="842"/>
    </row>
    <row r="22" spans="1:10" ht="15" customHeight="1" x14ac:dyDescent="0.25">
      <c r="B22" s="530"/>
      <c r="C22" s="530"/>
      <c r="D22" s="530"/>
      <c r="E22" s="530"/>
      <c r="F22" s="530"/>
      <c r="G22" s="535"/>
      <c r="H22" s="536"/>
    </row>
    <row r="23" spans="1:10" ht="17.25" customHeight="1" thickBot="1" x14ac:dyDescent="0.3">
      <c r="B23" s="45" t="s">
        <v>751</v>
      </c>
      <c r="C23" s="46"/>
      <c r="D23" s="47"/>
      <c r="E23" s="48"/>
      <c r="F23" s="48"/>
      <c r="G23" s="774">
        <f>SUM(G24,G27,G30,G33,G42,G57)</f>
        <v>330</v>
      </c>
      <c r="H23" s="774"/>
      <c r="I23" s="208">
        <v>0</v>
      </c>
      <c r="J23" s="208">
        <v>0</v>
      </c>
    </row>
    <row r="24" spans="1:10" ht="15.75" thickTop="1" x14ac:dyDescent="0.25">
      <c r="A24" s="38">
        <v>5169</v>
      </c>
      <c r="B24" s="21" t="s">
        <v>14</v>
      </c>
      <c r="C24" s="161"/>
      <c r="D24" s="161"/>
      <c r="E24" s="161"/>
      <c r="F24" s="161"/>
      <c r="G24" s="751">
        <v>330</v>
      </c>
      <c r="H24" s="775"/>
    </row>
    <row r="25" spans="1:10" x14ac:dyDescent="0.2">
      <c r="B25" s="773" t="s">
        <v>752</v>
      </c>
      <c r="C25" s="773"/>
      <c r="D25" s="773"/>
      <c r="E25" s="773"/>
      <c r="F25" s="773"/>
      <c r="G25" s="773"/>
      <c r="H25" s="773"/>
    </row>
    <row r="28" spans="1:10" ht="17.25" customHeight="1" thickBot="1" x14ac:dyDescent="0.3">
      <c r="B28" s="45" t="s">
        <v>691</v>
      </c>
      <c r="C28" s="46"/>
      <c r="D28" s="47"/>
      <c r="E28" s="48"/>
      <c r="F28" s="48"/>
      <c r="G28" s="774">
        <f>SUM(G29,G32,G35,G38,G53,G62)</f>
        <v>7311</v>
      </c>
      <c r="H28" s="774"/>
      <c r="I28" s="208">
        <f>SUM(I29:I62)</f>
        <v>753</v>
      </c>
      <c r="J28" s="208">
        <f>SUM(J29:J62)</f>
        <v>703</v>
      </c>
    </row>
    <row r="29" spans="1:10" ht="15.75" thickTop="1" x14ac:dyDescent="0.25">
      <c r="A29" s="38">
        <v>5139</v>
      </c>
      <c r="B29" s="21" t="s">
        <v>451</v>
      </c>
      <c r="G29" s="779">
        <v>7</v>
      </c>
      <c r="H29" s="780"/>
      <c r="I29" s="37">
        <v>5</v>
      </c>
      <c r="J29" s="37">
        <v>15</v>
      </c>
    </row>
    <row r="30" spans="1:10" x14ac:dyDescent="0.2">
      <c r="B30" s="787" t="s">
        <v>301</v>
      </c>
      <c r="C30" s="787"/>
      <c r="D30" s="787"/>
      <c r="E30" s="787"/>
      <c r="F30" s="787"/>
      <c r="G30" s="787"/>
      <c r="H30" s="787"/>
    </row>
    <row r="31" spans="1:10" ht="9.9499999999999993" customHeight="1" x14ac:dyDescent="0.2">
      <c r="B31" s="172"/>
      <c r="C31" s="172"/>
      <c r="D31" s="172"/>
      <c r="E31" s="172"/>
      <c r="F31" s="172"/>
      <c r="G31" s="172"/>
      <c r="H31" s="172"/>
    </row>
    <row r="32" spans="1:10" ht="15" x14ac:dyDescent="0.25">
      <c r="A32" s="38">
        <v>5164</v>
      </c>
      <c r="B32" s="42" t="s">
        <v>30</v>
      </c>
      <c r="G32" s="779">
        <v>15</v>
      </c>
      <c r="H32" s="780"/>
      <c r="I32" s="37">
        <v>17</v>
      </c>
      <c r="J32" s="37">
        <v>17</v>
      </c>
    </row>
    <row r="33" spans="1:11" ht="30.75" customHeight="1" x14ac:dyDescent="0.2">
      <c r="B33" s="793" t="s">
        <v>137</v>
      </c>
      <c r="C33" s="793"/>
      <c r="D33" s="793"/>
      <c r="E33" s="793"/>
      <c r="F33" s="793"/>
      <c r="G33" s="793"/>
      <c r="H33" s="793"/>
    </row>
    <row r="34" spans="1:11" ht="9.9499999999999993" customHeight="1" x14ac:dyDescent="0.2"/>
    <row r="35" spans="1:11" ht="15" x14ac:dyDescent="0.25">
      <c r="A35" s="38">
        <v>5166</v>
      </c>
      <c r="B35" s="42" t="s">
        <v>12</v>
      </c>
      <c r="C35" s="171"/>
      <c r="D35" s="171"/>
      <c r="E35" s="171"/>
      <c r="F35" s="171"/>
      <c r="G35" s="779">
        <v>25</v>
      </c>
      <c r="H35" s="780"/>
      <c r="I35" s="37">
        <v>23</v>
      </c>
      <c r="J35" s="37">
        <v>23</v>
      </c>
    </row>
    <row r="36" spans="1:11" x14ac:dyDescent="0.2">
      <c r="B36" s="805" t="s">
        <v>173</v>
      </c>
      <c r="C36" s="805"/>
      <c r="D36" s="805"/>
      <c r="E36" s="805"/>
      <c r="F36" s="805"/>
      <c r="G36" s="805"/>
      <c r="H36" s="805"/>
      <c r="I36" s="37">
        <v>0</v>
      </c>
      <c r="J36" s="37">
        <v>60</v>
      </c>
      <c r="K36" s="38" t="s">
        <v>812</v>
      </c>
    </row>
    <row r="37" spans="1:11" ht="9.9499999999999993" customHeight="1" x14ac:dyDescent="0.2">
      <c r="B37" s="288"/>
      <c r="C37" s="288"/>
      <c r="D37" s="288"/>
      <c r="E37" s="288"/>
      <c r="F37" s="288"/>
      <c r="G37" s="288"/>
      <c r="H37" s="288"/>
    </row>
    <row r="38" spans="1:11" ht="15" x14ac:dyDescent="0.25">
      <c r="A38" s="38">
        <v>5169</v>
      </c>
      <c r="B38" s="21" t="s">
        <v>14</v>
      </c>
      <c r="C38" s="161"/>
      <c r="D38" s="161"/>
      <c r="E38" s="161"/>
      <c r="F38" s="161"/>
      <c r="G38" s="751">
        <f>SUM(G39:H51)</f>
        <v>7144</v>
      </c>
      <c r="H38" s="775"/>
      <c r="I38" s="37">
        <v>590</v>
      </c>
      <c r="J38" s="37">
        <v>470</v>
      </c>
    </row>
    <row r="39" spans="1:11" ht="14.25" customHeight="1" x14ac:dyDescent="0.25">
      <c r="B39" s="871" t="s">
        <v>753</v>
      </c>
      <c r="C39" s="871"/>
      <c r="D39" s="871"/>
      <c r="E39" s="871"/>
      <c r="F39" s="871"/>
      <c r="G39" s="777">
        <v>200</v>
      </c>
      <c r="H39" s="778"/>
    </row>
    <row r="40" spans="1:11" x14ac:dyDescent="0.2">
      <c r="B40" s="539"/>
      <c r="C40" s="540"/>
      <c r="D40" s="540"/>
      <c r="E40" s="540"/>
      <c r="F40" s="540"/>
      <c r="G40" s="540"/>
      <c r="H40" s="540"/>
    </row>
    <row r="41" spans="1:11" ht="14.25" customHeight="1" x14ac:dyDescent="0.25">
      <c r="B41" s="871" t="s">
        <v>754</v>
      </c>
      <c r="C41" s="871"/>
      <c r="D41" s="871"/>
      <c r="E41" s="871"/>
      <c r="F41" s="871"/>
      <c r="G41" s="777">
        <v>40</v>
      </c>
      <c r="H41" s="778"/>
    </row>
    <row r="42" spans="1:11" ht="15.75" customHeight="1" x14ac:dyDescent="0.2">
      <c r="B42" s="528"/>
      <c r="C42" s="528"/>
      <c r="D42" s="528"/>
      <c r="E42" s="528"/>
      <c r="F42" s="528"/>
      <c r="G42" s="528"/>
      <c r="H42" s="528"/>
    </row>
    <row r="43" spans="1:11" ht="14.25" customHeight="1" x14ac:dyDescent="0.25">
      <c r="B43" s="871" t="s">
        <v>755</v>
      </c>
      <c r="C43" s="871"/>
      <c r="D43" s="871"/>
      <c r="E43" s="871"/>
      <c r="F43" s="871"/>
      <c r="G43" s="777">
        <v>200</v>
      </c>
      <c r="H43" s="778"/>
    </row>
    <row r="44" spans="1:11" ht="15.75" customHeight="1" x14ac:dyDescent="0.2">
      <c r="B44" s="528"/>
      <c r="C44" s="528"/>
      <c r="D44" s="528"/>
      <c r="E44" s="528"/>
      <c r="F44" s="528"/>
      <c r="G44" s="528"/>
      <c r="H44" s="528"/>
    </row>
    <row r="45" spans="1:11" ht="14.25" customHeight="1" x14ac:dyDescent="0.25">
      <c r="B45" s="871" t="s">
        <v>756</v>
      </c>
      <c r="C45" s="871"/>
      <c r="D45" s="871"/>
      <c r="E45" s="871"/>
      <c r="F45" s="871"/>
      <c r="G45" s="777">
        <v>440</v>
      </c>
      <c r="H45" s="778"/>
    </row>
    <row r="46" spans="1:11" ht="15.75" customHeight="1" x14ac:dyDescent="0.2">
      <c r="B46" s="22"/>
      <c r="C46" s="22"/>
      <c r="D46" s="23"/>
      <c r="E46" s="24"/>
      <c r="F46" s="24"/>
      <c r="G46" s="24"/>
      <c r="H46" s="23"/>
    </row>
    <row r="47" spans="1:11" ht="14.25" customHeight="1" x14ac:dyDescent="0.25">
      <c r="B47" s="871" t="s">
        <v>757</v>
      </c>
      <c r="C47" s="871"/>
      <c r="D47" s="871"/>
      <c r="E47" s="871"/>
      <c r="F47" s="871"/>
      <c r="G47" s="777">
        <v>50</v>
      </c>
      <c r="H47" s="778"/>
    </row>
    <row r="48" spans="1:11" ht="15.75" customHeight="1" x14ac:dyDescent="0.2">
      <c r="B48" s="22"/>
      <c r="C48" s="22"/>
      <c r="D48" s="23"/>
      <c r="E48" s="24"/>
      <c r="F48" s="24"/>
      <c r="G48" s="24"/>
      <c r="H48" s="23"/>
    </row>
    <row r="49" spans="1:10" ht="14.25" customHeight="1" x14ac:dyDescent="0.25">
      <c r="B49" s="871" t="s">
        <v>758</v>
      </c>
      <c r="C49" s="871"/>
      <c r="D49" s="871"/>
      <c r="E49" s="871"/>
      <c r="F49" s="871"/>
      <c r="G49" s="777">
        <v>214</v>
      </c>
      <c r="H49" s="778"/>
    </row>
    <row r="50" spans="1:10" ht="14.25" customHeight="1" x14ac:dyDescent="0.25">
      <c r="B50" s="641"/>
      <c r="C50" s="641"/>
      <c r="D50" s="641"/>
      <c r="E50" s="641"/>
      <c r="F50" s="641"/>
      <c r="G50" s="639"/>
      <c r="H50" s="640"/>
    </row>
    <row r="51" spans="1:10" ht="14.25" customHeight="1" x14ac:dyDescent="0.25">
      <c r="B51" s="871" t="s">
        <v>883</v>
      </c>
      <c r="C51" s="871"/>
      <c r="D51" s="871"/>
      <c r="E51" s="871"/>
      <c r="F51" s="871"/>
      <c r="G51" s="777">
        <v>6000</v>
      </c>
      <c r="H51" s="778"/>
    </row>
    <row r="52" spans="1:10" ht="15.75" customHeight="1" x14ac:dyDescent="0.2">
      <c r="B52" s="22"/>
      <c r="C52" s="22"/>
      <c r="D52" s="23"/>
      <c r="E52" s="24"/>
      <c r="F52" s="24"/>
      <c r="G52" s="24"/>
      <c r="H52" s="23"/>
    </row>
    <row r="53" spans="1:10" ht="15" x14ac:dyDescent="0.25">
      <c r="A53" s="38">
        <v>5175</v>
      </c>
      <c r="B53" s="21" t="s">
        <v>27</v>
      </c>
      <c r="C53" s="22"/>
      <c r="D53" s="23"/>
      <c r="E53" s="24"/>
      <c r="F53" s="24"/>
      <c r="G53" s="751">
        <f>SUM(G54,G56,G60)</f>
        <v>60</v>
      </c>
      <c r="H53" s="775"/>
      <c r="I53" s="37">
        <v>64</v>
      </c>
      <c r="J53" s="37">
        <v>64</v>
      </c>
    </row>
    <row r="54" spans="1:10" ht="15" customHeight="1" x14ac:dyDescent="0.25">
      <c r="B54" s="776" t="s">
        <v>302</v>
      </c>
      <c r="C54" s="776"/>
      <c r="D54" s="776"/>
      <c r="E54" s="776"/>
      <c r="F54" s="776"/>
      <c r="G54" s="777">
        <v>10</v>
      </c>
      <c r="H54" s="778"/>
    </row>
    <row r="55" spans="1:10" ht="9.9499999999999993" customHeight="1" x14ac:dyDescent="0.2"/>
    <row r="56" spans="1:10" ht="15" customHeight="1" x14ac:dyDescent="0.25">
      <c r="B56" s="776" t="s">
        <v>175</v>
      </c>
      <c r="C56" s="776"/>
      <c r="D56" s="776"/>
      <c r="E56" s="776"/>
      <c r="F56" s="776"/>
      <c r="G56" s="777">
        <v>25</v>
      </c>
      <c r="H56" s="778"/>
    </row>
    <row r="57" spans="1:10" x14ac:dyDescent="0.2">
      <c r="B57" s="793" t="s">
        <v>174</v>
      </c>
      <c r="C57" s="793"/>
      <c r="D57" s="793"/>
      <c r="E57" s="793"/>
      <c r="F57" s="793"/>
      <c r="G57" s="793"/>
      <c r="H57" s="793"/>
    </row>
    <row r="58" spans="1:10" x14ac:dyDescent="0.2">
      <c r="B58" s="793"/>
      <c r="C58" s="793"/>
      <c r="D58" s="793"/>
      <c r="E58" s="793"/>
      <c r="F58" s="793"/>
      <c r="G58" s="793"/>
      <c r="H58" s="793"/>
    </row>
    <row r="59" spans="1:10" x14ac:dyDescent="0.2">
      <c r="B59" s="538"/>
      <c r="C59" s="538"/>
      <c r="D59" s="538"/>
      <c r="E59" s="538"/>
      <c r="F59" s="538"/>
      <c r="G59" s="538"/>
      <c r="H59" s="538"/>
    </row>
    <row r="60" spans="1:10" ht="15" customHeight="1" x14ac:dyDescent="0.25">
      <c r="B60" s="776" t="s">
        <v>374</v>
      </c>
      <c r="C60" s="776"/>
      <c r="D60" s="776"/>
      <c r="E60" s="776"/>
      <c r="F60" s="776"/>
      <c r="G60" s="777">
        <v>25</v>
      </c>
      <c r="H60" s="778"/>
    </row>
    <row r="61" spans="1:10" ht="9.9499999999999993" customHeight="1" x14ac:dyDescent="0.2"/>
    <row r="62" spans="1:10" ht="15.75" customHeight="1" x14ac:dyDescent="0.25">
      <c r="A62" s="38">
        <v>5192</v>
      </c>
      <c r="B62" s="42" t="s">
        <v>123</v>
      </c>
      <c r="C62" s="171"/>
      <c r="D62" s="171"/>
      <c r="E62" s="171"/>
      <c r="F62" s="171"/>
      <c r="G62" s="779">
        <v>60</v>
      </c>
      <c r="H62" s="780"/>
      <c r="I62" s="37">
        <v>54</v>
      </c>
      <c r="J62" s="37">
        <v>54</v>
      </c>
    </row>
    <row r="63" spans="1:10" ht="15.75" customHeight="1" x14ac:dyDescent="0.2">
      <c r="B63" s="787" t="s">
        <v>190</v>
      </c>
      <c r="C63" s="787"/>
      <c r="D63" s="787"/>
      <c r="E63" s="787"/>
      <c r="F63" s="787"/>
      <c r="G63" s="787"/>
      <c r="H63" s="787"/>
    </row>
    <row r="64" spans="1:10" ht="15.75" customHeight="1" x14ac:dyDescent="0.2">
      <c r="B64" s="361"/>
    </row>
    <row r="65" spans="1:39" ht="15.75" thickBot="1" x14ac:dyDescent="0.3">
      <c r="B65" s="45" t="s">
        <v>711</v>
      </c>
      <c r="C65" s="46"/>
      <c r="D65" s="47"/>
      <c r="E65" s="47"/>
      <c r="F65" s="48"/>
      <c r="G65" s="774">
        <f>SUM(G66)</f>
        <v>10</v>
      </c>
      <c r="H65" s="774"/>
      <c r="I65" s="208">
        <v>10</v>
      </c>
      <c r="J65" s="208">
        <v>10</v>
      </c>
    </row>
    <row r="66" spans="1:39" ht="15.75" thickTop="1" x14ac:dyDescent="0.25">
      <c r="A66" s="38">
        <v>5492</v>
      </c>
      <c r="B66" s="113" t="s">
        <v>487</v>
      </c>
      <c r="C66" s="161"/>
      <c r="D66" s="161"/>
      <c r="E66" s="161"/>
      <c r="F66" s="161"/>
      <c r="G66" s="751">
        <v>10</v>
      </c>
      <c r="H66" s="752"/>
      <c r="I66" s="68"/>
      <c r="J66" s="68"/>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row>
    <row r="67" spans="1:39" ht="15.75" customHeight="1" x14ac:dyDescent="0.2">
      <c r="B67" s="376" t="s">
        <v>375</v>
      </c>
    </row>
    <row r="68" spans="1:39" ht="15.75" customHeight="1" x14ac:dyDescent="0.2">
      <c r="B68" s="361"/>
    </row>
    <row r="69" spans="1:39" ht="17.25" customHeight="1" thickBot="1" x14ac:dyDescent="0.3">
      <c r="B69" s="45" t="s">
        <v>692</v>
      </c>
      <c r="C69" s="46"/>
      <c r="D69" s="47"/>
      <c r="E69" s="48"/>
      <c r="F69" s="48"/>
      <c r="G69" s="774">
        <f>SUM(G70,G78,G81)</f>
        <v>4850</v>
      </c>
      <c r="H69" s="774"/>
      <c r="I69" s="208">
        <f>SUM(I70:I81)</f>
        <v>21985</v>
      </c>
      <c r="J69" s="208">
        <f>SUM(J70:J81)</f>
        <v>50579</v>
      </c>
    </row>
    <row r="70" spans="1:39" ht="15.75" thickTop="1" x14ac:dyDescent="0.25">
      <c r="A70" s="38">
        <v>5169</v>
      </c>
      <c r="B70" s="42" t="s">
        <v>14</v>
      </c>
      <c r="G70" s="779">
        <f>SUM(G71,G76)</f>
        <v>1500</v>
      </c>
      <c r="H70" s="780"/>
      <c r="I70" s="37">
        <v>18185</v>
      </c>
      <c r="J70" s="37">
        <v>42085</v>
      </c>
    </row>
    <row r="71" spans="1:39" ht="15" x14ac:dyDescent="0.25">
      <c r="B71" s="546" t="s">
        <v>762</v>
      </c>
      <c r="G71" s="777">
        <v>1000</v>
      </c>
      <c r="H71" s="778"/>
      <c r="I71" s="37">
        <v>0</v>
      </c>
      <c r="J71" s="37">
        <v>17</v>
      </c>
      <c r="K71" s="38">
        <v>5133</v>
      </c>
    </row>
    <row r="72" spans="1:39" ht="14.25" customHeight="1" x14ac:dyDescent="0.2">
      <c r="B72" s="749" t="s">
        <v>759</v>
      </c>
      <c r="C72" s="749"/>
      <c r="D72" s="749"/>
      <c r="E72" s="749"/>
      <c r="F72" s="749"/>
      <c r="G72" s="749"/>
      <c r="H72" s="749"/>
      <c r="I72" s="37">
        <v>0</v>
      </c>
      <c r="J72" s="37">
        <v>1044</v>
      </c>
      <c r="K72" s="38">
        <v>5139</v>
      </c>
    </row>
    <row r="73" spans="1:39" x14ac:dyDescent="0.2">
      <c r="B73" s="749"/>
      <c r="C73" s="749"/>
      <c r="D73" s="749"/>
      <c r="E73" s="749"/>
      <c r="F73" s="749"/>
      <c r="G73" s="749"/>
      <c r="H73" s="749"/>
      <c r="J73" s="37">
        <v>30</v>
      </c>
      <c r="K73" s="38">
        <v>5151</v>
      </c>
    </row>
    <row r="74" spans="1:39" x14ac:dyDescent="0.2">
      <c r="B74" s="749"/>
      <c r="C74" s="749"/>
      <c r="D74" s="749"/>
      <c r="E74" s="749"/>
      <c r="F74" s="749"/>
      <c r="G74" s="749"/>
      <c r="H74" s="749"/>
      <c r="J74" s="37">
        <v>70</v>
      </c>
      <c r="K74" s="38">
        <v>5154</v>
      </c>
    </row>
    <row r="75" spans="1:39" x14ac:dyDescent="0.2">
      <c r="B75" s="537"/>
      <c r="C75" s="537"/>
      <c r="D75" s="537"/>
      <c r="E75" s="537"/>
      <c r="F75" s="537"/>
      <c r="G75" s="537"/>
      <c r="H75" s="537"/>
      <c r="J75" s="37">
        <v>115</v>
      </c>
      <c r="K75" s="38">
        <v>5163</v>
      </c>
    </row>
    <row r="76" spans="1:39" ht="15" x14ac:dyDescent="0.25">
      <c r="B76" s="546" t="s">
        <v>763</v>
      </c>
      <c r="G76" s="777">
        <v>500</v>
      </c>
      <c r="H76" s="778"/>
      <c r="I76" s="37">
        <v>0</v>
      </c>
      <c r="J76" s="37">
        <v>471</v>
      </c>
      <c r="K76" s="38">
        <v>5164</v>
      </c>
    </row>
    <row r="77" spans="1:39" ht="15" customHeight="1" x14ac:dyDescent="0.2">
      <c r="B77" s="38"/>
      <c r="C77" s="38"/>
      <c r="E77" s="38"/>
      <c r="F77" s="38"/>
      <c r="G77" s="38"/>
      <c r="J77" s="37">
        <v>2</v>
      </c>
      <c r="K77" s="38">
        <v>5166</v>
      </c>
    </row>
    <row r="78" spans="1:39" ht="14.25" customHeight="1" x14ac:dyDescent="0.25">
      <c r="A78" s="38">
        <v>5179</v>
      </c>
      <c r="B78" s="801" t="s">
        <v>124</v>
      </c>
      <c r="C78" s="801"/>
      <c r="D78" s="801"/>
      <c r="E78" s="205"/>
      <c r="F78" s="205"/>
      <c r="G78" s="751">
        <v>2500</v>
      </c>
      <c r="H78" s="775"/>
      <c r="I78" s="37">
        <v>2500</v>
      </c>
      <c r="J78" s="37">
        <v>2500</v>
      </c>
    </row>
    <row r="79" spans="1:39" ht="15.75" customHeight="1" x14ac:dyDescent="0.2">
      <c r="B79" s="38" t="s">
        <v>242</v>
      </c>
      <c r="C79" s="38"/>
      <c r="E79" s="38"/>
      <c r="F79" s="38"/>
      <c r="G79" s="38"/>
      <c r="J79" s="37">
        <v>2144</v>
      </c>
      <c r="K79" s="38">
        <v>5175</v>
      </c>
    </row>
    <row r="80" spans="1:39" ht="15.75" customHeight="1" x14ac:dyDescent="0.2">
      <c r="B80" s="38"/>
      <c r="C80" s="38"/>
      <c r="E80" s="38"/>
      <c r="F80" s="38"/>
      <c r="G80" s="38"/>
    </row>
    <row r="81" spans="1:10" ht="15" x14ac:dyDescent="0.25">
      <c r="A81" s="38">
        <v>5194</v>
      </c>
      <c r="B81" s="42" t="s">
        <v>472</v>
      </c>
      <c r="G81" s="751">
        <v>850</v>
      </c>
      <c r="H81" s="775"/>
      <c r="I81" s="37">
        <v>1300</v>
      </c>
      <c r="J81" s="37">
        <v>2101</v>
      </c>
    </row>
    <row r="82" spans="1:10" ht="15" x14ac:dyDescent="0.25">
      <c r="B82" s="204" t="s">
        <v>760</v>
      </c>
      <c r="G82" s="831"/>
      <c r="H82" s="832"/>
    </row>
    <row r="83" spans="1:10" ht="15.75" customHeight="1" x14ac:dyDescent="0.2">
      <c r="B83" s="793" t="s">
        <v>761</v>
      </c>
      <c r="C83" s="793"/>
      <c r="D83" s="793"/>
      <c r="E83" s="793"/>
      <c r="F83" s="793"/>
      <c r="G83" s="793"/>
      <c r="H83" s="793"/>
    </row>
    <row r="84" spans="1:10" ht="27.75" customHeight="1" x14ac:dyDescent="0.2">
      <c r="B84" s="793"/>
      <c r="C84" s="793"/>
      <c r="D84" s="793"/>
      <c r="E84" s="793"/>
      <c r="F84" s="793"/>
      <c r="G84" s="793"/>
      <c r="H84" s="793"/>
    </row>
    <row r="86" spans="1:10" x14ac:dyDescent="0.2">
      <c r="D86" s="300" t="s">
        <v>317</v>
      </c>
      <c r="E86" s="301">
        <f>SUM(E9:E15)</f>
        <v>35570</v>
      </c>
      <c r="F86" s="301">
        <f>SUM(F9:F15)</f>
        <v>69154</v>
      </c>
      <c r="G86" s="301">
        <f>SUM(G9:G15)</f>
        <v>26636</v>
      </c>
    </row>
    <row r="87" spans="1:10" ht="13.5" customHeight="1" x14ac:dyDescent="0.2">
      <c r="D87" s="300" t="s">
        <v>318</v>
      </c>
      <c r="E87" s="301"/>
      <c r="F87" s="301"/>
      <c r="G87" s="301"/>
    </row>
    <row r="88" spans="1:10" ht="15" x14ac:dyDescent="0.25">
      <c r="D88" s="302" t="s">
        <v>313</v>
      </c>
      <c r="E88" s="303">
        <f>SUM(E86:E87)</f>
        <v>35570</v>
      </c>
      <c r="F88" s="303">
        <f t="shared" ref="F88:G88" si="1">SUM(F86:F87)</f>
        <v>69154</v>
      </c>
      <c r="G88" s="303">
        <f t="shared" si="1"/>
        <v>26636</v>
      </c>
    </row>
  </sheetData>
  <mergeCells count="54">
    <mergeCell ref="B39:F39"/>
    <mergeCell ref="G39:H39"/>
    <mergeCell ref="B41:F41"/>
    <mergeCell ref="G41:H41"/>
    <mergeCell ref="B83:H84"/>
    <mergeCell ref="G81:H81"/>
    <mergeCell ref="G82:H82"/>
    <mergeCell ref="B78:D78"/>
    <mergeCell ref="G78:H78"/>
    <mergeCell ref="G76:H76"/>
    <mergeCell ref="G71:H71"/>
    <mergeCell ref="B72:H74"/>
    <mergeCell ref="G60:H60"/>
    <mergeCell ref="G66:H66"/>
    <mergeCell ref="B47:F47"/>
    <mergeCell ref="G47:H47"/>
    <mergeCell ref="G32:H32"/>
    <mergeCell ref="G69:H69"/>
    <mergeCell ref="G70:H70"/>
    <mergeCell ref="B36:H36"/>
    <mergeCell ref="G35:H35"/>
    <mergeCell ref="G62:H62"/>
    <mergeCell ref="G38:H38"/>
    <mergeCell ref="B54:F54"/>
    <mergeCell ref="B56:F56"/>
    <mergeCell ref="G56:H56"/>
    <mergeCell ref="B33:H33"/>
    <mergeCell ref="G53:H53"/>
    <mergeCell ref="B57:H58"/>
    <mergeCell ref="B63:H63"/>
    <mergeCell ref="G54:H54"/>
    <mergeCell ref="B60:F60"/>
    <mergeCell ref="G28:H28"/>
    <mergeCell ref="G29:H29"/>
    <mergeCell ref="B30:H30"/>
    <mergeCell ref="G1:H1"/>
    <mergeCell ref="B16:D16"/>
    <mergeCell ref="B21:F21"/>
    <mergeCell ref="G21:H21"/>
    <mergeCell ref="B19:F19"/>
    <mergeCell ref="G19:H19"/>
    <mergeCell ref="G20:H20"/>
    <mergeCell ref="G23:H23"/>
    <mergeCell ref="G24:H24"/>
    <mergeCell ref="B25:H25"/>
    <mergeCell ref="G65:H65"/>
    <mergeCell ref="B49:F49"/>
    <mergeCell ref="G49:H49"/>
    <mergeCell ref="B43:F43"/>
    <mergeCell ref="G43:H43"/>
    <mergeCell ref="B45:F45"/>
    <mergeCell ref="G45:H45"/>
    <mergeCell ref="B51:F51"/>
    <mergeCell ref="G51:H51"/>
  </mergeCells>
  <pageMargins left="0.70866141732283472" right="0.70866141732283472" top="0.78740157480314965" bottom="0.78740157480314965" header="0.31496062992125984" footer="0.31496062992125984"/>
  <pageSetup paperSize="9" scale="68" firstPageNumber="60" orientation="portrait" useFirstPageNumber="1" r:id="rId1"/>
  <headerFooter>
    <oddFooter>&amp;L&amp;"-,Kurzíva"Zastupitelstvo Olomouckého kraje 12.12.2022
11.1. - Rozpočet Olomouckého kraje na rok 2023 - návrh rozpočtu
Příloha č. 3a): Výdaje odborů &amp;R&amp;"-,Kurzíva"Strana &amp;P (Celkem 193)</oddFooter>
  </headerFooter>
  <rowBreaks count="1" manualBreakCount="1">
    <brk id="68" min="1" max="7" man="1"/>
  </rowBreaks>
  <colBreaks count="1" manualBreakCount="1">
    <brk id="12" max="107"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N70"/>
  <sheetViews>
    <sheetView showGridLines="0" view="pageBreakPreview" zoomScaleNormal="100" zoomScaleSheetLayoutView="100" workbookViewId="0">
      <selection activeCell="A55" sqref="A55:XFD55"/>
    </sheetView>
  </sheetViews>
  <sheetFormatPr defaultColWidth="9.140625" defaultRowHeight="14.25" x14ac:dyDescent="0.2"/>
  <cols>
    <col min="1" max="1" width="6.28515625" style="38" customWidth="1"/>
    <col min="2" max="2" width="8.5703125" style="43" customWidth="1"/>
    <col min="3" max="3" width="9.140625" style="43"/>
    <col min="4" max="4" width="58.7109375" style="38" customWidth="1"/>
    <col min="5" max="7" width="14.140625" style="36" customWidth="1"/>
    <col min="8" max="8" width="9.140625" style="38" customWidth="1"/>
    <col min="9" max="10" width="9" style="37" customWidth="1"/>
    <col min="11" max="12" width="9.140625" style="38" customWidth="1"/>
    <col min="13" max="13" width="13.28515625" style="38" customWidth="1"/>
    <col min="14" max="16384" width="9.140625" style="38"/>
  </cols>
  <sheetData>
    <row r="1" spans="2:10" ht="23.25" x14ac:dyDescent="0.35">
      <c r="B1" s="114" t="s">
        <v>77</v>
      </c>
      <c r="G1" s="791" t="s">
        <v>78</v>
      </c>
      <c r="H1" s="791"/>
    </row>
    <row r="3" spans="2:10" x14ac:dyDescent="0.2">
      <c r="B3" s="53" t="s">
        <v>1</v>
      </c>
      <c r="C3" s="277" t="s">
        <v>294</v>
      </c>
      <c r="D3" s="23"/>
    </row>
    <row r="4" spans="2:10" x14ac:dyDescent="0.2">
      <c r="C4" s="53" t="s">
        <v>41</v>
      </c>
    </row>
    <row r="6" spans="2:10" s="40" customFormat="1" ht="13.5" thickBot="1" x14ac:dyDescent="0.25">
      <c r="B6" s="116"/>
      <c r="C6" s="116"/>
      <c r="E6" s="37"/>
      <c r="F6" s="37"/>
      <c r="G6" s="37"/>
      <c r="H6" s="184" t="s">
        <v>6</v>
      </c>
      <c r="I6" s="37"/>
      <c r="J6" s="37"/>
    </row>
    <row r="7" spans="2:10" s="40" customFormat="1" ht="39.75" thickTop="1" thickBot="1" x14ac:dyDescent="0.25">
      <c r="B7" s="69" t="s">
        <v>2</v>
      </c>
      <c r="C7" s="70" t="s">
        <v>3</v>
      </c>
      <c r="D7" s="71" t="s">
        <v>4</v>
      </c>
      <c r="E7" s="72" t="s">
        <v>437</v>
      </c>
      <c r="F7" s="72" t="s">
        <v>439</v>
      </c>
      <c r="G7" s="72" t="s">
        <v>438</v>
      </c>
      <c r="H7" s="27" t="s">
        <v>5</v>
      </c>
      <c r="I7" s="37"/>
      <c r="J7" s="37"/>
    </row>
    <row r="8" spans="2:10" s="78" customFormat="1" thickTop="1" thickBot="1" x14ac:dyDescent="0.25">
      <c r="B8" s="73">
        <v>1</v>
      </c>
      <c r="C8" s="74">
        <v>2</v>
      </c>
      <c r="D8" s="74">
        <v>3</v>
      </c>
      <c r="E8" s="75">
        <v>4</v>
      </c>
      <c r="F8" s="75">
        <v>5</v>
      </c>
      <c r="G8" s="75">
        <v>6</v>
      </c>
      <c r="H8" s="76" t="s">
        <v>231</v>
      </c>
      <c r="I8" s="341"/>
      <c r="J8" s="341"/>
    </row>
    <row r="9" spans="2:10" ht="15" thickTop="1" x14ac:dyDescent="0.2">
      <c r="B9" s="94">
        <v>3513</v>
      </c>
      <c r="C9" s="95">
        <v>51</v>
      </c>
      <c r="D9" s="98" t="s">
        <v>668</v>
      </c>
      <c r="E9" s="25">
        <f>SUM(I21)</f>
        <v>42950</v>
      </c>
      <c r="F9" s="25">
        <f>SUM(J21)</f>
        <v>42947</v>
      </c>
      <c r="G9" s="25">
        <f>SUM(G21)</f>
        <v>42950</v>
      </c>
      <c r="H9" s="35">
        <f t="shared" ref="H9:H17" si="0">G9/E9*100</f>
        <v>100</v>
      </c>
    </row>
    <row r="10" spans="2:10" x14ac:dyDescent="0.2">
      <c r="B10" s="94">
        <v>3522</v>
      </c>
      <c r="C10" s="95">
        <v>51</v>
      </c>
      <c r="D10" s="152" t="s">
        <v>668</v>
      </c>
      <c r="E10" s="25">
        <f>SUM(I25)</f>
        <v>6100</v>
      </c>
      <c r="F10" s="25">
        <f>SUM(J25)</f>
        <v>6100</v>
      </c>
      <c r="G10" s="25">
        <f>SUM(G25)</f>
        <v>6100</v>
      </c>
      <c r="H10" s="35">
        <f t="shared" si="0"/>
        <v>100</v>
      </c>
    </row>
    <row r="11" spans="2:10" x14ac:dyDescent="0.2">
      <c r="B11" s="94">
        <v>3544</v>
      </c>
      <c r="C11" s="95">
        <v>52</v>
      </c>
      <c r="D11" s="93" t="s">
        <v>841</v>
      </c>
      <c r="E11" s="25"/>
      <c r="F11" s="25"/>
      <c r="G11" s="25">
        <f>SUM(G30)</f>
        <v>400</v>
      </c>
      <c r="H11" s="35"/>
    </row>
    <row r="12" spans="2:10" s="192" customFormat="1" ht="28.5" x14ac:dyDescent="0.25">
      <c r="B12" s="180">
        <v>3544</v>
      </c>
      <c r="C12" s="181">
        <v>53</v>
      </c>
      <c r="D12" s="193" t="s">
        <v>702</v>
      </c>
      <c r="E12" s="126">
        <f>SUM(I34)</f>
        <v>300</v>
      </c>
      <c r="F12" s="126">
        <f>SUM(J34)</f>
        <v>300</v>
      </c>
      <c r="G12" s="126">
        <f>SUM(G34)</f>
        <v>300</v>
      </c>
      <c r="H12" s="97">
        <f t="shared" si="0"/>
        <v>100</v>
      </c>
      <c r="I12" s="213"/>
      <c r="J12" s="213"/>
    </row>
    <row r="13" spans="2:10" x14ac:dyDescent="0.2">
      <c r="B13" s="94">
        <v>3599</v>
      </c>
      <c r="C13" s="95">
        <v>51</v>
      </c>
      <c r="D13" s="152" t="s">
        <v>668</v>
      </c>
      <c r="E13" s="25">
        <f>SUM(I38)</f>
        <v>635</v>
      </c>
      <c r="F13" s="25">
        <f>SUM(J38)</f>
        <v>576</v>
      </c>
      <c r="G13" s="25">
        <f>SUM(G38)</f>
        <v>1635</v>
      </c>
      <c r="H13" s="35">
        <f t="shared" si="0"/>
        <v>257.48031496062993</v>
      </c>
    </row>
    <row r="14" spans="2:10" x14ac:dyDescent="0.2">
      <c r="B14" s="94">
        <v>3599</v>
      </c>
      <c r="C14" s="95">
        <v>58</v>
      </c>
      <c r="D14" s="247" t="s">
        <v>254</v>
      </c>
      <c r="E14" s="25">
        <f>SUM(I50)</f>
        <v>700</v>
      </c>
      <c r="F14" s="25">
        <f>SUM(J50)</f>
        <v>700</v>
      </c>
      <c r="G14" s="25">
        <f>SUM(G50)</f>
        <v>700</v>
      </c>
      <c r="H14" s="35">
        <f t="shared" si="0"/>
        <v>100</v>
      </c>
    </row>
    <row r="15" spans="2:10" x14ac:dyDescent="0.2">
      <c r="B15" s="94">
        <v>5171</v>
      </c>
      <c r="C15" s="95">
        <v>58</v>
      </c>
      <c r="D15" s="247" t="s">
        <v>254</v>
      </c>
      <c r="E15" s="25">
        <f>SUM(I54)</f>
        <v>200</v>
      </c>
      <c r="F15" s="25">
        <f>SUM(J54)</f>
        <v>200</v>
      </c>
      <c r="G15" s="25">
        <f>SUM(G54)</f>
        <v>1000</v>
      </c>
      <c r="H15" s="35">
        <f t="shared" si="0"/>
        <v>500</v>
      </c>
    </row>
    <row r="16" spans="2:10" ht="15" thickBot="1" x14ac:dyDescent="0.25">
      <c r="B16" s="94">
        <v>6172</v>
      </c>
      <c r="C16" s="95">
        <v>51</v>
      </c>
      <c r="D16" s="152" t="s">
        <v>668</v>
      </c>
      <c r="E16" s="25">
        <f>SUM(I60)</f>
        <v>50</v>
      </c>
      <c r="F16" s="25">
        <f>SUM(J60)</f>
        <v>50</v>
      </c>
      <c r="G16" s="25">
        <f>SUM(G60)</f>
        <v>50</v>
      </c>
      <c r="H16" s="35">
        <f t="shared" si="0"/>
        <v>100</v>
      </c>
    </row>
    <row r="17" spans="1:14" s="103" customFormat="1" ht="16.5" thickTop="1" thickBot="1" x14ac:dyDescent="0.3">
      <c r="B17" s="761" t="s">
        <v>8</v>
      </c>
      <c r="C17" s="762"/>
      <c r="D17" s="763"/>
      <c r="E17" s="101">
        <f>SUM(E9:E16)</f>
        <v>50935</v>
      </c>
      <c r="F17" s="101">
        <f>SUM(F9:F16)</f>
        <v>50873</v>
      </c>
      <c r="G17" s="101">
        <f>SUM(G9:G16)</f>
        <v>53135</v>
      </c>
      <c r="H17" s="41">
        <f t="shared" si="0"/>
        <v>104.31923039167566</v>
      </c>
      <c r="I17" s="206"/>
      <c r="J17" s="206"/>
    </row>
    <row r="18" spans="1:14" ht="15" thickTop="1" x14ac:dyDescent="0.2">
      <c r="B18" s="38"/>
      <c r="C18" s="38"/>
      <c r="E18" s="38"/>
      <c r="F18" s="38"/>
      <c r="G18" s="38"/>
    </row>
    <row r="19" spans="1:14" x14ac:dyDescent="0.2">
      <c r="B19" s="39"/>
      <c r="C19" s="39"/>
      <c r="D19" s="39"/>
      <c r="E19" s="39"/>
      <c r="F19" s="39"/>
      <c r="G19" s="39"/>
      <c r="H19" s="39"/>
    </row>
    <row r="20" spans="1:14" ht="15" x14ac:dyDescent="0.25">
      <c r="B20" s="44" t="s">
        <v>10</v>
      </c>
    </row>
    <row r="21" spans="1:14" ht="17.25" customHeight="1" thickBot="1" x14ac:dyDescent="0.3">
      <c r="B21" s="45" t="s">
        <v>693</v>
      </c>
      <c r="C21" s="46"/>
      <c r="D21" s="47"/>
      <c r="E21" s="48"/>
      <c r="F21" s="48"/>
      <c r="G21" s="774">
        <f>SUM(G22)</f>
        <v>42950</v>
      </c>
      <c r="H21" s="774"/>
      <c r="I21" s="208">
        <v>42950</v>
      </c>
      <c r="J21" s="208">
        <v>42947</v>
      </c>
    </row>
    <row r="22" spans="1:14" ht="15.75" thickTop="1" x14ac:dyDescent="0.25">
      <c r="A22" s="38">
        <v>5169</v>
      </c>
      <c r="B22" s="42" t="s">
        <v>14</v>
      </c>
      <c r="G22" s="779">
        <f>43950-1000</f>
        <v>42950</v>
      </c>
      <c r="H22" s="780"/>
    </row>
    <row r="23" spans="1:14" ht="46.5" customHeight="1" x14ac:dyDescent="0.2">
      <c r="B23" s="875" t="s">
        <v>224</v>
      </c>
      <c r="C23" s="875"/>
      <c r="D23" s="875"/>
      <c r="E23" s="875"/>
      <c r="F23" s="875"/>
      <c r="G23" s="875"/>
      <c r="H23" s="875"/>
    </row>
    <row r="24" spans="1:14" ht="15" x14ac:dyDescent="0.25">
      <c r="B24" s="53"/>
      <c r="G24" s="54"/>
      <c r="H24" s="55"/>
    </row>
    <row r="25" spans="1:14" ht="17.25" customHeight="1" thickBot="1" x14ac:dyDescent="0.3">
      <c r="B25" s="45" t="s">
        <v>694</v>
      </c>
      <c r="C25" s="46"/>
      <c r="D25" s="47"/>
      <c r="E25" s="48"/>
      <c r="F25" s="48"/>
      <c r="G25" s="774">
        <f>SUM(G26)</f>
        <v>6100</v>
      </c>
      <c r="H25" s="774"/>
      <c r="I25" s="208">
        <v>6100</v>
      </c>
      <c r="J25" s="208">
        <v>6100</v>
      </c>
    </row>
    <row r="26" spans="1:14" ht="15.75" thickTop="1" x14ac:dyDescent="0.25">
      <c r="A26" s="38">
        <v>5169</v>
      </c>
      <c r="B26" s="42" t="s">
        <v>14</v>
      </c>
      <c r="G26" s="779">
        <v>6100</v>
      </c>
      <c r="H26" s="780"/>
    </row>
    <row r="27" spans="1:14" ht="15" x14ac:dyDescent="0.25">
      <c r="B27" s="32" t="s">
        <v>79</v>
      </c>
      <c r="G27" s="54"/>
      <c r="H27" s="55"/>
    </row>
    <row r="28" spans="1:14" ht="15" x14ac:dyDescent="0.25">
      <c r="B28" s="53" t="s">
        <v>764</v>
      </c>
      <c r="G28" s="54"/>
      <c r="H28" s="55"/>
    </row>
    <row r="29" spans="1:14" ht="15" x14ac:dyDescent="0.25">
      <c r="B29" s="196"/>
      <c r="G29" s="194"/>
      <c r="H29" s="195"/>
    </row>
    <row r="30" spans="1:14" s="409" customFormat="1" ht="17.25" customHeight="1" thickBot="1" x14ac:dyDescent="0.3">
      <c r="A30" s="40"/>
      <c r="B30" s="45" t="s">
        <v>853</v>
      </c>
      <c r="C30" s="419"/>
      <c r="D30" s="420"/>
      <c r="E30" s="421"/>
      <c r="F30" s="421"/>
      <c r="G30" s="774">
        <f>SUM(G31)</f>
        <v>400</v>
      </c>
      <c r="H30" s="774"/>
      <c r="I30" s="547">
        <v>0</v>
      </c>
      <c r="J30" s="547">
        <v>0</v>
      </c>
      <c r="K30" s="37"/>
      <c r="L30" s="37"/>
      <c r="M30" s="38"/>
      <c r="N30" s="38"/>
    </row>
    <row r="31" spans="1:14" s="409" customFormat="1" ht="15.75" thickTop="1" x14ac:dyDescent="0.25">
      <c r="A31" s="40">
        <v>5222</v>
      </c>
      <c r="B31" s="21" t="s">
        <v>392</v>
      </c>
      <c r="C31" s="422"/>
      <c r="D31" s="423"/>
      <c r="E31" s="424"/>
      <c r="F31" s="424"/>
      <c r="G31" s="751">
        <v>400</v>
      </c>
      <c r="H31" s="775"/>
      <c r="I31" s="40"/>
      <c r="J31" s="40"/>
      <c r="K31" s="37"/>
      <c r="L31" s="37"/>
      <c r="M31" s="38"/>
      <c r="N31" s="38"/>
    </row>
    <row r="32" spans="1:14" s="409" customFormat="1" x14ac:dyDescent="0.2">
      <c r="A32" s="40"/>
      <c r="B32" s="872" t="s">
        <v>852</v>
      </c>
      <c r="C32" s="872"/>
      <c r="D32" s="872"/>
      <c r="E32" s="872"/>
      <c r="F32" s="872"/>
      <c r="G32" s="872"/>
      <c r="H32" s="872"/>
      <c r="I32" s="40"/>
      <c r="J32" s="40"/>
      <c r="K32" s="37"/>
      <c r="L32" s="37"/>
      <c r="M32" s="38"/>
      <c r="N32" s="38"/>
    </row>
    <row r="33" spans="1:10" ht="15" x14ac:dyDescent="0.25">
      <c r="B33" s="622"/>
      <c r="G33" s="620"/>
      <c r="H33" s="621"/>
    </row>
    <row r="34" spans="1:10" ht="31.5" customHeight="1" thickBot="1" x14ac:dyDescent="0.3">
      <c r="B34" s="755" t="s">
        <v>843</v>
      </c>
      <c r="C34" s="756"/>
      <c r="D34" s="756"/>
      <c r="E34" s="756"/>
      <c r="F34" s="756"/>
      <c r="G34" s="774">
        <f>SUM(G35)</f>
        <v>300</v>
      </c>
      <c r="H34" s="774"/>
      <c r="I34" s="208">
        <v>300</v>
      </c>
      <c r="J34" s="208">
        <v>300</v>
      </c>
    </row>
    <row r="35" spans="1:10" ht="15.75" thickTop="1" x14ac:dyDescent="0.25">
      <c r="A35" s="38">
        <v>5311</v>
      </c>
      <c r="B35" s="147" t="s">
        <v>115</v>
      </c>
      <c r="G35" s="779">
        <v>300</v>
      </c>
      <c r="H35" s="780"/>
    </row>
    <row r="36" spans="1:10" ht="15" x14ac:dyDescent="0.25">
      <c r="B36" s="53" t="s">
        <v>217</v>
      </c>
      <c r="G36" s="54"/>
      <c r="H36" s="55"/>
    </row>
    <row r="37" spans="1:10" ht="15" x14ac:dyDescent="0.25">
      <c r="B37" s="42"/>
      <c r="G37" s="54"/>
      <c r="H37" s="55"/>
    </row>
    <row r="38" spans="1:10" ht="17.25" customHeight="1" thickBot="1" x14ac:dyDescent="0.3">
      <c r="B38" s="45" t="s">
        <v>695</v>
      </c>
      <c r="C38" s="46"/>
      <c r="D38" s="47"/>
      <c r="E38" s="48"/>
      <c r="F38" s="48"/>
      <c r="G38" s="774">
        <f>SUM(G39,G46)</f>
        <v>1635</v>
      </c>
      <c r="H38" s="774"/>
      <c r="I38" s="208">
        <f>SUM(I39:I46)</f>
        <v>635</v>
      </c>
      <c r="J38" s="208">
        <f>SUM(J39:J46)</f>
        <v>576</v>
      </c>
    </row>
    <row r="39" spans="1:10" ht="15.75" thickTop="1" x14ac:dyDescent="0.25">
      <c r="A39" s="38">
        <v>5169</v>
      </c>
      <c r="B39" s="42" t="s">
        <v>14</v>
      </c>
      <c r="G39" s="779">
        <f>SUM(G40,G44)</f>
        <v>1625</v>
      </c>
      <c r="H39" s="780"/>
      <c r="I39" s="37">
        <v>625</v>
      </c>
      <c r="J39" s="37">
        <v>566</v>
      </c>
    </row>
    <row r="40" spans="1:10" ht="15" x14ac:dyDescent="0.25">
      <c r="B40" s="855" t="s">
        <v>807</v>
      </c>
      <c r="C40" s="855"/>
      <c r="D40" s="855"/>
      <c r="E40" s="855"/>
      <c r="F40" s="855"/>
      <c r="G40" s="788">
        <v>625</v>
      </c>
      <c r="H40" s="789"/>
    </row>
    <row r="41" spans="1:10" ht="30.75" customHeight="1" x14ac:dyDescent="0.2">
      <c r="B41" s="793" t="s">
        <v>198</v>
      </c>
      <c r="C41" s="793"/>
      <c r="D41" s="793"/>
      <c r="E41" s="793"/>
      <c r="F41" s="793"/>
      <c r="G41" s="793"/>
      <c r="H41" s="793"/>
    </row>
    <row r="42" spans="1:10" ht="45" hidden="1" customHeight="1" x14ac:dyDescent="0.2">
      <c r="B42" s="793"/>
      <c r="C42" s="793"/>
      <c r="D42" s="793"/>
      <c r="E42" s="793"/>
      <c r="F42" s="793"/>
      <c r="G42" s="873"/>
      <c r="H42" s="874"/>
    </row>
    <row r="43" spans="1:10" ht="15.75" customHeight="1" x14ac:dyDescent="0.25">
      <c r="B43" s="53"/>
      <c r="G43" s="54"/>
      <c r="H43" s="55"/>
    </row>
    <row r="44" spans="1:10" ht="15.75" customHeight="1" x14ac:dyDescent="0.25">
      <c r="B44" s="546" t="s">
        <v>808</v>
      </c>
      <c r="G44" s="788">
        <v>1000</v>
      </c>
      <c r="H44" s="789"/>
    </row>
    <row r="45" spans="1:10" ht="15.75" customHeight="1" x14ac:dyDescent="0.25">
      <c r="B45" s="550"/>
      <c r="G45" s="548"/>
      <c r="H45" s="549"/>
    </row>
    <row r="46" spans="1:10" ht="15" x14ac:dyDescent="0.25">
      <c r="A46" s="38">
        <v>5175</v>
      </c>
      <c r="B46" s="42" t="s">
        <v>27</v>
      </c>
      <c r="G46" s="779">
        <v>10</v>
      </c>
      <c r="H46" s="780"/>
      <c r="I46" s="37">
        <v>10</v>
      </c>
      <c r="J46" s="37">
        <v>10</v>
      </c>
    </row>
    <row r="47" spans="1:10" ht="15" x14ac:dyDescent="0.25">
      <c r="B47" s="53" t="s">
        <v>138</v>
      </c>
      <c r="G47" s="54"/>
      <c r="H47" s="55"/>
    </row>
    <row r="48" spans="1:10" ht="10.5" customHeight="1" x14ac:dyDescent="0.25">
      <c r="B48" s="196"/>
      <c r="G48" s="194"/>
      <c r="H48" s="195"/>
    </row>
    <row r="49" spans="1:10" ht="10.5" customHeight="1" x14ac:dyDescent="0.25">
      <c r="B49" s="245"/>
      <c r="G49" s="243"/>
      <c r="H49" s="244"/>
    </row>
    <row r="50" spans="1:10" ht="15.75" thickBot="1" x14ac:dyDescent="0.3">
      <c r="B50" s="45" t="s">
        <v>255</v>
      </c>
      <c r="C50" s="46"/>
      <c r="D50" s="47"/>
      <c r="E50" s="48"/>
      <c r="F50" s="48"/>
      <c r="G50" s="774">
        <f>SUM(G51)</f>
        <v>700</v>
      </c>
      <c r="H50" s="774"/>
      <c r="I50" s="208">
        <v>700</v>
      </c>
      <c r="J50" s="208">
        <v>700</v>
      </c>
    </row>
    <row r="51" spans="1:10" ht="15.75" thickTop="1" x14ac:dyDescent="0.25">
      <c r="A51" s="38">
        <v>5811</v>
      </c>
      <c r="B51" s="246" t="s">
        <v>254</v>
      </c>
      <c r="G51" s="779">
        <v>700</v>
      </c>
      <c r="H51" s="780">
        <v>550</v>
      </c>
    </row>
    <row r="52" spans="1:10" ht="14.25" customHeight="1" x14ac:dyDescent="0.2">
      <c r="B52" s="782" t="s">
        <v>199</v>
      </c>
      <c r="C52" s="782"/>
      <c r="D52" s="782"/>
      <c r="E52" s="782"/>
      <c r="F52" s="782"/>
      <c r="G52" s="782"/>
      <c r="H52" s="782"/>
    </row>
    <row r="53" spans="1:10" ht="14.25" customHeight="1" x14ac:dyDescent="0.2">
      <c r="B53" s="368"/>
      <c r="C53" s="368"/>
      <c r="D53" s="368"/>
      <c r="E53" s="368"/>
      <c r="F53" s="368"/>
      <c r="G53" s="368"/>
      <c r="H53" s="368"/>
    </row>
    <row r="54" spans="1:10" ht="15.75" thickBot="1" x14ac:dyDescent="0.3">
      <c r="B54" s="45" t="s">
        <v>369</v>
      </c>
      <c r="C54" s="46"/>
      <c r="D54" s="47"/>
      <c r="E54" s="48"/>
      <c r="F54" s="48"/>
      <c r="G54" s="774">
        <f>SUM(G55)</f>
        <v>1000</v>
      </c>
      <c r="H54" s="774"/>
      <c r="I54" s="208">
        <v>200</v>
      </c>
      <c r="J54" s="208">
        <v>200</v>
      </c>
    </row>
    <row r="55" spans="1:10" ht="15.75" thickTop="1" x14ac:dyDescent="0.25">
      <c r="A55" s="38">
        <v>5811</v>
      </c>
      <c r="B55" s="372" t="s">
        <v>254</v>
      </c>
      <c r="G55" s="779">
        <v>1000</v>
      </c>
      <c r="H55" s="780">
        <v>550</v>
      </c>
    </row>
    <row r="56" spans="1:10" ht="14.25" customHeight="1" x14ac:dyDescent="0.2">
      <c r="B56" s="782" t="s">
        <v>370</v>
      </c>
      <c r="C56" s="782"/>
      <c r="D56" s="782"/>
      <c r="E56" s="782"/>
      <c r="F56" s="782"/>
      <c r="G56" s="782"/>
      <c r="H56" s="782"/>
    </row>
    <row r="57" spans="1:10" ht="14.25" customHeight="1" x14ac:dyDescent="0.2">
      <c r="B57" s="782" t="s">
        <v>765</v>
      </c>
      <c r="C57" s="782"/>
      <c r="D57" s="782"/>
      <c r="E57" s="782"/>
      <c r="F57" s="782"/>
      <c r="G57" s="782"/>
      <c r="H57" s="782"/>
    </row>
    <row r="58" spans="1:10" ht="14.25" customHeight="1" x14ac:dyDescent="0.2">
      <c r="B58" s="782"/>
      <c r="C58" s="782"/>
      <c r="D58" s="782"/>
      <c r="E58" s="782"/>
      <c r="F58" s="782"/>
      <c r="G58" s="782"/>
      <c r="H58" s="782"/>
    </row>
    <row r="59" spans="1:10" ht="15" x14ac:dyDescent="0.25">
      <c r="B59" s="371"/>
      <c r="G59" s="369"/>
      <c r="H59" s="370"/>
    </row>
    <row r="60" spans="1:10" ht="17.25" customHeight="1" thickBot="1" x14ac:dyDescent="0.3">
      <c r="B60" s="45" t="s">
        <v>669</v>
      </c>
      <c r="C60" s="46"/>
      <c r="D60" s="47"/>
      <c r="E60" s="48"/>
      <c r="F60" s="48"/>
      <c r="G60" s="774">
        <f>SUM(G61)</f>
        <v>50</v>
      </c>
      <c r="H60" s="774"/>
      <c r="I60" s="208">
        <v>50</v>
      </c>
      <c r="J60" s="208">
        <v>50</v>
      </c>
    </row>
    <row r="61" spans="1:10" ht="15.75" thickTop="1" x14ac:dyDescent="0.25">
      <c r="A61" s="38">
        <v>5169</v>
      </c>
      <c r="B61" s="42" t="s">
        <v>14</v>
      </c>
      <c r="G61" s="779">
        <v>50</v>
      </c>
      <c r="H61" s="780"/>
    </row>
    <row r="62" spans="1:10" ht="15" x14ac:dyDescent="0.25">
      <c r="B62" s="53" t="s">
        <v>80</v>
      </c>
      <c r="G62" s="54"/>
      <c r="H62" s="55"/>
    </row>
    <row r="63" spans="1:10" ht="15.75" thickBot="1" x14ac:dyDescent="0.3">
      <c r="B63" s="42"/>
      <c r="G63" s="54"/>
      <c r="H63" s="55"/>
      <c r="I63" s="208"/>
      <c r="J63" s="208"/>
    </row>
    <row r="64" spans="1:10" ht="15.75" thickTop="1" x14ac:dyDescent="0.25">
      <c r="B64" s="42"/>
      <c r="G64" s="54"/>
      <c r="H64" s="55"/>
    </row>
    <row r="68" spans="4:7" ht="12.75" customHeight="1" x14ac:dyDescent="0.2">
      <c r="D68" s="300" t="s">
        <v>317</v>
      </c>
      <c r="E68" s="301">
        <f>SUM(E17)</f>
        <v>50935</v>
      </c>
      <c r="F68" s="301">
        <f>SUM(F17)</f>
        <v>50873</v>
      </c>
      <c r="G68" s="301">
        <f>SUM(G17)</f>
        <v>53135</v>
      </c>
    </row>
    <row r="69" spans="4:7" x14ac:dyDescent="0.2">
      <c r="D69" s="300" t="s">
        <v>318</v>
      </c>
      <c r="E69" s="301">
        <v>0</v>
      </c>
      <c r="F69" s="301">
        <v>0</v>
      </c>
      <c r="G69" s="301">
        <v>0</v>
      </c>
    </row>
    <row r="70" spans="4:7" ht="15" x14ac:dyDescent="0.25">
      <c r="D70" s="302" t="s">
        <v>313</v>
      </c>
      <c r="E70" s="303">
        <f>SUM(E68:E69)</f>
        <v>50935</v>
      </c>
      <c r="F70" s="303">
        <f t="shared" ref="F70:G70" si="1">SUM(F68:F69)</f>
        <v>50873</v>
      </c>
      <c r="G70" s="303">
        <f t="shared" si="1"/>
        <v>53135</v>
      </c>
    </row>
  </sheetData>
  <mergeCells count="31">
    <mergeCell ref="G26:H26"/>
    <mergeCell ref="B23:H23"/>
    <mergeCell ref="G25:H25"/>
    <mergeCell ref="G1:H1"/>
    <mergeCell ref="B17:D17"/>
    <mergeCell ref="G21:H21"/>
    <mergeCell ref="G22:H22"/>
    <mergeCell ref="G35:H35"/>
    <mergeCell ref="G42:H42"/>
    <mergeCell ref="G46:H46"/>
    <mergeCell ref="B42:F42"/>
    <mergeCell ref="B41:H41"/>
    <mergeCell ref="B40:F40"/>
    <mergeCell ref="G40:H40"/>
    <mergeCell ref="G44:H44"/>
    <mergeCell ref="G30:H30"/>
    <mergeCell ref="G31:H31"/>
    <mergeCell ref="B32:H32"/>
    <mergeCell ref="B56:H56"/>
    <mergeCell ref="G61:H61"/>
    <mergeCell ref="G38:H38"/>
    <mergeCell ref="G39:H39"/>
    <mergeCell ref="G60:H60"/>
    <mergeCell ref="G51:H51"/>
    <mergeCell ref="B52:H52"/>
    <mergeCell ref="G50:H50"/>
    <mergeCell ref="G54:H54"/>
    <mergeCell ref="G55:H55"/>
    <mergeCell ref="B57:H58"/>
    <mergeCell ref="B34:F34"/>
    <mergeCell ref="G34:H34"/>
  </mergeCells>
  <pageMargins left="0.70866141732283472" right="0.70866141732283472" top="0.78740157480314965" bottom="0.78740157480314965" header="0.31496062992125984" footer="0.31496062992125984"/>
  <pageSetup paperSize="9" scale="68" firstPageNumber="62" orientation="portrait" useFirstPageNumber="1" r:id="rId1"/>
  <headerFooter>
    <oddFooter>&amp;L&amp;"-,Kurzíva"Zastupitelstvo Olomouckého kraje 12.12.2022
11.1. - Rozpočet Olomouckého kraje na rok 2023 - návrh rozpočtu
Příloha č. 3a): Výdaje odborů &amp;R&amp;"-,Kurzíva"Strana &amp;P (Celkem 193)</oddFooter>
  </headerFooter>
  <colBreaks count="1" manualBreakCount="1">
    <brk id="12" max="107"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J38"/>
  <sheetViews>
    <sheetView showGridLines="0" view="pageBreakPreview" zoomScaleNormal="100" zoomScaleSheetLayoutView="100" workbookViewId="0">
      <selection activeCell="E7" sqref="E7:G7"/>
    </sheetView>
  </sheetViews>
  <sheetFormatPr defaultColWidth="9.140625" defaultRowHeight="14.25" x14ac:dyDescent="0.2"/>
  <cols>
    <col min="1" max="1" width="5.7109375" style="38" customWidth="1"/>
    <col min="2" max="2" width="8.5703125" style="43" customWidth="1"/>
    <col min="3" max="3" width="9.7109375" style="43" customWidth="1"/>
    <col min="4" max="4" width="58.7109375" style="38" customWidth="1"/>
    <col min="5" max="7" width="14.140625" style="36" customWidth="1"/>
    <col min="8" max="8" width="9.140625" style="38" customWidth="1"/>
    <col min="9" max="10" width="10" style="37" customWidth="1"/>
    <col min="11" max="12" width="9.140625" style="38"/>
    <col min="13" max="13" width="13.28515625" style="38" customWidth="1"/>
    <col min="14" max="16384" width="9.140625" style="38"/>
  </cols>
  <sheetData>
    <row r="1" spans="1:10" ht="23.25" x14ac:dyDescent="0.35">
      <c r="B1" s="114" t="s">
        <v>160</v>
      </c>
      <c r="G1" s="791" t="s">
        <v>44</v>
      </c>
      <c r="H1" s="791"/>
    </row>
    <row r="3" spans="1:10" x14ac:dyDescent="0.2">
      <c r="B3" s="53" t="s">
        <v>1</v>
      </c>
      <c r="C3" s="53" t="s">
        <v>45</v>
      </c>
    </row>
    <row r="4" spans="1:10" x14ac:dyDescent="0.2">
      <c r="C4" s="53" t="s">
        <v>41</v>
      </c>
    </row>
    <row r="6" spans="1:10" s="40" customFormat="1" ht="13.5" thickBot="1" x14ac:dyDescent="0.25">
      <c r="B6" s="116"/>
      <c r="C6" s="116"/>
      <c r="E6" s="37"/>
      <c r="F6" s="37"/>
      <c r="G6" s="37"/>
      <c r="H6" s="184" t="s">
        <v>6</v>
      </c>
      <c r="I6" s="37"/>
      <c r="J6" s="37"/>
    </row>
    <row r="7" spans="1:10" s="40" customFormat="1" ht="39.75" thickTop="1" thickBot="1" x14ac:dyDescent="0.25">
      <c r="B7" s="69" t="s">
        <v>2</v>
      </c>
      <c r="C7" s="70" t="s">
        <v>3</v>
      </c>
      <c r="D7" s="71" t="s">
        <v>4</v>
      </c>
      <c r="E7" s="72" t="s">
        <v>437</v>
      </c>
      <c r="F7" s="72" t="s">
        <v>439</v>
      </c>
      <c r="G7" s="72" t="s">
        <v>438</v>
      </c>
      <c r="H7" s="27" t="s">
        <v>5</v>
      </c>
      <c r="I7" s="37"/>
      <c r="J7" s="37"/>
    </row>
    <row r="8" spans="1:10" s="78" customFormat="1" thickTop="1" thickBot="1" x14ac:dyDescent="0.25">
      <c r="B8" s="73">
        <v>1</v>
      </c>
      <c r="C8" s="74">
        <v>2</v>
      </c>
      <c r="D8" s="74">
        <v>3</v>
      </c>
      <c r="E8" s="75">
        <v>4</v>
      </c>
      <c r="F8" s="75">
        <v>5</v>
      </c>
      <c r="G8" s="75">
        <v>6</v>
      </c>
      <c r="H8" s="76" t="s">
        <v>231</v>
      </c>
      <c r="I8" s="341"/>
      <c r="J8" s="341"/>
    </row>
    <row r="9" spans="1:10" ht="15" thickTop="1" x14ac:dyDescent="0.2">
      <c r="B9" s="148">
        <v>2212</v>
      </c>
      <c r="C9" s="149">
        <v>51</v>
      </c>
      <c r="D9" s="153" t="s">
        <v>668</v>
      </c>
      <c r="E9" s="151">
        <f>SUM(I15)</f>
        <v>415</v>
      </c>
      <c r="F9" s="151">
        <f>SUM(J15)</f>
        <v>415</v>
      </c>
      <c r="G9" s="151">
        <f>SUM(G15)</f>
        <v>385</v>
      </c>
      <c r="H9" s="35">
        <f>G9/E9*100</f>
        <v>92.771084337349393</v>
      </c>
    </row>
    <row r="10" spans="1:10" ht="15" thickBot="1" x14ac:dyDescent="0.25">
      <c r="B10" s="94">
        <v>6172</v>
      </c>
      <c r="C10" s="95">
        <v>51</v>
      </c>
      <c r="D10" s="98" t="s">
        <v>668</v>
      </c>
      <c r="E10" s="25">
        <f>SUM(I19)</f>
        <v>926</v>
      </c>
      <c r="F10" s="25">
        <f>SUM(J19)</f>
        <v>951</v>
      </c>
      <c r="G10" s="25">
        <f>SUM(G19)</f>
        <v>920</v>
      </c>
      <c r="H10" s="35">
        <f>G10/E10*100</f>
        <v>99.352051835853132</v>
      </c>
    </row>
    <row r="11" spans="1:10" s="103" customFormat="1" ht="16.5" thickTop="1" thickBot="1" x14ac:dyDescent="0.3">
      <c r="B11" s="876" t="s">
        <v>8</v>
      </c>
      <c r="C11" s="877"/>
      <c r="D11" s="877"/>
      <c r="E11" s="101">
        <f>SUM(E9:E10)</f>
        <v>1341</v>
      </c>
      <c r="F11" s="101">
        <f>SUM(F9:F10)</f>
        <v>1366</v>
      </c>
      <c r="G11" s="101">
        <f>SUM(G9:G10)</f>
        <v>1305</v>
      </c>
      <c r="H11" s="41">
        <f>G11/E11*100</f>
        <v>97.31543624161074</v>
      </c>
      <c r="I11" s="206"/>
      <c r="J11" s="206"/>
    </row>
    <row r="12" spans="1:10" ht="15" thickTop="1" x14ac:dyDescent="0.2">
      <c r="B12" s="878"/>
      <c r="C12" s="878"/>
      <c r="D12" s="878"/>
      <c r="E12" s="878"/>
      <c r="F12" s="878"/>
      <c r="G12" s="878"/>
      <c r="H12" s="878"/>
    </row>
    <row r="13" spans="1:10" x14ac:dyDescent="0.2">
      <c r="B13" s="39"/>
      <c r="C13" s="39"/>
      <c r="D13" s="39"/>
      <c r="E13" s="39"/>
      <c r="F13" s="39"/>
      <c r="G13" s="39"/>
      <c r="H13" s="39"/>
    </row>
    <row r="14" spans="1:10" ht="15" x14ac:dyDescent="0.25">
      <c r="B14" s="44" t="s">
        <v>10</v>
      </c>
    </row>
    <row r="15" spans="1:10" ht="17.25" customHeight="1" thickBot="1" x14ac:dyDescent="0.3">
      <c r="B15" s="45" t="s">
        <v>689</v>
      </c>
      <c r="C15" s="46"/>
      <c r="D15" s="47"/>
      <c r="E15" s="48"/>
      <c r="F15" s="48"/>
      <c r="G15" s="774">
        <f>SUM(G16)</f>
        <v>385</v>
      </c>
      <c r="H15" s="774"/>
      <c r="I15" s="208">
        <v>415</v>
      </c>
      <c r="J15" s="208">
        <v>415</v>
      </c>
    </row>
    <row r="16" spans="1:10" ht="15.75" thickTop="1" x14ac:dyDescent="0.25">
      <c r="A16" s="38">
        <v>5169</v>
      </c>
      <c r="B16" s="259" t="s">
        <v>14</v>
      </c>
      <c r="G16" s="779">
        <v>385</v>
      </c>
      <c r="H16" s="780"/>
    </row>
    <row r="17" spans="1:10" ht="14.25" customHeight="1" x14ac:dyDescent="0.2">
      <c r="B17" s="782" t="s">
        <v>309</v>
      </c>
      <c r="C17" s="782"/>
      <c r="D17" s="782"/>
      <c r="E17" s="782"/>
      <c r="F17" s="782"/>
      <c r="G17" s="782"/>
      <c r="H17" s="782"/>
    </row>
    <row r="18" spans="1:10" ht="15" customHeight="1" x14ac:dyDescent="0.2">
      <c r="B18" s="257"/>
      <c r="C18" s="257"/>
      <c r="D18" s="257"/>
      <c r="E18" s="257"/>
      <c r="F18" s="257"/>
      <c r="G18" s="257"/>
      <c r="H18" s="257"/>
    </row>
    <row r="19" spans="1:10" ht="17.25" customHeight="1" thickBot="1" x14ac:dyDescent="0.3">
      <c r="B19" s="45" t="s">
        <v>669</v>
      </c>
      <c r="C19" s="46"/>
      <c r="D19" s="47"/>
      <c r="E19" s="48"/>
      <c r="F19" s="48"/>
      <c r="G19" s="774">
        <f>SUM(G20,G23,G26)</f>
        <v>920</v>
      </c>
      <c r="H19" s="774"/>
      <c r="I19" s="208">
        <f>SUM(I20:I26)</f>
        <v>926</v>
      </c>
      <c r="J19" s="208">
        <f>SUM(J20:J26)</f>
        <v>951</v>
      </c>
    </row>
    <row r="20" spans="1:10" ht="15.75" thickTop="1" x14ac:dyDescent="0.25">
      <c r="A20" s="38">
        <v>5164</v>
      </c>
      <c r="B20" s="42" t="s">
        <v>30</v>
      </c>
      <c r="G20" s="779">
        <v>600</v>
      </c>
      <c r="H20" s="780"/>
      <c r="I20" s="37">
        <v>647</v>
      </c>
      <c r="J20" s="37">
        <v>647</v>
      </c>
    </row>
    <row r="21" spans="1:10" ht="15" x14ac:dyDescent="0.25">
      <c r="B21" s="53" t="s">
        <v>271</v>
      </c>
      <c r="G21" s="54"/>
      <c r="H21" s="55"/>
    </row>
    <row r="22" spans="1:10" ht="15" x14ac:dyDescent="0.25">
      <c r="B22" s="53"/>
      <c r="G22" s="54"/>
      <c r="H22" s="55"/>
    </row>
    <row r="23" spans="1:10" ht="15" x14ac:dyDescent="0.25">
      <c r="A23" s="38">
        <v>5166</v>
      </c>
      <c r="B23" s="42" t="s">
        <v>12</v>
      </c>
      <c r="G23" s="779">
        <v>20</v>
      </c>
      <c r="H23" s="780"/>
      <c r="I23" s="37">
        <v>20</v>
      </c>
      <c r="J23" s="37">
        <v>20</v>
      </c>
    </row>
    <row r="24" spans="1:10" ht="15" customHeight="1" x14ac:dyDescent="0.2">
      <c r="B24" s="750" t="s">
        <v>272</v>
      </c>
      <c r="C24" s="750"/>
      <c r="D24" s="750"/>
      <c r="E24" s="750"/>
      <c r="F24" s="750"/>
      <c r="G24" s="750"/>
      <c r="H24" s="750"/>
    </row>
    <row r="25" spans="1:10" ht="15" x14ac:dyDescent="0.25">
      <c r="B25" s="42"/>
      <c r="G25" s="54"/>
      <c r="H25" s="55"/>
    </row>
    <row r="26" spans="1:10" ht="15" x14ac:dyDescent="0.25">
      <c r="A26" s="38">
        <v>5169</v>
      </c>
      <c r="B26" s="42" t="s">
        <v>14</v>
      </c>
      <c r="G26" s="779">
        <v>300</v>
      </c>
      <c r="H26" s="780"/>
      <c r="I26" s="37">
        <v>259</v>
      </c>
      <c r="J26" s="37">
        <v>284</v>
      </c>
    </row>
    <row r="27" spans="1:10" ht="15" hidden="1" customHeight="1" x14ac:dyDescent="0.2">
      <c r="B27" s="782" t="s">
        <v>210</v>
      </c>
      <c r="C27" s="782"/>
      <c r="D27" s="782"/>
      <c r="E27" s="782"/>
      <c r="F27" s="782"/>
      <c r="G27" s="782"/>
      <c r="H27" s="782"/>
    </row>
    <row r="28" spans="1:10" ht="28.5" customHeight="1" x14ac:dyDescent="0.2">
      <c r="B28" s="782"/>
      <c r="C28" s="782"/>
      <c r="D28" s="782"/>
      <c r="E28" s="782"/>
      <c r="F28" s="782"/>
      <c r="G28" s="782"/>
      <c r="H28" s="782"/>
    </row>
    <row r="29" spans="1:10" ht="15" x14ac:dyDescent="0.25">
      <c r="B29" s="62"/>
      <c r="C29" s="62"/>
      <c r="D29" s="62"/>
      <c r="E29" s="62"/>
      <c r="F29" s="62"/>
      <c r="G29" s="62"/>
      <c r="H29" s="62"/>
    </row>
    <row r="36" spans="4:7" x14ac:dyDescent="0.2">
      <c r="D36" s="300" t="s">
        <v>317</v>
      </c>
      <c r="E36" s="301">
        <f>SUM(E11)</f>
        <v>1341</v>
      </c>
      <c r="F36" s="301">
        <f t="shared" ref="F36:G36" si="0">SUM(F11)</f>
        <v>1366</v>
      </c>
      <c r="G36" s="301">
        <f t="shared" si="0"/>
        <v>1305</v>
      </c>
    </row>
    <row r="37" spans="4:7" x14ac:dyDescent="0.2">
      <c r="D37" s="300" t="s">
        <v>318</v>
      </c>
      <c r="E37" s="301">
        <v>0</v>
      </c>
      <c r="F37" s="301">
        <v>0</v>
      </c>
      <c r="G37" s="301">
        <v>0</v>
      </c>
    </row>
    <row r="38" spans="4:7" ht="15" x14ac:dyDescent="0.25">
      <c r="D38" s="302" t="s">
        <v>313</v>
      </c>
      <c r="E38" s="303">
        <f>SUM(E36:E37)</f>
        <v>1341</v>
      </c>
      <c r="F38" s="303">
        <f t="shared" ref="F38:G38" si="1">SUM(F36:F37)</f>
        <v>1366</v>
      </c>
      <c r="G38" s="303">
        <f t="shared" si="1"/>
        <v>1305</v>
      </c>
    </row>
  </sheetData>
  <mergeCells count="12">
    <mergeCell ref="G1:H1"/>
    <mergeCell ref="B27:H28"/>
    <mergeCell ref="B11:D11"/>
    <mergeCell ref="G26:H26"/>
    <mergeCell ref="G19:H19"/>
    <mergeCell ref="G20:H20"/>
    <mergeCell ref="G23:H23"/>
    <mergeCell ref="B12:H12"/>
    <mergeCell ref="B24:H24"/>
    <mergeCell ref="G15:H15"/>
    <mergeCell ref="G16:H16"/>
    <mergeCell ref="B17:H17"/>
  </mergeCells>
  <pageMargins left="0.70866141732283472" right="0.70866141732283472" top="0.78740157480314965" bottom="0.78740157480314965" header="0.31496062992125984" footer="0.31496062992125984"/>
  <pageSetup paperSize="9" scale="67" firstPageNumber="63" orientation="portrait" useFirstPageNumber="1" r:id="rId1"/>
  <headerFooter>
    <oddFooter>&amp;L&amp;"-,Kurzíva"Zastupitelstvo Olomouckého kraje 12.12.2022
11.1. - Rozpočet Olomouckého kraje na rok 2023 - návrh rozpočtu
Příloha č. 3a): Výdaje odborů &amp;R&amp;"-,Kurzíva"Strana &amp;P (Celkem 193)</oddFooter>
  </headerFooter>
  <colBreaks count="1" manualBreakCount="1">
    <brk id="12" max="107"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348"/>
  <sheetViews>
    <sheetView showGridLines="0" view="pageBreakPreview" topLeftCell="A311" zoomScaleNormal="100" zoomScaleSheetLayoutView="100" workbookViewId="0">
      <selection activeCell="G113" activeCellId="2" sqref="G104:H104 G109:H109 G113:H113"/>
    </sheetView>
  </sheetViews>
  <sheetFormatPr defaultColWidth="9.140625" defaultRowHeight="14.25" x14ac:dyDescent="0.2"/>
  <cols>
    <col min="1" max="1" width="6.140625" style="38" customWidth="1"/>
    <col min="2" max="2" width="8.5703125" style="43" customWidth="1"/>
    <col min="3" max="3" width="9.140625" style="43"/>
    <col min="4" max="4" width="57.85546875" style="38" customWidth="1"/>
    <col min="5" max="7" width="14.140625" style="36" customWidth="1"/>
    <col min="8" max="8" width="8.28515625" style="38" customWidth="1"/>
    <col min="9" max="10" width="9.85546875" style="37" customWidth="1"/>
    <col min="11" max="11" width="9.140625" style="40"/>
    <col min="12" max="12" width="9.140625" style="38"/>
    <col min="13" max="13" width="13.28515625" style="38" customWidth="1"/>
    <col min="14" max="16384" width="9.140625" style="38"/>
  </cols>
  <sheetData>
    <row r="1" spans="2:11" ht="23.25" x14ac:dyDescent="0.35">
      <c r="B1" s="114" t="s">
        <v>180</v>
      </c>
      <c r="G1" s="791" t="s">
        <v>60</v>
      </c>
      <c r="H1" s="791"/>
    </row>
    <row r="3" spans="2:11" x14ac:dyDescent="0.2">
      <c r="B3" s="53" t="s">
        <v>1</v>
      </c>
      <c r="C3" s="176" t="s">
        <v>17</v>
      </c>
      <c r="D3" s="23"/>
    </row>
    <row r="4" spans="2:11" x14ac:dyDescent="0.2">
      <c r="C4" s="53" t="s">
        <v>41</v>
      </c>
    </row>
    <row r="5" spans="2:11" s="40" customFormat="1" ht="13.5" thickBot="1" x14ac:dyDescent="0.25">
      <c r="B5" s="116"/>
      <c r="C5" s="116"/>
      <c r="E5" s="37"/>
      <c r="F5" s="37"/>
      <c r="G5" s="37"/>
      <c r="H5" s="184" t="s">
        <v>6</v>
      </c>
      <c r="I5" s="37"/>
      <c r="J5" s="37"/>
    </row>
    <row r="6" spans="2:11" s="40" customFormat="1" ht="39" customHeight="1" thickTop="1" thickBot="1" x14ac:dyDescent="0.25">
      <c r="B6" s="69" t="s">
        <v>2</v>
      </c>
      <c r="C6" s="70" t="s">
        <v>3</v>
      </c>
      <c r="D6" s="71" t="s">
        <v>4</v>
      </c>
      <c r="E6" s="72" t="s">
        <v>437</v>
      </c>
      <c r="F6" s="72" t="s">
        <v>439</v>
      </c>
      <c r="G6" s="72" t="s">
        <v>438</v>
      </c>
      <c r="H6" s="27" t="s">
        <v>5</v>
      </c>
      <c r="I6" s="37"/>
      <c r="J6" s="37"/>
    </row>
    <row r="7" spans="2:11" s="78" customFormat="1" thickTop="1" thickBot="1" x14ac:dyDescent="0.25">
      <c r="B7" s="73">
        <v>1</v>
      </c>
      <c r="C7" s="74">
        <v>2</v>
      </c>
      <c r="D7" s="74">
        <v>3</v>
      </c>
      <c r="E7" s="75">
        <v>4</v>
      </c>
      <c r="F7" s="75">
        <v>5</v>
      </c>
      <c r="G7" s="75">
        <v>6</v>
      </c>
      <c r="H7" s="76" t="s">
        <v>231</v>
      </c>
      <c r="I7" s="341"/>
      <c r="J7" s="341"/>
      <c r="K7" s="116"/>
    </row>
    <row r="8" spans="2:11" s="78" customFormat="1" ht="14.25" customHeight="1" thickTop="1" x14ac:dyDescent="0.2">
      <c r="B8" s="596">
        <v>2143</v>
      </c>
      <c r="C8" s="597">
        <v>51</v>
      </c>
      <c r="D8" s="598" t="s">
        <v>668</v>
      </c>
      <c r="E8" s="599">
        <f>SUM(I32)</f>
        <v>21295</v>
      </c>
      <c r="F8" s="599">
        <f>SUM(J32)</f>
        <v>21295</v>
      </c>
      <c r="G8" s="599">
        <f>SUM(G32)</f>
        <v>23235</v>
      </c>
      <c r="H8" s="83">
        <f>G8/E8*100</f>
        <v>109.11011974641936</v>
      </c>
      <c r="I8" s="341"/>
      <c r="J8" s="341"/>
      <c r="K8" s="116"/>
    </row>
    <row r="9" spans="2:11" s="78" customFormat="1" ht="14.25" customHeight="1" x14ac:dyDescent="0.2">
      <c r="B9" s="89">
        <v>2143</v>
      </c>
      <c r="C9" s="90">
        <v>52</v>
      </c>
      <c r="D9" s="93" t="s">
        <v>841</v>
      </c>
      <c r="E9" s="33">
        <f>SUM(I93)</f>
        <v>2000</v>
      </c>
      <c r="F9" s="33">
        <f>SUM(J93)</f>
        <v>2000</v>
      </c>
      <c r="G9" s="33">
        <f>SUM(G93)</f>
        <v>2000</v>
      </c>
      <c r="H9" s="88">
        <f t="shared" ref="H9" si="0">G9/E9*100</f>
        <v>100</v>
      </c>
      <c r="I9" s="341">
        <f>SUM(E8:E9)</f>
        <v>23295</v>
      </c>
      <c r="J9" s="341">
        <f>SUM(F8:F10)</f>
        <v>23695</v>
      </c>
      <c r="K9" s="116"/>
    </row>
    <row r="10" spans="2:11" s="78" customFormat="1" ht="14.25" customHeight="1" x14ac:dyDescent="0.2">
      <c r="B10" s="89">
        <v>2143</v>
      </c>
      <c r="C10" s="90">
        <v>61</v>
      </c>
      <c r="D10" s="93" t="s">
        <v>824</v>
      </c>
      <c r="E10" s="33"/>
      <c r="F10" s="33">
        <v>400</v>
      </c>
      <c r="G10" s="33"/>
      <c r="H10" s="88"/>
      <c r="I10" s="341"/>
      <c r="J10" s="341"/>
      <c r="K10" s="116"/>
    </row>
    <row r="11" spans="2:11" ht="14.25" customHeight="1" x14ac:dyDescent="0.2">
      <c r="B11" s="89">
        <v>3341</v>
      </c>
      <c r="C11" s="90">
        <v>51</v>
      </c>
      <c r="D11" s="93" t="s">
        <v>668</v>
      </c>
      <c r="E11" s="33">
        <f>SUM(I98)</f>
        <v>2800</v>
      </c>
      <c r="F11" s="33">
        <f>SUM(J98)</f>
        <v>2800</v>
      </c>
      <c r="G11" s="33">
        <f>SUM(G98)</f>
        <v>3445</v>
      </c>
      <c r="H11" s="88">
        <f>G11/E11*100</f>
        <v>123.03571428571429</v>
      </c>
    </row>
    <row r="12" spans="2:11" ht="14.25" customHeight="1" x14ac:dyDescent="0.2">
      <c r="B12" s="89">
        <v>3349</v>
      </c>
      <c r="C12" s="90">
        <v>51</v>
      </c>
      <c r="D12" s="93" t="s">
        <v>668</v>
      </c>
      <c r="E12" s="33">
        <f>SUM(I103)</f>
        <v>4135</v>
      </c>
      <c r="F12" s="33">
        <f>SUM(J103)</f>
        <v>4135</v>
      </c>
      <c r="G12" s="33">
        <f>G103</f>
        <v>5757</v>
      </c>
      <c r="H12" s="88">
        <f>G12/E12*100</f>
        <v>139.2261185006046</v>
      </c>
    </row>
    <row r="13" spans="2:11" ht="14.25" customHeight="1" x14ac:dyDescent="0.2">
      <c r="B13" s="89">
        <v>4342</v>
      </c>
      <c r="C13" s="90">
        <v>51</v>
      </c>
      <c r="D13" s="93" t="s">
        <v>668</v>
      </c>
      <c r="E13" s="33"/>
      <c r="F13" s="33">
        <v>1500</v>
      </c>
      <c r="G13" s="33"/>
      <c r="H13" s="88"/>
    </row>
    <row r="14" spans="2:11" ht="14.25" customHeight="1" x14ac:dyDescent="0.2">
      <c r="B14" s="89">
        <v>5213</v>
      </c>
      <c r="C14" s="90">
        <v>59</v>
      </c>
      <c r="D14" s="86" t="s">
        <v>29</v>
      </c>
      <c r="E14" s="33">
        <f>SUM(I119)</f>
        <v>6000</v>
      </c>
      <c r="F14" s="33">
        <f>SUM(J119)</f>
        <v>2965</v>
      </c>
      <c r="G14" s="33">
        <f>SUM(G119)</f>
        <v>6000</v>
      </c>
      <c r="H14" s="88">
        <f>G14/E14*100</f>
        <v>100</v>
      </c>
    </row>
    <row r="15" spans="2:11" ht="14.25" customHeight="1" x14ac:dyDescent="0.2">
      <c r="B15" s="89">
        <v>5272</v>
      </c>
      <c r="C15" s="90">
        <v>51</v>
      </c>
      <c r="D15" s="93" t="s">
        <v>668</v>
      </c>
      <c r="E15" s="33">
        <f>SUM(I124)</f>
        <v>30</v>
      </c>
      <c r="F15" s="33">
        <f>SUM(J124)</f>
        <v>30</v>
      </c>
      <c r="G15" s="33">
        <f>SUM(G124)</f>
        <v>30</v>
      </c>
      <c r="H15" s="88">
        <f t="shared" ref="H15:H18" si="1">G15/E15*100</f>
        <v>100</v>
      </c>
      <c r="I15" s="590"/>
    </row>
    <row r="16" spans="2:11" ht="14.25" customHeight="1" x14ac:dyDescent="0.2">
      <c r="B16" s="89">
        <v>5273</v>
      </c>
      <c r="C16" s="90">
        <v>50</v>
      </c>
      <c r="D16" s="93" t="s">
        <v>825</v>
      </c>
      <c r="E16" s="33">
        <f>SUM(I129)</f>
        <v>10</v>
      </c>
      <c r="F16" s="33">
        <f>SUM(J129)</f>
        <v>10</v>
      </c>
      <c r="G16" s="33">
        <f>SUM(G129)</f>
        <v>10</v>
      </c>
      <c r="H16" s="88">
        <f t="shared" si="1"/>
        <v>100</v>
      </c>
    </row>
    <row r="17" spans="2:11" ht="14.25" customHeight="1" x14ac:dyDescent="0.2">
      <c r="B17" s="89">
        <v>5273</v>
      </c>
      <c r="C17" s="90">
        <v>51</v>
      </c>
      <c r="D17" s="93" t="s">
        <v>668</v>
      </c>
      <c r="E17" s="33">
        <f>SUM(I134)</f>
        <v>14379</v>
      </c>
      <c r="F17" s="33">
        <f>SUM(J134)</f>
        <v>1640</v>
      </c>
      <c r="G17" s="33">
        <f>SUM(G134)</f>
        <v>7699</v>
      </c>
      <c r="H17" s="293">
        <f>G17/E17*100</f>
        <v>53.543361847138179</v>
      </c>
      <c r="I17" s="37">
        <f>SUM(E16:E17)</f>
        <v>14389</v>
      </c>
      <c r="J17" s="37">
        <f>SUM(F16:F17)</f>
        <v>1650</v>
      </c>
    </row>
    <row r="18" spans="2:11" ht="27.75" customHeight="1" x14ac:dyDescent="0.2">
      <c r="B18" s="182">
        <v>5511</v>
      </c>
      <c r="C18" s="191">
        <v>53</v>
      </c>
      <c r="D18" s="600" t="s">
        <v>702</v>
      </c>
      <c r="E18" s="49">
        <f>SUM(I223)</f>
        <v>985</v>
      </c>
      <c r="F18" s="49">
        <f>SUM(J223)</f>
        <v>985</v>
      </c>
      <c r="G18" s="49">
        <f>SUM(G223)</f>
        <v>985</v>
      </c>
      <c r="H18" s="220">
        <f t="shared" si="1"/>
        <v>100</v>
      </c>
    </row>
    <row r="19" spans="2:11" s="356" customFormat="1" ht="16.5" customHeight="1" x14ac:dyDescent="0.2">
      <c r="B19" s="182">
        <v>5511</v>
      </c>
      <c r="C19" s="191">
        <v>63</v>
      </c>
      <c r="D19" s="91" t="s">
        <v>815</v>
      </c>
      <c r="E19" s="49"/>
      <c r="F19" s="49">
        <v>11000</v>
      </c>
      <c r="G19" s="49"/>
      <c r="H19" s="220"/>
      <c r="I19" s="357"/>
      <c r="J19" s="357"/>
      <c r="K19" s="358"/>
    </row>
    <row r="20" spans="2:11" ht="14.25" customHeight="1" x14ac:dyDescent="0.2">
      <c r="B20" s="89">
        <v>5529</v>
      </c>
      <c r="C20" s="90">
        <v>51</v>
      </c>
      <c r="D20" s="93" t="s">
        <v>668</v>
      </c>
      <c r="E20" s="33">
        <f>SUM(I228)</f>
        <v>40</v>
      </c>
      <c r="F20" s="33">
        <f>SUM(J228)</f>
        <v>40</v>
      </c>
      <c r="G20" s="33">
        <f>SUM(G228)</f>
        <v>40</v>
      </c>
      <c r="H20" s="88">
        <f>G20/E20*100</f>
        <v>100</v>
      </c>
    </row>
    <row r="21" spans="2:11" ht="14.25" customHeight="1" x14ac:dyDescent="0.2">
      <c r="B21" s="89">
        <v>5599</v>
      </c>
      <c r="C21" s="90">
        <v>52</v>
      </c>
      <c r="D21" s="93" t="s">
        <v>841</v>
      </c>
      <c r="E21" s="33"/>
      <c r="F21" s="33"/>
      <c r="G21" s="33">
        <f>SUM(G234)</f>
        <v>200</v>
      </c>
      <c r="H21" s="88"/>
    </row>
    <row r="22" spans="2:11" ht="14.25" customHeight="1" x14ac:dyDescent="0.2">
      <c r="B22" s="89">
        <v>6113</v>
      </c>
      <c r="C22" s="90">
        <v>50</v>
      </c>
      <c r="D22" s="93" t="s">
        <v>825</v>
      </c>
      <c r="E22" s="33">
        <f>SUM(I238)</f>
        <v>20</v>
      </c>
      <c r="F22" s="33">
        <f>SUM(J238)</f>
        <v>20</v>
      </c>
      <c r="G22" s="33">
        <f>SUM(G238)</f>
        <v>20</v>
      </c>
      <c r="H22" s="88">
        <f t="shared" ref="H22:H24" si="2">G22/E22*100</f>
        <v>100</v>
      </c>
    </row>
    <row r="23" spans="2:11" ht="14.25" customHeight="1" x14ac:dyDescent="0.2">
      <c r="B23" s="89">
        <v>6113</v>
      </c>
      <c r="C23" s="90">
        <v>51</v>
      </c>
      <c r="D23" s="93" t="s">
        <v>668</v>
      </c>
      <c r="E23" s="33">
        <f>SUM(I243)</f>
        <v>14230</v>
      </c>
      <c r="F23" s="33">
        <f>SUM(J243)</f>
        <v>14100</v>
      </c>
      <c r="G23" s="33">
        <f>SUM(G243)</f>
        <v>14319</v>
      </c>
      <c r="H23" s="88">
        <f t="shared" si="2"/>
        <v>100.62543921293043</v>
      </c>
      <c r="I23" s="68"/>
    </row>
    <row r="24" spans="2:11" ht="14.25" customHeight="1" x14ac:dyDescent="0.2">
      <c r="B24" s="89">
        <v>6113</v>
      </c>
      <c r="C24" s="90">
        <v>54</v>
      </c>
      <c r="D24" s="93" t="s">
        <v>707</v>
      </c>
      <c r="E24" s="33">
        <f>SUM(I321)</f>
        <v>600</v>
      </c>
      <c r="F24" s="33">
        <f>SUM(J321)</f>
        <v>600</v>
      </c>
      <c r="G24" s="33">
        <f>SUM(G321)</f>
        <v>600</v>
      </c>
      <c r="H24" s="88">
        <f t="shared" si="2"/>
        <v>100</v>
      </c>
      <c r="I24" s="68">
        <f>SUM(E22:E24)</f>
        <v>14850</v>
      </c>
      <c r="J24" s="68">
        <f>SUM(F22:F24)</f>
        <v>14720</v>
      </c>
    </row>
    <row r="25" spans="2:11" ht="14.25" customHeight="1" x14ac:dyDescent="0.2">
      <c r="B25" s="89">
        <v>6172</v>
      </c>
      <c r="C25" s="90">
        <v>51</v>
      </c>
      <c r="D25" s="93" t="s">
        <v>668</v>
      </c>
      <c r="E25" s="33">
        <f>SUM(I327)</f>
        <v>1068</v>
      </c>
      <c r="F25" s="33">
        <f>SUM(J327)</f>
        <v>923</v>
      </c>
      <c r="G25" s="33">
        <f>SUM(G327)</f>
        <v>1068</v>
      </c>
      <c r="H25" s="88">
        <f>G25/E25*100</f>
        <v>100</v>
      </c>
    </row>
    <row r="26" spans="2:11" ht="14.25" customHeight="1" x14ac:dyDescent="0.2">
      <c r="B26" s="89">
        <v>6221</v>
      </c>
      <c r="C26" s="90">
        <v>51</v>
      </c>
      <c r="D26" s="93" t="s">
        <v>668</v>
      </c>
      <c r="E26" s="33"/>
      <c r="F26" s="33">
        <f>SUM(J338)</f>
        <v>8035</v>
      </c>
      <c r="G26" s="33">
        <f>SUM(G338)</f>
        <v>10000</v>
      </c>
      <c r="H26" s="88"/>
    </row>
    <row r="27" spans="2:11" ht="14.25" customHeight="1" x14ac:dyDescent="0.2">
      <c r="B27" s="89">
        <v>6221</v>
      </c>
      <c r="C27" s="90">
        <v>52</v>
      </c>
      <c r="D27" s="93" t="s">
        <v>841</v>
      </c>
      <c r="E27" s="33"/>
      <c r="F27" s="33">
        <v>1508</v>
      </c>
      <c r="G27" s="33"/>
      <c r="H27" s="88"/>
    </row>
    <row r="28" spans="2:11" ht="14.25" customHeight="1" thickBot="1" x14ac:dyDescent="0.25">
      <c r="B28" s="591">
        <v>6221</v>
      </c>
      <c r="C28" s="592">
        <v>55</v>
      </c>
      <c r="D28" s="593" t="s">
        <v>816</v>
      </c>
      <c r="E28" s="594"/>
      <c r="F28" s="594">
        <v>496</v>
      </c>
      <c r="G28" s="594"/>
      <c r="H28" s="595"/>
      <c r="I28" s="37">
        <f>SUM(E26:E28)</f>
        <v>0</v>
      </c>
      <c r="J28" s="37">
        <f>SUM(F26:F28)</f>
        <v>10039</v>
      </c>
    </row>
    <row r="29" spans="2:11" s="103" customFormat="1" ht="22.5" customHeight="1" thickTop="1" thickBot="1" x14ac:dyDescent="0.3">
      <c r="B29" s="761" t="s">
        <v>8</v>
      </c>
      <c r="C29" s="762"/>
      <c r="D29" s="763"/>
      <c r="E29" s="101">
        <f>SUM(E8:E26)</f>
        <v>67592</v>
      </c>
      <c r="F29" s="101">
        <f>SUM(F8:F28)</f>
        <v>74482</v>
      </c>
      <c r="G29" s="101">
        <f>SUM(G8:G26)</f>
        <v>75408</v>
      </c>
      <c r="H29" s="41">
        <f>G29/E29*100</f>
        <v>111.56349863889217</v>
      </c>
      <c r="I29" s="206"/>
      <c r="J29" s="206"/>
      <c r="K29" s="352"/>
    </row>
    <row r="30" spans="2:11" ht="15" thickTop="1" x14ac:dyDescent="0.2">
      <c r="B30" s="38"/>
      <c r="C30" s="38"/>
      <c r="E30" s="38"/>
      <c r="F30" s="38"/>
      <c r="G30" s="38"/>
    </row>
    <row r="31" spans="2:11" ht="15" x14ac:dyDescent="0.25">
      <c r="B31" s="44" t="s">
        <v>10</v>
      </c>
      <c r="C31" s="154"/>
      <c r="D31" s="154"/>
      <c r="E31" s="154"/>
      <c r="F31" s="154"/>
      <c r="G31" s="154"/>
      <c r="H31" s="154"/>
    </row>
    <row r="32" spans="2:11" ht="15.75" thickBot="1" x14ac:dyDescent="0.3">
      <c r="B32" s="45" t="s">
        <v>696</v>
      </c>
      <c r="C32" s="46"/>
      <c r="D32" s="47"/>
      <c r="E32" s="48"/>
      <c r="F32" s="48"/>
      <c r="G32" s="774">
        <f>SUM(G33,G39,G42,G46,G51,G71,G75)</f>
        <v>23235</v>
      </c>
      <c r="H32" s="774"/>
      <c r="I32" s="208">
        <f>SUM(I33:I75)</f>
        <v>21295</v>
      </c>
      <c r="J32" s="208">
        <f>SUM(J33:J75)</f>
        <v>21295</v>
      </c>
    </row>
    <row r="33" spans="1:11" ht="15.75" thickTop="1" x14ac:dyDescent="0.25">
      <c r="A33" s="38">
        <v>5139</v>
      </c>
      <c r="B33" s="21" t="s">
        <v>451</v>
      </c>
      <c r="C33" s="154"/>
      <c r="D33" s="154"/>
      <c r="E33" s="154"/>
      <c r="F33" s="154"/>
      <c r="G33" s="779">
        <v>300</v>
      </c>
      <c r="H33" s="780"/>
      <c r="I33" s="37">
        <v>300</v>
      </c>
      <c r="J33" s="37">
        <v>1396</v>
      </c>
    </row>
    <row r="34" spans="1:11" ht="14.25" customHeight="1" x14ac:dyDescent="0.2">
      <c r="B34" s="793" t="s">
        <v>766</v>
      </c>
      <c r="C34" s="793"/>
      <c r="D34" s="793"/>
      <c r="E34" s="793"/>
      <c r="F34" s="793"/>
      <c r="G34" s="793"/>
      <c r="H34" s="793"/>
    </row>
    <row r="35" spans="1:11" x14ac:dyDescent="0.2">
      <c r="B35" s="793"/>
      <c r="C35" s="793"/>
      <c r="D35" s="793"/>
      <c r="E35" s="793"/>
      <c r="F35" s="793"/>
      <c r="G35" s="793"/>
      <c r="H35" s="793"/>
    </row>
    <row r="36" spans="1:11" x14ac:dyDescent="0.2">
      <c r="B36" s="793"/>
      <c r="C36" s="793"/>
      <c r="D36" s="793"/>
      <c r="E36" s="793"/>
      <c r="F36" s="793"/>
      <c r="G36" s="793"/>
      <c r="H36" s="793"/>
    </row>
    <row r="37" spans="1:11" ht="13.5" customHeight="1" x14ac:dyDescent="0.2">
      <c r="B37" s="793"/>
      <c r="C37" s="793"/>
      <c r="D37" s="793"/>
      <c r="E37" s="793"/>
      <c r="F37" s="793"/>
      <c r="G37" s="793"/>
      <c r="H37" s="793"/>
    </row>
    <row r="38" spans="1:11" ht="13.5" customHeight="1" x14ac:dyDescent="0.2">
      <c r="B38" s="253"/>
      <c r="C38" s="253"/>
      <c r="D38" s="253"/>
      <c r="E38" s="253"/>
      <c r="F38" s="253"/>
      <c r="G38" s="253"/>
      <c r="H38" s="253"/>
    </row>
    <row r="39" spans="1:11" ht="15" x14ac:dyDescent="0.25">
      <c r="A39" s="38">
        <v>5162</v>
      </c>
      <c r="B39" s="21" t="s">
        <v>223</v>
      </c>
      <c r="E39" s="38"/>
      <c r="G39" s="779">
        <v>5</v>
      </c>
      <c r="H39" s="780"/>
      <c r="I39" s="37">
        <v>5</v>
      </c>
      <c r="J39" s="37">
        <v>5</v>
      </c>
    </row>
    <row r="40" spans="1:11" ht="30.75" customHeight="1" x14ac:dyDescent="0.2">
      <c r="B40" s="794" t="s">
        <v>767</v>
      </c>
      <c r="C40" s="794"/>
      <c r="D40" s="794"/>
      <c r="E40" s="794"/>
      <c r="F40" s="794"/>
      <c r="G40" s="794"/>
      <c r="H40" s="794"/>
    </row>
    <row r="41" spans="1:11" ht="10.5" customHeight="1" x14ac:dyDescent="0.2">
      <c r="B41" s="202"/>
      <c r="C41" s="202"/>
      <c r="D41" s="202"/>
      <c r="E41" s="202"/>
      <c r="F41" s="202"/>
      <c r="G41" s="202"/>
      <c r="H41" s="202"/>
      <c r="I41" s="37">
        <v>0</v>
      </c>
      <c r="J41" s="37">
        <v>1185</v>
      </c>
      <c r="K41" s="40" t="s">
        <v>362</v>
      </c>
    </row>
    <row r="42" spans="1:11" ht="15" customHeight="1" x14ac:dyDescent="0.25">
      <c r="A42" s="38">
        <v>5166</v>
      </c>
      <c r="B42" s="42" t="s">
        <v>12</v>
      </c>
      <c r="G42" s="779">
        <v>2690</v>
      </c>
      <c r="H42" s="780"/>
      <c r="I42" s="37">
        <v>1950</v>
      </c>
      <c r="J42" s="37">
        <v>344</v>
      </c>
    </row>
    <row r="43" spans="1:11" ht="15" customHeight="1" x14ac:dyDescent="0.2">
      <c r="B43" s="793" t="s">
        <v>768</v>
      </c>
      <c r="C43" s="793"/>
      <c r="D43" s="793"/>
      <c r="E43" s="793"/>
      <c r="F43" s="793"/>
      <c r="G43" s="793"/>
      <c r="H43" s="793"/>
    </row>
    <row r="44" spans="1:11" ht="199.5" customHeight="1" x14ac:dyDescent="0.2">
      <c r="B44" s="793"/>
      <c r="C44" s="793"/>
      <c r="D44" s="793"/>
      <c r="E44" s="793"/>
      <c r="F44" s="793"/>
      <c r="G44" s="793"/>
      <c r="H44" s="793"/>
    </row>
    <row r="45" spans="1:11" ht="13.5" customHeight="1" x14ac:dyDescent="0.2">
      <c r="B45" s="202"/>
      <c r="C45" s="202"/>
      <c r="D45" s="202"/>
      <c r="E45" s="202"/>
      <c r="F45" s="202"/>
      <c r="G45" s="202"/>
      <c r="H45" s="202"/>
    </row>
    <row r="46" spans="1:11" ht="15" x14ac:dyDescent="0.25">
      <c r="A46" s="38">
        <v>5168</v>
      </c>
      <c r="B46" s="42" t="s">
        <v>65</v>
      </c>
      <c r="C46" s="62"/>
      <c r="D46" s="62"/>
      <c r="E46" s="62"/>
      <c r="F46" s="62"/>
      <c r="G46" s="779">
        <v>552</v>
      </c>
      <c r="H46" s="780"/>
      <c r="I46" s="37">
        <v>552</v>
      </c>
      <c r="J46" s="37">
        <v>4148</v>
      </c>
    </row>
    <row r="47" spans="1:11" ht="14.25" customHeight="1" x14ac:dyDescent="0.2">
      <c r="B47" s="793" t="s">
        <v>363</v>
      </c>
      <c r="C47" s="793"/>
      <c r="D47" s="793"/>
      <c r="E47" s="793"/>
      <c r="F47" s="793"/>
      <c r="G47" s="793"/>
      <c r="H47" s="793"/>
    </row>
    <row r="48" spans="1:11" x14ac:dyDescent="0.2">
      <c r="B48" s="793"/>
      <c r="C48" s="793"/>
      <c r="D48" s="793"/>
      <c r="E48" s="793"/>
      <c r="F48" s="793"/>
      <c r="G48" s="793"/>
      <c r="H48" s="793"/>
    </row>
    <row r="49" spans="1:10" x14ac:dyDescent="0.2">
      <c r="B49" s="793"/>
      <c r="C49" s="793"/>
      <c r="D49" s="793"/>
      <c r="E49" s="793"/>
      <c r="F49" s="793"/>
      <c r="G49" s="793"/>
      <c r="H49" s="793"/>
    </row>
    <row r="50" spans="1:10" ht="14.25" customHeight="1" x14ac:dyDescent="0.2">
      <c r="B50" s="249"/>
      <c r="C50" s="249"/>
      <c r="D50" s="249"/>
      <c r="E50" s="249"/>
      <c r="F50" s="249"/>
      <c r="G50" s="249"/>
      <c r="H50" s="249"/>
    </row>
    <row r="51" spans="1:10" ht="15" x14ac:dyDescent="0.25">
      <c r="A51" s="38">
        <v>5169</v>
      </c>
      <c r="B51" s="21" t="s">
        <v>14</v>
      </c>
      <c r="C51" s="22"/>
      <c r="D51" s="23"/>
      <c r="E51" s="24"/>
      <c r="F51" s="24"/>
      <c r="G51" s="751">
        <f>SUM(G52,G56,G59,G63,G68)</f>
        <v>12986</v>
      </c>
      <c r="H51" s="775"/>
      <c r="I51" s="37">
        <v>12786</v>
      </c>
      <c r="J51" s="37">
        <v>8515</v>
      </c>
    </row>
    <row r="52" spans="1:10" ht="15" x14ac:dyDescent="0.25">
      <c r="B52" s="263" t="s">
        <v>176</v>
      </c>
      <c r="C52" s="22"/>
      <c r="D52" s="23"/>
      <c r="E52" s="24"/>
      <c r="F52" s="24"/>
      <c r="G52" s="841">
        <v>400</v>
      </c>
      <c r="H52" s="842"/>
    </row>
    <row r="53" spans="1:10" ht="14.25" customHeight="1" x14ac:dyDescent="0.2">
      <c r="B53" s="749" t="s">
        <v>769</v>
      </c>
      <c r="C53" s="749"/>
      <c r="D53" s="749"/>
      <c r="E53" s="749"/>
      <c r="F53" s="749"/>
      <c r="G53" s="749"/>
      <c r="H53" s="749"/>
    </row>
    <row r="54" spans="1:10" ht="41.25" customHeight="1" x14ac:dyDescent="0.2">
      <c r="B54" s="749"/>
      <c r="C54" s="749"/>
      <c r="D54" s="749"/>
      <c r="E54" s="749"/>
      <c r="F54" s="749"/>
      <c r="G54" s="749"/>
      <c r="H54" s="749"/>
    </row>
    <row r="55" spans="1:10" ht="12" customHeight="1" x14ac:dyDescent="0.25">
      <c r="B55" s="21"/>
      <c r="C55" s="22"/>
      <c r="D55" s="23"/>
      <c r="E55" s="24"/>
      <c r="F55" s="24"/>
      <c r="G55" s="260"/>
      <c r="H55" s="262"/>
    </row>
    <row r="56" spans="1:10" ht="15" x14ac:dyDescent="0.25">
      <c r="B56" s="263" t="s">
        <v>274</v>
      </c>
      <c r="C56" s="22"/>
      <c r="D56" s="23"/>
      <c r="E56" s="24"/>
      <c r="F56" s="24"/>
      <c r="G56" s="841">
        <v>100</v>
      </c>
      <c r="H56" s="842"/>
    </row>
    <row r="57" spans="1:10" ht="16.5" customHeight="1" x14ac:dyDescent="0.2">
      <c r="B57" s="872" t="s">
        <v>296</v>
      </c>
      <c r="C57" s="872"/>
      <c r="D57" s="872"/>
      <c r="E57" s="872"/>
      <c r="F57" s="872"/>
      <c r="G57" s="872"/>
      <c r="H57" s="872"/>
    </row>
    <row r="58" spans="1:10" ht="12" customHeight="1" x14ac:dyDescent="0.25">
      <c r="B58" s="21"/>
      <c r="C58" s="22"/>
      <c r="D58" s="23"/>
      <c r="E58" s="24"/>
      <c r="F58" s="24"/>
      <c r="G58" s="260"/>
      <c r="H58" s="262"/>
    </row>
    <row r="59" spans="1:10" ht="29.25" customHeight="1" x14ac:dyDescent="0.25">
      <c r="B59" s="854" t="s">
        <v>275</v>
      </c>
      <c r="C59" s="854"/>
      <c r="D59" s="854"/>
      <c r="E59" s="854"/>
      <c r="F59" s="854"/>
      <c r="G59" s="841">
        <v>50</v>
      </c>
      <c r="H59" s="842"/>
    </row>
    <row r="60" spans="1:10" ht="14.25" customHeight="1" x14ac:dyDescent="0.2">
      <c r="B60" s="749" t="s">
        <v>295</v>
      </c>
      <c r="C60" s="749"/>
      <c r="D60" s="749"/>
      <c r="E60" s="749"/>
      <c r="F60" s="749"/>
      <c r="G60" s="749"/>
      <c r="H60" s="749"/>
    </row>
    <row r="61" spans="1:10" ht="15" customHeight="1" x14ac:dyDescent="0.2">
      <c r="B61" s="749"/>
      <c r="C61" s="749"/>
      <c r="D61" s="749"/>
      <c r="E61" s="749"/>
      <c r="F61" s="749"/>
      <c r="G61" s="749"/>
      <c r="H61" s="749"/>
    </row>
    <row r="62" spans="1:10" ht="15" customHeight="1" x14ac:dyDescent="0.2">
      <c r="B62" s="261"/>
      <c r="C62" s="261"/>
      <c r="D62" s="261"/>
      <c r="E62" s="261"/>
      <c r="F62" s="261"/>
      <c r="G62" s="261"/>
      <c r="H62" s="261"/>
    </row>
    <row r="63" spans="1:10" ht="15" customHeight="1" x14ac:dyDescent="0.25">
      <c r="B63" s="879" t="s">
        <v>276</v>
      </c>
      <c r="C63" s="879"/>
      <c r="D63" s="879"/>
      <c r="E63" s="879"/>
      <c r="F63" s="879"/>
      <c r="G63" s="841">
        <v>1500</v>
      </c>
      <c r="H63" s="842"/>
    </row>
    <row r="64" spans="1:10" ht="15" customHeight="1" x14ac:dyDescent="0.2">
      <c r="B64" s="749" t="s">
        <v>770</v>
      </c>
      <c r="C64" s="749"/>
      <c r="D64" s="749"/>
      <c r="E64" s="749"/>
      <c r="F64" s="749"/>
      <c r="G64" s="749"/>
      <c r="H64" s="749"/>
    </row>
    <row r="65" spans="1:10" ht="15" customHeight="1" x14ac:dyDescent="0.2">
      <c r="B65" s="749"/>
      <c r="C65" s="749"/>
      <c r="D65" s="749"/>
      <c r="E65" s="749"/>
      <c r="F65" s="749"/>
      <c r="G65" s="749"/>
      <c r="H65" s="749"/>
    </row>
    <row r="66" spans="1:10" ht="42" customHeight="1" x14ac:dyDescent="0.2">
      <c r="B66" s="749"/>
      <c r="C66" s="749"/>
      <c r="D66" s="749"/>
      <c r="E66" s="749"/>
      <c r="F66" s="749"/>
      <c r="G66" s="749"/>
      <c r="H66" s="749"/>
    </row>
    <row r="67" spans="1:10" ht="15" customHeight="1" x14ac:dyDescent="0.2">
      <c r="B67" s="250"/>
      <c r="C67" s="250"/>
      <c r="D67" s="250"/>
      <c r="E67" s="250"/>
      <c r="F67" s="250"/>
      <c r="G67" s="250"/>
      <c r="H67" s="250"/>
    </row>
    <row r="68" spans="1:10" ht="15" customHeight="1" x14ac:dyDescent="0.2">
      <c r="B68" s="879" t="s">
        <v>277</v>
      </c>
      <c r="C68" s="879"/>
      <c r="D68" s="879"/>
      <c r="E68" s="879"/>
      <c r="F68" s="879"/>
      <c r="G68" s="841">
        <v>10936</v>
      </c>
      <c r="H68" s="841"/>
    </row>
    <row r="69" spans="1:10" ht="86.25" customHeight="1" x14ac:dyDescent="0.2">
      <c r="B69" s="793" t="s">
        <v>771</v>
      </c>
      <c r="C69" s="793"/>
      <c r="D69" s="793"/>
      <c r="E69" s="793"/>
      <c r="F69" s="793"/>
      <c r="G69" s="793"/>
      <c r="H69" s="793"/>
    </row>
    <row r="70" spans="1:10" ht="15" customHeight="1" x14ac:dyDescent="0.2">
      <c r="B70" s="249"/>
      <c r="C70" s="249"/>
      <c r="D70" s="249"/>
      <c r="E70" s="249"/>
      <c r="F70" s="249"/>
      <c r="G70" s="249"/>
      <c r="H70" s="249"/>
    </row>
    <row r="71" spans="1:10" ht="14.25" customHeight="1" x14ac:dyDescent="0.25">
      <c r="A71" s="38">
        <v>5175</v>
      </c>
      <c r="B71" s="801" t="s">
        <v>81</v>
      </c>
      <c r="C71" s="801"/>
      <c r="D71" s="155"/>
      <c r="E71" s="155"/>
      <c r="F71" s="155"/>
      <c r="G71" s="779">
        <v>50</v>
      </c>
      <c r="H71" s="780"/>
      <c r="I71" s="37">
        <v>50</v>
      </c>
      <c r="J71" s="37">
        <v>50</v>
      </c>
    </row>
    <row r="72" spans="1:10" ht="14.25" customHeight="1" x14ac:dyDescent="0.2">
      <c r="B72" s="793" t="s">
        <v>772</v>
      </c>
      <c r="C72" s="793"/>
      <c r="D72" s="793"/>
      <c r="E72" s="793"/>
      <c r="F72" s="793"/>
      <c r="G72" s="793"/>
      <c r="H72" s="793"/>
    </row>
    <row r="73" spans="1:10" x14ac:dyDescent="0.2">
      <c r="B73" s="793"/>
      <c r="C73" s="793"/>
      <c r="D73" s="793"/>
      <c r="E73" s="793"/>
      <c r="F73" s="793"/>
      <c r="G73" s="793"/>
      <c r="H73" s="793"/>
    </row>
    <row r="74" spans="1:10" x14ac:dyDescent="0.2">
      <c r="B74" s="173"/>
      <c r="C74" s="173"/>
      <c r="D74" s="173"/>
      <c r="E74" s="173"/>
      <c r="F74" s="173"/>
      <c r="G74" s="173"/>
      <c r="H74" s="173"/>
    </row>
    <row r="75" spans="1:10" ht="14.25" customHeight="1" x14ac:dyDescent="0.25">
      <c r="A75" s="38">
        <v>5179</v>
      </c>
      <c r="B75" s="801" t="s">
        <v>124</v>
      </c>
      <c r="C75" s="801"/>
      <c r="D75" s="801"/>
      <c r="E75" s="155"/>
      <c r="F75" s="155"/>
      <c r="G75" s="779">
        <f>SUM(G89,G83,G79,G76)</f>
        <v>6652</v>
      </c>
      <c r="H75" s="780"/>
      <c r="I75" s="37">
        <v>5652</v>
      </c>
      <c r="J75" s="37">
        <v>5652</v>
      </c>
    </row>
    <row r="76" spans="1:10" ht="15" x14ac:dyDescent="0.25">
      <c r="B76" s="61" t="s">
        <v>125</v>
      </c>
      <c r="G76" s="831">
        <v>2</v>
      </c>
      <c r="H76" s="832"/>
    </row>
    <row r="77" spans="1:10" ht="27.75" customHeight="1" x14ac:dyDescent="0.2">
      <c r="B77" s="793" t="s">
        <v>268</v>
      </c>
      <c r="C77" s="793"/>
      <c r="D77" s="793"/>
      <c r="E77" s="793"/>
      <c r="F77" s="793"/>
      <c r="G77" s="793"/>
      <c r="H77" s="793"/>
    </row>
    <row r="78" spans="1:10" x14ac:dyDescent="0.2">
      <c r="B78" s="155"/>
      <c r="C78" s="155"/>
      <c r="D78" s="155"/>
      <c r="E78" s="155"/>
      <c r="F78" s="155"/>
      <c r="G78" s="155"/>
      <c r="H78" s="155"/>
    </row>
    <row r="79" spans="1:10" ht="15" x14ac:dyDescent="0.25">
      <c r="B79" s="61" t="s">
        <v>126</v>
      </c>
      <c r="G79" s="831">
        <v>4000</v>
      </c>
      <c r="H79" s="832"/>
    </row>
    <row r="80" spans="1:10" ht="14.25" customHeight="1" x14ac:dyDescent="0.2">
      <c r="B80" s="793" t="s">
        <v>774</v>
      </c>
      <c r="C80" s="793"/>
      <c r="D80" s="793"/>
      <c r="E80" s="793"/>
      <c r="F80" s="793"/>
      <c r="G80" s="793"/>
      <c r="H80" s="793"/>
    </row>
    <row r="81" spans="1:14" ht="72" customHeight="1" x14ac:dyDescent="0.2">
      <c r="B81" s="793"/>
      <c r="C81" s="793"/>
      <c r="D81" s="793"/>
      <c r="E81" s="793"/>
      <c r="F81" s="793"/>
      <c r="G81" s="793"/>
      <c r="H81" s="793"/>
    </row>
    <row r="82" spans="1:14" x14ac:dyDescent="0.2">
      <c r="B82" s="50"/>
      <c r="C82" s="50"/>
      <c r="D82" s="50"/>
      <c r="E82" s="50"/>
      <c r="F82" s="50"/>
      <c r="G82" s="50"/>
      <c r="H82" s="50"/>
    </row>
    <row r="83" spans="1:14" ht="15" x14ac:dyDescent="0.25">
      <c r="B83" s="61" t="s">
        <v>127</v>
      </c>
      <c r="G83" s="831">
        <v>150</v>
      </c>
      <c r="H83" s="832"/>
    </row>
    <row r="84" spans="1:14" ht="14.25" customHeight="1" x14ac:dyDescent="0.2">
      <c r="B84" s="793" t="s">
        <v>773</v>
      </c>
      <c r="C84" s="793"/>
      <c r="D84" s="793"/>
      <c r="E84" s="793"/>
      <c r="F84" s="793"/>
      <c r="G84" s="793"/>
      <c r="H84" s="793"/>
    </row>
    <row r="85" spans="1:14" ht="15" customHeight="1" x14ac:dyDescent="0.2">
      <c r="B85" s="793"/>
      <c r="C85" s="793"/>
      <c r="D85" s="793"/>
      <c r="E85" s="793"/>
      <c r="F85" s="793"/>
      <c r="G85" s="793"/>
      <c r="H85" s="793"/>
    </row>
    <row r="86" spans="1:14" x14ac:dyDescent="0.2">
      <c r="B86" s="793"/>
      <c r="C86" s="793"/>
      <c r="D86" s="793"/>
      <c r="E86" s="793"/>
      <c r="F86" s="793"/>
      <c r="G86" s="793"/>
      <c r="H86" s="793"/>
    </row>
    <row r="87" spans="1:14" x14ac:dyDescent="0.2">
      <c r="B87" s="793"/>
      <c r="C87" s="793"/>
      <c r="D87" s="793"/>
      <c r="E87" s="793"/>
      <c r="F87" s="793"/>
      <c r="G87" s="793"/>
      <c r="H87" s="793"/>
    </row>
    <row r="88" spans="1:14" x14ac:dyDescent="0.2">
      <c r="B88" s="50"/>
      <c r="C88" s="50"/>
      <c r="D88" s="50"/>
      <c r="E88" s="50"/>
      <c r="F88" s="50"/>
      <c r="G88" s="50"/>
      <c r="H88" s="50"/>
    </row>
    <row r="89" spans="1:14" ht="15" x14ac:dyDescent="0.25">
      <c r="B89" s="61" t="s">
        <v>128</v>
      </c>
      <c r="G89" s="831">
        <v>2500</v>
      </c>
      <c r="H89" s="832"/>
    </row>
    <row r="90" spans="1:14" ht="14.25" customHeight="1" x14ac:dyDescent="0.2">
      <c r="B90" s="793" t="s">
        <v>775</v>
      </c>
      <c r="C90" s="793"/>
      <c r="D90" s="793"/>
      <c r="E90" s="793"/>
      <c r="F90" s="793"/>
      <c r="G90" s="793"/>
      <c r="H90" s="793"/>
    </row>
    <row r="91" spans="1:14" ht="58.5" customHeight="1" x14ac:dyDescent="0.2">
      <c r="B91" s="793"/>
      <c r="C91" s="793"/>
      <c r="D91" s="793"/>
      <c r="E91" s="793"/>
      <c r="F91" s="793"/>
      <c r="G91" s="793"/>
      <c r="H91" s="793"/>
    </row>
    <row r="92" spans="1:14" x14ac:dyDescent="0.2">
      <c r="B92" s="239"/>
      <c r="C92" s="239"/>
      <c r="D92" s="239"/>
      <c r="E92" s="239"/>
      <c r="F92" s="239"/>
      <c r="G92" s="239"/>
      <c r="H92" s="239"/>
    </row>
    <row r="93" spans="1:14" s="409" customFormat="1" ht="17.25" customHeight="1" thickBot="1" x14ac:dyDescent="0.3">
      <c r="A93" s="40"/>
      <c r="B93" s="45" t="s">
        <v>844</v>
      </c>
      <c r="C93" s="419"/>
      <c r="D93" s="420"/>
      <c r="E93" s="421"/>
      <c r="F93" s="421"/>
      <c r="G93" s="774">
        <f>SUM(G94)</f>
        <v>2000</v>
      </c>
      <c r="H93" s="774"/>
      <c r="I93" s="547">
        <v>2000</v>
      </c>
      <c r="J93" s="547">
        <v>2000</v>
      </c>
      <c r="K93" s="37"/>
      <c r="L93" s="37"/>
      <c r="M93" s="38"/>
      <c r="N93" s="38"/>
    </row>
    <row r="94" spans="1:14" s="409" customFormat="1" ht="15.75" thickTop="1" x14ac:dyDescent="0.25">
      <c r="A94" s="40">
        <v>5222</v>
      </c>
      <c r="B94" s="21" t="s">
        <v>392</v>
      </c>
      <c r="C94" s="422"/>
      <c r="D94" s="423"/>
      <c r="E94" s="424"/>
      <c r="F94" s="424"/>
      <c r="G94" s="751">
        <v>2000</v>
      </c>
      <c r="H94" s="775"/>
      <c r="I94" s="40"/>
      <c r="J94" s="40"/>
      <c r="K94" s="37"/>
      <c r="L94" s="37"/>
      <c r="M94" s="38"/>
      <c r="N94" s="38"/>
    </row>
    <row r="95" spans="1:14" s="409" customFormat="1" ht="15" customHeight="1" x14ac:dyDescent="0.2">
      <c r="A95" s="40"/>
      <c r="B95" s="750" t="s">
        <v>776</v>
      </c>
      <c r="C95" s="750"/>
      <c r="D95" s="750"/>
      <c r="E95" s="750"/>
      <c r="F95" s="750"/>
      <c r="G95" s="750"/>
      <c r="H95" s="750"/>
      <c r="I95" s="40"/>
      <c r="J95" s="40"/>
      <c r="K95" s="37"/>
      <c r="L95" s="37"/>
      <c r="M95" s="38"/>
      <c r="N95" s="38"/>
    </row>
    <row r="96" spans="1:14" s="409" customFormat="1" ht="42" customHeight="1" x14ac:dyDescent="0.2">
      <c r="A96" s="40"/>
      <c r="B96" s="750"/>
      <c r="C96" s="750"/>
      <c r="D96" s="750"/>
      <c r="E96" s="750"/>
      <c r="F96" s="750"/>
      <c r="G96" s="750"/>
      <c r="H96" s="750"/>
      <c r="I96" s="40"/>
      <c r="J96" s="40"/>
      <c r="K96" s="37"/>
      <c r="L96" s="37"/>
      <c r="M96" s="38"/>
      <c r="N96" s="38"/>
    </row>
    <row r="97" spans="1:10" x14ac:dyDescent="0.2">
      <c r="B97" s="418"/>
      <c r="C97" s="418"/>
      <c r="D97" s="418"/>
      <c r="E97" s="418"/>
      <c r="F97" s="418"/>
      <c r="G97" s="418"/>
      <c r="H97" s="418"/>
    </row>
    <row r="98" spans="1:10" ht="15.75" thickBot="1" x14ac:dyDescent="0.3">
      <c r="B98" s="45" t="s">
        <v>697</v>
      </c>
      <c r="C98" s="46"/>
      <c r="D98" s="47"/>
      <c r="E98" s="48"/>
      <c r="F98" s="48"/>
      <c r="G98" s="774">
        <f>SUM(G99)</f>
        <v>3445</v>
      </c>
      <c r="H98" s="774"/>
      <c r="I98" s="208">
        <v>2800</v>
      </c>
      <c r="J98" s="208">
        <v>2800</v>
      </c>
    </row>
    <row r="99" spans="1:10" ht="15.75" thickTop="1" x14ac:dyDescent="0.25">
      <c r="A99" s="38">
        <v>5169</v>
      </c>
      <c r="B99" s="42" t="s">
        <v>14</v>
      </c>
      <c r="G99" s="779">
        <v>3445</v>
      </c>
      <c r="H99" s="780"/>
    </row>
    <row r="100" spans="1:10" ht="15" customHeight="1" x14ac:dyDescent="0.2">
      <c r="B100" s="793" t="s">
        <v>882</v>
      </c>
      <c r="C100" s="793"/>
      <c r="D100" s="793"/>
      <c r="E100" s="793"/>
      <c r="F100" s="793"/>
      <c r="G100" s="793"/>
      <c r="H100" s="793"/>
    </row>
    <row r="101" spans="1:10" ht="60" customHeight="1" x14ac:dyDescent="0.2">
      <c r="B101" s="793"/>
      <c r="C101" s="793"/>
      <c r="D101" s="793"/>
      <c r="E101" s="793"/>
      <c r="F101" s="793"/>
      <c r="G101" s="793"/>
      <c r="H101" s="793"/>
    </row>
    <row r="102" spans="1:10" x14ac:dyDescent="0.2">
      <c r="B102" s="205"/>
      <c r="C102" s="205"/>
      <c r="D102" s="205"/>
      <c r="E102" s="205"/>
      <c r="F102" s="205"/>
      <c r="G102" s="205"/>
      <c r="H102" s="205"/>
    </row>
    <row r="103" spans="1:10" ht="15.75" thickBot="1" x14ac:dyDescent="0.3">
      <c r="B103" s="45" t="s">
        <v>698</v>
      </c>
      <c r="C103" s="46"/>
      <c r="D103" s="47"/>
      <c r="E103" s="48"/>
      <c r="F103" s="48"/>
      <c r="G103" s="774">
        <f>SUM(G104,G109,G113)</f>
        <v>5757</v>
      </c>
      <c r="H103" s="774"/>
      <c r="I103" s="208">
        <f>SUM(I104:I113)</f>
        <v>4135</v>
      </c>
      <c r="J103" s="208">
        <f>SUM(J104:J113)</f>
        <v>4135</v>
      </c>
    </row>
    <row r="104" spans="1:10" ht="15.75" thickTop="1" x14ac:dyDescent="0.25">
      <c r="A104" s="38">
        <v>5139</v>
      </c>
      <c r="B104" s="21" t="s">
        <v>451</v>
      </c>
      <c r="G104" s="779">
        <v>3301</v>
      </c>
      <c r="H104" s="780"/>
      <c r="I104" s="37">
        <v>2500</v>
      </c>
      <c r="J104" s="37">
        <v>2500</v>
      </c>
    </row>
    <row r="105" spans="1:10" ht="15" customHeight="1" x14ac:dyDescent="0.2">
      <c r="B105" s="793" t="s">
        <v>859</v>
      </c>
      <c r="C105" s="793"/>
      <c r="D105" s="793"/>
      <c r="E105" s="793"/>
      <c r="F105" s="793"/>
      <c r="G105" s="793"/>
      <c r="H105" s="793"/>
    </row>
    <row r="106" spans="1:10" ht="15" customHeight="1" x14ac:dyDescent="0.2">
      <c r="B106" s="793"/>
      <c r="C106" s="793"/>
      <c r="D106" s="793"/>
      <c r="E106" s="793"/>
      <c r="F106" s="793"/>
      <c r="G106" s="793"/>
      <c r="H106" s="793"/>
    </row>
    <row r="107" spans="1:10" ht="25.5" customHeight="1" x14ac:dyDescent="0.2">
      <c r="B107" s="793"/>
      <c r="C107" s="793"/>
      <c r="D107" s="793"/>
      <c r="E107" s="793"/>
      <c r="F107" s="793"/>
      <c r="G107" s="793"/>
      <c r="H107" s="793"/>
    </row>
    <row r="108" spans="1:10" x14ac:dyDescent="0.2">
      <c r="B108" s="155"/>
      <c r="C108" s="155"/>
      <c r="D108" s="155"/>
      <c r="E108" s="155"/>
      <c r="F108" s="155"/>
      <c r="G108" s="155"/>
      <c r="H108" s="155"/>
    </row>
    <row r="109" spans="1:10" ht="15" x14ac:dyDescent="0.25">
      <c r="A109" s="38">
        <v>5168</v>
      </c>
      <c r="B109" s="348" t="s">
        <v>65</v>
      </c>
      <c r="C109" s="347"/>
      <c r="D109" s="347"/>
      <c r="E109" s="347"/>
      <c r="F109" s="347"/>
      <c r="G109" s="779">
        <v>35</v>
      </c>
      <c r="H109" s="780"/>
      <c r="I109" s="37">
        <v>35</v>
      </c>
      <c r="J109" s="37">
        <v>171</v>
      </c>
    </row>
    <row r="110" spans="1:10" x14ac:dyDescent="0.2">
      <c r="B110" s="802" t="s">
        <v>777</v>
      </c>
      <c r="C110" s="802"/>
      <c r="D110" s="802"/>
      <c r="E110" s="802"/>
      <c r="F110" s="802"/>
      <c r="G110" s="802"/>
      <c r="H110" s="802"/>
    </row>
    <row r="111" spans="1:10" ht="30.75" customHeight="1" x14ac:dyDescent="0.2">
      <c r="B111" s="802"/>
      <c r="C111" s="802"/>
      <c r="D111" s="802"/>
      <c r="E111" s="802"/>
      <c r="F111" s="802"/>
      <c r="G111" s="802"/>
      <c r="H111" s="802"/>
    </row>
    <row r="112" spans="1:10" x14ac:dyDescent="0.2">
      <c r="B112" s="350"/>
      <c r="C112" s="350"/>
      <c r="D112" s="350"/>
      <c r="E112" s="350"/>
      <c r="F112" s="350"/>
      <c r="G112" s="350"/>
      <c r="H112" s="350"/>
    </row>
    <row r="113" spans="1:10" ht="15" x14ac:dyDescent="0.25">
      <c r="A113" s="38">
        <v>5169</v>
      </c>
      <c r="B113" s="42" t="s">
        <v>14</v>
      </c>
      <c r="G113" s="779">
        <v>2421</v>
      </c>
      <c r="H113" s="780"/>
      <c r="I113" s="37">
        <v>1600</v>
      </c>
      <c r="J113" s="37">
        <v>1464</v>
      </c>
    </row>
    <row r="114" spans="1:10" ht="15" customHeight="1" x14ac:dyDescent="0.2">
      <c r="B114" s="793" t="s">
        <v>860</v>
      </c>
      <c r="C114" s="793"/>
      <c r="D114" s="793"/>
      <c r="E114" s="793"/>
      <c r="F114" s="793"/>
      <c r="G114" s="793"/>
      <c r="H114" s="793"/>
    </row>
    <row r="115" spans="1:10" ht="15" customHeight="1" x14ac:dyDescent="0.2">
      <c r="B115" s="793"/>
      <c r="C115" s="793"/>
      <c r="D115" s="793"/>
      <c r="E115" s="793"/>
      <c r="F115" s="793"/>
      <c r="G115" s="793"/>
      <c r="H115" s="793"/>
    </row>
    <row r="116" spans="1:10" ht="27.75" customHeight="1" x14ac:dyDescent="0.2">
      <c r="B116" s="793"/>
      <c r="C116" s="793"/>
      <c r="D116" s="793"/>
      <c r="E116" s="793"/>
      <c r="F116" s="793"/>
      <c r="G116" s="793"/>
      <c r="H116" s="793"/>
    </row>
    <row r="117" spans="1:10" ht="1.5" customHeight="1" x14ac:dyDescent="0.2">
      <c r="B117" s="793"/>
      <c r="C117" s="793"/>
      <c r="D117" s="793"/>
      <c r="E117" s="793"/>
      <c r="F117" s="793"/>
      <c r="G117" s="793"/>
      <c r="H117" s="793"/>
    </row>
    <row r="118" spans="1:10" ht="15" customHeight="1" x14ac:dyDescent="0.2">
      <c r="B118" s="170"/>
      <c r="C118" s="170"/>
      <c r="D118" s="170"/>
      <c r="E118" s="170"/>
      <c r="F118" s="170"/>
      <c r="G118" s="170"/>
      <c r="H118" s="170"/>
    </row>
    <row r="119" spans="1:10" ht="15.75" thickBot="1" x14ac:dyDescent="0.3">
      <c r="B119" s="45" t="s">
        <v>250</v>
      </c>
      <c r="C119" s="46"/>
      <c r="D119" s="47"/>
      <c r="E119" s="48"/>
      <c r="F119" s="48"/>
      <c r="G119" s="774">
        <f>SUM(G120)</f>
        <v>6000</v>
      </c>
      <c r="H119" s="774"/>
      <c r="I119" s="208">
        <v>6000</v>
      </c>
      <c r="J119" s="208">
        <v>2965</v>
      </c>
    </row>
    <row r="120" spans="1:10" ht="15" customHeight="1" thickTop="1" x14ac:dyDescent="0.25">
      <c r="A120" s="38">
        <v>5903</v>
      </c>
      <c r="B120" s="880" t="s">
        <v>251</v>
      </c>
      <c r="C120" s="880"/>
      <c r="D120" s="880"/>
      <c r="E120" s="880"/>
      <c r="F120" s="880"/>
      <c r="G120" s="779">
        <v>6000</v>
      </c>
      <c r="H120" s="780"/>
    </row>
    <row r="121" spans="1:10" ht="15" customHeight="1" x14ac:dyDescent="0.2">
      <c r="B121" s="859" t="s">
        <v>778</v>
      </c>
      <c r="C121" s="859"/>
      <c r="D121" s="859"/>
      <c r="E121" s="859"/>
      <c r="F121" s="859"/>
      <c r="G121" s="859"/>
      <c r="H121" s="859"/>
    </row>
    <row r="122" spans="1:10" ht="15" customHeight="1" x14ac:dyDescent="0.2">
      <c r="B122" s="859"/>
      <c r="C122" s="859"/>
      <c r="D122" s="859"/>
      <c r="E122" s="859"/>
      <c r="F122" s="859"/>
      <c r="G122" s="859"/>
      <c r="H122" s="859"/>
    </row>
    <row r="123" spans="1:10" ht="15" customHeight="1" x14ac:dyDescent="0.2">
      <c r="B123" s="252"/>
      <c r="C123" s="252"/>
      <c r="D123" s="252"/>
      <c r="E123" s="252"/>
      <c r="F123" s="252"/>
      <c r="G123" s="252"/>
      <c r="H123" s="252"/>
    </row>
    <row r="124" spans="1:10" ht="15.75" thickBot="1" x14ac:dyDescent="0.3">
      <c r="B124" s="45" t="s">
        <v>699</v>
      </c>
      <c r="C124" s="46"/>
      <c r="D124" s="47"/>
      <c r="E124" s="47"/>
      <c r="F124" s="48"/>
      <c r="G124" s="774">
        <f>SUM(G125)</f>
        <v>30</v>
      </c>
      <c r="H124" s="774"/>
      <c r="I124" s="208">
        <v>30</v>
      </c>
      <c r="J124" s="208">
        <v>30</v>
      </c>
    </row>
    <row r="125" spans="1:10" ht="15.75" thickTop="1" x14ac:dyDescent="0.25">
      <c r="A125" s="38">
        <v>5168</v>
      </c>
      <c r="B125" s="42" t="s">
        <v>65</v>
      </c>
      <c r="C125" s="171"/>
      <c r="D125" s="171"/>
      <c r="E125" s="171"/>
      <c r="F125" s="171"/>
      <c r="G125" s="779">
        <v>30</v>
      </c>
      <c r="H125" s="780"/>
    </row>
    <row r="126" spans="1:10" ht="14.25" customHeight="1" x14ac:dyDescent="0.2">
      <c r="B126" s="793" t="s">
        <v>779</v>
      </c>
      <c r="C126" s="793"/>
      <c r="D126" s="793"/>
      <c r="E126" s="793"/>
      <c r="F126" s="793"/>
      <c r="G126" s="793"/>
      <c r="H126" s="793"/>
    </row>
    <row r="127" spans="1:10" x14ac:dyDescent="0.2">
      <c r="B127" s="793"/>
      <c r="C127" s="793"/>
      <c r="D127" s="793"/>
      <c r="E127" s="793"/>
      <c r="F127" s="793"/>
      <c r="G127" s="793"/>
      <c r="H127" s="793"/>
    </row>
    <row r="128" spans="1:10" ht="15.75" customHeight="1" x14ac:dyDescent="0.2">
      <c r="B128" s="203"/>
      <c r="C128" s="203"/>
      <c r="D128" s="203"/>
      <c r="E128" s="203"/>
      <c r="F128" s="203"/>
      <c r="G128" s="203"/>
      <c r="H128" s="203"/>
    </row>
    <row r="129" spans="1:39" ht="15.75" customHeight="1" thickBot="1" x14ac:dyDescent="0.3">
      <c r="B129" s="45" t="s">
        <v>826</v>
      </c>
      <c r="C129" s="46"/>
      <c r="D129" s="47"/>
      <c r="E129" s="47"/>
      <c r="F129" s="48"/>
      <c r="G129" s="774">
        <f>SUM(G130)</f>
        <v>10</v>
      </c>
      <c r="H129" s="774"/>
      <c r="I129" s="208">
        <v>10</v>
      </c>
      <c r="J129" s="208">
        <v>10</v>
      </c>
    </row>
    <row r="130" spans="1:39" ht="15.75" thickTop="1" x14ac:dyDescent="0.25">
      <c r="A130" s="38">
        <v>5041</v>
      </c>
      <c r="B130" s="21" t="s">
        <v>66</v>
      </c>
      <c r="C130" s="161"/>
      <c r="D130" s="161"/>
      <c r="E130" s="161"/>
      <c r="F130" s="161"/>
      <c r="G130" s="751">
        <v>10</v>
      </c>
      <c r="H130" s="752"/>
      <c r="I130" s="68"/>
      <c r="J130" s="68"/>
      <c r="K130" s="67"/>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row>
    <row r="131" spans="1:39" ht="15.75" customHeight="1" x14ac:dyDescent="0.2">
      <c r="B131" s="793" t="s">
        <v>365</v>
      </c>
      <c r="C131" s="793"/>
      <c r="D131" s="793"/>
      <c r="E131" s="793"/>
      <c r="F131" s="793"/>
      <c r="G131" s="793"/>
      <c r="H131" s="793"/>
    </row>
    <row r="132" spans="1:39" ht="15.75" customHeight="1" x14ac:dyDescent="0.2">
      <c r="B132" s="793"/>
      <c r="C132" s="793"/>
      <c r="D132" s="793"/>
      <c r="E132" s="793"/>
      <c r="F132" s="793"/>
      <c r="G132" s="793"/>
      <c r="H132" s="793"/>
    </row>
    <row r="133" spans="1:39" ht="15.75" customHeight="1" x14ac:dyDescent="0.2"/>
    <row r="134" spans="1:39" ht="15.75" thickBot="1" x14ac:dyDescent="0.3">
      <c r="B134" s="45" t="s">
        <v>700</v>
      </c>
      <c r="C134" s="46"/>
      <c r="D134" s="47"/>
      <c r="E134" s="47"/>
      <c r="F134" s="48"/>
      <c r="G134" s="774">
        <f>SUM(G135,G138,G143,G149,G154,G162,G166,G172,G175,G197,G214)</f>
        <v>7699</v>
      </c>
      <c r="H134" s="774"/>
      <c r="I134" s="208">
        <f>SUM(I135:I214)</f>
        <v>14379</v>
      </c>
      <c r="J134" s="208">
        <f>SUM(J135:J214)</f>
        <v>1640</v>
      </c>
    </row>
    <row r="135" spans="1:39" ht="15.75" thickTop="1" x14ac:dyDescent="0.25">
      <c r="A135" s="38">
        <v>5133</v>
      </c>
      <c r="B135" s="348" t="s">
        <v>64</v>
      </c>
      <c r="C135" s="347"/>
      <c r="D135" s="347"/>
      <c r="E135" s="347"/>
      <c r="F135" s="347"/>
      <c r="G135" s="779">
        <v>100</v>
      </c>
      <c r="H135" s="780"/>
      <c r="I135" s="37">
        <v>100</v>
      </c>
      <c r="J135" s="37">
        <v>100</v>
      </c>
    </row>
    <row r="136" spans="1:39" ht="15.75" customHeight="1" x14ac:dyDescent="0.2">
      <c r="B136" s="806" t="s">
        <v>366</v>
      </c>
      <c r="C136" s="806"/>
      <c r="D136" s="806"/>
      <c r="E136" s="806"/>
      <c r="F136" s="806"/>
      <c r="G136" s="806"/>
      <c r="H136" s="806"/>
    </row>
    <row r="137" spans="1:39" s="23" customFormat="1" ht="15" x14ac:dyDescent="0.25">
      <c r="B137" s="110"/>
      <c r="C137" s="111"/>
      <c r="D137" s="109"/>
      <c r="E137" s="109"/>
      <c r="F137" s="108"/>
      <c r="G137" s="349"/>
      <c r="H137" s="349"/>
      <c r="I137" s="342"/>
      <c r="J137" s="342"/>
      <c r="K137" s="67"/>
    </row>
    <row r="138" spans="1:39" ht="15" x14ac:dyDescent="0.25">
      <c r="A138" s="38">
        <v>5134</v>
      </c>
      <c r="B138" s="147" t="s">
        <v>639</v>
      </c>
      <c r="C138" s="22"/>
      <c r="D138" s="23"/>
      <c r="E138" s="23"/>
      <c r="F138" s="24"/>
      <c r="G138" s="751">
        <v>20</v>
      </c>
      <c r="H138" s="775"/>
      <c r="I138" s="37">
        <v>20</v>
      </c>
      <c r="J138" s="37">
        <v>20</v>
      </c>
    </row>
    <row r="139" spans="1:39" ht="14.25" customHeight="1" x14ac:dyDescent="0.2">
      <c r="B139" s="749" t="s">
        <v>780</v>
      </c>
      <c r="C139" s="749"/>
      <c r="D139" s="749"/>
      <c r="E139" s="749"/>
      <c r="F139" s="749"/>
      <c r="G139" s="749"/>
      <c r="H139" s="749"/>
    </row>
    <row r="140" spans="1:39" ht="14.25" customHeight="1" x14ac:dyDescent="0.2">
      <c r="B140" s="749"/>
      <c r="C140" s="749"/>
      <c r="D140" s="749"/>
      <c r="E140" s="749"/>
      <c r="F140" s="749"/>
      <c r="G140" s="749"/>
      <c r="H140" s="749"/>
    </row>
    <row r="141" spans="1:39" ht="15" customHeight="1" x14ac:dyDescent="0.2">
      <c r="B141" s="749"/>
      <c r="C141" s="749"/>
      <c r="D141" s="749"/>
      <c r="E141" s="749"/>
      <c r="F141" s="749"/>
      <c r="G141" s="749"/>
      <c r="H141" s="749"/>
    </row>
    <row r="142" spans="1:39" ht="15" customHeight="1" x14ac:dyDescent="0.2">
      <c r="B142" s="170"/>
      <c r="C142" s="170"/>
      <c r="D142" s="170"/>
      <c r="E142" s="170"/>
      <c r="F142" s="170"/>
      <c r="G142" s="170"/>
      <c r="H142" s="170"/>
    </row>
    <row r="143" spans="1:39" ht="15" x14ac:dyDescent="0.25">
      <c r="A143" s="38">
        <v>5136</v>
      </c>
      <c r="B143" s="21" t="s">
        <v>484</v>
      </c>
      <c r="C143" s="22"/>
      <c r="D143" s="23"/>
      <c r="E143" s="23"/>
      <c r="F143" s="24"/>
      <c r="G143" s="751">
        <v>1</v>
      </c>
      <c r="H143" s="775"/>
      <c r="I143" s="37">
        <v>1</v>
      </c>
      <c r="J143" s="37">
        <v>1</v>
      </c>
    </row>
    <row r="144" spans="1:39" x14ac:dyDescent="0.2">
      <c r="B144" s="749" t="s">
        <v>781</v>
      </c>
      <c r="C144" s="769"/>
      <c r="D144" s="769"/>
      <c r="E144" s="769"/>
      <c r="F144" s="769"/>
      <c r="G144" s="769"/>
      <c r="H144" s="769"/>
    </row>
    <row r="145" spans="1:10" x14ac:dyDescent="0.2">
      <c r="B145" s="769"/>
      <c r="C145" s="769"/>
      <c r="D145" s="769"/>
      <c r="E145" s="769"/>
      <c r="F145" s="769"/>
      <c r="G145" s="769"/>
      <c r="H145" s="769"/>
    </row>
    <row r="146" spans="1:10" ht="15" x14ac:dyDescent="0.25">
      <c r="B146" s="21"/>
      <c r="C146" s="22"/>
      <c r="D146" s="23"/>
      <c r="E146" s="23"/>
      <c r="F146" s="24"/>
      <c r="G146" s="51"/>
      <c r="H146" s="52"/>
    </row>
    <row r="147" spans="1:10" ht="15" hidden="1" x14ac:dyDescent="0.25">
      <c r="B147" s="21"/>
      <c r="C147" s="22"/>
      <c r="D147" s="23"/>
      <c r="E147" s="23"/>
      <c r="F147" s="24"/>
      <c r="G147" s="200"/>
      <c r="H147" s="201"/>
    </row>
    <row r="148" spans="1:10" ht="15" hidden="1" x14ac:dyDescent="0.25">
      <c r="B148" s="21"/>
      <c r="C148" s="22"/>
      <c r="D148" s="23"/>
      <c r="E148" s="23"/>
      <c r="F148" s="24"/>
      <c r="G148" s="200"/>
      <c r="H148" s="201"/>
    </row>
    <row r="149" spans="1:10" ht="15" x14ac:dyDescent="0.25">
      <c r="A149" s="38">
        <v>5137</v>
      </c>
      <c r="B149" s="21" t="s">
        <v>820</v>
      </c>
      <c r="C149" s="22"/>
      <c r="D149" s="23"/>
      <c r="E149" s="23"/>
      <c r="F149" s="24"/>
      <c r="G149" s="751">
        <v>40</v>
      </c>
      <c r="H149" s="775"/>
      <c r="I149" s="37">
        <v>40</v>
      </c>
      <c r="J149" s="37">
        <v>40</v>
      </c>
    </row>
    <row r="150" spans="1:10" ht="15" customHeight="1" x14ac:dyDescent="0.2">
      <c r="B150" s="749" t="s">
        <v>782</v>
      </c>
      <c r="C150" s="749"/>
      <c r="D150" s="749"/>
      <c r="E150" s="749"/>
      <c r="F150" s="749"/>
      <c r="G150" s="749"/>
      <c r="H150" s="749"/>
    </row>
    <row r="151" spans="1:10" ht="15" customHeight="1" x14ac:dyDescent="0.2">
      <c r="B151" s="749"/>
      <c r="C151" s="749"/>
      <c r="D151" s="749"/>
      <c r="E151" s="749"/>
      <c r="F151" s="749"/>
      <c r="G151" s="749"/>
      <c r="H151" s="749"/>
    </row>
    <row r="152" spans="1:10" ht="29.25" customHeight="1" x14ac:dyDescent="0.2">
      <c r="B152" s="749"/>
      <c r="C152" s="749"/>
      <c r="D152" s="749"/>
      <c r="E152" s="749"/>
      <c r="F152" s="749"/>
      <c r="G152" s="749"/>
      <c r="H152" s="749"/>
    </row>
    <row r="153" spans="1:10" ht="10.5" customHeight="1" x14ac:dyDescent="0.25">
      <c r="B153" s="21"/>
      <c r="C153" s="22"/>
      <c r="D153" s="23"/>
      <c r="E153" s="23"/>
      <c r="F153" s="24"/>
      <c r="G153" s="51"/>
      <c r="H153" s="52"/>
    </row>
    <row r="154" spans="1:10" ht="15" x14ac:dyDescent="0.25">
      <c r="A154" s="38">
        <v>5139</v>
      </c>
      <c r="B154" s="21" t="s">
        <v>451</v>
      </c>
      <c r="C154" s="22"/>
      <c r="D154" s="23"/>
      <c r="E154" s="23"/>
      <c r="F154" s="24"/>
      <c r="G154" s="751">
        <v>5150</v>
      </c>
      <c r="H154" s="775"/>
      <c r="I154" s="37">
        <v>13150</v>
      </c>
      <c r="J154" s="37">
        <v>140</v>
      </c>
    </row>
    <row r="155" spans="1:10" ht="14.25" customHeight="1" x14ac:dyDescent="0.2">
      <c r="B155" s="749" t="s">
        <v>783</v>
      </c>
      <c r="C155" s="749"/>
      <c r="D155" s="749"/>
      <c r="E155" s="749"/>
      <c r="F155" s="749"/>
      <c r="G155" s="749"/>
      <c r="H155" s="749"/>
    </row>
    <row r="156" spans="1:10" ht="14.25" customHeight="1" x14ac:dyDescent="0.2">
      <c r="B156" s="749"/>
      <c r="C156" s="749"/>
      <c r="D156" s="749"/>
      <c r="E156" s="749"/>
      <c r="F156" s="749"/>
      <c r="G156" s="749"/>
      <c r="H156" s="749"/>
    </row>
    <row r="157" spans="1:10" ht="14.25" customHeight="1" x14ac:dyDescent="0.2">
      <c r="B157" s="749"/>
      <c r="C157" s="749"/>
      <c r="D157" s="749"/>
      <c r="E157" s="749"/>
      <c r="F157" s="749"/>
      <c r="G157" s="749"/>
      <c r="H157" s="749"/>
    </row>
    <row r="158" spans="1:10" ht="15" customHeight="1" x14ac:dyDescent="0.2">
      <c r="B158" s="749"/>
      <c r="C158" s="749"/>
      <c r="D158" s="749"/>
      <c r="E158" s="749"/>
      <c r="F158" s="749"/>
      <c r="G158" s="749"/>
      <c r="H158" s="749"/>
    </row>
    <row r="159" spans="1:10" ht="30" customHeight="1" x14ac:dyDescent="0.2">
      <c r="B159" s="749"/>
      <c r="C159" s="749"/>
      <c r="D159" s="749"/>
      <c r="E159" s="749"/>
      <c r="F159" s="749"/>
      <c r="G159" s="749"/>
      <c r="H159" s="749"/>
    </row>
    <row r="160" spans="1:10" ht="27" customHeight="1" x14ac:dyDescent="0.2">
      <c r="B160" s="749"/>
      <c r="C160" s="749"/>
      <c r="D160" s="749"/>
      <c r="E160" s="749"/>
      <c r="F160" s="749"/>
      <c r="G160" s="749"/>
      <c r="H160" s="749"/>
    </row>
    <row r="161" spans="1:11" ht="15" customHeight="1" x14ac:dyDescent="0.2">
      <c r="B161" s="292"/>
      <c r="C161" s="292"/>
      <c r="D161" s="292"/>
      <c r="E161" s="292"/>
      <c r="F161" s="292"/>
      <c r="G161" s="292"/>
      <c r="H161" s="292"/>
    </row>
    <row r="162" spans="1:11" s="23" customFormat="1" ht="15" x14ac:dyDescent="0.25">
      <c r="A162" s="23">
        <v>5153</v>
      </c>
      <c r="B162" s="21" t="s">
        <v>179</v>
      </c>
      <c r="C162" s="22"/>
      <c r="F162" s="24"/>
      <c r="G162" s="751">
        <v>3</v>
      </c>
      <c r="H162" s="775"/>
      <c r="I162" s="68">
        <v>3</v>
      </c>
      <c r="J162" s="68">
        <v>3</v>
      </c>
      <c r="K162" s="67"/>
    </row>
    <row r="163" spans="1:11" ht="15" customHeight="1" x14ac:dyDescent="0.2">
      <c r="B163" s="782" t="s">
        <v>269</v>
      </c>
      <c r="C163" s="782"/>
      <c r="D163" s="782"/>
      <c r="E163" s="782"/>
      <c r="F163" s="782"/>
      <c r="G163" s="782"/>
      <c r="H163" s="782"/>
    </row>
    <row r="164" spans="1:11" ht="15" customHeight="1" x14ac:dyDescent="0.2">
      <c r="B164" s="782"/>
      <c r="C164" s="782"/>
      <c r="D164" s="782"/>
      <c r="E164" s="782"/>
      <c r="F164" s="782"/>
      <c r="G164" s="782"/>
      <c r="H164" s="782"/>
    </row>
    <row r="165" spans="1:11" ht="15" customHeight="1" x14ac:dyDescent="0.2">
      <c r="B165" s="170"/>
      <c r="C165" s="170"/>
      <c r="D165" s="170"/>
      <c r="E165" s="170"/>
      <c r="F165" s="170"/>
      <c r="G165" s="170"/>
      <c r="H165" s="170"/>
    </row>
    <row r="166" spans="1:11" ht="15" x14ac:dyDescent="0.25">
      <c r="A166" s="38">
        <v>5164</v>
      </c>
      <c r="B166" s="21" t="s">
        <v>30</v>
      </c>
      <c r="C166" s="22"/>
      <c r="D166" s="23"/>
      <c r="E166" s="23"/>
      <c r="F166" s="24"/>
      <c r="G166" s="751">
        <v>50</v>
      </c>
      <c r="H166" s="775"/>
      <c r="I166" s="37">
        <v>50</v>
      </c>
      <c r="J166" s="37">
        <v>50</v>
      </c>
    </row>
    <row r="167" spans="1:11" ht="14.25" customHeight="1" x14ac:dyDescent="0.2">
      <c r="B167" s="749" t="s">
        <v>784</v>
      </c>
      <c r="C167" s="749"/>
      <c r="D167" s="749"/>
      <c r="E167" s="749"/>
      <c r="F167" s="749"/>
      <c r="G167" s="749"/>
      <c r="H167" s="749"/>
    </row>
    <row r="168" spans="1:11" ht="14.25" customHeight="1" x14ac:dyDescent="0.2">
      <c r="B168" s="749"/>
      <c r="C168" s="749"/>
      <c r="D168" s="749"/>
      <c r="E168" s="749"/>
      <c r="F168" s="749"/>
      <c r="G168" s="749"/>
      <c r="H168" s="749"/>
    </row>
    <row r="169" spans="1:11" ht="30" customHeight="1" x14ac:dyDescent="0.2">
      <c r="B169" s="749"/>
      <c r="C169" s="749"/>
      <c r="D169" s="749"/>
      <c r="E169" s="749"/>
      <c r="F169" s="749"/>
      <c r="G169" s="749"/>
      <c r="H169" s="749"/>
    </row>
    <row r="170" spans="1:11" ht="12" customHeight="1" x14ac:dyDescent="0.2">
      <c r="B170" s="749"/>
      <c r="C170" s="749"/>
      <c r="D170" s="749"/>
      <c r="E170" s="749"/>
      <c r="F170" s="749"/>
      <c r="G170" s="749"/>
      <c r="H170" s="749"/>
    </row>
    <row r="171" spans="1:11" ht="14.25" customHeight="1" x14ac:dyDescent="0.25">
      <c r="B171" s="21"/>
      <c r="C171" s="22"/>
      <c r="D171" s="23"/>
      <c r="E171" s="23"/>
      <c r="F171" s="24"/>
      <c r="G171" s="51"/>
      <c r="H171" s="52"/>
    </row>
    <row r="172" spans="1:11" ht="15" customHeight="1" x14ac:dyDescent="0.25">
      <c r="A172" s="38">
        <v>5166</v>
      </c>
      <c r="B172" s="259" t="s">
        <v>12</v>
      </c>
      <c r="G172" s="779">
        <v>25</v>
      </c>
      <c r="H172" s="780"/>
      <c r="I172" s="37">
        <v>25</v>
      </c>
      <c r="J172" s="37">
        <v>25</v>
      </c>
    </row>
    <row r="173" spans="1:11" ht="15" customHeight="1" x14ac:dyDescent="0.2">
      <c r="B173" s="793" t="s">
        <v>367</v>
      </c>
      <c r="C173" s="793"/>
      <c r="D173" s="793"/>
      <c r="E173" s="793"/>
      <c r="F173" s="793"/>
      <c r="G173" s="793"/>
      <c r="H173" s="793"/>
    </row>
    <row r="174" spans="1:11" ht="12.75" customHeight="1" x14ac:dyDescent="0.25">
      <c r="B174" s="21"/>
      <c r="C174" s="22"/>
      <c r="D174" s="23"/>
      <c r="E174" s="23"/>
      <c r="F174" s="24"/>
      <c r="G174" s="255"/>
      <c r="H174" s="258"/>
    </row>
    <row r="175" spans="1:11" ht="15" x14ac:dyDescent="0.25">
      <c r="A175" s="43">
        <v>5168</v>
      </c>
      <c r="B175" s="241" t="s">
        <v>65</v>
      </c>
      <c r="G175" s="816">
        <f>SUM(G176,G180,G184,G194)</f>
        <v>1389</v>
      </c>
      <c r="H175" s="816"/>
      <c r="I175" s="37">
        <v>310</v>
      </c>
      <c r="J175" s="37">
        <v>581</v>
      </c>
    </row>
    <row r="176" spans="1:11" ht="14.25" customHeight="1" x14ac:dyDescent="0.25">
      <c r="B176" s="855" t="s">
        <v>868</v>
      </c>
      <c r="C176" s="855"/>
      <c r="D176" s="855"/>
      <c r="E176" s="855"/>
      <c r="F176" s="855"/>
      <c r="G176" s="788">
        <v>760</v>
      </c>
      <c r="H176" s="789"/>
    </row>
    <row r="177" spans="2:8" ht="12.75" customHeight="1" x14ac:dyDescent="0.2">
      <c r="B177" s="750" t="s">
        <v>785</v>
      </c>
      <c r="C177" s="750"/>
      <c r="D177" s="750"/>
      <c r="E177" s="750"/>
      <c r="F177" s="750"/>
      <c r="G177" s="750"/>
      <c r="H177" s="750"/>
    </row>
    <row r="178" spans="2:8" ht="57.75" customHeight="1" x14ac:dyDescent="0.2">
      <c r="B178" s="750"/>
      <c r="C178" s="750"/>
      <c r="D178" s="750"/>
      <c r="E178" s="750"/>
      <c r="F178" s="750"/>
      <c r="G178" s="750"/>
      <c r="H178" s="750"/>
    </row>
    <row r="179" spans="2:8" ht="15" customHeight="1" x14ac:dyDescent="0.2">
      <c r="B179" s="636"/>
      <c r="C179" s="636"/>
      <c r="D179" s="636"/>
      <c r="E179" s="636"/>
      <c r="F179" s="636"/>
      <c r="G179" s="636"/>
      <c r="H179" s="636"/>
    </row>
    <row r="180" spans="2:8" ht="14.25" customHeight="1" x14ac:dyDescent="0.25">
      <c r="B180" s="855" t="s">
        <v>869</v>
      </c>
      <c r="C180" s="855"/>
      <c r="D180" s="855"/>
      <c r="E180" s="855"/>
      <c r="F180" s="855"/>
      <c r="G180" s="788">
        <v>116</v>
      </c>
      <c r="H180" s="789"/>
    </row>
    <row r="181" spans="2:8" ht="15" customHeight="1" x14ac:dyDescent="0.2">
      <c r="B181" s="750" t="s">
        <v>870</v>
      </c>
      <c r="C181" s="750"/>
      <c r="D181" s="750"/>
      <c r="E181" s="750"/>
      <c r="F181" s="750"/>
      <c r="G181" s="750"/>
      <c r="H181" s="750"/>
    </row>
    <row r="182" spans="2:8" ht="15" customHeight="1" x14ac:dyDescent="0.2">
      <c r="B182" s="750"/>
      <c r="C182" s="750"/>
      <c r="D182" s="750"/>
      <c r="E182" s="750"/>
      <c r="F182" s="750"/>
      <c r="G182" s="750"/>
      <c r="H182" s="750"/>
    </row>
    <row r="183" spans="2:8" ht="15" customHeight="1" x14ac:dyDescent="0.2">
      <c r="B183" s="636"/>
      <c r="C183" s="636"/>
      <c r="D183" s="636"/>
      <c r="E183" s="636"/>
      <c r="F183" s="636"/>
      <c r="G183" s="636"/>
      <c r="H183" s="636"/>
    </row>
    <row r="184" spans="2:8" ht="30.75" customHeight="1" x14ac:dyDescent="0.25">
      <c r="B184" s="855" t="s">
        <v>871</v>
      </c>
      <c r="C184" s="855"/>
      <c r="D184" s="855"/>
      <c r="E184" s="855"/>
      <c r="F184" s="855"/>
      <c r="G184" s="788">
        <v>363</v>
      </c>
      <c r="H184" s="789"/>
    </row>
    <row r="185" spans="2:8" ht="15" customHeight="1" x14ac:dyDescent="0.2">
      <c r="B185" s="753" t="s">
        <v>872</v>
      </c>
      <c r="C185" s="753"/>
      <c r="D185" s="753"/>
      <c r="E185" s="753"/>
      <c r="F185" s="753"/>
      <c r="G185" s="753"/>
      <c r="H185" s="753"/>
    </row>
    <row r="186" spans="2:8" ht="15" customHeight="1" x14ac:dyDescent="0.2">
      <c r="B186" s="753"/>
      <c r="C186" s="753"/>
      <c r="D186" s="753"/>
      <c r="E186" s="753"/>
      <c r="F186" s="753"/>
      <c r="G186" s="753"/>
      <c r="H186" s="753"/>
    </row>
    <row r="187" spans="2:8" ht="15" customHeight="1" x14ac:dyDescent="0.2">
      <c r="B187" s="753"/>
      <c r="C187" s="753"/>
      <c r="D187" s="753"/>
      <c r="E187" s="753"/>
      <c r="F187" s="753"/>
      <c r="G187" s="753"/>
      <c r="H187" s="753"/>
    </row>
    <row r="188" spans="2:8" ht="15" customHeight="1" x14ac:dyDescent="0.2">
      <c r="B188" s="753"/>
      <c r="C188" s="753"/>
      <c r="D188" s="753"/>
      <c r="E188" s="753"/>
      <c r="F188" s="753"/>
      <c r="G188" s="753"/>
      <c r="H188" s="753"/>
    </row>
    <row r="189" spans="2:8" ht="15" customHeight="1" x14ac:dyDescent="0.2">
      <c r="B189" s="753"/>
      <c r="C189" s="753"/>
      <c r="D189" s="753"/>
      <c r="E189" s="753"/>
      <c r="F189" s="753"/>
      <c r="G189" s="753"/>
      <c r="H189" s="753"/>
    </row>
    <row r="190" spans="2:8" ht="15" customHeight="1" x14ac:dyDescent="0.2">
      <c r="B190" s="753"/>
      <c r="C190" s="753"/>
      <c r="D190" s="753"/>
      <c r="E190" s="753"/>
      <c r="F190" s="753"/>
      <c r="G190" s="753"/>
      <c r="H190" s="753"/>
    </row>
    <row r="191" spans="2:8" ht="15" customHeight="1" x14ac:dyDescent="0.2">
      <c r="B191" s="753"/>
      <c r="C191" s="753"/>
      <c r="D191" s="753"/>
      <c r="E191" s="753"/>
      <c r="F191" s="753"/>
      <c r="G191" s="753"/>
      <c r="H191" s="753"/>
    </row>
    <row r="192" spans="2:8" ht="78" customHeight="1" x14ac:dyDescent="0.2">
      <c r="B192" s="753"/>
      <c r="C192" s="753"/>
      <c r="D192" s="753"/>
      <c r="E192" s="753"/>
      <c r="F192" s="753"/>
      <c r="G192" s="753"/>
      <c r="H192" s="753"/>
    </row>
    <row r="193" spans="1:10" ht="12.75" customHeight="1" x14ac:dyDescent="0.25">
      <c r="B193" s="21"/>
      <c r="C193" s="22"/>
      <c r="D193" s="23"/>
      <c r="E193" s="23"/>
      <c r="F193" s="24"/>
      <c r="G193" s="237"/>
      <c r="H193" s="240"/>
    </row>
    <row r="194" spans="1:10" ht="14.25" customHeight="1" x14ac:dyDescent="0.25">
      <c r="B194" s="855" t="s">
        <v>880</v>
      </c>
      <c r="C194" s="855"/>
      <c r="D194" s="855"/>
      <c r="E194" s="855"/>
      <c r="F194" s="855"/>
      <c r="G194" s="788">
        <v>150</v>
      </c>
      <c r="H194" s="789"/>
    </row>
    <row r="195" spans="1:10" ht="28.5" customHeight="1" x14ac:dyDescent="0.2">
      <c r="B195" s="750" t="s">
        <v>881</v>
      </c>
      <c r="C195" s="750"/>
      <c r="D195" s="750"/>
      <c r="E195" s="750"/>
      <c r="F195" s="750"/>
      <c r="G195" s="750"/>
      <c r="H195" s="750"/>
    </row>
    <row r="196" spans="1:10" ht="12.75" customHeight="1" x14ac:dyDescent="0.25">
      <c r="B196" s="21"/>
      <c r="C196" s="22"/>
      <c r="D196" s="23"/>
      <c r="E196" s="23"/>
      <c r="F196" s="24"/>
      <c r="G196" s="637"/>
      <c r="H196" s="638"/>
    </row>
    <row r="197" spans="1:10" ht="15" x14ac:dyDescent="0.25">
      <c r="A197" s="38">
        <v>5169</v>
      </c>
      <c r="B197" s="21" t="s">
        <v>14</v>
      </c>
      <c r="C197" s="22"/>
      <c r="D197" s="23"/>
      <c r="E197" s="23"/>
      <c r="F197" s="24"/>
      <c r="G197" s="751">
        <f>SUM(G198,G205,G208,G211)</f>
        <v>671</v>
      </c>
      <c r="H197" s="775"/>
      <c r="I197" s="37">
        <v>430</v>
      </c>
      <c r="J197" s="37">
        <v>430</v>
      </c>
    </row>
    <row r="198" spans="1:10" ht="14.25" customHeight="1" x14ac:dyDescent="0.25">
      <c r="B198" s="855" t="s">
        <v>873</v>
      </c>
      <c r="C198" s="855"/>
      <c r="D198" s="855"/>
      <c r="E198" s="855"/>
      <c r="F198" s="855"/>
      <c r="G198" s="788">
        <v>430</v>
      </c>
      <c r="H198" s="789"/>
    </row>
    <row r="199" spans="1:10" ht="14.25" customHeight="1" x14ac:dyDescent="0.2">
      <c r="B199" s="749" t="s">
        <v>786</v>
      </c>
      <c r="C199" s="749"/>
      <c r="D199" s="749"/>
      <c r="E199" s="749"/>
      <c r="F199" s="749"/>
      <c r="G199" s="749"/>
      <c r="H199" s="749"/>
    </row>
    <row r="200" spans="1:10" ht="14.25" customHeight="1" x14ac:dyDescent="0.2">
      <c r="B200" s="749"/>
      <c r="C200" s="749"/>
      <c r="D200" s="749"/>
      <c r="E200" s="749"/>
      <c r="F200" s="749"/>
      <c r="G200" s="749"/>
      <c r="H200" s="749"/>
    </row>
    <row r="201" spans="1:10" ht="14.25" customHeight="1" x14ac:dyDescent="0.2">
      <c r="B201" s="749"/>
      <c r="C201" s="749"/>
      <c r="D201" s="749"/>
      <c r="E201" s="749"/>
      <c r="F201" s="749"/>
      <c r="G201" s="749"/>
      <c r="H201" s="749"/>
    </row>
    <row r="202" spans="1:10" ht="27.75" customHeight="1" x14ac:dyDescent="0.2">
      <c r="B202" s="749"/>
      <c r="C202" s="749"/>
      <c r="D202" s="749"/>
      <c r="E202" s="749"/>
      <c r="F202" s="749"/>
      <c r="G202" s="749"/>
      <c r="H202" s="749"/>
    </row>
    <row r="203" spans="1:10" ht="15" customHeight="1" x14ac:dyDescent="0.2">
      <c r="B203" s="749"/>
      <c r="C203" s="749"/>
      <c r="D203" s="749"/>
      <c r="E203" s="749"/>
      <c r="F203" s="749"/>
      <c r="G203" s="749"/>
      <c r="H203" s="749"/>
    </row>
    <row r="204" spans="1:10" ht="15" x14ac:dyDescent="0.25">
      <c r="B204" s="121"/>
      <c r="C204" s="107"/>
      <c r="D204" s="107"/>
      <c r="E204" s="107"/>
      <c r="F204" s="107"/>
      <c r="G204" s="107"/>
      <c r="H204" s="107"/>
    </row>
    <row r="205" spans="1:10" ht="14.25" customHeight="1" x14ac:dyDescent="0.25">
      <c r="B205" s="855" t="s">
        <v>874</v>
      </c>
      <c r="C205" s="855"/>
      <c r="D205" s="855"/>
      <c r="E205" s="855"/>
      <c r="F205" s="855"/>
      <c r="G205" s="788">
        <v>181</v>
      </c>
      <c r="H205" s="789"/>
    </row>
    <row r="206" spans="1:10" ht="84" customHeight="1" x14ac:dyDescent="0.2">
      <c r="B206" s="750" t="s">
        <v>875</v>
      </c>
      <c r="C206" s="750"/>
      <c r="D206" s="750"/>
      <c r="E206" s="750"/>
      <c r="F206" s="750"/>
      <c r="G206" s="750"/>
      <c r="H206" s="750"/>
    </row>
    <row r="207" spans="1:10" ht="15" x14ac:dyDescent="0.25">
      <c r="B207" s="121"/>
      <c r="C207" s="161"/>
      <c r="D207" s="161"/>
      <c r="E207" s="161"/>
      <c r="F207" s="161"/>
      <c r="G207" s="161"/>
      <c r="H207" s="161"/>
    </row>
    <row r="208" spans="1:10" ht="14.25" customHeight="1" x14ac:dyDescent="0.25">
      <c r="B208" s="855" t="s">
        <v>876</v>
      </c>
      <c r="C208" s="855"/>
      <c r="D208" s="855"/>
      <c r="E208" s="855"/>
      <c r="F208" s="855"/>
      <c r="G208" s="788">
        <v>30</v>
      </c>
      <c r="H208" s="789"/>
    </row>
    <row r="209" spans="1:10" ht="28.5" customHeight="1" x14ac:dyDescent="0.2">
      <c r="B209" s="750" t="s">
        <v>877</v>
      </c>
      <c r="C209" s="750"/>
      <c r="D209" s="750"/>
      <c r="E209" s="750"/>
      <c r="F209" s="750"/>
      <c r="G209" s="750"/>
      <c r="H209" s="750"/>
    </row>
    <row r="210" spans="1:10" ht="15" x14ac:dyDescent="0.25">
      <c r="B210" s="121"/>
      <c r="C210" s="161"/>
      <c r="D210" s="161"/>
      <c r="E210" s="161"/>
      <c r="F210" s="161"/>
      <c r="G210" s="161"/>
      <c r="H210" s="161"/>
    </row>
    <row r="211" spans="1:10" ht="14.25" customHeight="1" x14ac:dyDescent="0.25">
      <c r="B211" s="855" t="s">
        <v>878</v>
      </c>
      <c r="C211" s="855"/>
      <c r="D211" s="855"/>
      <c r="E211" s="855"/>
      <c r="F211" s="855"/>
      <c r="G211" s="788">
        <v>30</v>
      </c>
      <c r="H211" s="789"/>
    </row>
    <row r="212" spans="1:10" ht="31.5" customHeight="1" x14ac:dyDescent="0.2">
      <c r="B212" s="750" t="s">
        <v>879</v>
      </c>
      <c r="C212" s="750"/>
      <c r="D212" s="750"/>
      <c r="E212" s="750"/>
      <c r="F212" s="750"/>
      <c r="G212" s="750"/>
      <c r="H212" s="750"/>
    </row>
    <row r="213" spans="1:10" ht="15" x14ac:dyDescent="0.25">
      <c r="B213" s="121"/>
      <c r="C213" s="161"/>
      <c r="D213" s="161"/>
      <c r="E213" s="161"/>
      <c r="F213" s="161"/>
      <c r="G213" s="161"/>
      <c r="H213" s="161"/>
    </row>
    <row r="214" spans="1:10" ht="15" x14ac:dyDescent="0.25">
      <c r="A214" s="38">
        <v>5175</v>
      </c>
      <c r="B214" s="21" t="s">
        <v>27</v>
      </c>
      <c r="C214" s="106"/>
      <c r="D214" s="106"/>
      <c r="E214" s="106"/>
      <c r="F214" s="106"/>
      <c r="G214" s="751">
        <v>250</v>
      </c>
      <c r="H214" s="775"/>
      <c r="I214" s="37">
        <v>250</v>
      </c>
      <c r="J214" s="37">
        <v>250</v>
      </c>
    </row>
    <row r="215" spans="1:10" ht="14.25" customHeight="1" x14ac:dyDescent="0.2">
      <c r="B215" s="749" t="s">
        <v>787</v>
      </c>
      <c r="C215" s="749"/>
      <c r="D215" s="749"/>
      <c r="E215" s="749"/>
      <c r="F215" s="749"/>
      <c r="G215" s="749"/>
      <c r="H215" s="749"/>
    </row>
    <row r="216" spans="1:10" ht="14.25" customHeight="1" x14ac:dyDescent="0.2">
      <c r="B216" s="749"/>
      <c r="C216" s="749"/>
      <c r="D216" s="749"/>
      <c r="E216" s="749"/>
      <c r="F216" s="749"/>
      <c r="G216" s="749"/>
      <c r="H216" s="749"/>
    </row>
    <row r="217" spans="1:10" ht="14.25" customHeight="1" x14ac:dyDescent="0.2">
      <c r="B217" s="749"/>
      <c r="C217" s="749"/>
      <c r="D217" s="749"/>
      <c r="E217" s="749"/>
      <c r="F217" s="749"/>
      <c r="G217" s="749"/>
      <c r="H217" s="749"/>
    </row>
    <row r="218" spans="1:10" ht="14.25" customHeight="1" x14ac:dyDescent="0.2">
      <c r="B218" s="749"/>
      <c r="C218" s="749"/>
      <c r="D218" s="749"/>
      <c r="E218" s="749"/>
      <c r="F218" s="749"/>
      <c r="G218" s="749"/>
      <c r="H218" s="749"/>
    </row>
    <row r="219" spans="1:10" ht="15" customHeight="1" x14ac:dyDescent="0.2">
      <c r="B219" s="749"/>
      <c r="C219" s="749"/>
      <c r="D219" s="749"/>
      <c r="E219" s="749"/>
      <c r="F219" s="749"/>
      <c r="G219" s="749"/>
      <c r="H219" s="749"/>
    </row>
    <row r="220" spans="1:10" ht="15" customHeight="1" x14ac:dyDescent="0.2">
      <c r="B220" s="749"/>
      <c r="C220" s="749"/>
      <c r="D220" s="749"/>
      <c r="E220" s="749"/>
      <c r="F220" s="749"/>
      <c r="G220" s="749"/>
      <c r="H220" s="749"/>
    </row>
    <row r="221" spans="1:10" ht="29.25" customHeight="1" x14ac:dyDescent="0.2">
      <c r="B221" s="749"/>
      <c r="C221" s="749"/>
      <c r="D221" s="749"/>
      <c r="E221" s="749"/>
      <c r="F221" s="749"/>
      <c r="G221" s="749"/>
      <c r="H221" s="749"/>
    </row>
    <row r="222" spans="1:10" x14ac:dyDescent="0.2">
      <c r="B222" s="256"/>
      <c r="C222" s="256"/>
      <c r="D222" s="256"/>
      <c r="E222" s="256"/>
      <c r="F222" s="256"/>
      <c r="G222" s="256"/>
      <c r="H222" s="256"/>
    </row>
    <row r="223" spans="1:10" ht="33" customHeight="1" thickBot="1" x14ac:dyDescent="0.3">
      <c r="B223" s="755" t="s">
        <v>706</v>
      </c>
      <c r="C223" s="881"/>
      <c r="D223" s="881"/>
      <c r="E223" s="881"/>
      <c r="F223" s="881"/>
      <c r="G223" s="774">
        <f>SUM(G224)</f>
        <v>985</v>
      </c>
      <c r="H223" s="774"/>
      <c r="I223" s="208">
        <v>985</v>
      </c>
      <c r="J223" s="208">
        <v>985</v>
      </c>
    </row>
    <row r="224" spans="1:10" ht="15.75" thickTop="1" x14ac:dyDescent="0.25">
      <c r="A224" s="38">
        <v>5311</v>
      </c>
      <c r="B224" s="21" t="s">
        <v>115</v>
      </c>
      <c r="C224" s="22"/>
      <c r="D224" s="23"/>
      <c r="E224" s="23"/>
      <c r="F224" s="24"/>
      <c r="G224" s="751">
        <v>985</v>
      </c>
      <c r="H224" s="775"/>
    </row>
    <row r="225" spans="1:39" x14ac:dyDescent="0.2">
      <c r="B225" s="872" t="s">
        <v>788</v>
      </c>
      <c r="C225" s="872"/>
      <c r="D225" s="872"/>
      <c r="E225" s="872"/>
      <c r="F225" s="872"/>
      <c r="G225" s="872"/>
      <c r="H225" s="872"/>
    </row>
    <row r="226" spans="1:39" x14ac:dyDescent="0.2">
      <c r="B226" s="872"/>
      <c r="C226" s="872"/>
      <c r="D226" s="872"/>
      <c r="E226" s="872"/>
      <c r="F226" s="872"/>
      <c r="G226" s="872"/>
      <c r="H226" s="872"/>
    </row>
    <row r="227" spans="1:39" x14ac:dyDescent="0.2">
      <c r="B227" s="268"/>
      <c r="C227" s="268"/>
      <c r="D227" s="268"/>
      <c r="E227" s="268"/>
      <c r="F227" s="268"/>
      <c r="G227" s="268"/>
      <c r="H227" s="268"/>
    </row>
    <row r="228" spans="1:39" ht="15.75" thickBot="1" x14ac:dyDescent="0.3">
      <c r="B228" s="45" t="s">
        <v>701</v>
      </c>
      <c r="C228" s="46"/>
      <c r="D228" s="47"/>
      <c r="E228" s="47"/>
      <c r="F228" s="48"/>
      <c r="G228" s="774">
        <f>SUM(G229)</f>
        <v>40</v>
      </c>
      <c r="H228" s="774"/>
      <c r="I228" s="208">
        <v>40</v>
      </c>
      <c r="J228" s="208">
        <v>40</v>
      </c>
    </row>
    <row r="229" spans="1:39" ht="15.75" thickTop="1" x14ac:dyDescent="0.25">
      <c r="A229" s="38">
        <v>5169</v>
      </c>
      <c r="B229" s="21" t="s">
        <v>14</v>
      </c>
      <c r="C229" s="22"/>
      <c r="D229" s="23"/>
      <c r="E229" s="23"/>
      <c r="F229" s="24"/>
      <c r="G229" s="751">
        <v>40</v>
      </c>
      <c r="H229" s="775"/>
    </row>
    <row r="230" spans="1:39" x14ac:dyDescent="0.2">
      <c r="B230" s="872" t="s">
        <v>368</v>
      </c>
      <c r="C230" s="872"/>
      <c r="D230" s="872"/>
      <c r="E230" s="872"/>
      <c r="F230" s="872"/>
      <c r="G230" s="872"/>
      <c r="H230" s="872"/>
    </row>
    <row r="231" spans="1:39" x14ac:dyDescent="0.2">
      <c r="B231" s="872"/>
      <c r="C231" s="872"/>
      <c r="D231" s="872"/>
      <c r="E231" s="872"/>
      <c r="F231" s="872"/>
      <c r="G231" s="872"/>
      <c r="H231" s="872"/>
    </row>
    <row r="232" spans="1:39" ht="13.5" customHeight="1" x14ac:dyDescent="0.2">
      <c r="B232" s="872"/>
      <c r="C232" s="872"/>
      <c r="D232" s="872"/>
      <c r="E232" s="872"/>
      <c r="F232" s="872"/>
      <c r="G232" s="872"/>
      <c r="H232" s="872"/>
    </row>
    <row r="233" spans="1:39" x14ac:dyDescent="0.2">
      <c r="B233" s="166"/>
      <c r="C233" s="166"/>
      <c r="D233" s="166"/>
      <c r="E233" s="166"/>
      <c r="F233" s="166"/>
      <c r="G233" s="166"/>
      <c r="H233" s="166"/>
    </row>
    <row r="234" spans="1:39" s="409" customFormat="1" ht="17.25" customHeight="1" thickBot="1" x14ac:dyDescent="0.3">
      <c r="A234" s="40"/>
      <c r="B234" s="45" t="s">
        <v>858</v>
      </c>
      <c r="C234" s="419"/>
      <c r="D234" s="420"/>
      <c r="E234" s="421"/>
      <c r="F234" s="421"/>
      <c r="G234" s="774">
        <f>SUM(G235)</f>
        <v>200</v>
      </c>
      <c r="H234" s="774"/>
      <c r="I234" s="547">
        <v>0</v>
      </c>
      <c r="J234" s="547">
        <v>0</v>
      </c>
      <c r="K234" s="37"/>
      <c r="L234" s="37"/>
      <c r="M234" s="38"/>
      <c r="N234" s="38"/>
    </row>
    <row r="235" spans="1:39" s="409" customFormat="1" ht="15.75" thickTop="1" x14ac:dyDescent="0.25">
      <c r="A235" s="629">
        <v>5221</v>
      </c>
      <c r="B235" s="21" t="s">
        <v>856</v>
      </c>
      <c r="C235" s="22"/>
      <c r="D235" s="23"/>
      <c r="E235" s="24"/>
      <c r="F235" s="24"/>
      <c r="G235" s="751">
        <v>200</v>
      </c>
      <c r="H235" s="775"/>
      <c r="I235" s="37"/>
      <c r="J235" s="37"/>
      <c r="K235" s="40"/>
      <c r="L235" s="38"/>
    </row>
    <row r="236" spans="1:39" ht="15" customHeight="1" x14ac:dyDescent="0.2">
      <c r="B236" s="753" t="s">
        <v>857</v>
      </c>
      <c r="C236" s="753"/>
      <c r="D236" s="753"/>
      <c r="E236" s="753"/>
      <c r="F236" s="753"/>
      <c r="G236" s="753"/>
      <c r="H236" s="753"/>
    </row>
    <row r="237" spans="1:39" x14ac:dyDescent="0.2">
      <c r="B237" s="628"/>
      <c r="C237" s="628"/>
      <c r="D237" s="628"/>
      <c r="E237" s="628"/>
      <c r="F237" s="628"/>
      <c r="G237" s="628"/>
      <c r="H237" s="628"/>
    </row>
    <row r="238" spans="1:39" ht="15.75" customHeight="1" thickBot="1" x14ac:dyDescent="0.3">
      <c r="B238" s="45" t="s">
        <v>827</v>
      </c>
      <c r="C238" s="46"/>
      <c r="D238" s="47"/>
      <c r="E238" s="47"/>
      <c r="F238" s="48"/>
      <c r="G238" s="774">
        <f>SUM(G239)</f>
        <v>20</v>
      </c>
      <c r="H238" s="774"/>
      <c r="I238" s="208">
        <v>20</v>
      </c>
      <c r="J238" s="208">
        <v>20</v>
      </c>
    </row>
    <row r="239" spans="1:39" ht="15.75" thickTop="1" x14ac:dyDescent="0.25">
      <c r="A239" s="38">
        <v>5041</v>
      </c>
      <c r="B239" s="21" t="s">
        <v>66</v>
      </c>
      <c r="C239" s="161"/>
      <c r="D239" s="161"/>
      <c r="E239" s="161"/>
      <c r="F239" s="161"/>
      <c r="G239" s="751">
        <v>20</v>
      </c>
      <c r="H239" s="752"/>
      <c r="I239" s="68"/>
      <c r="J239" s="68"/>
      <c r="K239" s="67"/>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row>
    <row r="240" spans="1:39" ht="15.75" customHeight="1" x14ac:dyDescent="0.2">
      <c r="B240" s="793" t="s">
        <v>789</v>
      </c>
      <c r="C240" s="793"/>
      <c r="D240" s="793"/>
      <c r="E240" s="793"/>
      <c r="F240" s="793"/>
      <c r="G240" s="793"/>
      <c r="H240" s="793"/>
    </row>
    <row r="241" spans="1:10" ht="15.75" customHeight="1" x14ac:dyDescent="0.2">
      <c r="B241" s="793"/>
      <c r="C241" s="793"/>
      <c r="D241" s="793"/>
      <c r="E241" s="793"/>
      <c r="F241" s="793"/>
      <c r="G241" s="793"/>
      <c r="H241" s="793"/>
    </row>
    <row r="242" spans="1:10" x14ac:dyDescent="0.2">
      <c r="B242" s="236"/>
      <c r="C242" s="236"/>
      <c r="D242" s="236"/>
      <c r="E242" s="236"/>
      <c r="F242" s="236"/>
      <c r="G242" s="236"/>
      <c r="H242" s="236"/>
    </row>
    <row r="243" spans="1:10" ht="17.25" customHeight="1" thickBot="1" x14ac:dyDescent="0.3">
      <c r="B243" s="45" t="s">
        <v>667</v>
      </c>
      <c r="C243" s="46"/>
      <c r="D243" s="47"/>
      <c r="E243" s="48"/>
      <c r="F243" s="48"/>
      <c r="G243" s="774">
        <f>SUM(G244,G248,G255,G258,G262,G265,G269,G272,G275,G295,G299,G315,G318)</f>
        <v>14319</v>
      </c>
      <c r="H243" s="774"/>
      <c r="I243" s="208">
        <f>SUM(I244:I318)</f>
        <v>14230</v>
      </c>
      <c r="J243" s="208">
        <f>SUM(J244:J318)</f>
        <v>14100</v>
      </c>
    </row>
    <row r="244" spans="1:10" ht="15.75" thickTop="1" x14ac:dyDescent="0.25">
      <c r="A244" s="38">
        <v>5137</v>
      </c>
      <c r="B244" s="42" t="s">
        <v>820</v>
      </c>
      <c r="G244" s="857">
        <v>80</v>
      </c>
      <c r="H244" s="857"/>
      <c r="I244" s="37">
        <v>80</v>
      </c>
      <c r="J244" s="37">
        <v>30</v>
      </c>
    </row>
    <row r="245" spans="1:10" ht="15" customHeight="1" x14ac:dyDescent="0.2">
      <c r="B245" s="793" t="s">
        <v>209</v>
      </c>
      <c r="C245" s="793"/>
      <c r="D245" s="793"/>
      <c r="E245" s="793"/>
      <c r="F245" s="793"/>
      <c r="G245" s="793"/>
      <c r="H245" s="793"/>
    </row>
    <row r="246" spans="1:10" ht="15" customHeight="1" x14ac:dyDescent="0.2">
      <c r="B246" s="793"/>
      <c r="C246" s="793"/>
      <c r="D246" s="793"/>
      <c r="E246" s="793"/>
      <c r="F246" s="793"/>
      <c r="G246" s="793"/>
      <c r="H246" s="793"/>
    </row>
    <row r="248" spans="1:10" ht="15" x14ac:dyDescent="0.25">
      <c r="A248" s="38">
        <v>5139</v>
      </c>
      <c r="B248" s="545" t="s">
        <v>509</v>
      </c>
      <c r="G248" s="816">
        <v>2500</v>
      </c>
      <c r="H248" s="816"/>
      <c r="I248" s="37">
        <v>2500</v>
      </c>
      <c r="J248" s="37">
        <v>2510</v>
      </c>
    </row>
    <row r="249" spans="1:10" ht="14.25" customHeight="1" x14ac:dyDescent="0.2">
      <c r="B249" s="793" t="s">
        <v>790</v>
      </c>
      <c r="C249" s="793"/>
      <c r="D249" s="793"/>
      <c r="E249" s="793"/>
      <c r="F249" s="793"/>
      <c r="G249" s="793"/>
      <c r="H249" s="793"/>
    </row>
    <row r="250" spans="1:10" ht="14.25" customHeight="1" x14ac:dyDescent="0.2">
      <c r="B250" s="793"/>
      <c r="C250" s="793"/>
      <c r="D250" s="793"/>
      <c r="E250" s="793"/>
      <c r="F250" s="793"/>
      <c r="G250" s="793"/>
      <c r="H250" s="793"/>
    </row>
    <row r="251" spans="1:10" ht="15" customHeight="1" x14ac:dyDescent="0.2">
      <c r="B251" s="793"/>
      <c r="C251" s="793"/>
      <c r="D251" s="793"/>
      <c r="E251" s="793"/>
      <c r="F251" s="793"/>
      <c r="G251" s="793"/>
      <c r="H251" s="793"/>
    </row>
    <row r="252" spans="1:10" ht="15" customHeight="1" x14ac:dyDescent="0.2">
      <c r="B252" s="793"/>
      <c r="C252" s="793"/>
      <c r="D252" s="793"/>
      <c r="E252" s="793"/>
      <c r="F252" s="793"/>
      <c r="G252" s="793"/>
      <c r="H252" s="793"/>
    </row>
    <row r="253" spans="1:10" ht="30" customHeight="1" x14ac:dyDescent="0.2">
      <c r="B253" s="793"/>
      <c r="C253" s="793"/>
      <c r="D253" s="793"/>
      <c r="E253" s="793"/>
      <c r="F253" s="793"/>
      <c r="G253" s="793"/>
      <c r="H253" s="793"/>
    </row>
    <row r="255" spans="1:10" ht="15" x14ac:dyDescent="0.25">
      <c r="A255" s="38">
        <v>5142</v>
      </c>
      <c r="B255" s="42" t="s">
        <v>828</v>
      </c>
      <c r="G255" s="779">
        <v>1</v>
      </c>
      <c r="H255" s="780"/>
      <c r="I255" s="37">
        <v>1</v>
      </c>
      <c r="J255" s="37">
        <v>1</v>
      </c>
    </row>
    <row r="256" spans="1:10" x14ac:dyDescent="0.2">
      <c r="B256" s="787" t="s">
        <v>139</v>
      </c>
      <c r="C256" s="787"/>
      <c r="D256" s="787"/>
      <c r="E256" s="787"/>
      <c r="F256" s="787"/>
      <c r="G256" s="787"/>
      <c r="H256" s="787"/>
    </row>
    <row r="258" spans="1:10" ht="15" x14ac:dyDescent="0.25">
      <c r="A258" s="38">
        <v>5161</v>
      </c>
      <c r="B258" s="42" t="s">
        <v>67</v>
      </c>
      <c r="G258" s="779">
        <v>1</v>
      </c>
      <c r="H258" s="780"/>
      <c r="I258" s="37">
        <v>1</v>
      </c>
      <c r="J258" s="37">
        <v>1</v>
      </c>
    </row>
    <row r="259" spans="1:10" x14ac:dyDescent="0.2">
      <c r="B259" s="782" t="s">
        <v>791</v>
      </c>
      <c r="C259" s="782"/>
      <c r="D259" s="782"/>
      <c r="E259" s="782"/>
      <c r="F259" s="782"/>
      <c r="G259" s="782"/>
      <c r="H259" s="782"/>
    </row>
    <row r="260" spans="1:10" x14ac:dyDescent="0.2">
      <c r="B260" s="782"/>
      <c r="C260" s="782"/>
      <c r="D260" s="782"/>
      <c r="E260" s="782"/>
      <c r="F260" s="782"/>
      <c r="G260" s="782"/>
      <c r="H260" s="782"/>
    </row>
    <row r="262" spans="1:10" ht="15" x14ac:dyDescent="0.25">
      <c r="A262" s="38">
        <v>5162</v>
      </c>
      <c r="B262" s="21" t="s">
        <v>223</v>
      </c>
      <c r="G262" s="779">
        <v>10</v>
      </c>
      <c r="H262" s="780"/>
      <c r="I262" s="37">
        <v>1</v>
      </c>
      <c r="J262" s="37">
        <v>1</v>
      </c>
    </row>
    <row r="263" spans="1:10" ht="17.25" customHeight="1" x14ac:dyDescent="0.2">
      <c r="B263" s="782" t="s">
        <v>792</v>
      </c>
      <c r="C263" s="782"/>
      <c r="D263" s="782"/>
      <c r="E263" s="782"/>
      <c r="F263" s="782"/>
      <c r="G263" s="782"/>
      <c r="H263" s="782"/>
    </row>
    <row r="265" spans="1:10" ht="15" x14ac:dyDescent="0.25">
      <c r="A265" s="38">
        <v>5164</v>
      </c>
      <c r="B265" s="42" t="s">
        <v>26</v>
      </c>
      <c r="G265" s="779">
        <v>525</v>
      </c>
      <c r="H265" s="780"/>
      <c r="I265" s="37">
        <v>505</v>
      </c>
      <c r="J265" s="37">
        <v>505</v>
      </c>
    </row>
    <row r="266" spans="1:10" ht="15" customHeight="1" x14ac:dyDescent="0.2">
      <c r="B266" s="793" t="s">
        <v>793</v>
      </c>
      <c r="C266" s="793"/>
      <c r="D266" s="793"/>
      <c r="E266" s="793"/>
      <c r="F266" s="793"/>
      <c r="G266" s="793"/>
      <c r="H266" s="793"/>
    </row>
    <row r="267" spans="1:10" x14ac:dyDescent="0.2">
      <c r="B267" s="793"/>
      <c r="C267" s="793"/>
      <c r="D267" s="793"/>
      <c r="E267" s="793"/>
      <c r="F267" s="793"/>
      <c r="G267" s="793"/>
      <c r="H267" s="793"/>
    </row>
    <row r="268" spans="1:10" x14ac:dyDescent="0.2">
      <c r="B268" s="155"/>
      <c r="C268" s="155"/>
      <c r="D268" s="155"/>
      <c r="E268" s="155"/>
      <c r="F268" s="155"/>
      <c r="G268" s="155"/>
      <c r="H268" s="155"/>
    </row>
    <row r="269" spans="1:10" ht="15" x14ac:dyDescent="0.25">
      <c r="A269" s="38">
        <v>5166</v>
      </c>
      <c r="B269" s="42" t="s">
        <v>12</v>
      </c>
      <c r="G269" s="779">
        <v>1000</v>
      </c>
      <c r="H269" s="780"/>
      <c r="I269" s="37">
        <v>1000</v>
      </c>
      <c r="J269" s="37">
        <v>1000</v>
      </c>
    </row>
    <row r="270" spans="1:10" ht="27.75" customHeight="1" x14ac:dyDescent="0.2">
      <c r="B270" s="861" t="s">
        <v>794</v>
      </c>
      <c r="C270" s="861"/>
      <c r="D270" s="861"/>
      <c r="E270" s="861"/>
      <c r="F270" s="861"/>
      <c r="G270" s="861"/>
      <c r="H270" s="861"/>
    </row>
    <row r="271" spans="1:10" x14ac:dyDescent="0.2">
      <c r="B271" s="53"/>
    </row>
    <row r="272" spans="1:10" ht="15" x14ac:dyDescent="0.25">
      <c r="A272" s="38">
        <v>5168</v>
      </c>
      <c r="B272" s="21" t="s">
        <v>65</v>
      </c>
      <c r="C272" s="155"/>
      <c r="D272" s="155"/>
      <c r="E272" s="155"/>
      <c r="F272" s="155"/>
      <c r="G272" s="779">
        <v>200</v>
      </c>
      <c r="H272" s="780"/>
      <c r="I272" s="37">
        <v>200</v>
      </c>
      <c r="J272" s="37">
        <v>200</v>
      </c>
    </row>
    <row r="273" spans="1:10" ht="45.75" customHeight="1" x14ac:dyDescent="0.25">
      <c r="B273" s="782" t="s">
        <v>795</v>
      </c>
      <c r="C273" s="882"/>
      <c r="D273" s="882"/>
      <c r="E273" s="882"/>
      <c r="F273" s="882"/>
      <c r="G273" s="882"/>
      <c r="H273" s="882"/>
    </row>
    <row r="274" spans="1:10" x14ac:dyDescent="0.2">
      <c r="B274" s="53"/>
    </row>
    <row r="275" spans="1:10" ht="15" x14ac:dyDescent="0.25">
      <c r="A275" s="38">
        <v>5169</v>
      </c>
      <c r="B275" s="42" t="s">
        <v>14</v>
      </c>
      <c r="G275" s="779">
        <f>SUM(G276,G280,G286,G290)</f>
        <v>8085</v>
      </c>
      <c r="H275" s="780"/>
      <c r="I275" s="37">
        <v>8025</v>
      </c>
      <c r="J275" s="37">
        <v>7935</v>
      </c>
    </row>
    <row r="276" spans="1:10" ht="14.25" customHeight="1" x14ac:dyDescent="0.25">
      <c r="B276" s="855" t="s">
        <v>103</v>
      </c>
      <c r="C276" s="855"/>
      <c r="D276" s="855"/>
      <c r="E276" s="855"/>
      <c r="F276" s="855"/>
      <c r="G276" s="788">
        <v>170</v>
      </c>
      <c r="H276" s="789"/>
    </row>
    <row r="277" spans="1:10" ht="15" customHeight="1" x14ac:dyDescent="0.2">
      <c r="B277" s="793" t="s">
        <v>797</v>
      </c>
      <c r="C277" s="793"/>
      <c r="D277" s="793"/>
      <c r="E277" s="793"/>
      <c r="F277" s="793"/>
      <c r="G277" s="793"/>
      <c r="H277" s="793"/>
    </row>
    <row r="278" spans="1:10" ht="15" customHeight="1" x14ac:dyDescent="0.2">
      <c r="B278" s="793"/>
      <c r="C278" s="793"/>
      <c r="D278" s="793"/>
      <c r="E278" s="793"/>
      <c r="F278" s="793"/>
      <c r="G278" s="793"/>
      <c r="H278" s="793"/>
    </row>
    <row r="279" spans="1:10" ht="15" customHeight="1" x14ac:dyDescent="0.25">
      <c r="B279" s="542"/>
      <c r="C279" s="543"/>
      <c r="D279" s="543"/>
      <c r="E279" s="543"/>
      <c r="F279" s="543"/>
      <c r="G279" s="543"/>
      <c r="H279" s="543"/>
    </row>
    <row r="280" spans="1:10" ht="14.25" customHeight="1" x14ac:dyDescent="0.25">
      <c r="B280" s="855" t="s">
        <v>96</v>
      </c>
      <c r="C280" s="855"/>
      <c r="D280" s="855"/>
      <c r="E280" s="855"/>
      <c r="F280" s="855"/>
      <c r="G280" s="788">
        <v>7415</v>
      </c>
      <c r="H280" s="789"/>
    </row>
    <row r="281" spans="1:10" ht="15" customHeight="1" x14ac:dyDescent="0.2">
      <c r="B281" s="793" t="s">
        <v>798</v>
      </c>
      <c r="C281" s="793"/>
      <c r="D281" s="793"/>
      <c r="E281" s="793"/>
      <c r="F281" s="793"/>
      <c r="G281" s="793"/>
      <c r="H281" s="793"/>
    </row>
    <row r="282" spans="1:10" ht="15" customHeight="1" x14ac:dyDescent="0.2">
      <c r="B282" s="793"/>
      <c r="C282" s="793"/>
      <c r="D282" s="793"/>
      <c r="E282" s="793"/>
      <c r="F282" s="793"/>
      <c r="G282" s="793"/>
      <c r="H282" s="793"/>
    </row>
    <row r="283" spans="1:10" ht="15" customHeight="1" x14ac:dyDescent="0.2">
      <c r="B283" s="793"/>
      <c r="C283" s="793"/>
      <c r="D283" s="793"/>
      <c r="E283" s="793"/>
      <c r="F283" s="793"/>
      <c r="G283" s="793"/>
      <c r="H283" s="793"/>
    </row>
    <row r="284" spans="1:10" ht="14.25" customHeight="1" x14ac:dyDescent="0.2">
      <c r="B284" s="793"/>
      <c r="C284" s="793"/>
      <c r="D284" s="793"/>
      <c r="E284" s="793"/>
      <c r="F284" s="793"/>
      <c r="G284" s="793"/>
      <c r="H284" s="793"/>
    </row>
    <row r="285" spans="1:10" ht="15" customHeight="1" x14ac:dyDescent="0.25">
      <c r="B285" s="542"/>
      <c r="C285" s="543"/>
      <c r="D285" s="543"/>
      <c r="E285" s="543"/>
      <c r="F285" s="543"/>
      <c r="G285" s="543"/>
      <c r="H285" s="543"/>
    </row>
    <row r="286" spans="1:10" ht="14.25" customHeight="1" x14ac:dyDescent="0.25">
      <c r="B286" s="855" t="s">
        <v>252</v>
      </c>
      <c r="C286" s="855"/>
      <c r="D286" s="855"/>
      <c r="E286" s="855"/>
      <c r="F286" s="855"/>
      <c r="G286" s="788">
        <v>150</v>
      </c>
      <c r="H286" s="789"/>
    </row>
    <row r="287" spans="1:10" ht="15" customHeight="1" x14ac:dyDescent="0.2">
      <c r="B287" s="782" t="s">
        <v>799</v>
      </c>
      <c r="C287" s="782"/>
      <c r="D287" s="782"/>
      <c r="E287" s="782"/>
      <c r="F287" s="782"/>
      <c r="G287" s="782"/>
      <c r="H287" s="782"/>
    </row>
    <row r="288" spans="1:10" ht="15" customHeight="1" x14ac:dyDescent="0.2">
      <c r="B288" s="782"/>
      <c r="C288" s="782"/>
      <c r="D288" s="782"/>
      <c r="E288" s="782"/>
      <c r="F288" s="782"/>
      <c r="G288" s="782"/>
      <c r="H288" s="782"/>
    </row>
    <row r="289" spans="1:10" ht="15" customHeight="1" x14ac:dyDescent="0.25">
      <c r="B289" s="542"/>
      <c r="C289" s="543"/>
      <c r="D289" s="543"/>
      <c r="E289" s="543"/>
      <c r="F289" s="543"/>
      <c r="G289" s="543"/>
      <c r="H289" s="543"/>
    </row>
    <row r="290" spans="1:10" ht="14.25" customHeight="1" x14ac:dyDescent="0.25">
      <c r="B290" s="855" t="s">
        <v>97</v>
      </c>
      <c r="C290" s="855"/>
      <c r="D290" s="855"/>
      <c r="E290" s="855"/>
      <c r="F290" s="855"/>
      <c r="G290" s="788">
        <v>350</v>
      </c>
      <c r="H290" s="789"/>
    </row>
    <row r="291" spans="1:10" ht="15" customHeight="1" x14ac:dyDescent="0.2">
      <c r="B291" s="793" t="s">
        <v>796</v>
      </c>
      <c r="C291" s="793"/>
      <c r="D291" s="793"/>
      <c r="E291" s="793"/>
      <c r="F291" s="793"/>
      <c r="G291" s="793"/>
      <c r="H291" s="793"/>
    </row>
    <row r="292" spans="1:10" ht="27.75" customHeight="1" x14ac:dyDescent="0.2">
      <c r="B292" s="793"/>
      <c r="C292" s="793"/>
      <c r="D292" s="793"/>
      <c r="E292" s="793"/>
      <c r="F292" s="793"/>
      <c r="G292" s="793"/>
      <c r="H292" s="793"/>
    </row>
    <row r="293" spans="1:10" ht="45" customHeight="1" x14ac:dyDescent="0.2">
      <c r="B293" s="793"/>
      <c r="C293" s="793"/>
      <c r="D293" s="793"/>
      <c r="E293" s="793"/>
      <c r="F293" s="793"/>
      <c r="G293" s="793"/>
      <c r="H293" s="793"/>
    </row>
    <row r="294" spans="1:10" ht="15" customHeight="1" x14ac:dyDescent="0.25">
      <c r="B294" s="50"/>
      <c r="C294" s="62"/>
      <c r="D294" s="62"/>
      <c r="E294" s="62"/>
      <c r="F294" s="62"/>
      <c r="G294" s="62"/>
      <c r="H294" s="62"/>
    </row>
    <row r="295" spans="1:10" ht="15" customHeight="1" x14ac:dyDescent="0.25">
      <c r="A295" s="38">
        <v>5171</v>
      </c>
      <c r="B295" s="42" t="s">
        <v>15</v>
      </c>
      <c r="C295" s="62"/>
      <c r="D295" s="62"/>
      <c r="E295" s="62"/>
      <c r="F295" s="62"/>
      <c r="G295" s="779">
        <v>5</v>
      </c>
      <c r="H295" s="780"/>
      <c r="I295" s="37">
        <v>5</v>
      </c>
      <c r="J295" s="37">
        <v>5</v>
      </c>
    </row>
    <row r="296" spans="1:10" ht="15" customHeight="1" x14ac:dyDescent="0.2">
      <c r="B296" s="802" t="s">
        <v>297</v>
      </c>
      <c r="C296" s="802"/>
      <c r="D296" s="802"/>
      <c r="E296" s="802"/>
      <c r="F296" s="802"/>
      <c r="G296" s="802"/>
      <c r="H296" s="802"/>
    </row>
    <row r="297" spans="1:10" ht="15" customHeight="1" x14ac:dyDescent="0.2">
      <c r="B297" s="802"/>
      <c r="C297" s="802"/>
      <c r="D297" s="802"/>
      <c r="E297" s="802"/>
      <c r="F297" s="802"/>
      <c r="G297" s="802"/>
      <c r="H297" s="802"/>
    </row>
    <row r="298" spans="1:10" ht="15" customHeight="1" x14ac:dyDescent="0.25">
      <c r="B298" s="62"/>
      <c r="C298" s="62"/>
      <c r="D298" s="62"/>
      <c r="E298" s="62"/>
      <c r="F298" s="62"/>
      <c r="G298" s="62"/>
      <c r="H298" s="62"/>
    </row>
    <row r="299" spans="1:10" ht="15" customHeight="1" x14ac:dyDescent="0.25">
      <c r="A299" s="38">
        <v>5175</v>
      </c>
      <c r="B299" s="42" t="s">
        <v>27</v>
      </c>
      <c r="C299" s="50"/>
      <c r="D299" s="50"/>
      <c r="E299" s="50"/>
      <c r="F299" s="50"/>
      <c r="G299" s="779">
        <f>SUM(G300,G307,G311)</f>
        <v>962</v>
      </c>
      <c r="H299" s="780"/>
      <c r="I299" s="37">
        <v>962</v>
      </c>
      <c r="J299" s="37">
        <v>962</v>
      </c>
    </row>
    <row r="300" spans="1:10" ht="14.25" customHeight="1" x14ac:dyDescent="0.25">
      <c r="B300" s="855" t="s">
        <v>177</v>
      </c>
      <c r="C300" s="855"/>
      <c r="D300" s="855"/>
      <c r="E300" s="855"/>
      <c r="F300" s="855"/>
      <c r="G300" s="788">
        <v>750</v>
      </c>
      <c r="H300" s="789"/>
    </row>
    <row r="301" spans="1:10" ht="15" customHeight="1" x14ac:dyDescent="0.2">
      <c r="B301" s="793" t="s">
        <v>800</v>
      </c>
      <c r="C301" s="793"/>
      <c r="D301" s="793"/>
      <c r="E301" s="793"/>
      <c r="F301" s="793"/>
      <c r="G301" s="793"/>
      <c r="H301" s="793"/>
    </row>
    <row r="302" spans="1:10" ht="15" customHeight="1" x14ac:dyDescent="0.2">
      <c r="B302" s="793"/>
      <c r="C302" s="793"/>
      <c r="D302" s="793"/>
      <c r="E302" s="793"/>
      <c r="F302" s="793"/>
      <c r="G302" s="793"/>
      <c r="H302" s="793"/>
    </row>
    <row r="303" spans="1:10" ht="15" customHeight="1" x14ac:dyDescent="0.2">
      <c r="B303" s="793"/>
      <c r="C303" s="793"/>
      <c r="D303" s="793"/>
      <c r="E303" s="793"/>
      <c r="F303" s="793"/>
      <c r="G303" s="793"/>
      <c r="H303" s="793"/>
    </row>
    <row r="304" spans="1:10" ht="15" customHeight="1" x14ac:dyDescent="0.2">
      <c r="B304" s="793"/>
      <c r="C304" s="793"/>
      <c r="D304" s="793"/>
      <c r="E304" s="793"/>
      <c r="F304" s="793"/>
      <c r="G304" s="793"/>
      <c r="H304" s="793"/>
    </row>
    <row r="305" spans="1:10" ht="9.75" customHeight="1" x14ac:dyDescent="0.2">
      <c r="B305" s="793"/>
      <c r="C305" s="793"/>
      <c r="D305" s="793"/>
      <c r="E305" s="793"/>
      <c r="F305" s="793"/>
      <c r="G305" s="793"/>
      <c r="H305" s="793"/>
    </row>
    <row r="306" spans="1:10" ht="15" customHeight="1" x14ac:dyDescent="0.25">
      <c r="B306" s="544"/>
      <c r="C306" s="542"/>
      <c r="D306" s="542"/>
      <c r="E306" s="542"/>
      <c r="F306" s="542"/>
      <c r="G306" s="406"/>
      <c r="H306" s="407"/>
    </row>
    <row r="307" spans="1:10" ht="14.25" customHeight="1" x14ac:dyDescent="0.25">
      <c r="B307" s="855" t="s">
        <v>178</v>
      </c>
      <c r="C307" s="855"/>
      <c r="D307" s="855"/>
      <c r="E307" s="855"/>
      <c r="F307" s="855"/>
      <c r="G307" s="788">
        <v>200</v>
      </c>
      <c r="H307" s="789"/>
    </row>
    <row r="308" spans="1:10" ht="14.25" customHeight="1" x14ac:dyDescent="0.2">
      <c r="B308" s="883" t="s">
        <v>801</v>
      </c>
      <c r="C308" s="797"/>
      <c r="D308" s="797"/>
      <c r="E308" s="797"/>
      <c r="F308" s="797"/>
      <c r="G308" s="797"/>
      <c r="H308" s="797"/>
    </row>
    <row r="309" spans="1:10" ht="14.25" customHeight="1" x14ac:dyDescent="0.2">
      <c r="B309" s="797"/>
      <c r="C309" s="797"/>
      <c r="D309" s="797"/>
      <c r="E309" s="797"/>
      <c r="F309" s="797"/>
      <c r="G309" s="797"/>
      <c r="H309" s="797"/>
    </row>
    <row r="310" spans="1:10" ht="15" customHeight="1" x14ac:dyDescent="0.2">
      <c r="B310" s="38"/>
      <c r="C310" s="38"/>
      <c r="E310" s="38"/>
      <c r="F310" s="38"/>
      <c r="G310" s="38"/>
    </row>
    <row r="311" spans="1:10" ht="14.25" customHeight="1" x14ac:dyDescent="0.25">
      <c r="B311" s="855" t="s">
        <v>98</v>
      </c>
      <c r="C311" s="855"/>
      <c r="D311" s="855"/>
      <c r="E311" s="855"/>
      <c r="F311" s="855"/>
      <c r="G311" s="788">
        <v>12</v>
      </c>
      <c r="H311" s="789"/>
    </row>
    <row r="312" spans="1:10" ht="15.75" customHeight="1" x14ac:dyDescent="0.2">
      <c r="B312" s="883" t="s">
        <v>298</v>
      </c>
      <c r="C312" s="797"/>
      <c r="D312" s="797"/>
      <c r="E312" s="797"/>
      <c r="F312" s="797"/>
      <c r="G312" s="797"/>
      <c r="H312" s="797"/>
    </row>
    <row r="313" spans="1:10" ht="14.25" hidden="1" customHeight="1" x14ac:dyDescent="0.2">
      <c r="B313" s="797"/>
      <c r="C313" s="797"/>
      <c r="D313" s="797"/>
      <c r="E313" s="797"/>
      <c r="F313" s="797"/>
      <c r="G313" s="797"/>
      <c r="H313" s="797"/>
    </row>
    <row r="314" spans="1:10" ht="15" customHeight="1" x14ac:dyDescent="0.2">
      <c r="B314" s="38"/>
      <c r="C314" s="38"/>
      <c r="E314" s="38"/>
      <c r="F314" s="38"/>
      <c r="G314" s="38"/>
    </row>
    <row r="315" spans="1:10" ht="15" x14ac:dyDescent="0.25">
      <c r="A315" s="38">
        <v>5179</v>
      </c>
      <c r="B315" s="241" t="s">
        <v>114</v>
      </c>
      <c r="C315" s="62"/>
      <c r="D315" s="62"/>
      <c r="E315" s="62"/>
      <c r="F315" s="62"/>
      <c r="G315" s="779">
        <v>900</v>
      </c>
      <c r="H315" s="780"/>
      <c r="I315" s="37">
        <v>900</v>
      </c>
      <c r="J315" s="37">
        <v>900</v>
      </c>
    </row>
    <row r="316" spans="1:10" ht="27.75" customHeight="1" x14ac:dyDescent="0.2">
      <c r="B316" s="793" t="s">
        <v>802</v>
      </c>
      <c r="C316" s="793"/>
      <c r="D316" s="793"/>
      <c r="E316" s="793"/>
      <c r="F316" s="793"/>
      <c r="G316" s="793"/>
      <c r="H316" s="793"/>
    </row>
    <row r="317" spans="1:10" ht="15" customHeight="1" x14ac:dyDescent="0.2">
      <c r="B317" s="38"/>
      <c r="C317" s="38"/>
      <c r="E317" s="38"/>
      <c r="F317" s="38"/>
      <c r="G317" s="38"/>
    </row>
    <row r="318" spans="1:10" ht="15" x14ac:dyDescent="0.25">
      <c r="A318" s="38">
        <v>5189</v>
      </c>
      <c r="B318" s="42" t="s">
        <v>471</v>
      </c>
      <c r="C318" s="62"/>
      <c r="D318" s="62"/>
      <c r="E318" s="62"/>
      <c r="F318" s="62"/>
      <c r="G318" s="779">
        <v>50</v>
      </c>
      <c r="H318" s="780"/>
      <c r="I318" s="37">
        <v>50</v>
      </c>
      <c r="J318" s="37">
        <v>50</v>
      </c>
    </row>
    <row r="319" spans="1:10" ht="31.5" customHeight="1" x14ac:dyDescent="0.2">
      <c r="B319" s="793" t="s">
        <v>270</v>
      </c>
      <c r="C319" s="793"/>
      <c r="D319" s="793"/>
      <c r="E319" s="793"/>
      <c r="F319" s="793"/>
      <c r="G319" s="793"/>
      <c r="H319" s="793"/>
    </row>
    <row r="320" spans="1:10" x14ac:dyDescent="0.2">
      <c r="B320" s="155"/>
      <c r="C320" s="155"/>
      <c r="D320" s="155"/>
      <c r="E320" s="155"/>
      <c r="F320" s="155"/>
      <c r="G320" s="155"/>
      <c r="H320" s="155"/>
    </row>
    <row r="321" spans="1:11" ht="15.75" thickBot="1" x14ac:dyDescent="0.3">
      <c r="B321" s="45" t="s">
        <v>708</v>
      </c>
      <c r="C321" s="46"/>
      <c r="D321" s="47"/>
      <c r="E321" s="47"/>
      <c r="F321" s="48"/>
      <c r="G321" s="774">
        <f>SUM(G322)</f>
        <v>600</v>
      </c>
      <c r="H321" s="774"/>
      <c r="I321" s="208">
        <v>600</v>
      </c>
      <c r="J321" s="208">
        <v>600</v>
      </c>
      <c r="K321" s="38"/>
    </row>
    <row r="322" spans="1:11" ht="15" customHeight="1" thickTop="1" x14ac:dyDescent="0.25">
      <c r="A322" s="38">
        <v>5494</v>
      </c>
      <c r="B322" s="545" t="s">
        <v>829</v>
      </c>
      <c r="C322" s="155"/>
      <c r="D322" s="155"/>
      <c r="E322" s="155"/>
      <c r="F322" s="155"/>
      <c r="G322" s="779">
        <v>600</v>
      </c>
      <c r="H322" s="779"/>
    </row>
    <row r="323" spans="1:11" ht="14.25" customHeight="1" x14ac:dyDescent="0.2">
      <c r="B323" s="793" t="s">
        <v>803</v>
      </c>
      <c r="C323" s="793"/>
      <c r="D323" s="793"/>
      <c r="E323" s="793"/>
      <c r="F323" s="793"/>
      <c r="G323" s="793"/>
      <c r="H323" s="793"/>
    </row>
    <row r="324" spans="1:11" ht="30" customHeight="1" x14ac:dyDescent="0.2">
      <c r="B324" s="793"/>
      <c r="C324" s="793"/>
      <c r="D324" s="793"/>
      <c r="E324" s="793"/>
      <c r="F324" s="793"/>
      <c r="G324" s="793"/>
      <c r="H324" s="793"/>
    </row>
    <row r="325" spans="1:11" ht="15.75" customHeight="1" x14ac:dyDescent="0.2">
      <c r="B325" s="793"/>
      <c r="C325" s="793"/>
      <c r="D325" s="793"/>
      <c r="E325" s="793"/>
      <c r="F325" s="793"/>
      <c r="G325" s="793"/>
      <c r="H325" s="793"/>
    </row>
    <row r="326" spans="1:11" ht="18" customHeight="1" x14ac:dyDescent="0.2">
      <c r="B326" s="218"/>
      <c r="C326" s="218"/>
      <c r="D326" s="218"/>
      <c r="E326" s="218"/>
      <c r="F326" s="218"/>
      <c r="G326" s="218"/>
      <c r="H326" s="218"/>
    </row>
    <row r="327" spans="1:11" ht="17.25" customHeight="1" thickBot="1" x14ac:dyDescent="0.3">
      <c r="B327" s="45" t="s">
        <v>669</v>
      </c>
      <c r="C327" s="46"/>
      <c r="D327" s="47"/>
      <c r="E327" s="48"/>
      <c r="F327" s="48"/>
      <c r="G327" s="774">
        <f>SUM(G328,G334)</f>
        <v>1068</v>
      </c>
      <c r="H327" s="774"/>
      <c r="I327" s="208">
        <f>SUM(I328:I335)</f>
        <v>1068</v>
      </c>
      <c r="J327" s="208">
        <f>SUM(J328:J335)</f>
        <v>923</v>
      </c>
    </row>
    <row r="328" spans="1:11" ht="15.75" thickTop="1" x14ac:dyDescent="0.25">
      <c r="A328" s="38">
        <v>5139</v>
      </c>
      <c r="B328" s="545" t="s">
        <v>509</v>
      </c>
      <c r="G328" s="779">
        <v>1050</v>
      </c>
      <c r="H328" s="780"/>
      <c r="I328" s="37">
        <v>1050</v>
      </c>
      <c r="J328" s="37">
        <v>905</v>
      </c>
    </row>
    <row r="329" spans="1:11" ht="14.25" customHeight="1" x14ac:dyDescent="0.2">
      <c r="B329" s="782" t="s">
        <v>804</v>
      </c>
      <c r="C329" s="773"/>
      <c r="D329" s="773"/>
      <c r="E329" s="773"/>
      <c r="F329" s="773"/>
      <c r="G329" s="773"/>
      <c r="H329" s="773"/>
    </row>
    <row r="330" spans="1:11" ht="14.25" customHeight="1" x14ac:dyDescent="0.2">
      <c r="B330" s="773"/>
      <c r="C330" s="773"/>
      <c r="D330" s="773"/>
      <c r="E330" s="773"/>
      <c r="F330" s="773"/>
      <c r="G330" s="773"/>
      <c r="H330" s="773"/>
    </row>
    <row r="331" spans="1:11" ht="14.25" customHeight="1" x14ac:dyDescent="0.2">
      <c r="B331" s="773"/>
      <c r="C331" s="773"/>
      <c r="D331" s="773"/>
      <c r="E331" s="773"/>
      <c r="F331" s="773"/>
      <c r="G331" s="773"/>
      <c r="H331" s="773"/>
    </row>
    <row r="332" spans="1:11" ht="14.25" customHeight="1" x14ac:dyDescent="0.2">
      <c r="B332" s="773"/>
      <c r="C332" s="773"/>
      <c r="D332" s="773"/>
      <c r="E332" s="773"/>
      <c r="F332" s="773"/>
      <c r="G332" s="773"/>
      <c r="H332" s="773"/>
    </row>
    <row r="333" spans="1:11" x14ac:dyDescent="0.2">
      <c r="B333" s="50"/>
      <c r="C333" s="125"/>
      <c r="D333" s="125"/>
      <c r="E333" s="125"/>
      <c r="F333" s="125"/>
      <c r="G333" s="125"/>
      <c r="H333" s="125"/>
    </row>
    <row r="334" spans="1:11" ht="15" x14ac:dyDescent="0.25">
      <c r="A334" s="38">
        <v>5175</v>
      </c>
      <c r="B334" s="42" t="s">
        <v>27</v>
      </c>
      <c r="C334" s="50"/>
      <c r="D334" s="50"/>
      <c r="E334" s="50"/>
      <c r="F334" s="50"/>
      <c r="G334" s="779">
        <v>18</v>
      </c>
      <c r="H334" s="780"/>
      <c r="I334" s="37">
        <v>18</v>
      </c>
      <c r="J334" s="37">
        <v>18</v>
      </c>
    </row>
    <row r="335" spans="1:11" x14ac:dyDescent="0.2">
      <c r="B335" s="773" t="s">
        <v>299</v>
      </c>
      <c r="C335" s="773"/>
      <c r="D335" s="773"/>
      <c r="E335" s="773"/>
      <c r="F335" s="773"/>
      <c r="G335" s="773"/>
      <c r="H335" s="773"/>
    </row>
    <row r="336" spans="1:11" x14ac:dyDescent="0.2">
      <c r="B336" s="773"/>
      <c r="C336" s="773"/>
      <c r="D336" s="773"/>
      <c r="E336" s="773"/>
      <c r="F336" s="773"/>
      <c r="G336" s="773"/>
      <c r="H336" s="773"/>
    </row>
    <row r="337" spans="1:10" x14ac:dyDescent="0.2">
      <c r="B337" s="541"/>
      <c r="C337" s="541"/>
      <c r="D337" s="541"/>
      <c r="E337" s="541"/>
      <c r="F337" s="541"/>
      <c r="G337" s="541"/>
      <c r="H337" s="541"/>
    </row>
    <row r="338" spans="1:10" ht="17.25" customHeight="1" thickBot="1" x14ac:dyDescent="0.3">
      <c r="B338" s="45" t="s">
        <v>805</v>
      </c>
      <c r="C338" s="46"/>
      <c r="D338" s="47"/>
      <c r="E338" s="48"/>
      <c r="F338" s="48"/>
      <c r="G338" s="774">
        <f>SUM(G339,G345)</f>
        <v>10000</v>
      </c>
      <c r="H338" s="774"/>
      <c r="I338" s="208"/>
      <c r="J338" s="208">
        <v>8035</v>
      </c>
    </row>
    <row r="339" spans="1:10" ht="15.75" thickTop="1" x14ac:dyDescent="0.25">
      <c r="A339" s="38">
        <v>5169</v>
      </c>
      <c r="B339" s="545" t="s">
        <v>14</v>
      </c>
      <c r="G339" s="779">
        <v>10000</v>
      </c>
      <c r="H339" s="780"/>
    </row>
    <row r="340" spans="1:10" x14ac:dyDescent="0.2">
      <c r="B340" s="773" t="s">
        <v>806</v>
      </c>
      <c r="C340" s="773"/>
      <c r="D340" s="773"/>
      <c r="E340" s="773"/>
      <c r="F340" s="773"/>
      <c r="G340" s="773"/>
      <c r="H340" s="773"/>
    </row>
    <row r="341" spans="1:10" x14ac:dyDescent="0.2">
      <c r="B341" s="541"/>
      <c r="C341" s="541"/>
      <c r="D341" s="541"/>
      <c r="E341" s="541"/>
      <c r="F341" s="541"/>
      <c r="G341" s="541"/>
      <c r="H341" s="541"/>
    </row>
    <row r="342" spans="1:10" x14ac:dyDescent="0.2">
      <c r="B342" s="541"/>
      <c r="C342" s="541"/>
      <c r="D342" s="541"/>
      <c r="E342" s="541"/>
      <c r="F342" s="541"/>
      <c r="G342" s="541"/>
      <c r="H342" s="541"/>
    </row>
    <row r="346" spans="1:10" x14ac:dyDescent="0.2">
      <c r="D346" s="300" t="s">
        <v>317</v>
      </c>
      <c r="E346" s="301">
        <f>SUM(E8:E18,E20:E26)</f>
        <v>67592</v>
      </c>
      <c r="F346" s="301">
        <f>SUM(F8:F9,F11:F18,F20:F28)</f>
        <v>63082</v>
      </c>
      <c r="G346" s="301">
        <f>SUM(G8:G18,G20:G26)</f>
        <v>75408</v>
      </c>
    </row>
    <row r="347" spans="1:10" x14ac:dyDescent="0.2">
      <c r="D347" s="300" t="s">
        <v>318</v>
      </c>
      <c r="E347" s="301">
        <f>SUM(E19)</f>
        <v>0</v>
      </c>
      <c r="F347" s="301">
        <f>SUM(F10,F19)</f>
        <v>11400</v>
      </c>
      <c r="G347" s="301">
        <f>SUM(G19)</f>
        <v>0</v>
      </c>
    </row>
    <row r="348" spans="1:10" ht="15" x14ac:dyDescent="0.25">
      <c r="D348" s="302" t="s">
        <v>313</v>
      </c>
      <c r="E348" s="303">
        <f>SUM(E346:E347)</f>
        <v>67592</v>
      </c>
      <c r="F348" s="303">
        <f t="shared" ref="F348:G348" si="3">SUM(F346:F347)</f>
        <v>74482</v>
      </c>
      <c r="G348" s="303">
        <f t="shared" si="3"/>
        <v>75408</v>
      </c>
    </row>
  </sheetData>
  <mergeCells count="176">
    <mergeCell ref="G235:H235"/>
    <mergeCell ref="B236:H236"/>
    <mergeCell ref="B335:H336"/>
    <mergeCell ref="G318:H318"/>
    <mergeCell ref="G307:H307"/>
    <mergeCell ref="B300:F300"/>
    <mergeCell ref="G300:H300"/>
    <mergeCell ref="G295:H295"/>
    <mergeCell ref="G315:H315"/>
    <mergeCell ref="B316:H316"/>
    <mergeCell ref="B296:H297"/>
    <mergeCell ref="G311:H311"/>
    <mergeCell ref="B319:H319"/>
    <mergeCell ref="G322:H322"/>
    <mergeCell ref="G334:H334"/>
    <mergeCell ref="B323:H325"/>
    <mergeCell ref="B329:H332"/>
    <mergeCell ref="B301:H305"/>
    <mergeCell ref="B307:F307"/>
    <mergeCell ref="G321:H321"/>
    <mergeCell ref="B311:F311"/>
    <mergeCell ref="B312:H313"/>
    <mergeCell ref="B308:H309"/>
    <mergeCell ref="G328:H328"/>
    <mergeCell ref="G327:H327"/>
    <mergeCell ref="G299:H299"/>
    <mergeCell ref="B223:F223"/>
    <mergeCell ref="G223:H223"/>
    <mergeCell ref="G224:H224"/>
    <mergeCell ref="B225:H226"/>
    <mergeCell ref="G280:H280"/>
    <mergeCell ref="G255:H255"/>
    <mergeCell ref="B256:H256"/>
    <mergeCell ref="G244:H244"/>
    <mergeCell ref="B240:H241"/>
    <mergeCell ref="G243:H243"/>
    <mergeCell ref="B277:H278"/>
    <mergeCell ref="B266:H267"/>
    <mergeCell ref="G276:H276"/>
    <mergeCell ref="B273:H273"/>
    <mergeCell ref="B276:F276"/>
    <mergeCell ref="G272:H272"/>
    <mergeCell ref="G265:H265"/>
    <mergeCell ref="B270:H270"/>
    <mergeCell ref="G269:H269"/>
    <mergeCell ref="G275:H275"/>
    <mergeCell ref="G238:H238"/>
    <mergeCell ref="G239:H239"/>
    <mergeCell ref="B280:F280"/>
    <mergeCell ref="G234:H234"/>
    <mergeCell ref="B120:F120"/>
    <mergeCell ref="G109:H109"/>
    <mergeCell ref="B110:H111"/>
    <mergeCell ref="B291:H293"/>
    <mergeCell ref="B286:F286"/>
    <mergeCell ref="G286:H286"/>
    <mergeCell ref="B281:H284"/>
    <mergeCell ref="B249:H253"/>
    <mergeCell ref="B287:H288"/>
    <mergeCell ref="B290:F290"/>
    <mergeCell ref="G290:H290"/>
    <mergeCell ref="B144:H145"/>
    <mergeCell ref="G262:H262"/>
    <mergeCell ref="B263:H263"/>
    <mergeCell ref="G258:H258"/>
    <mergeCell ref="B259:H260"/>
    <mergeCell ref="G214:H214"/>
    <mergeCell ref="G248:H248"/>
    <mergeCell ref="G149:H149"/>
    <mergeCell ref="B167:H170"/>
    <mergeCell ref="B199:H203"/>
    <mergeCell ref="B215:H221"/>
    <mergeCell ref="B53:H54"/>
    <mergeCell ref="G56:H56"/>
    <mergeCell ref="B57:H57"/>
    <mergeCell ref="G71:H71"/>
    <mergeCell ref="B139:H141"/>
    <mergeCell ref="B72:H73"/>
    <mergeCell ref="B71:C71"/>
    <mergeCell ref="G113:H113"/>
    <mergeCell ref="G124:H124"/>
    <mergeCell ref="G125:H125"/>
    <mergeCell ref="B126:H127"/>
    <mergeCell ref="B100:H101"/>
    <mergeCell ref="B114:H117"/>
    <mergeCell ref="G129:H129"/>
    <mergeCell ref="G130:H130"/>
    <mergeCell ref="B80:H81"/>
    <mergeCell ref="G83:H83"/>
    <mergeCell ref="G89:H89"/>
    <mergeCell ref="B90:H91"/>
    <mergeCell ref="G135:H135"/>
    <mergeCell ref="B136:H136"/>
    <mergeCell ref="G119:H119"/>
    <mergeCell ref="B121:H122"/>
    <mergeCell ref="G120:H120"/>
    <mergeCell ref="G1:H1"/>
    <mergeCell ref="B29:D29"/>
    <mergeCell ref="G32:H32"/>
    <mergeCell ref="G33:H33"/>
    <mergeCell ref="G46:H46"/>
    <mergeCell ref="G51:H51"/>
    <mergeCell ref="G52:H52"/>
    <mergeCell ref="G39:H39"/>
    <mergeCell ref="B40:H40"/>
    <mergeCell ref="B47:H49"/>
    <mergeCell ref="B34:H37"/>
    <mergeCell ref="G42:H42"/>
    <mergeCell ref="B43:H44"/>
    <mergeCell ref="B59:F59"/>
    <mergeCell ref="B60:H61"/>
    <mergeCell ref="G76:H76"/>
    <mergeCell ref="B77:H77"/>
    <mergeCell ref="G79:H79"/>
    <mergeCell ref="G104:H104"/>
    <mergeCell ref="B84:H87"/>
    <mergeCell ref="B105:H107"/>
    <mergeCell ref="G98:H98"/>
    <mergeCell ref="B95:H96"/>
    <mergeCell ref="B63:F63"/>
    <mergeCell ref="G63:H63"/>
    <mergeCell ref="B68:F68"/>
    <mergeCell ref="G68:H68"/>
    <mergeCell ref="B69:H69"/>
    <mergeCell ref="B64:H66"/>
    <mergeCell ref="G93:H93"/>
    <mergeCell ref="G94:H94"/>
    <mergeCell ref="G103:H103"/>
    <mergeCell ref="G75:H75"/>
    <mergeCell ref="B75:D75"/>
    <mergeCell ref="G59:H59"/>
    <mergeCell ref="G99:H99"/>
    <mergeCell ref="G338:H338"/>
    <mergeCell ref="G339:H339"/>
    <mergeCell ref="B340:H340"/>
    <mergeCell ref="B150:H152"/>
    <mergeCell ref="G162:H162"/>
    <mergeCell ref="G134:H134"/>
    <mergeCell ref="G138:H138"/>
    <mergeCell ref="G143:H143"/>
    <mergeCell ref="G172:H172"/>
    <mergeCell ref="B230:H232"/>
    <mergeCell ref="B173:H173"/>
    <mergeCell ref="B245:H246"/>
    <mergeCell ref="G154:H154"/>
    <mergeCell ref="G228:H228"/>
    <mergeCell ref="G229:H229"/>
    <mergeCell ref="G166:H166"/>
    <mergeCell ref="G197:H197"/>
    <mergeCell ref="B155:H160"/>
    <mergeCell ref="B163:H164"/>
    <mergeCell ref="B176:F176"/>
    <mergeCell ref="G176:H176"/>
    <mergeCell ref="B180:F180"/>
    <mergeCell ref="G180:H180"/>
    <mergeCell ref="B181:H182"/>
    <mergeCell ref="B184:F184"/>
    <mergeCell ref="G184:H184"/>
    <mergeCell ref="B185:H192"/>
    <mergeCell ref="B131:H132"/>
    <mergeCell ref="G175:H175"/>
    <mergeCell ref="B177:H178"/>
    <mergeCell ref="B212:H212"/>
    <mergeCell ref="B194:F194"/>
    <mergeCell ref="G194:H194"/>
    <mergeCell ref="B195:H195"/>
    <mergeCell ref="B198:F198"/>
    <mergeCell ref="G198:H198"/>
    <mergeCell ref="B205:F205"/>
    <mergeCell ref="G205:H205"/>
    <mergeCell ref="B206:H206"/>
    <mergeCell ref="B208:F208"/>
    <mergeCell ref="G208:H208"/>
    <mergeCell ref="B209:H209"/>
    <mergeCell ref="B211:F211"/>
    <mergeCell ref="G211:H211"/>
  </mergeCells>
  <pageMargins left="0.70866141732283472" right="0.70866141732283472" top="0.78740157480314965" bottom="0.78740157480314965" header="0.31496062992125984" footer="0.31496062992125984"/>
  <pageSetup paperSize="9" scale="67" firstPageNumber="64" orientation="portrait" useFirstPageNumber="1" r:id="rId1"/>
  <headerFooter>
    <oddFooter>&amp;L&amp;"-,Kurzíva"Zastupitelstvo Olomouckého kraje 12.12.2022
11.1. - Rozpočet Olomouckého kraje na rok 2023 - návrh rozpočtu
Příloha č. 3a): Výdaje odborů &amp;R&amp;"-,Kurzíva"Strana &amp;P (Celkem 193)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47"/>
  <sheetViews>
    <sheetView showGridLines="0" view="pageBreakPreview" topLeftCell="A26" zoomScaleNormal="100" zoomScaleSheetLayoutView="100" workbookViewId="0">
      <selection activeCell="G51" sqref="G51"/>
    </sheetView>
  </sheetViews>
  <sheetFormatPr defaultColWidth="9.140625" defaultRowHeight="14.25" x14ac:dyDescent="0.2"/>
  <cols>
    <col min="1" max="1" width="6.42578125" style="38" customWidth="1"/>
    <col min="2" max="2" width="8.5703125" style="43" customWidth="1"/>
    <col min="3" max="3" width="9.7109375" style="43" customWidth="1"/>
    <col min="4" max="4" width="58.7109375" style="38" customWidth="1"/>
    <col min="5" max="7" width="14.140625" style="36" customWidth="1"/>
    <col min="8" max="8" width="9.140625" style="38" customWidth="1"/>
    <col min="9" max="9" width="13.5703125" style="38" customWidth="1"/>
    <col min="10" max="12" width="9.140625" style="38"/>
    <col min="13" max="13" width="13.28515625" style="38" customWidth="1"/>
    <col min="14" max="16384" width="9.140625" style="38"/>
  </cols>
  <sheetData>
    <row r="1" spans="2:39" ht="23.25" x14ac:dyDescent="0.35">
      <c r="B1" s="114" t="s">
        <v>100</v>
      </c>
      <c r="G1" s="791" t="s">
        <v>101</v>
      </c>
      <c r="H1" s="791"/>
    </row>
    <row r="3" spans="2:39" x14ac:dyDescent="0.2">
      <c r="B3" s="53" t="s">
        <v>1</v>
      </c>
      <c r="C3" s="53" t="s">
        <v>300</v>
      </c>
    </row>
    <row r="4" spans="2:39" x14ac:dyDescent="0.2">
      <c r="C4" s="53" t="s">
        <v>41</v>
      </c>
    </row>
    <row r="6" spans="2:39" s="40" customFormat="1" ht="13.5" thickBot="1" x14ac:dyDescent="0.25">
      <c r="B6" s="116"/>
      <c r="C6" s="116"/>
      <c r="E6" s="37"/>
      <c r="F6" s="37"/>
      <c r="G6" s="37"/>
      <c r="H6" s="184" t="s">
        <v>6</v>
      </c>
    </row>
    <row r="7" spans="2:39" s="40" customFormat="1" ht="39.75" thickTop="1" thickBot="1" x14ac:dyDescent="0.25">
      <c r="B7" s="69" t="s">
        <v>2</v>
      </c>
      <c r="C7" s="70" t="s">
        <v>3</v>
      </c>
      <c r="D7" s="71" t="s">
        <v>4</v>
      </c>
      <c r="E7" s="72" t="s">
        <v>262</v>
      </c>
      <c r="F7" s="72" t="s">
        <v>289</v>
      </c>
      <c r="G7" s="72" t="s">
        <v>263</v>
      </c>
      <c r="H7" s="27" t="s">
        <v>5</v>
      </c>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row>
    <row r="8" spans="2:39" s="78" customFormat="1" ht="12.75" thickTop="1" thickBot="1" x14ac:dyDescent="0.25">
      <c r="B8" s="73">
        <v>1</v>
      </c>
      <c r="C8" s="74">
        <v>2</v>
      </c>
      <c r="D8" s="74">
        <v>3</v>
      </c>
      <c r="E8" s="75">
        <v>4</v>
      </c>
      <c r="F8" s="75">
        <v>5</v>
      </c>
      <c r="G8" s="75">
        <v>6</v>
      </c>
      <c r="H8" s="76" t="s">
        <v>231</v>
      </c>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row>
    <row r="9" spans="2:39" ht="15" thickTop="1" x14ac:dyDescent="0.2">
      <c r="B9" s="94">
        <v>6409</v>
      </c>
      <c r="C9" s="95">
        <v>51</v>
      </c>
      <c r="D9" s="98" t="s">
        <v>7</v>
      </c>
      <c r="E9" s="25">
        <v>31488</v>
      </c>
      <c r="F9" s="25">
        <v>15644</v>
      </c>
      <c r="G9" s="25"/>
      <c r="H9" s="35"/>
    </row>
    <row r="10" spans="2:39" x14ac:dyDescent="0.2">
      <c r="B10" s="94"/>
      <c r="C10" s="95"/>
      <c r="D10" s="290" t="s">
        <v>305</v>
      </c>
      <c r="E10" s="291">
        <f>SUM(E9)</f>
        <v>31488</v>
      </c>
      <c r="F10" s="291">
        <f t="shared" ref="F10:G10" si="0">SUM(F9)</f>
        <v>15644</v>
      </c>
      <c r="G10" s="291">
        <f t="shared" si="0"/>
        <v>0</v>
      </c>
      <c r="H10" s="35"/>
    </row>
    <row r="11" spans="2:39" ht="15" thickBot="1" x14ac:dyDescent="0.25">
      <c r="B11" s="94">
        <v>6172</v>
      </c>
      <c r="C11" s="95">
        <v>51</v>
      </c>
      <c r="D11" s="98" t="s">
        <v>7</v>
      </c>
      <c r="E11" s="25">
        <v>38997</v>
      </c>
      <c r="F11" s="25">
        <v>18656</v>
      </c>
      <c r="G11" s="25"/>
      <c r="H11" s="35">
        <f t="shared" ref="H11:H12" si="1">G11/E11*100</f>
        <v>0</v>
      </c>
    </row>
    <row r="12" spans="2:39" s="103" customFormat="1" ht="16.5" thickTop="1" thickBot="1" x14ac:dyDescent="0.3">
      <c r="B12" s="761" t="s">
        <v>8</v>
      </c>
      <c r="C12" s="762"/>
      <c r="D12" s="763"/>
      <c r="E12" s="101">
        <f>SUM(E10:E11)</f>
        <v>70485</v>
      </c>
      <c r="F12" s="101">
        <f t="shared" ref="F12:G12" si="2">SUM(F10:F11)</f>
        <v>34300</v>
      </c>
      <c r="G12" s="101">
        <f t="shared" si="2"/>
        <v>0</v>
      </c>
      <c r="H12" s="41">
        <f t="shared" si="1"/>
        <v>0</v>
      </c>
    </row>
    <row r="13" spans="2:39" ht="15" thickTop="1" x14ac:dyDescent="0.2">
      <c r="B13" s="878"/>
      <c r="C13" s="878"/>
      <c r="D13" s="878"/>
      <c r="E13" s="878"/>
      <c r="F13" s="878"/>
      <c r="G13" s="878"/>
      <c r="H13" s="878"/>
    </row>
    <row r="14" spans="2:39" x14ac:dyDescent="0.2">
      <c r="B14" s="39"/>
      <c r="C14" s="39"/>
      <c r="D14" s="39"/>
      <c r="E14" s="39"/>
      <c r="F14" s="39"/>
      <c r="G14" s="39"/>
      <c r="H14" s="39"/>
    </row>
    <row r="15" spans="2:39" ht="15" x14ac:dyDescent="0.25">
      <c r="B15" s="44" t="s">
        <v>10</v>
      </c>
    </row>
    <row r="16" spans="2:39" ht="17.25" customHeight="1" thickBot="1" x14ac:dyDescent="0.3">
      <c r="B16" s="45" t="s">
        <v>61</v>
      </c>
      <c r="C16" s="46"/>
      <c r="D16" s="47"/>
      <c r="E16" s="48"/>
      <c r="F16" s="48"/>
      <c r="G16" s="774">
        <f>SUM(G17)</f>
        <v>31488</v>
      </c>
      <c r="H16" s="774"/>
      <c r="I16" s="1"/>
    </row>
    <row r="17" spans="1:10" ht="16.5" customHeight="1" thickTop="1" x14ac:dyDescent="0.25">
      <c r="A17" s="38">
        <v>5169</v>
      </c>
      <c r="B17" s="272" t="s">
        <v>14</v>
      </c>
      <c r="G17" s="779">
        <v>31488</v>
      </c>
      <c r="H17" s="780"/>
    </row>
    <row r="18" spans="1:10" s="109" customFormat="1" ht="12" customHeight="1" x14ac:dyDescent="0.2">
      <c r="B18" s="772" t="s">
        <v>303</v>
      </c>
      <c r="C18" s="772"/>
      <c r="D18" s="772"/>
      <c r="E18" s="772"/>
      <c r="F18" s="772"/>
      <c r="G18" s="772"/>
      <c r="H18" s="772"/>
      <c r="I18" s="242"/>
    </row>
    <row r="19" spans="1:10" ht="17.25" customHeight="1" x14ac:dyDescent="0.2">
      <c r="B19" s="772"/>
      <c r="C19" s="772"/>
      <c r="D19" s="772"/>
      <c r="E19" s="772"/>
      <c r="F19" s="772"/>
      <c r="G19" s="772"/>
      <c r="H19" s="772"/>
      <c r="I19" s="1"/>
    </row>
    <row r="20" spans="1:10" ht="274.5" customHeight="1" x14ac:dyDescent="0.2">
      <c r="B20" s="772"/>
      <c r="C20" s="772"/>
      <c r="D20" s="772"/>
      <c r="E20" s="772"/>
      <c r="F20" s="772"/>
      <c r="G20" s="772"/>
      <c r="H20" s="772"/>
    </row>
    <row r="22" spans="1:10" ht="17.25" customHeight="1" thickBot="1" x14ac:dyDescent="0.3">
      <c r="B22" s="45" t="s">
        <v>32</v>
      </c>
      <c r="C22" s="46"/>
      <c r="D22" s="47"/>
      <c r="E22" s="48"/>
      <c r="F22" s="48"/>
      <c r="G22" s="774">
        <f>SUM(G23,G27,G30,G34,G38,G41)</f>
        <v>38997</v>
      </c>
      <c r="H22" s="774"/>
      <c r="I22" s="1"/>
    </row>
    <row r="23" spans="1:10" ht="15.75" thickTop="1" x14ac:dyDescent="0.25">
      <c r="A23" s="38">
        <v>5163</v>
      </c>
      <c r="B23" s="42" t="s">
        <v>25</v>
      </c>
      <c r="C23" s="62"/>
      <c r="D23" s="62"/>
      <c r="E23" s="62"/>
      <c r="F23" s="62"/>
      <c r="G23" s="779">
        <v>38556</v>
      </c>
      <c r="H23" s="780"/>
    </row>
    <row r="24" spans="1:10" s="23" customFormat="1" ht="27.75" customHeight="1" x14ac:dyDescent="0.2">
      <c r="B24" s="809" t="s">
        <v>304</v>
      </c>
      <c r="C24" s="769"/>
      <c r="D24" s="769"/>
      <c r="E24" s="769"/>
      <c r="F24" s="769"/>
      <c r="G24" s="769"/>
      <c r="H24" s="769"/>
      <c r="I24" s="30"/>
    </row>
    <row r="25" spans="1:10" s="23" customFormat="1" ht="378" customHeight="1" x14ac:dyDescent="0.2">
      <c r="B25" s="769"/>
      <c r="C25" s="769"/>
      <c r="D25" s="769"/>
      <c r="E25" s="769"/>
      <c r="F25" s="769"/>
      <c r="G25" s="769"/>
      <c r="H25" s="769"/>
      <c r="I25" s="30"/>
    </row>
    <row r="26" spans="1:10" s="23" customFormat="1" ht="17.25" customHeight="1" x14ac:dyDescent="0.25">
      <c r="B26" s="110"/>
      <c r="C26" s="111"/>
      <c r="D26" s="109"/>
      <c r="E26" s="108"/>
      <c r="F26" s="108"/>
      <c r="G26" s="112"/>
      <c r="H26" s="112"/>
      <c r="I26" s="30"/>
    </row>
    <row r="27" spans="1:10" ht="15" x14ac:dyDescent="0.25">
      <c r="A27" s="38">
        <v>5139</v>
      </c>
      <c r="B27" s="272" t="s">
        <v>222</v>
      </c>
      <c r="E27" s="38"/>
      <c r="G27" s="779">
        <v>35</v>
      </c>
      <c r="H27" s="780"/>
      <c r="I27" s="37"/>
      <c r="J27" s="37"/>
    </row>
    <row r="28" spans="1:10" s="23" customFormat="1" ht="17.25" customHeight="1" x14ac:dyDescent="0.2">
      <c r="B28" s="884" t="s">
        <v>288</v>
      </c>
      <c r="C28" s="884"/>
      <c r="D28" s="884"/>
      <c r="E28" s="884"/>
      <c r="F28" s="884"/>
      <c r="G28" s="884"/>
      <c r="H28" s="884"/>
      <c r="I28" s="30"/>
    </row>
    <row r="29" spans="1:10" s="23" customFormat="1" ht="17.25" customHeight="1" x14ac:dyDescent="0.25">
      <c r="B29" s="110"/>
      <c r="C29" s="111"/>
      <c r="D29" s="109"/>
      <c r="E29" s="108"/>
      <c r="F29" s="108"/>
      <c r="G29" s="271"/>
      <c r="H29" s="271"/>
      <c r="I29" s="30"/>
    </row>
    <row r="30" spans="1:10" ht="15" x14ac:dyDescent="0.25">
      <c r="A30" s="38">
        <v>5164</v>
      </c>
      <c r="B30" s="42" t="s">
        <v>30</v>
      </c>
      <c r="G30" s="779">
        <v>16</v>
      </c>
      <c r="H30" s="780"/>
    </row>
    <row r="31" spans="1:10" ht="15" customHeight="1" x14ac:dyDescent="0.2">
      <c r="B31" s="793" t="s">
        <v>218</v>
      </c>
      <c r="C31" s="793"/>
      <c r="D31" s="793"/>
      <c r="E31" s="793"/>
      <c r="F31" s="793"/>
      <c r="G31" s="793"/>
      <c r="H31" s="793"/>
    </row>
    <row r="32" spans="1:10" ht="15" customHeight="1" x14ac:dyDescent="0.2">
      <c r="B32" s="793"/>
      <c r="C32" s="793"/>
      <c r="D32" s="793"/>
      <c r="E32" s="793"/>
      <c r="F32" s="793"/>
      <c r="G32" s="793"/>
      <c r="H32" s="793"/>
    </row>
    <row r="33" spans="1:8" ht="15" x14ac:dyDescent="0.25">
      <c r="B33" s="53"/>
      <c r="G33" s="54"/>
      <c r="H33" s="55"/>
    </row>
    <row r="34" spans="1:8" ht="15" x14ac:dyDescent="0.25">
      <c r="A34" s="38">
        <v>5166</v>
      </c>
      <c r="B34" s="42" t="s">
        <v>12</v>
      </c>
      <c r="G34" s="779">
        <v>24</v>
      </c>
      <c r="H34" s="780"/>
    </row>
    <row r="35" spans="1:8" ht="15" customHeight="1" x14ac:dyDescent="0.2">
      <c r="B35" s="749" t="s">
        <v>253</v>
      </c>
      <c r="C35" s="749"/>
      <c r="D35" s="749"/>
      <c r="E35" s="749"/>
      <c r="F35" s="749"/>
      <c r="G35" s="749"/>
      <c r="H35" s="749"/>
    </row>
    <row r="36" spans="1:8" ht="15" customHeight="1" x14ac:dyDescent="0.2">
      <c r="B36" s="749"/>
      <c r="C36" s="749"/>
      <c r="D36" s="749"/>
      <c r="E36" s="749"/>
      <c r="F36" s="749"/>
      <c r="G36" s="749"/>
      <c r="H36" s="749"/>
    </row>
    <row r="37" spans="1:8" ht="15" x14ac:dyDescent="0.25">
      <c r="B37" s="42"/>
      <c r="G37" s="54"/>
      <c r="H37" s="55"/>
    </row>
    <row r="38" spans="1:8" ht="15" x14ac:dyDescent="0.25">
      <c r="A38" s="38">
        <v>5169</v>
      </c>
      <c r="B38" s="42" t="s">
        <v>14</v>
      </c>
      <c r="C38" s="62"/>
      <c r="D38" s="62"/>
      <c r="E38" s="62"/>
      <c r="F38" s="62"/>
      <c r="G38" s="779">
        <v>350</v>
      </c>
      <c r="H38" s="780"/>
    </row>
    <row r="39" spans="1:8" ht="15" x14ac:dyDescent="0.2">
      <c r="B39" s="749" t="s">
        <v>287</v>
      </c>
      <c r="C39" s="769"/>
      <c r="D39" s="769"/>
      <c r="E39" s="769"/>
      <c r="F39" s="769"/>
      <c r="G39" s="769"/>
      <c r="H39" s="769"/>
    </row>
    <row r="40" spans="1:8" ht="15" x14ac:dyDescent="0.25">
      <c r="B40" s="106"/>
      <c r="C40" s="107"/>
      <c r="D40" s="107"/>
      <c r="E40" s="107"/>
      <c r="F40" s="107"/>
      <c r="G40" s="107"/>
      <c r="H40" s="107"/>
    </row>
    <row r="41" spans="1:8" ht="15" x14ac:dyDescent="0.25">
      <c r="A41" s="38">
        <v>5175</v>
      </c>
      <c r="B41" s="42" t="s">
        <v>27</v>
      </c>
      <c r="C41" s="62"/>
      <c r="D41" s="62"/>
      <c r="E41" s="62"/>
      <c r="F41" s="62"/>
      <c r="G41" s="779">
        <v>16</v>
      </c>
      <c r="H41" s="780"/>
    </row>
    <row r="42" spans="1:8" ht="15" customHeight="1" x14ac:dyDescent="0.2">
      <c r="B42" s="793" t="s">
        <v>219</v>
      </c>
      <c r="C42" s="793"/>
      <c r="D42" s="793"/>
      <c r="E42" s="793"/>
      <c r="F42" s="793"/>
      <c r="G42" s="793"/>
      <c r="H42" s="793"/>
    </row>
    <row r="43" spans="1:8" x14ac:dyDescent="0.2">
      <c r="B43" s="793"/>
      <c r="C43" s="793"/>
      <c r="D43" s="793"/>
      <c r="E43" s="793"/>
      <c r="F43" s="793"/>
      <c r="G43" s="793"/>
      <c r="H43" s="793"/>
    </row>
    <row r="45" spans="1:8" x14ac:dyDescent="0.2">
      <c r="D45" s="300" t="s">
        <v>317</v>
      </c>
      <c r="E45" s="301">
        <f>SUM(E12)</f>
        <v>70485</v>
      </c>
      <c r="F45" s="301">
        <f t="shared" ref="F45:G45" si="3">SUM(F12)</f>
        <v>34300</v>
      </c>
      <c r="G45" s="301">
        <f t="shared" si="3"/>
        <v>0</v>
      </c>
    </row>
    <row r="46" spans="1:8" x14ac:dyDescent="0.2">
      <c r="D46" s="300" t="s">
        <v>318</v>
      </c>
      <c r="E46" s="301">
        <v>0</v>
      </c>
      <c r="F46" s="301">
        <v>0</v>
      </c>
      <c r="G46" s="301">
        <v>0</v>
      </c>
    </row>
    <row r="47" spans="1:8" ht="15" x14ac:dyDescent="0.25">
      <c r="D47" s="302" t="s">
        <v>313</v>
      </c>
      <c r="E47" s="303">
        <f>SUM(E45:E46)</f>
        <v>70485</v>
      </c>
      <c r="F47" s="303">
        <f t="shared" ref="F47:G47" si="4">SUM(F45:F46)</f>
        <v>34300</v>
      </c>
      <c r="G47" s="303">
        <f t="shared" si="4"/>
        <v>0</v>
      </c>
    </row>
  </sheetData>
  <mergeCells count="19">
    <mergeCell ref="B31:H32"/>
    <mergeCell ref="B28:H28"/>
    <mergeCell ref="G16:H16"/>
    <mergeCell ref="G17:H17"/>
    <mergeCell ref="B42:H43"/>
    <mergeCell ref="B18:H20"/>
    <mergeCell ref="G1:H1"/>
    <mergeCell ref="B12:D12"/>
    <mergeCell ref="B13:H13"/>
    <mergeCell ref="G41:H41"/>
    <mergeCell ref="G22:H22"/>
    <mergeCell ref="G30:H30"/>
    <mergeCell ref="G34:H34"/>
    <mergeCell ref="G23:H23"/>
    <mergeCell ref="B24:H25"/>
    <mergeCell ref="G38:H38"/>
    <mergeCell ref="B39:H39"/>
    <mergeCell ref="G27:H27"/>
    <mergeCell ref="B35:H36"/>
  </mergeCells>
  <pageMargins left="0.70866141732283472" right="0.70866141732283472" top="0.78740157480314965" bottom="0.78740157480314965" header="0.31496062992125984" footer="0.31496062992125984"/>
  <pageSetup paperSize="9" scale="67" firstPageNumber="67" orientation="portrait" useFirstPageNumber="1" r:id="rId1"/>
  <headerFooter>
    <oddFooter>&amp;L&amp;"-,Kurzíva"Zastupitelstvo Olomouckého kraje 21-12-2020
11. - Rozpočet Olomouckého kraje 2021 - návrh rozpočtu
Příloha č. 3a): Výdaje odborů &amp;R&amp;"-,Kurzíva"Strana &amp;P (Celkem 150)</oddFooter>
  </headerFooter>
  <colBreaks count="1" manualBreakCount="1">
    <brk id="12" max="10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31"/>
  <sheetViews>
    <sheetView showGridLines="0" view="pageBreakPreview" zoomScaleNormal="100" zoomScaleSheetLayoutView="100" workbookViewId="0">
      <selection activeCell="K58" sqref="K58"/>
    </sheetView>
  </sheetViews>
  <sheetFormatPr defaultColWidth="9.140625" defaultRowHeight="12.75" x14ac:dyDescent="0.2"/>
  <cols>
    <col min="1" max="1" width="9.140625" style="3"/>
    <col min="2" max="2" width="42.42578125" style="3" customWidth="1"/>
    <col min="3" max="3" width="4.28515625" style="3" customWidth="1"/>
    <col min="4" max="5" width="15.7109375" style="16" hidden="1" customWidth="1"/>
    <col min="6" max="6" width="18.42578125" style="16" customWidth="1"/>
    <col min="7" max="7" width="18.140625" style="16" bestFit="1" customWidth="1"/>
    <col min="8" max="8" width="18.42578125" style="16" customWidth="1"/>
    <col min="9" max="9" width="9" style="17" customWidth="1"/>
    <col min="10" max="11" width="18.42578125" style="16" customWidth="1"/>
    <col min="12" max="12" width="3.140625" style="3" customWidth="1"/>
    <col min="13" max="13" width="10.140625" style="12" customWidth="1"/>
    <col min="14" max="14" width="10.140625" style="14" customWidth="1"/>
    <col min="15" max="15" width="10.140625" style="3" customWidth="1"/>
    <col min="16" max="16" width="10" style="3" bestFit="1" customWidth="1"/>
    <col min="17" max="16384" width="9.140625" style="3"/>
  </cols>
  <sheetData>
    <row r="1" spans="1:16" ht="20.25" x14ac:dyDescent="0.3">
      <c r="A1" s="2" t="s">
        <v>389</v>
      </c>
    </row>
    <row r="2" spans="1:16" ht="15.75" x14ac:dyDescent="0.25">
      <c r="A2" s="4"/>
    </row>
    <row r="3" spans="1:16" ht="15.75" x14ac:dyDescent="0.25">
      <c r="A3" s="4" t="s">
        <v>82</v>
      </c>
    </row>
    <row r="4" spans="1:16" ht="13.5" thickBot="1" x14ac:dyDescent="0.25">
      <c r="D4" s="18"/>
      <c r="E4" s="18"/>
      <c r="F4" s="18"/>
      <c r="G4" s="18"/>
      <c r="H4" s="18"/>
      <c r="I4" s="185" t="s">
        <v>6</v>
      </c>
      <c r="J4" s="18"/>
      <c r="K4" s="18"/>
    </row>
    <row r="5" spans="1:16" ht="39" customHeight="1" thickTop="1" thickBot="1" x14ac:dyDescent="0.25">
      <c r="A5" s="735" t="s">
        <v>54</v>
      </c>
      <c r="B5" s="736"/>
      <c r="C5" s="10" t="s">
        <v>55</v>
      </c>
      <c r="D5" s="72" t="s">
        <v>182</v>
      </c>
      <c r="E5" s="72" t="s">
        <v>183</v>
      </c>
      <c r="F5" s="72" t="s">
        <v>315</v>
      </c>
      <c r="G5" s="72" t="s">
        <v>319</v>
      </c>
      <c r="H5" s="72" t="s">
        <v>316</v>
      </c>
      <c r="I5" s="27" t="s">
        <v>5</v>
      </c>
      <c r="J5" s="465" t="s">
        <v>430</v>
      </c>
      <c r="K5" s="72" t="s">
        <v>431</v>
      </c>
    </row>
    <row r="6" spans="1:16" ht="14.25" thickTop="1" thickBot="1" x14ac:dyDescent="0.25">
      <c r="A6" s="737">
        <v>1</v>
      </c>
      <c r="B6" s="738"/>
      <c r="C6" s="8">
        <v>2</v>
      </c>
      <c r="D6" s="9" t="s">
        <v>187</v>
      </c>
      <c r="E6" s="9" t="s">
        <v>188</v>
      </c>
      <c r="F6" s="9">
        <v>3</v>
      </c>
      <c r="G6" s="9">
        <v>4</v>
      </c>
      <c r="H6" s="9">
        <v>5</v>
      </c>
      <c r="I6" s="28" t="s">
        <v>232</v>
      </c>
      <c r="J6" s="466"/>
      <c r="K6" s="9">
        <v>5</v>
      </c>
    </row>
    <row r="7" spans="1:16" s="230" customFormat="1" ht="18" customHeight="1" thickTop="1" x14ac:dyDescent="0.25">
      <c r="A7" s="739" t="s">
        <v>0</v>
      </c>
      <c r="B7" s="740"/>
      <c r="C7" s="333">
        <v>1</v>
      </c>
      <c r="D7" s="334">
        <v>25921</v>
      </c>
      <c r="E7" s="334">
        <v>28085</v>
      </c>
      <c r="F7" s="334">
        <f>SUM('01'!E13)</f>
        <v>40612</v>
      </c>
      <c r="G7" s="334">
        <f>SUM('01'!F13)</f>
        <v>40663</v>
      </c>
      <c r="H7" s="334">
        <v>41317</v>
      </c>
      <c r="I7" s="335">
        <f>H7/F7*100</f>
        <v>101.7359401162218</v>
      </c>
      <c r="J7" s="467">
        <f>H7*0.03</f>
        <v>1239.51</v>
      </c>
      <c r="K7" s="334">
        <f>H7-J7</f>
        <v>40077.49</v>
      </c>
    </row>
    <row r="8" spans="1:16" s="230" customFormat="1" ht="18" hidden="1" customHeight="1" x14ac:dyDescent="0.25">
      <c r="A8" s="320" t="s">
        <v>321</v>
      </c>
      <c r="B8" s="321"/>
      <c r="C8" s="322"/>
      <c r="D8" s="323"/>
      <c r="E8" s="323"/>
      <c r="F8" s="323">
        <f>SUM('01'!E173)</f>
        <v>40612</v>
      </c>
      <c r="G8" s="323">
        <f>SUM('01'!F173)</f>
        <v>40663</v>
      </c>
      <c r="H8" s="323">
        <v>41317</v>
      </c>
      <c r="I8" s="324">
        <f t="shared" ref="I8" si="0">H8/F8*100</f>
        <v>101.7359401162218</v>
      </c>
      <c r="J8" s="468">
        <f>SUM('01'!I173)</f>
        <v>0</v>
      </c>
      <c r="K8" s="323">
        <v>41317</v>
      </c>
    </row>
    <row r="9" spans="1:16" s="230" customFormat="1" ht="18" hidden="1" customHeight="1" x14ac:dyDescent="0.25">
      <c r="A9" s="336" t="s">
        <v>322</v>
      </c>
      <c r="B9" s="337"/>
      <c r="C9" s="338"/>
      <c r="D9" s="339"/>
      <c r="E9" s="339"/>
      <c r="F9" s="339">
        <f>SUM('20'!E11)</f>
        <v>0</v>
      </c>
      <c r="G9" s="339">
        <f>SUM('20'!F11)</f>
        <v>0</v>
      </c>
      <c r="H9" s="339">
        <f>SUM('20'!G11)</f>
        <v>0</v>
      </c>
      <c r="I9" s="340">
        <v>0</v>
      </c>
      <c r="J9" s="468">
        <f>SUM('20'!I11)</f>
        <v>0</v>
      </c>
      <c r="K9" s="339">
        <f>SUM('20'!J11)</f>
        <v>0</v>
      </c>
    </row>
    <row r="10" spans="1:16" s="230" customFormat="1" ht="18" customHeight="1" x14ac:dyDescent="0.25">
      <c r="A10" s="741" t="s">
        <v>327</v>
      </c>
      <c r="B10" s="742"/>
      <c r="C10" s="345">
        <v>2</v>
      </c>
      <c r="D10" s="318">
        <v>37794</v>
      </c>
      <c r="E10" s="318">
        <f>24167+14</f>
        <v>24181</v>
      </c>
      <c r="F10" s="318">
        <f>SUM('02'!E12)</f>
        <v>383333</v>
      </c>
      <c r="G10" s="318">
        <f>SUM('02'!F12)</f>
        <v>395639</v>
      </c>
      <c r="H10" s="318">
        <v>383333</v>
      </c>
      <c r="I10" s="319">
        <f>H10/F10*100</f>
        <v>100</v>
      </c>
      <c r="J10" s="469">
        <f>H10*0.03</f>
        <v>11499.99</v>
      </c>
      <c r="K10" s="318">
        <f>H10-J10</f>
        <v>371833.01</v>
      </c>
    </row>
    <row r="11" spans="1:16" s="230" customFormat="1" ht="18" hidden="1" customHeight="1" x14ac:dyDescent="0.25">
      <c r="A11" s="320" t="s">
        <v>321</v>
      </c>
      <c r="B11" s="321"/>
      <c r="C11" s="322"/>
      <c r="D11" s="323"/>
      <c r="E11" s="323"/>
      <c r="F11" s="323">
        <f>SUM('02'!E76)</f>
        <v>383333</v>
      </c>
      <c r="G11" s="323">
        <f>SUM('02'!F76)</f>
        <v>395639</v>
      </c>
      <c r="H11" s="323">
        <v>383333</v>
      </c>
      <c r="I11" s="324">
        <f>H11/F11*100</f>
        <v>100</v>
      </c>
      <c r="J11" s="468">
        <f>SUM('02'!I76)</f>
        <v>0</v>
      </c>
      <c r="K11" s="323">
        <v>383333</v>
      </c>
      <c r="M11" s="254"/>
    </row>
    <row r="12" spans="1:16" s="230" customFormat="1" ht="18" hidden="1" customHeight="1" x14ac:dyDescent="0.25">
      <c r="A12" s="336" t="s">
        <v>322</v>
      </c>
      <c r="B12" s="337"/>
      <c r="C12" s="338"/>
      <c r="D12" s="339"/>
      <c r="E12" s="339"/>
      <c r="F12" s="339">
        <f>SUM('02'!E77)</f>
        <v>0</v>
      </c>
      <c r="G12" s="339">
        <f>SUM('02'!F77)</f>
        <v>0</v>
      </c>
      <c r="H12" s="339">
        <f>SUM('02'!G77)</f>
        <v>0</v>
      </c>
      <c r="I12" s="340">
        <v>0</v>
      </c>
      <c r="J12" s="470">
        <f>SUM('02'!I77)</f>
        <v>0</v>
      </c>
      <c r="K12" s="339">
        <f>SUM('02'!J77)</f>
        <v>0</v>
      </c>
    </row>
    <row r="13" spans="1:16" s="230" customFormat="1" ht="18" customHeight="1" x14ac:dyDescent="0.25">
      <c r="A13" s="730" t="s">
        <v>88</v>
      </c>
      <c r="B13" s="731"/>
      <c r="C13" s="345">
        <v>3</v>
      </c>
      <c r="D13" s="318">
        <v>305370</v>
      </c>
      <c r="E13" s="318">
        <v>315147</v>
      </c>
      <c r="F13" s="318">
        <f>SUM('03'!E13)</f>
        <v>96219</v>
      </c>
      <c r="G13" s="318">
        <f>SUM('03'!F13)</f>
        <v>97386</v>
      </c>
      <c r="H13" s="460">
        <v>97329</v>
      </c>
      <c r="I13" s="319">
        <f>H13/F13*100</f>
        <v>101.15361830823434</v>
      </c>
      <c r="J13" s="469">
        <f>H13*0.03</f>
        <v>2919.87</v>
      </c>
      <c r="K13" s="460">
        <f>H13-J13</f>
        <v>94409.13</v>
      </c>
      <c r="P13" s="254"/>
    </row>
    <row r="14" spans="1:16" s="230" customFormat="1" ht="18" hidden="1" customHeight="1" x14ac:dyDescent="0.25">
      <c r="A14" s="320" t="s">
        <v>321</v>
      </c>
      <c r="B14" s="321"/>
      <c r="C14" s="322"/>
      <c r="D14" s="323"/>
      <c r="E14" s="323"/>
      <c r="F14" s="323">
        <f>SUM('03'!E177)</f>
        <v>96219</v>
      </c>
      <c r="G14" s="323">
        <f>SUM('03'!F177)</f>
        <v>97386</v>
      </c>
      <c r="H14" s="461">
        <v>97329</v>
      </c>
      <c r="I14" s="324">
        <f t="shared" ref="I14" si="1">H14/F14*100</f>
        <v>101.15361830823434</v>
      </c>
      <c r="J14" s="471">
        <f>SUM('03'!I177)</f>
        <v>0</v>
      </c>
      <c r="K14" s="461">
        <v>97329</v>
      </c>
      <c r="M14" s="254"/>
    </row>
    <row r="15" spans="1:16" s="230" customFormat="1" ht="18" hidden="1" customHeight="1" x14ac:dyDescent="0.25">
      <c r="A15" s="336" t="s">
        <v>322</v>
      </c>
      <c r="B15" s="337"/>
      <c r="C15" s="338"/>
      <c r="D15" s="339"/>
      <c r="E15" s="339"/>
      <c r="F15" s="339">
        <f>SUM('04'!E88)</f>
        <v>0</v>
      </c>
      <c r="G15" s="339">
        <f>SUM('04'!F88)</f>
        <v>0</v>
      </c>
      <c r="H15" s="339">
        <f>SUM('04'!G88)</f>
        <v>0</v>
      </c>
      <c r="I15" s="340">
        <v>0</v>
      </c>
      <c r="J15" s="470">
        <f>SUM('04'!I88)</f>
        <v>0</v>
      </c>
      <c r="K15" s="339">
        <f>SUM('04'!J88)</f>
        <v>0</v>
      </c>
    </row>
    <row r="16" spans="1:16" s="230" customFormat="1" ht="18" customHeight="1" x14ac:dyDescent="0.25">
      <c r="A16" s="741" t="s">
        <v>130</v>
      </c>
      <c r="B16" s="742"/>
      <c r="C16" s="345">
        <v>4</v>
      </c>
      <c r="D16" s="318">
        <v>37794</v>
      </c>
      <c r="E16" s="318">
        <f>24167+14</f>
        <v>24181</v>
      </c>
      <c r="F16" s="318">
        <f>SUM('04'!E13)</f>
        <v>43560</v>
      </c>
      <c r="G16" s="318">
        <f>SUM('04'!F13)</f>
        <v>54635</v>
      </c>
      <c r="H16" s="318">
        <v>43694</v>
      </c>
      <c r="I16" s="319">
        <f t="shared" ref="I16:I58" si="2">H16/F16*100</f>
        <v>100.30762167125803</v>
      </c>
      <c r="J16" s="469">
        <f>H16*0.03</f>
        <v>1310.82</v>
      </c>
      <c r="K16" s="318">
        <f>H16-J16</f>
        <v>42383.18</v>
      </c>
    </row>
    <row r="17" spans="1:16" s="230" customFormat="1" ht="18" hidden="1" customHeight="1" x14ac:dyDescent="0.25">
      <c r="A17" s="320" t="s">
        <v>321</v>
      </c>
      <c r="B17" s="321"/>
      <c r="C17" s="322"/>
      <c r="D17" s="323"/>
      <c r="E17" s="323"/>
      <c r="F17" s="323">
        <f>SUM('04'!E90)</f>
        <v>41395</v>
      </c>
      <c r="G17" s="323">
        <f>SUM('04'!F90)</f>
        <v>41395</v>
      </c>
      <c r="H17" s="323">
        <f>SUM('04'!G90)</f>
        <v>42035</v>
      </c>
      <c r="I17" s="324">
        <f t="shared" si="2"/>
        <v>101.54608044449813</v>
      </c>
      <c r="J17" s="468">
        <f>SUM('04'!I90)</f>
        <v>0</v>
      </c>
      <c r="K17" s="318">
        <f t="shared" ref="K17:K48" si="3">H17-J17</f>
        <v>42035</v>
      </c>
      <c r="M17" s="254"/>
    </row>
    <row r="18" spans="1:16" s="230" customFormat="1" ht="18" hidden="1" customHeight="1" x14ac:dyDescent="0.25">
      <c r="A18" s="336" t="s">
        <v>322</v>
      </c>
      <c r="B18" s="337"/>
      <c r="C18" s="338"/>
      <c r="D18" s="339"/>
      <c r="E18" s="339"/>
      <c r="F18" s="339">
        <f>SUM('04'!E91)</f>
        <v>2165</v>
      </c>
      <c r="G18" s="339">
        <f>SUM('04'!F91)</f>
        <v>13240</v>
      </c>
      <c r="H18" s="339">
        <f>SUM('04'!G91)</f>
        <v>8905</v>
      </c>
      <c r="I18" s="340">
        <v>0</v>
      </c>
      <c r="J18" s="470">
        <f>SUM('04'!I91)</f>
        <v>0</v>
      </c>
      <c r="K18" s="318">
        <f t="shared" si="3"/>
        <v>8905</v>
      </c>
    </row>
    <row r="19" spans="1:16" s="231" customFormat="1" ht="18" customHeight="1" x14ac:dyDescent="0.25">
      <c r="A19" s="741" t="s">
        <v>158</v>
      </c>
      <c r="B19" s="742"/>
      <c r="C19" s="345">
        <v>6</v>
      </c>
      <c r="D19" s="318">
        <v>24589</v>
      </c>
      <c r="E19" s="318">
        <v>28131</v>
      </c>
      <c r="F19" s="318">
        <f>SUM('06'!E11)</f>
        <v>35220</v>
      </c>
      <c r="G19" s="318">
        <f>SUM('06'!F11)</f>
        <v>36109</v>
      </c>
      <c r="H19" s="318">
        <v>35830</v>
      </c>
      <c r="I19" s="319">
        <f>H19/F19*100</f>
        <v>101.73197047132312</v>
      </c>
      <c r="J19" s="469">
        <f>H19*0.03</f>
        <v>1074.8999999999999</v>
      </c>
      <c r="K19" s="318">
        <f t="shared" si="3"/>
        <v>34755.1</v>
      </c>
      <c r="L19" s="230"/>
      <c r="M19" s="230"/>
      <c r="N19" s="230"/>
    </row>
    <row r="20" spans="1:16" s="231" customFormat="1" ht="18" hidden="1" customHeight="1" x14ac:dyDescent="0.25">
      <c r="A20" s="320" t="s">
        <v>321</v>
      </c>
      <c r="B20" s="321"/>
      <c r="C20" s="322"/>
      <c r="D20" s="323"/>
      <c r="E20" s="323"/>
      <c r="F20" s="323">
        <f>SUM('06'!E66)</f>
        <v>35220</v>
      </c>
      <c r="G20" s="323">
        <f>SUM('06'!F66)</f>
        <v>36109</v>
      </c>
      <c r="H20" s="323">
        <f>SUM('06'!G66)</f>
        <v>41055</v>
      </c>
      <c r="I20" s="324">
        <f t="shared" ref="I20" si="4">H20/F20*100</f>
        <v>116.5672913117547</v>
      </c>
      <c r="J20" s="468">
        <f>SUM('06'!I66)</f>
        <v>0</v>
      </c>
      <c r="K20" s="318">
        <f t="shared" si="3"/>
        <v>41055</v>
      </c>
      <c r="L20" s="230"/>
      <c r="M20" s="230"/>
      <c r="N20" s="230"/>
    </row>
    <row r="21" spans="1:16" s="231" customFormat="1" ht="18" hidden="1" customHeight="1" x14ac:dyDescent="0.25">
      <c r="A21" s="336" t="s">
        <v>322</v>
      </c>
      <c r="B21" s="337"/>
      <c r="C21" s="338"/>
      <c r="D21" s="339"/>
      <c r="E21" s="339"/>
      <c r="F21" s="339">
        <f>SUM('06'!E67)</f>
        <v>0</v>
      </c>
      <c r="G21" s="339">
        <f>SUM('06'!F67)</f>
        <v>0</v>
      </c>
      <c r="H21" s="339">
        <f>SUM('06'!G67)</f>
        <v>0</v>
      </c>
      <c r="I21" s="340">
        <v>0</v>
      </c>
      <c r="J21" s="470">
        <f>SUM('06'!I67)</f>
        <v>0</v>
      </c>
      <c r="K21" s="318">
        <f t="shared" si="3"/>
        <v>0</v>
      </c>
      <c r="L21" s="230"/>
      <c r="M21" s="230"/>
      <c r="N21" s="230"/>
    </row>
    <row r="22" spans="1:16" s="230" customFormat="1" ht="18" customHeight="1" x14ac:dyDescent="0.25">
      <c r="A22" s="730" t="s">
        <v>56</v>
      </c>
      <c r="B22" s="731"/>
      <c r="C22" s="345">
        <v>7</v>
      </c>
      <c r="D22" s="318">
        <v>46380</v>
      </c>
      <c r="E22" s="318">
        <v>45038</v>
      </c>
      <c r="F22" s="318">
        <f>SUM('07'!E12)</f>
        <v>241630</v>
      </c>
      <c r="G22" s="318">
        <f>SUM('07'!F12)</f>
        <v>323540</v>
      </c>
      <c r="H22" s="318">
        <v>223230</v>
      </c>
      <c r="I22" s="319">
        <f t="shared" si="2"/>
        <v>92.385051525058969</v>
      </c>
      <c r="J22" s="469">
        <f>H22*0.03</f>
        <v>6696.9</v>
      </c>
      <c r="K22" s="318">
        <f t="shared" si="3"/>
        <v>216533.1</v>
      </c>
    </row>
    <row r="23" spans="1:16" s="231" customFormat="1" ht="18" hidden="1" customHeight="1" x14ac:dyDescent="0.25">
      <c r="A23" s="320" t="s">
        <v>321</v>
      </c>
      <c r="B23" s="321"/>
      <c r="C23" s="322"/>
      <c r="D23" s="323"/>
      <c r="E23" s="323"/>
      <c r="F23" s="323">
        <f>SUM('07'!E56)</f>
        <v>241630</v>
      </c>
      <c r="G23" s="323">
        <f>SUM('07'!F56)</f>
        <v>323540</v>
      </c>
      <c r="H23" s="323">
        <f>SUM('07'!G56)</f>
        <v>334064</v>
      </c>
      <c r="I23" s="324">
        <f t="shared" si="2"/>
        <v>138.25435583329883</v>
      </c>
      <c r="J23" s="468">
        <f>SUM('07'!I56)</f>
        <v>0</v>
      </c>
      <c r="K23" s="318">
        <f t="shared" si="3"/>
        <v>334064</v>
      </c>
      <c r="L23" s="230"/>
      <c r="M23" s="230"/>
      <c r="N23" s="230"/>
    </row>
    <row r="24" spans="1:16" s="231" customFormat="1" ht="18" hidden="1" customHeight="1" x14ac:dyDescent="0.25">
      <c r="A24" s="336" t="s">
        <v>322</v>
      </c>
      <c r="B24" s="337"/>
      <c r="C24" s="338"/>
      <c r="D24" s="339"/>
      <c r="E24" s="339"/>
      <c r="F24" s="339">
        <f>SUM('06'!E70)</f>
        <v>0</v>
      </c>
      <c r="G24" s="339">
        <f>SUM('06'!F70)</f>
        <v>0</v>
      </c>
      <c r="H24" s="339">
        <f>SUM('06'!G70)</f>
        <v>0</v>
      </c>
      <c r="I24" s="340">
        <v>0</v>
      </c>
      <c r="J24" s="470">
        <f>SUM('06'!I70)</f>
        <v>0</v>
      </c>
      <c r="K24" s="318">
        <f t="shared" si="3"/>
        <v>0</v>
      </c>
      <c r="L24" s="230"/>
      <c r="M24" s="230"/>
      <c r="N24" s="230"/>
    </row>
    <row r="25" spans="1:16" s="275" customFormat="1" ht="18" customHeight="1" x14ac:dyDescent="0.25">
      <c r="A25" s="743" t="s">
        <v>134</v>
      </c>
      <c r="B25" s="744"/>
      <c r="C25" s="345">
        <v>8</v>
      </c>
      <c r="D25" s="373">
        <v>7505</v>
      </c>
      <c r="E25" s="373">
        <v>9297</v>
      </c>
      <c r="F25" s="373">
        <f>SUM('08'!E16)</f>
        <v>33446</v>
      </c>
      <c r="G25" s="373">
        <f>SUM('08'!F16)</f>
        <v>28550</v>
      </c>
      <c r="H25" s="373">
        <v>37109</v>
      </c>
      <c r="I25" s="319">
        <f>H25/F25*100</f>
        <v>110.9519822998266</v>
      </c>
      <c r="J25" s="469">
        <f>H25*0.03</f>
        <v>1113.27</v>
      </c>
      <c r="K25" s="318">
        <f t="shared" si="3"/>
        <v>35995.730000000003</v>
      </c>
    </row>
    <row r="26" spans="1:16" s="230" customFormat="1" ht="18" hidden="1" customHeight="1" x14ac:dyDescent="0.25">
      <c r="A26" s="320" t="s">
        <v>321</v>
      </c>
      <c r="B26" s="321"/>
      <c r="C26" s="322"/>
      <c r="D26" s="323"/>
      <c r="E26" s="323"/>
      <c r="F26" s="323">
        <f>SUM('08'!E264)</f>
        <v>33446</v>
      </c>
      <c r="G26" s="323">
        <f>SUM('08'!F264)</f>
        <v>28550</v>
      </c>
      <c r="H26" s="323">
        <f>SUM('08'!G264)</f>
        <v>39023</v>
      </c>
      <c r="I26" s="324">
        <f t="shared" ref="I26" si="5">H26/F26*100</f>
        <v>116.67463971775398</v>
      </c>
      <c r="J26" s="468">
        <f>SUM('08'!I264)</f>
        <v>0</v>
      </c>
      <c r="K26" s="318">
        <f t="shared" si="3"/>
        <v>39023</v>
      </c>
      <c r="M26" s="254"/>
    </row>
    <row r="27" spans="1:16" s="230" customFormat="1" ht="18" hidden="1" customHeight="1" x14ac:dyDescent="0.25">
      <c r="A27" s="336" t="s">
        <v>322</v>
      </c>
      <c r="B27" s="337"/>
      <c r="C27" s="338"/>
      <c r="D27" s="339"/>
      <c r="E27" s="339"/>
      <c r="F27" s="339">
        <f>SUM('04'!E98)</f>
        <v>0</v>
      </c>
      <c r="G27" s="339">
        <f>SUM('04'!F98)</f>
        <v>0</v>
      </c>
      <c r="H27" s="339">
        <f>SUM('04'!G98)</f>
        <v>0</v>
      </c>
      <c r="I27" s="340">
        <v>0</v>
      </c>
      <c r="J27" s="470">
        <f>SUM('04'!I98)</f>
        <v>0</v>
      </c>
      <c r="K27" s="318">
        <f t="shared" si="3"/>
        <v>0</v>
      </c>
    </row>
    <row r="28" spans="1:16" s="264" customFormat="1" ht="18" customHeight="1" x14ac:dyDescent="0.25">
      <c r="A28" s="730" t="s">
        <v>51</v>
      </c>
      <c r="B28" s="731"/>
      <c r="C28" s="345">
        <v>9</v>
      </c>
      <c r="D28" s="318">
        <v>4793</v>
      </c>
      <c r="E28" s="318">
        <v>5130</v>
      </c>
      <c r="F28" s="318">
        <f>SUM('09'!E21)</f>
        <v>6195</v>
      </c>
      <c r="G28" s="318">
        <f>SUM('09'!F21)</f>
        <v>6445</v>
      </c>
      <c r="H28" s="318">
        <v>6387</v>
      </c>
      <c r="I28" s="319">
        <f t="shared" si="2"/>
        <v>103.09927360774817</v>
      </c>
      <c r="J28" s="469">
        <f>H28*0.03</f>
        <v>191.60999999999999</v>
      </c>
      <c r="K28" s="318">
        <f t="shared" si="3"/>
        <v>6195.39</v>
      </c>
      <c r="P28" s="274"/>
    </row>
    <row r="29" spans="1:16" s="230" customFormat="1" ht="18" hidden="1" customHeight="1" x14ac:dyDescent="0.25">
      <c r="A29" s="320" t="s">
        <v>321</v>
      </c>
      <c r="B29" s="321"/>
      <c r="C29" s="322"/>
      <c r="D29" s="323"/>
      <c r="E29" s="323"/>
      <c r="F29" s="323">
        <f>SUM('09'!E157)</f>
        <v>6195</v>
      </c>
      <c r="G29" s="323">
        <f>SUM('09'!F157)</f>
        <v>6445</v>
      </c>
      <c r="H29" s="323">
        <f>SUM('09'!G157)</f>
        <v>6195</v>
      </c>
      <c r="I29" s="324">
        <f t="shared" si="2"/>
        <v>100</v>
      </c>
      <c r="J29" s="468">
        <f>SUM('09'!I157)</f>
        <v>0</v>
      </c>
      <c r="K29" s="318">
        <f t="shared" si="3"/>
        <v>6195</v>
      </c>
      <c r="M29" s="254"/>
    </row>
    <row r="30" spans="1:16" s="230" customFormat="1" ht="18" hidden="1" customHeight="1" x14ac:dyDescent="0.25">
      <c r="A30" s="336" t="s">
        <v>322</v>
      </c>
      <c r="B30" s="337"/>
      <c r="C30" s="338"/>
      <c r="D30" s="339"/>
      <c r="E30" s="339"/>
      <c r="F30" s="339">
        <f>SUM('04'!E101)</f>
        <v>0</v>
      </c>
      <c r="G30" s="339">
        <f>SUM('04'!F101)</f>
        <v>0</v>
      </c>
      <c r="H30" s="339">
        <f>SUM('04'!G101)</f>
        <v>0</v>
      </c>
      <c r="I30" s="340">
        <v>0</v>
      </c>
      <c r="J30" s="470">
        <f>SUM('04'!I101)</f>
        <v>0</v>
      </c>
      <c r="K30" s="318">
        <f t="shared" si="3"/>
        <v>0</v>
      </c>
    </row>
    <row r="31" spans="1:16" s="264" customFormat="1" ht="18" customHeight="1" x14ac:dyDescent="0.25">
      <c r="A31" s="730" t="s">
        <v>161</v>
      </c>
      <c r="B31" s="731"/>
      <c r="C31" s="317">
        <v>10</v>
      </c>
      <c r="D31" s="318">
        <v>14184</v>
      </c>
      <c r="E31" s="318">
        <f>10107+870</f>
        <v>10977</v>
      </c>
      <c r="F31" s="318">
        <f>SUM('10'!E19)</f>
        <v>10603</v>
      </c>
      <c r="G31" s="318">
        <f>SUM('10'!F19)</f>
        <v>13626</v>
      </c>
      <c r="H31" s="318">
        <v>10931</v>
      </c>
      <c r="I31" s="319">
        <f t="shared" si="2"/>
        <v>103.09346411393001</v>
      </c>
      <c r="J31" s="469">
        <f>H31*0.03</f>
        <v>327.93</v>
      </c>
      <c r="K31" s="318">
        <f t="shared" si="3"/>
        <v>10603.07</v>
      </c>
    </row>
    <row r="32" spans="1:16" s="230" customFormat="1" ht="18" hidden="1" customHeight="1" x14ac:dyDescent="0.25">
      <c r="A32" s="320" t="s">
        <v>321</v>
      </c>
      <c r="B32" s="321"/>
      <c r="C32" s="322"/>
      <c r="D32" s="323"/>
      <c r="E32" s="323"/>
      <c r="F32" s="323">
        <f>SUM('10'!E151)</f>
        <v>10603</v>
      </c>
      <c r="G32" s="323">
        <f>SUM('10'!F151)</f>
        <v>13626</v>
      </c>
      <c r="H32" s="323">
        <f>SUM('10'!G151)</f>
        <v>12058</v>
      </c>
      <c r="I32" s="324">
        <f t="shared" si="2"/>
        <v>113.72253135904933</v>
      </c>
      <c r="J32" s="468">
        <f>SUM('10'!I151)</f>
        <v>0</v>
      </c>
      <c r="K32" s="318">
        <f t="shared" si="3"/>
        <v>12058</v>
      </c>
      <c r="M32" s="254"/>
    </row>
    <row r="33" spans="1:16" s="230" customFormat="1" ht="18" hidden="1" customHeight="1" x14ac:dyDescent="0.25">
      <c r="A33" s="336" t="s">
        <v>322</v>
      </c>
      <c r="B33" s="337"/>
      <c r="C33" s="338"/>
      <c r="D33" s="339"/>
      <c r="E33" s="339"/>
      <c r="F33" s="339">
        <f>SUM('04'!E100)</f>
        <v>0</v>
      </c>
      <c r="G33" s="339">
        <f>SUM('04'!F100)</f>
        <v>0</v>
      </c>
      <c r="H33" s="339">
        <f>SUM('04'!G100)</f>
        <v>0</v>
      </c>
      <c r="I33" s="340">
        <v>0</v>
      </c>
      <c r="J33" s="470">
        <f>SUM('04'!I100)</f>
        <v>0</v>
      </c>
      <c r="K33" s="318">
        <f t="shared" si="3"/>
        <v>0</v>
      </c>
    </row>
    <row r="34" spans="1:16" s="230" customFormat="1" ht="18" customHeight="1" x14ac:dyDescent="0.25">
      <c r="A34" s="730" t="s">
        <v>52</v>
      </c>
      <c r="B34" s="731"/>
      <c r="C34" s="317">
        <v>11</v>
      </c>
      <c r="D34" s="318">
        <v>5245</v>
      </c>
      <c r="E34" s="318">
        <v>1330</v>
      </c>
      <c r="F34" s="318">
        <f>SUM('11'!E16)</f>
        <v>2850</v>
      </c>
      <c r="G34" s="318">
        <f>SUM('11'!F16)</f>
        <v>3090</v>
      </c>
      <c r="H34" s="318">
        <v>2938</v>
      </c>
      <c r="I34" s="319">
        <f t="shared" si="2"/>
        <v>103.0877192982456</v>
      </c>
      <c r="J34" s="469">
        <f>H34*0.03</f>
        <v>88.14</v>
      </c>
      <c r="K34" s="318">
        <f t="shared" si="3"/>
        <v>2849.86</v>
      </c>
      <c r="P34" s="254"/>
    </row>
    <row r="35" spans="1:16" s="230" customFormat="1" ht="18" hidden="1" customHeight="1" x14ac:dyDescent="0.25">
      <c r="A35" s="320" t="s">
        <v>321</v>
      </c>
      <c r="B35" s="321"/>
      <c r="C35" s="322"/>
      <c r="D35" s="323"/>
      <c r="E35" s="323"/>
      <c r="F35" s="323">
        <f>SUM('11'!E197)</f>
        <v>2850</v>
      </c>
      <c r="G35" s="323">
        <f>SUM('11'!F197)</f>
        <v>3090</v>
      </c>
      <c r="H35" s="323">
        <f>SUM('11'!G197)</f>
        <v>2737</v>
      </c>
      <c r="I35" s="324">
        <f t="shared" si="2"/>
        <v>96.035087719298247</v>
      </c>
      <c r="J35" s="468">
        <f>SUM('11'!I197)</f>
        <v>0</v>
      </c>
      <c r="K35" s="318">
        <f t="shared" si="3"/>
        <v>2737</v>
      </c>
      <c r="M35" s="254"/>
    </row>
    <row r="36" spans="1:16" s="230" customFormat="1" ht="18" hidden="1" customHeight="1" x14ac:dyDescent="0.25">
      <c r="A36" s="336" t="s">
        <v>322</v>
      </c>
      <c r="B36" s="337"/>
      <c r="C36" s="338"/>
      <c r="D36" s="339"/>
      <c r="E36" s="339"/>
      <c r="F36" s="339">
        <f>SUM('04'!E103)</f>
        <v>0</v>
      </c>
      <c r="G36" s="339">
        <f>SUM('04'!F103)</f>
        <v>0</v>
      </c>
      <c r="H36" s="339">
        <f>SUM('04'!G103)</f>
        <v>0</v>
      </c>
      <c r="I36" s="340">
        <v>0</v>
      </c>
      <c r="J36" s="470">
        <f>SUM('04'!I103)</f>
        <v>0</v>
      </c>
      <c r="K36" s="318">
        <f t="shared" si="3"/>
        <v>0</v>
      </c>
    </row>
    <row r="37" spans="1:16" s="230" customFormat="1" ht="18" customHeight="1" x14ac:dyDescent="0.25">
      <c r="A37" s="724" t="s">
        <v>53</v>
      </c>
      <c r="B37" s="725"/>
      <c r="C37" s="317">
        <v>12</v>
      </c>
      <c r="D37" s="318">
        <v>835</v>
      </c>
      <c r="E37" s="318">
        <v>3238</v>
      </c>
      <c r="F37" s="318">
        <f>SUM('12'!E13)</f>
        <v>1859</v>
      </c>
      <c r="G37" s="318">
        <f>SUM('12'!F13)</f>
        <v>1797</v>
      </c>
      <c r="H37" s="318">
        <v>1859</v>
      </c>
      <c r="I37" s="319">
        <f t="shared" si="2"/>
        <v>100</v>
      </c>
      <c r="J37" s="469">
        <f>H37*0.03</f>
        <v>55.769999999999996</v>
      </c>
      <c r="K37" s="318">
        <f t="shared" si="3"/>
        <v>1803.23</v>
      </c>
      <c r="L37" s="254"/>
      <c r="M37" s="254"/>
      <c r="N37" s="254"/>
      <c r="O37" s="254"/>
      <c r="P37" s="254"/>
    </row>
    <row r="38" spans="1:16" s="230" customFormat="1" ht="18" hidden="1" customHeight="1" x14ac:dyDescent="0.25">
      <c r="A38" s="320" t="s">
        <v>321</v>
      </c>
      <c r="B38" s="321"/>
      <c r="C38" s="322"/>
      <c r="D38" s="323"/>
      <c r="E38" s="323"/>
      <c r="F38" s="323">
        <f>SUM('12'!E43)</f>
        <v>1859</v>
      </c>
      <c r="G38" s="323">
        <f>SUM('12'!F43)</f>
        <v>1797</v>
      </c>
      <c r="H38" s="323">
        <f>SUM('12'!G43)</f>
        <v>920</v>
      </c>
      <c r="I38" s="324">
        <f t="shared" si="2"/>
        <v>49.488972565895644</v>
      </c>
      <c r="J38" s="468">
        <f>SUM('12'!I43)</f>
        <v>0</v>
      </c>
      <c r="K38" s="318">
        <f t="shared" si="3"/>
        <v>920</v>
      </c>
      <c r="M38" s="254"/>
    </row>
    <row r="39" spans="1:16" s="230" customFormat="1" ht="18" hidden="1" customHeight="1" x14ac:dyDescent="0.25">
      <c r="A39" s="336" t="s">
        <v>322</v>
      </c>
      <c r="B39" s="337"/>
      <c r="C39" s="338"/>
      <c r="D39" s="339"/>
      <c r="E39" s="339"/>
      <c r="F39" s="339">
        <f>SUM('04'!E98)</f>
        <v>0</v>
      </c>
      <c r="G39" s="339">
        <f>SUM('13'!F84)</f>
        <v>0</v>
      </c>
      <c r="H39" s="339">
        <f>SUM('13'!G84)</f>
        <v>0</v>
      </c>
      <c r="I39" s="340">
        <v>0</v>
      </c>
      <c r="J39" s="470">
        <f>SUM('13'!I84)</f>
        <v>0</v>
      </c>
      <c r="K39" s="318">
        <f t="shared" si="3"/>
        <v>0</v>
      </c>
    </row>
    <row r="40" spans="1:16" s="231" customFormat="1" ht="18" customHeight="1" x14ac:dyDescent="0.25">
      <c r="A40" s="724" t="s">
        <v>171</v>
      </c>
      <c r="B40" s="729"/>
      <c r="C40" s="317">
        <v>13</v>
      </c>
      <c r="D40" s="318">
        <v>9093</v>
      </c>
      <c r="E40" s="318">
        <v>1</v>
      </c>
      <c r="F40" s="318">
        <f>SUM('13'!E16)</f>
        <v>35570</v>
      </c>
      <c r="G40" s="318">
        <f>SUM('13'!F16)</f>
        <v>69154</v>
      </c>
      <c r="H40" s="318">
        <v>36670</v>
      </c>
      <c r="I40" s="319">
        <f t="shared" si="2"/>
        <v>103.09249367444475</v>
      </c>
      <c r="J40" s="469">
        <f>H40*0.03</f>
        <v>1100.0999999999999</v>
      </c>
      <c r="K40" s="318">
        <f t="shared" si="3"/>
        <v>35569.9</v>
      </c>
      <c r="L40" s="254"/>
      <c r="M40" s="254"/>
      <c r="N40" s="267"/>
      <c r="O40" s="267"/>
      <c r="P40" s="267"/>
    </row>
    <row r="41" spans="1:16" s="230" customFormat="1" ht="18" hidden="1" customHeight="1" x14ac:dyDescent="0.25">
      <c r="A41" s="320" t="s">
        <v>321</v>
      </c>
      <c r="B41" s="321"/>
      <c r="C41" s="322"/>
      <c r="D41" s="323"/>
      <c r="E41" s="323"/>
      <c r="F41" s="323">
        <f>SUM('13'!E86)</f>
        <v>35570</v>
      </c>
      <c r="G41" s="323">
        <f>SUM('13'!F86)</f>
        <v>69154</v>
      </c>
      <c r="H41" s="323">
        <f>SUM('13'!G86)</f>
        <v>26636</v>
      </c>
      <c r="I41" s="324">
        <f t="shared" si="2"/>
        <v>74.88332864773686</v>
      </c>
      <c r="J41" s="468">
        <f>SUM('13'!I86)</f>
        <v>0</v>
      </c>
      <c r="K41" s="318">
        <f t="shared" si="3"/>
        <v>26636</v>
      </c>
      <c r="M41" s="254"/>
    </row>
    <row r="42" spans="1:16" s="230" customFormat="1" ht="18" hidden="1" customHeight="1" x14ac:dyDescent="0.25">
      <c r="A42" s="336" t="s">
        <v>322</v>
      </c>
      <c r="B42" s="337"/>
      <c r="C42" s="338"/>
      <c r="D42" s="339"/>
      <c r="E42" s="339"/>
      <c r="F42" s="339">
        <f>SUM('04'!E101)</f>
        <v>0</v>
      </c>
      <c r="G42" s="339">
        <f>SUM('13'!F87)</f>
        <v>0</v>
      </c>
      <c r="H42" s="339">
        <f>SUM('13'!G87)</f>
        <v>0</v>
      </c>
      <c r="I42" s="340">
        <v>0</v>
      </c>
      <c r="J42" s="470">
        <f>SUM('13'!I87)</f>
        <v>0</v>
      </c>
      <c r="K42" s="318">
        <f t="shared" si="3"/>
        <v>0</v>
      </c>
    </row>
    <row r="43" spans="1:16" s="265" customFormat="1" ht="18" customHeight="1" x14ac:dyDescent="0.25">
      <c r="A43" s="730" t="s">
        <v>57</v>
      </c>
      <c r="B43" s="731"/>
      <c r="C43" s="375">
        <v>14</v>
      </c>
      <c r="D43" s="373">
        <v>18917</v>
      </c>
      <c r="E43" s="373">
        <v>21869</v>
      </c>
      <c r="F43" s="373">
        <f>SUM('14'!E17)</f>
        <v>50935</v>
      </c>
      <c r="G43" s="373">
        <f>SUM('14'!F17)</f>
        <v>50873</v>
      </c>
      <c r="H43" s="373">
        <v>52510</v>
      </c>
      <c r="I43" s="319">
        <f t="shared" si="2"/>
        <v>103.09217630313144</v>
      </c>
      <c r="J43" s="469">
        <f>H43*0.03</f>
        <v>1575.3</v>
      </c>
      <c r="K43" s="318">
        <f t="shared" si="3"/>
        <v>50934.7</v>
      </c>
      <c r="L43" s="264"/>
      <c r="M43" s="264"/>
      <c r="P43" s="266"/>
    </row>
    <row r="44" spans="1:16" s="230" customFormat="1" ht="18" hidden="1" customHeight="1" x14ac:dyDescent="0.25">
      <c r="A44" s="320" t="s">
        <v>321</v>
      </c>
      <c r="B44" s="321"/>
      <c r="C44" s="322"/>
      <c r="D44" s="323"/>
      <c r="E44" s="323"/>
      <c r="F44" s="323">
        <f>SUM('14'!E68)</f>
        <v>50935</v>
      </c>
      <c r="G44" s="323">
        <f>SUM('14'!F68)</f>
        <v>50873</v>
      </c>
      <c r="H44" s="323">
        <f>SUM('14'!G68)</f>
        <v>53135</v>
      </c>
      <c r="I44" s="324">
        <f t="shared" si="2"/>
        <v>104.31923039167566</v>
      </c>
      <c r="J44" s="468">
        <f>SUM('14'!I68)</f>
        <v>0</v>
      </c>
      <c r="K44" s="318">
        <f t="shared" si="3"/>
        <v>53135</v>
      </c>
      <c r="M44" s="254"/>
    </row>
    <row r="45" spans="1:16" s="230" customFormat="1" ht="18" hidden="1" customHeight="1" x14ac:dyDescent="0.25">
      <c r="A45" s="336" t="s">
        <v>322</v>
      </c>
      <c r="B45" s="337"/>
      <c r="C45" s="338"/>
      <c r="D45" s="339"/>
      <c r="E45" s="339"/>
      <c r="F45" s="339">
        <f>SUM('04'!E104)</f>
        <v>0</v>
      </c>
      <c r="G45" s="339">
        <f>SUM('04'!F104)</f>
        <v>0</v>
      </c>
      <c r="H45" s="339">
        <f>SUM('04'!G104)</f>
        <v>0</v>
      </c>
      <c r="I45" s="340">
        <v>0</v>
      </c>
      <c r="J45" s="470">
        <f>SUM('04'!I104)</f>
        <v>0</v>
      </c>
      <c r="K45" s="318">
        <f t="shared" si="3"/>
        <v>0</v>
      </c>
    </row>
    <row r="46" spans="1:16" s="230" customFormat="1" ht="18" customHeight="1" x14ac:dyDescent="0.25">
      <c r="A46" s="724" t="s">
        <v>160</v>
      </c>
      <c r="B46" s="732"/>
      <c r="C46" s="317">
        <v>17</v>
      </c>
      <c r="D46" s="318">
        <v>487</v>
      </c>
      <c r="E46" s="318">
        <v>989</v>
      </c>
      <c r="F46" s="318">
        <f>SUM('17'!E11)</f>
        <v>1341</v>
      </c>
      <c r="G46" s="318">
        <f>SUM('17'!F11)</f>
        <v>1366</v>
      </c>
      <c r="H46" s="318">
        <v>1382</v>
      </c>
      <c r="I46" s="319">
        <f t="shared" si="2"/>
        <v>103.05741983594332</v>
      </c>
      <c r="J46" s="469">
        <f>H46*0.03</f>
        <v>41.46</v>
      </c>
      <c r="K46" s="318">
        <f>H46-J46</f>
        <v>1340.54</v>
      </c>
    </row>
    <row r="47" spans="1:16" s="230" customFormat="1" ht="18" hidden="1" customHeight="1" x14ac:dyDescent="0.25">
      <c r="A47" s="320" t="s">
        <v>321</v>
      </c>
      <c r="B47" s="321"/>
      <c r="C47" s="322"/>
      <c r="D47" s="323"/>
      <c r="E47" s="323"/>
      <c r="F47" s="323">
        <f>SUM('17'!E36)</f>
        <v>1341</v>
      </c>
      <c r="G47" s="323">
        <f>SUM('17'!F36)</f>
        <v>1366</v>
      </c>
      <c r="H47" s="323">
        <f>SUM('17'!G36)</f>
        <v>1305</v>
      </c>
      <c r="I47" s="324">
        <f t="shared" si="2"/>
        <v>97.31543624161074</v>
      </c>
      <c r="J47" s="468">
        <f>SUM('17'!I36)</f>
        <v>0</v>
      </c>
      <c r="K47" s="318">
        <f t="shared" si="3"/>
        <v>1305</v>
      </c>
      <c r="M47" s="254"/>
    </row>
    <row r="48" spans="1:16" s="230" customFormat="1" ht="18" hidden="1" customHeight="1" x14ac:dyDescent="0.25">
      <c r="A48" s="336" t="s">
        <v>322</v>
      </c>
      <c r="B48" s="337"/>
      <c r="C48" s="338"/>
      <c r="D48" s="339"/>
      <c r="E48" s="339"/>
      <c r="F48" s="339">
        <f>SUM('04'!E107)</f>
        <v>0</v>
      </c>
      <c r="G48" s="339">
        <f>SUM('04'!F107)</f>
        <v>0</v>
      </c>
      <c r="H48" s="339">
        <f>SUM('04'!G107)</f>
        <v>0</v>
      </c>
      <c r="I48" s="340">
        <v>0</v>
      </c>
      <c r="J48" s="470">
        <f>SUM('04'!I107)</f>
        <v>0</v>
      </c>
      <c r="K48" s="318">
        <f t="shared" si="3"/>
        <v>0</v>
      </c>
    </row>
    <row r="49" spans="1:14" s="230" customFormat="1" ht="18" customHeight="1" x14ac:dyDescent="0.25">
      <c r="A49" s="724" t="s">
        <v>180</v>
      </c>
      <c r="B49" s="725"/>
      <c r="C49" s="317">
        <v>18</v>
      </c>
      <c r="D49" s="318">
        <v>27425</v>
      </c>
      <c r="E49" s="318">
        <v>34572</v>
      </c>
      <c r="F49" s="318">
        <f>SUM('18'!E29)</f>
        <v>67592</v>
      </c>
      <c r="G49" s="318">
        <f>SUM('18'!F29)</f>
        <v>74482</v>
      </c>
      <c r="H49" s="318">
        <v>67592</v>
      </c>
      <c r="I49" s="319">
        <f t="shared" si="2"/>
        <v>100</v>
      </c>
      <c r="J49" s="469">
        <f>H49*0.03</f>
        <v>2027.76</v>
      </c>
      <c r="K49" s="318">
        <f>H49-J49</f>
        <v>65564.240000000005</v>
      </c>
    </row>
    <row r="50" spans="1:14" s="230" customFormat="1" ht="18" hidden="1" customHeight="1" x14ac:dyDescent="0.25">
      <c r="A50" s="320" t="s">
        <v>321</v>
      </c>
      <c r="B50" s="321"/>
      <c r="C50" s="322"/>
      <c r="D50" s="323"/>
      <c r="E50" s="323"/>
      <c r="F50" s="323">
        <f>SUM('18'!E346)</f>
        <v>67592</v>
      </c>
      <c r="G50" s="323">
        <f>SUM('18'!F346)</f>
        <v>63082</v>
      </c>
      <c r="H50" s="323">
        <f>SUM('18'!G346)</f>
        <v>75408</v>
      </c>
      <c r="I50" s="324">
        <f t="shared" si="2"/>
        <v>111.56349863889217</v>
      </c>
      <c r="J50" s="468">
        <f>SUM('18'!I346)</f>
        <v>0</v>
      </c>
      <c r="K50" s="323">
        <f>SUM('18'!J346)</f>
        <v>0</v>
      </c>
      <c r="M50" s="254"/>
    </row>
    <row r="51" spans="1:14" s="230" customFormat="1" ht="18" hidden="1" customHeight="1" x14ac:dyDescent="0.25">
      <c r="A51" s="336" t="s">
        <v>322</v>
      </c>
      <c r="B51" s="337"/>
      <c r="C51" s="338"/>
      <c r="D51" s="339"/>
      <c r="E51" s="339"/>
      <c r="F51" s="339">
        <f>SUM('18'!E347)</f>
        <v>0</v>
      </c>
      <c r="G51" s="339">
        <f>SUM('18'!F347)</f>
        <v>11400</v>
      </c>
      <c r="H51" s="339">
        <f>SUM('18'!G347)</f>
        <v>0</v>
      </c>
      <c r="I51" s="340">
        <v>0</v>
      </c>
      <c r="J51" s="470">
        <f>SUM('18'!I347)</f>
        <v>0</v>
      </c>
      <c r="K51" s="339">
        <f>SUM('18'!J347)</f>
        <v>0</v>
      </c>
    </row>
    <row r="52" spans="1:14" s="230" customFormat="1" ht="18" customHeight="1" x14ac:dyDescent="0.25">
      <c r="A52" s="733" t="s">
        <v>100</v>
      </c>
      <c r="B52" s="734"/>
      <c r="C52" s="474">
        <v>19</v>
      </c>
      <c r="D52" s="475">
        <v>566</v>
      </c>
      <c r="E52" s="475">
        <v>33070</v>
      </c>
      <c r="F52" s="475">
        <v>70485</v>
      </c>
      <c r="G52" s="475">
        <f>SUM('19'!F12)</f>
        <v>34300</v>
      </c>
      <c r="H52" s="475">
        <f>SUM('19'!G12)</f>
        <v>0</v>
      </c>
      <c r="I52" s="476">
        <f t="shared" si="2"/>
        <v>0</v>
      </c>
      <c r="J52" s="477">
        <f>SUM('19'!I12)</f>
        <v>0</v>
      </c>
      <c r="K52" s="475">
        <f>SUM('19'!J12)</f>
        <v>0</v>
      </c>
      <c r="L52" s="276"/>
    </row>
    <row r="53" spans="1:14" s="230" customFormat="1" ht="18" hidden="1" customHeight="1" x14ac:dyDescent="0.25">
      <c r="A53" s="320" t="s">
        <v>321</v>
      </c>
      <c r="B53" s="321"/>
      <c r="C53" s="322"/>
      <c r="D53" s="323"/>
      <c r="E53" s="323"/>
      <c r="F53" s="323">
        <f>SUM('19'!E45)</f>
        <v>70485</v>
      </c>
      <c r="G53" s="323">
        <f>SUM('19'!F45)</f>
        <v>34300</v>
      </c>
      <c r="H53" s="323">
        <f>SUM('19'!G45)</f>
        <v>0</v>
      </c>
      <c r="I53" s="324">
        <f t="shared" si="2"/>
        <v>0</v>
      </c>
      <c r="J53" s="468">
        <f>SUM('19'!I45)</f>
        <v>0</v>
      </c>
      <c r="K53" s="323">
        <f>SUM('19'!J45)</f>
        <v>0</v>
      </c>
      <c r="M53" s="254"/>
    </row>
    <row r="54" spans="1:14" s="230" customFormat="1" ht="18" hidden="1" customHeight="1" x14ac:dyDescent="0.25">
      <c r="A54" s="336" t="s">
        <v>322</v>
      </c>
      <c r="B54" s="337"/>
      <c r="C54" s="338"/>
      <c r="D54" s="339"/>
      <c r="E54" s="339"/>
      <c r="F54" s="339">
        <f>SUM('18'!E350)</f>
        <v>0</v>
      </c>
      <c r="G54" s="339">
        <f>SUM('18'!F350)</f>
        <v>0</v>
      </c>
      <c r="H54" s="339">
        <f>SUM('18'!G350)</f>
        <v>0</v>
      </c>
      <c r="I54" s="340">
        <v>0</v>
      </c>
      <c r="J54" s="470">
        <f>SUM('18'!I350)</f>
        <v>0</v>
      </c>
      <c r="K54" s="339">
        <f>SUM('18'!J350)</f>
        <v>0</v>
      </c>
    </row>
    <row r="55" spans="1:14" s="231" customFormat="1" ht="18" customHeight="1" thickBot="1" x14ac:dyDescent="0.3">
      <c r="A55" s="724" t="s">
        <v>113</v>
      </c>
      <c r="B55" s="725"/>
      <c r="C55" s="317">
        <v>20</v>
      </c>
      <c r="D55" s="318">
        <f>SUM('20'!C10)</f>
        <v>0</v>
      </c>
      <c r="E55" s="318">
        <f>SUM('20'!D10)</f>
        <v>0</v>
      </c>
      <c r="F55" s="318">
        <f>SUM('20'!E10)</f>
        <v>498</v>
      </c>
      <c r="G55" s="318">
        <f>SUM('20'!F10)</f>
        <v>498</v>
      </c>
      <c r="H55" s="318">
        <v>513</v>
      </c>
      <c r="I55" s="319">
        <f t="shared" si="2"/>
        <v>103.01204819277108</v>
      </c>
      <c r="J55" s="469">
        <f>H55*0.03</f>
        <v>15.389999999999999</v>
      </c>
      <c r="K55" s="318">
        <f>H55-J55</f>
        <v>497.61</v>
      </c>
      <c r="L55" s="230"/>
    </row>
    <row r="56" spans="1:14" s="325" customFormat="1" ht="18" hidden="1" customHeight="1" x14ac:dyDescent="0.2">
      <c r="A56" s="320" t="s">
        <v>321</v>
      </c>
      <c r="B56" s="321"/>
      <c r="C56" s="322"/>
      <c r="D56" s="323"/>
      <c r="E56" s="323"/>
      <c r="F56" s="323">
        <f>SUM('20'!E27)</f>
        <v>498</v>
      </c>
      <c r="G56" s="323">
        <f>SUM('20'!F27)</f>
        <v>498</v>
      </c>
      <c r="H56" s="323">
        <f>SUM('20'!G27)</f>
        <v>498</v>
      </c>
      <c r="I56" s="324">
        <f t="shared" si="2"/>
        <v>100</v>
      </c>
      <c r="J56" s="468">
        <f>SUM('20'!I27)</f>
        <v>0</v>
      </c>
      <c r="K56" s="323">
        <f>SUM('20'!J27)</f>
        <v>0</v>
      </c>
      <c r="L56" s="294"/>
    </row>
    <row r="57" spans="1:14" s="325" customFormat="1" ht="18" hidden="1" customHeight="1" thickBot="1" x14ac:dyDescent="0.25">
      <c r="A57" s="326" t="s">
        <v>322</v>
      </c>
      <c r="B57" s="327"/>
      <c r="C57" s="328"/>
      <c r="D57" s="329"/>
      <c r="E57" s="329"/>
      <c r="F57" s="329">
        <f>SUM('20'!E28)</f>
        <v>0</v>
      </c>
      <c r="G57" s="329">
        <f>SUM('20'!F28)</f>
        <v>0</v>
      </c>
      <c r="H57" s="329">
        <f>SUM('20'!G28)</f>
        <v>0</v>
      </c>
      <c r="I57" s="330">
        <v>0</v>
      </c>
      <c r="J57" s="472">
        <f>SUM('20'!I28)</f>
        <v>0</v>
      </c>
      <c r="K57" s="329">
        <f>SUM('20'!J28)</f>
        <v>0</v>
      </c>
      <c r="L57" s="294"/>
    </row>
    <row r="58" spans="1:14" s="6" customFormat="1" ht="25.5" customHeight="1" thickTop="1" thickBot="1" x14ac:dyDescent="0.3">
      <c r="A58" s="726" t="s">
        <v>141</v>
      </c>
      <c r="B58" s="727"/>
      <c r="C58" s="727"/>
      <c r="D58" s="11">
        <f>SUM(D7:D55)</f>
        <v>566898</v>
      </c>
      <c r="E58" s="11">
        <f>SUM(E7:E55)</f>
        <v>585236</v>
      </c>
      <c r="F58" s="11">
        <f>SUM(F7,F10,F13,F16,F19,F22,F25,F28,F31,F34,F37,F40,F43,F46,F49,F52,F55)</f>
        <v>1121948</v>
      </c>
      <c r="G58" s="11">
        <f t="shared" ref="G58:H58" si="6">SUM(G7,G10,G13,G16,G19,G22,G25,G28,G31,G34,G37,G40,G43,G46,G49,G52,G55)</f>
        <v>1232153</v>
      </c>
      <c r="H58" s="11">
        <f t="shared" si="6"/>
        <v>1042624</v>
      </c>
      <c r="I58" s="29">
        <f t="shared" si="2"/>
        <v>92.929797102896032</v>
      </c>
      <c r="J58" s="473">
        <f t="shared" ref="J58:K58" si="7">SUM(J7,J10,J13,J16,J19,J22,J25,J28,J31,J34,J37,J40,J43,J46,J49,J52,J55)</f>
        <v>31278.719999999994</v>
      </c>
      <c r="K58" s="11">
        <f t="shared" si="7"/>
        <v>1011345.2799999999</v>
      </c>
      <c r="M58" s="13"/>
      <c r="N58" s="15"/>
    </row>
    <row r="59" spans="1:14" ht="13.5" thickTop="1" x14ac:dyDescent="0.2">
      <c r="A59" s="463"/>
      <c r="B59" s="463"/>
      <c r="C59" s="463"/>
      <c r="D59" s="463"/>
      <c r="E59" s="463"/>
      <c r="F59" s="463"/>
      <c r="G59" s="463"/>
      <c r="H59" s="463"/>
      <c r="I59" s="463"/>
      <c r="J59" s="463"/>
      <c r="K59" s="464"/>
    </row>
    <row r="60" spans="1:14" ht="13.5" customHeight="1" x14ac:dyDescent="0.2">
      <c r="A60" s="728"/>
      <c r="B60" s="728"/>
      <c r="C60" s="728"/>
      <c r="D60" s="728"/>
      <c r="E60" s="728"/>
      <c r="F60" s="728"/>
      <c r="G60" s="728"/>
      <c r="H60" s="728"/>
      <c r="I60" s="728"/>
      <c r="J60" s="463"/>
      <c r="K60" s="464"/>
    </row>
    <row r="61" spans="1:14" x14ac:dyDescent="0.2">
      <c r="A61" s="294" t="s">
        <v>314</v>
      </c>
      <c r="B61" s="7"/>
      <c r="C61" s="7"/>
      <c r="D61" s="19"/>
      <c r="E61" s="19"/>
      <c r="F61" s="19"/>
      <c r="G61" s="19"/>
      <c r="H61" s="19"/>
      <c r="I61" s="20"/>
      <c r="J61" s="19"/>
      <c r="K61" s="19"/>
    </row>
    <row r="62" spans="1:14" ht="14.25" x14ac:dyDescent="0.2">
      <c r="A62" s="275" t="s">
        <v>312</v>
      </c>
      <c r="B62" s="275"/>
      <c r="C62" s="395"/>
      <c r="D62" s="395"/>
      <c r="E62" s="395"/>
      <c r="F62" s="5">
        <f>F58-F63</f>
        <v>722649</v>
      </c>
      <c r="G62" s="5">
        <f>G58-G63</f>
        <v>820956</v>
      </c>
      <c r="H62" s="5">
        <f>H58-H63</f>
        <v>630188</v>
      </c>
      <c r="I62" s="298">
        <f>H62/F62*100</f>
        <v>87.205268394476434</v>
      </c>
      <c r="J62" s="5"/>
      <c r="K62" s="5">
        <f>K58-K63</f>
        <v>1011345.2799999999</v>
      </c>
    </row>
    <row r="63" spans="1:14" ht="14.25" x14ac:dyDescent="0.2">
      <c r="A63" s="6" t="s">
        <v>390</v>
      </c>
      <c r="B63" s="6"/>
      <c r="C63" s="13"/>
      <c r="D63" s="396"/>
      <c r="E63" s="396"/>
      <c r="F63" s="5">
        <f>'01'!E8+'03'!E8+'02'!E8</f>
        <v>399299</v>
      </c>
      <c r="G63" s="5">
        <f>'01'!F8+'03'!F8+'02'!F8</f>
        <v>411197</v>
      </c>
      <c r="H63" s="5">
        <f>'02'!G8+'01'!G8</f>
        <v>412436</v>
      </c>
      <c r="I63" s="299">
        <f>H63/F63*100</f>
        <v>103.29001575260644</v>
      </c>
      <c r="J63" s="5"/>
      <c r="K63" s="5">
        <f>'02'!J8+'01'!J8</f>
        <v>0</v>
      </c>
    </row>
    <row r="64" spans="1:14" ht="15.75" thickBot="1" x14ac:dyDescent="0.3">
      <c r="A64" s="295" t="s">
        <v>313</v>
      </c>
      <c r="B64" s="295"/>
      <c r="C64" s="397"/>
      <c r="D64" s="397"/>
      <c r="E64" s="397"/>
      <c r="F64" s="296">
        <f>SUM(F62:F63)</f>
        <v>1121948</v>
      </c>
      <c r="G64" s="296">
        <f>SUM(G62:G63)</f>
        <v>1232153</v>
      </c>
      <c r="H64" s="296">
        <f>SUM(H62:H63)</f>
        <v>1042624</v>
      </c>
      <c r="I64" s="297">
        <f>H64/F64*100</f>
        <v>92.929797102896032</v>
      </c>
      <c r="J64" s="296"/>
      <c r="K64" s="296">
        <f>SUM(K62:K63)</f>
        <v>1011345.2799999999</v>
      </c>
    </row>
    <row r="65" spans="1:11" ht="13.5" thickTop="1" x14ac:dyDescent="0.2"/>
    <row r="67" spans="1:11" x14ac:dyDescent="0.2">
      <c r="A67" s="294" t="s">
        <v>314</v>
      </c>
      <c r="B67" s="7"/>
      <c r="C67" s="7"/>
      <c r="D67" s="19"/>
      <c r="E67" s="19"/>
      <c r="F67" s="19"/>
      <c r="G67" s="19"/>
      <c r="H67" s="19"/>
      <c r="I67" s="20"/>
      <c r="J67" s="19"/>
      <c r="K67" s="19"/>
    </row>
    <row r="68" spans="1:11" ht="14.25" x14ac:dyDescent="0.2">
      <c r="A68" s="275" t="s">
        <v>388</v>
      </c>
      <c r="B68" s="275"/>
      <c r="C68" s="275"/>
      <c r="D68" s="275"/>
      <c r="E68" s="275"/>
      <c r="F68" s="5">
        <f>SUM(F8,F11,F14,F17,F20,F23,F26,F29,F32,F35,F38,F41,F44,F47,F50,F53,F56)</f>
        <v>1119783</v>
      </c>
      <c r="G68" s="5">
        <f t="shared" ref="G68:H69" si="8">SUM(G8,G11,G14,G17,G20,G23,G26,G29,G32,G35,G38,G41,G44,G47,G50,G53,G56)</f>
        <v>1207513</v>
      </c>
      <c r="H68" s="5">
        <f t="shared" si="8"/>
        <v>1157048</v>
      </c>
      <c r="I68" s="298">
        <f>H68/F68*100</f>
        <v>103.32787691901019</v>
      </c>
      <c r="J68" s="5"/>
      <c r="K68" s="5">
        <f t="shared" ref="K68" si="9">SUM(K8,K11,K14,K17,K20,K23,K26,K29,K32,K35,K38,K41,K44,K47,K50,K53,K56)</f>
        <v>1081142</v>
      </c>
    </row>
    <row r="69" spans="1:11" ht="14.25" x14ac:dyDescent="0.2">
      <c r="A69" s="6" t="s">
        <v>318</v>
      </c>
      <c r="B69" s="6"/>
      <c r="C69" s="6"/>
      <c r="D69" s="5"/>
      <c r="E69" s="5"/>
      <c r="F69" s="5">
        <f>SUM(F9,F12,F15,F18,F21,F24,F27,F30,F33,F36,F39,F42,F45,F48,F51,F54,F57)</f>
        <v>2165</v>
      </c>
      <c r="G69" s="5">
        <f t="shared" si="8"/>
        <v>24640</v>
      </c>
      <c r="H69" s="5">
        <f t="shared" si="8"/>
        <v>8905</v>
      </c>
      <c r="I69" s="299">
        <f>H69/F69*100</f>
        <v>411.31639722863741</v>
      </c>
      <c r="J69" s="5"/>
      <c r="K69" s="5">
        <f t="shared" ref="K69" si="10">SUM(K9,K12,K15,K18,K21,K24,K27,K30,K33,K36,K39,K42,K45,K48,K51,K54,K57)</f>
        <v>8905</v>
      </c>
    </row>
    <row r="70" spans="1:11" ht="15.75" thickBot="1" x14ac:dyDescent="0.3">
      <c r="A70" s="295" t="s">
        <v>313</v>
      </c>
      <c r="B70" s="295"/>
      <c r="C70" s="295"/>
      <c r="D70" s="295"/>
      <c r="E70" s="295"/>
      <c r="F70" s="296">
        <f>SUM(F68:F69)</f>
        <v>1121948</v>
      </c>
      <c r="G70" s="296">
        <f>SUM(G68:G69)</f>
        <v>1232153</v>
      </c>
      <c r="H70" s="296">
        <f>SUM(H68:H69)</f>
        <v>1165953</v>
      </c>
      <c r="I70" s="297">
        <f>H70/F70*100</f>
        <v>103.92219603760601</v>
      </c>
      <c r="J70" s="296"/>
      <c r="K70" s="296">
        <f>SUM(K68:K69)</f>
        <v>1090047</v>
      </c>
    </row>
    <row r="71" spans="1:11" ht="13.5" thickTop="1" x14ac:dyDescent="0.2"/>
    <row r="73" spans="1:11" x14ac:dyDescent="0.2">
      <c r="I73" s="16"/>
    </row>
    <row r="74" spans="1:11" x14ac:dyDescent="0.2">
      <c r="I74" s="16"/>
    </row>
    <row r="75" spans="1:11" x14ac:dyDescent="0.2">
      <c r="I75" s="16"/>
    </row>
    <row r="76" spans="1:11" x14ac:dyDescent="0.2">
      <c r="I76" s="16"/>
    </row>
    <row r="77" spans="1:11" x14ac:dyDescent="0.2">
      <c r="I77" s="16"/>
    </row>
    <row r="78" spans="1:11" x14ac:dyDescent="0.2">
      <c r="I78" s="16"/>
    </row>
    <row r="79" spans="1:11" x14ac:dyDescent="0.2">
      <c r="I79" s="16"/>
    </row>
    <row r="80" spans="1:11" x14ac:dyDescent="0.2">
      <c r="I80" s="16"/>
    </row>
    <row r="81" spans="9:9" x14ac:dyDescent="0.2">
      <c r="I81" s="16"/>
    </row>
    <row r="82" spans="9:9" x14ac:dyDescent="0.2">
      <c r="I82" s="16"/>
    </row>
    <row r="83" spans="9:9" x14ac:dyDescent="0.2">
      <c r="I83" s="16"/>
    </row>
    <row r="84" spans="9:9" x14ac:dyDescent="0.2">
      <c r="I84" s="16"/>
    </row>
    <row r="85" spans="9:9" x14ac:dyDescent="0.2">
      <c r="I85" s="16"/>
    </row>
    <row r="86" spans="9:9" x14ac:dyDescent="0.2">
      <c r="I86" s="16"/>
    </row>
    <row r="87" spans="9:9" x14ac:dyDescent="0.2">
      <c r="I87" s="16"/>
    </row>
    <row r="88" spans="9:9" x14ac:dyDescent="0.2">
      <c r="I88" s="16"/>
    </row>
    <row r="89" spans="9:9" x14ac:dyDescent="0.2">
      <c r="I89" s="16"/>
    </row>
    <row r="90" spans="9:9" x14ac:dyDescent="0.2">
      <c r="I90" s="16"/>
    </row>
    <row r="91" spans="9:9" x14ac:dyDescent="0.2">
      <c r="I91" s="16"/>
    </row>
    <row r="92" spans="9:9" x14ac:dyDescent="0.2">
      <c r="I92" s="16"/>
    </row>
    <row r="93" spans="9:9" x14ac:dyDescent="0.2">
      <c r="I93" s="16"/>
    </row>
    <row r="94" spans="9:9" x14ac:dyDescent="0.2">
      <c r="I94" s="16"/>
    </row>
    <row r="95" spans="9:9" x14ac:dyDescent="0.2">
      <c r="I95" s="16"/>
    </row>
    <row r="96" spans="9:9" x14ac:dyDescent="0.2">
      <c r="I96" s="16"/>
    </row>
    <row r="97" spans="9:9" x14ac:dyDescent="0.2">
      <c r="I97" s="16"/>
    </row>
    <row r="98" spans="9:9" x14ac:dyDescent="0.2">
      <c r="I98" s="16"/>
    </row>
    <row r="99" spans="9:9" x14ac:dyDescent="0.2">
      <c r="I99" s="16"/>
    </row>
    <row r="100" spans="9:9" x14ac:dyDescent="0.2">
      <c r="I100" s="16"/>
    </row>
    <row r="101" spans="9:9" x14ac:dyDescent="0.2">
      <c r="I101" s="16"/>
    </row>
    <row r="102" spans="9:9" x14ac:dyDescent="0.2">
      <c r="I102" s="16"/>
    </row>
    <row r="103" spans="9:9" x14ac:dyDescent="0.2">
      <c r="I103" s="16"/>
    </row>
    <row r="104" spans="9:9" x14ac:dyDescent="0.2">
      <c r="I104" s="16"/>
    </row>
    <row r="105" spans="9:9" x14ac:dyDescent="0.2">
      <c r="I105" s="16"/>
    </row>
    <row r="106" spans="9:9" x14ac:dyDescent="0.2">
      <c r="I106" s="16"/>
    </row>
    <row r="107" spans="9:9" x14ac:dyDescent="0.2">
      <c r="I107" s="16"/>
    </row>
    <row r="108" spans="9:9" x14ac:dyDescent="0.2">
      <c r="I108" s="16"/>
    </row>
    <row r="109" spans="9:9" x14ac:dyDescent="0.2">
      <c r="I109" s="16"/>
    </row>
    <row r="110" spans="9:9" x14ac:dyDescent="0.2">
      <c r="I110" s="16"/>
    </row>
    <row r="111" spans="9:9" x14ac:dyDescent="0.2">
      <c r="I111" s="16"/>
    </row>
    <row r="112" spans="9:9" x14ac:dyDescent="0.2">
      <c r="I112" s="16"/>
    </row>
    <row r="113" spans="9:9" x14ac:dyDescent="0.2">
      <c r="I113" s="16"/>
    </row>
    <row r="114" spans="9:9" x14ac:dyDescent="0.2">
      <c r="I114" s="16"/>
    </row>
    <row r="115" spans="9:9" x14ac:dyDescent="0.2">
      <c r="I115" s="16"/>
    </row>
    <row r="116" spans="9:9" x14ac:dyDescent="0.2">
      <c r="I116" s="16"/>
    </row>
    <row r="117" spans="9:9" x14ac:dyDescent="0.2">
      <c r="I117" s="16"/>
    </row>
    <row r="118" spans="9:9" x14ac:dyDescent="0.2">
      <c r="I118" s="16"/>
    </row>
    <row r="119" spans="9:9" x14ac:dyDescent="0.2">
      <c r="I119" s="16"/>
    </row>
    <row r="120" spans="9:9" x14ac:dyDescent="0.2">
      <c r="I120" s="16"/>
    </row>
    <row r="121" spans="9:9" x14ac:dyDescent="0.2">
      <c r="I121" s="16"/>
    </row>
    <row r="122" spans="9:9" x14ac:dyDescent="0.2">
      <c r="I122" s="16"/>
    </row>
    <row r="123" spans="9:9" x14ac:dyDescent="0.2">
      <c r="I123" s="16"/>
    </row>
    <row r="124" spans="9:9" x14ac:dyDescent="0.2">
      <c r="I124" s="16"/>
    </row>
    <row r="125" spans="9:9" x14ac:dyDescent="0.2">
      <c r="I125" s="16"/>
    </row>
    <row r="126" spans="9:9" x14ac:dyDescent="0.2">
      <c r="I126" s="16"/>
    </row>
    <row r="127" spans="9:9" x14ac:dyDescent="0.2">
      <c r="I127" s="16"/>
    </row>
    <row r="128" spans="9:9" x14ac:dyDescent="0.2">
      <c r="I128" s="16"/>
    </row>
    <row r="129" spans="9:9" x14ac:dyDescent="0.2">
      <c r="I129" s="16"/>
    </row>
    <row r="130" spans="9:9" x14ac:dyDescent="0.2">
      <c r="I130" s="16"/>
    </row>
    <row r="131" spans="9:9" x14ac:dyDescent="0.2">
      <c r="I131" s="16"/>
    </row>
    <row r="132" spans="9:9" x14ac:dyDescent="0.2">
      <c r="I132" s="16"/>
    </row>
    <row r="133" spans="9:9" x14ac:dyDescent="0.2">
      <c r="I133" s="16"/>
    </row>
    <row r="134" spans="9:9" x14ac:dyDescent="0.2">
      <c r="I134" s="16"/>
    </row>
    <row r="135" spans="9:9" x14ac:dyDescent="0.2">
      <c r="I135" s="16"/>
    </row>
    <row r="136" spans="9:9" x14ac:dyDescent="0.2">
      <c r="I136" s="16"/>
    </row>
    <row r="137" spans="9:9" x14ac:dyDescent="0.2">
      <c r="I137" s="16"/>
    </row>
    <row r="138" spans="9:9" x14ac:dyDescent="0.2">
      <c r="I138" s="16"/>
    </row>
    <row r="139" spans="9:9" x14ac:dyDescent="0.2">
      <c r="I139" s="16"/>
    </row>
    <row r="140" spans="9:9" x14ac:dyDescent="0.2">
      <c r="I140" s="16"/>
    </row>
    <row r="141" spans="9:9" x14ac:dyDescent="0.2">
      <c r="I141" s="16"/>
    </row>
    <row r="142" spans="9:9" x14ac:dyDescent="0.2">
      <c r="I142" s="16"/>
    </row>
    <row r="143" spans="9:9" x14ac:dyDescent="0.2">
      <c r="I143" s="16"/>
    </row>
    <row r="144" spans="9:9" x14ac:dyDescent="0.2">
      <c r="I144" s="16"/>
    </row>
    <row r="145" spans="9:9" x14ac:dyDescent="0.2">
      <c r="I145" s="16"/>
    </row>
    <row r="146" spans="9:9" x14ac:dyDescent="0.2">
      <c r="I146" s="16"/>
    </row>
    <row r="147" spans="9:9" x14ac:dyDescent="0.2">
      <c r="I147" s="16"/>
    </row>
    <row r="148" spans="9:9" x14ac:dyDescent="0.2">
      <c r="I148" s="16"/>
    </row>
    <row r="149" spans="9:9" x14ac:dyDescent="0.2">
      <c r="I149" s="16"/>
    </row>
    <row r="150" spans="9:9" x14ac:dyDescent="0.2">
      <c r="I150" s="16"/>
    </row>
    <row r="151" spans="9:9" x14ac:dyDescent="0.2">
      <c r="I151" s="16"/>
    </row>
    <row r="152" spans="9:9" x14ac:dyDescent="0.2">
      <c r="I152" s="16"/>
    </row>
    <row r="153" spans="9:9" x14ac:dyDescent="0.2">
      <c r="I153" s="16"/>
    </row>
    <row r="154" spans="9:9" x14ac:dyDescent="0.2">
      <c r="I154" s="16"/>
    </row>
    <row r="155" spans="9:9" x14ac:dyDescent="0.2">
      <c r="I155" s="16"/>
    </row>
    <row r="156" spans="9:9" x14ac:dyDescent="0.2">
      <c r="I156" s="16"/>
    </row>
    <row r="157" spans="9:9" x14ac:dyDescent="0.2">
      <c r="I157" s="16"/>
    </row>
    <row r="158" spans="9:9" x14ac:dyDescent="0.2">
      <c r="I158" s="16"/>
    </row>
    <row r="159" spans="9:9" x14ac:dyDescent="0.2">
      <c r="I159" s="16"/>
    </row>
    <row r="160" spans="9:9" x14ac:dyDescent="0.2">
      <c r="I160" s="16"/>
    </row>
    <row r="161" spans="9:9" x14ac:dyDescent="0.2">
      <c r="I161" s="16"/>
    </row>
    <row r="162" spans="9:9" x14ac:dyDescent="0.2">
      <c r="I162" s="16"/>
    </row>
    <row r="163" spans="9:9" x14ac:dyDescent="0.2">
      <c r="I163" s="16"/>
    </row>
    <row r="164" spans="9:9" x14ac:dyDescent="0.2">
      <c r="I164" s="16"/>
    </row>
    <row r="165" spans="9:9" x14ac:dyDescent="0.2">
      <c r="I165" s="16"/>
    </row>
    <row r="166" spans="9:9" x14ac:dyDescent="0.2">
      <c r="I166" s="16"/>
    </row>
    <row r="167" spans="9:9" x14ac:dyDescent="0.2">
      <c r="I167" s="16"/>
    </row>
    <row r="168" spans="9:9" x14ac:dyDescent="0.2">
      <c r="I168" s="16"/>
    </row>
    <row r="169" spans="9:9" x14ac:dyDescent="0.2">
      <c r="I169" s="16"/>
    </row>
    <row r="170" spans="9:9" x14ac:dyDescent="0.2">
      <c r="I170" s="16"/>
    </row>
    <row r="171" spans="9:9" x14ac:dyDescent="0.2">
      <c r="I171" s="16"/>
    </row>
    <row r="172" spans="9:9" x14ac:dyDescent="0.2">
      <c r="I172" s="16"/>
    </row>
    <row r="173" spans="9:9" x14ac:dyDescent="0.2">
      <c r="I173" s="16"/>
    </row>
    <row r="174" spans="9:9" x14ac:dyDescent="0.2">
      <c r="I174" s="16"/>
    </row>
    <row r="175" spans="9:9" x14ac:dyDescent="0.2">
      <c r="I175" s="16"/>
    </row>
    <row r="176" spans="9:9" x14ac:dyDescent="0.2">
      <c r="I176" s="16"/>
    </row>
    <row r="177" spans="9:9" x14ac:dyDescent="0.2">
      <c r="I177" s="16"/>
    </row>
    <row r="178" spans="9:9" x14ac:dyDescent="0.2">
      <c r="I178" s="16"/>
    </row>
    <row r="179" spans="9:9" x14ac:dyDescent="0.2">
      <c r="I179" s="16"/>
    </row>
    <row r="180" spans="9:9" x14ac:dyDescent="0.2">
      <c r="I180" s="16"/>
    </row>
    <row r="181" spans="9:9" x14ac:dyDescent="0.2">
      <c r="I181" s="16"/>
    </row>
    <row r="182" spans="9:9" x14ac:dyDescent="0.2">
      <c r="I182" s="16"/>
    </row>
    <row r="183" spans="9:9" x14ac:dyDescent="0.2">
      <c r="I183" s="16"/>
    </row>
    <row r="184" spans="9:9" x14ac:dyDescent="0.2">
      <c r="I184" s="16"/>
    </row>
    <row r="185" spans="9:9" x14ac:dyDescent="0.2">
      <c r="I185" s="16"/>
    </row>
    <row r="186" spans="9:9" x14ac:dyDescent="0.2">
      <c r="I186" s="16"/>
    </row>
    <row r="187" spans="9:9" x14ac:dyDescent="0.2">
      <c r="I187" s="16"/>
    </row>
    <row r="188" spans="9:9" x14ac:dyDescent="0.2">
      <c r="I188" s="16"/>
    </row>
    <row r="189" spans="9:9" x14ac:dyDescent="0.2">
      <c r="I189" s="16"/>
    </row>
    <row r="190" spans="9:9" x14ac:dyDescent="0.2">
      <c r="I190" s="16"/>
    </row>
    <row r="191" spans="9:9" x14ac:dyDescent="0.2">
      <c r="I191" s="16"/>
    </row>
    <row r="192" spans="9:9" x14ac:dyDescent="0.2">
      <c r="I192" s="16"/>
    </row>
    <row r="193" spans="9:9" x14ac:dyDescent="0.2">
      <c r="I193" s="16"/>
    </row>
    <row r="194" spans="9:9" x14ac:dyDescent="0.2">
      <c r="I194" s="16"/>
    </row>
    <row r="195" spans="9:9" x14ac:dyDescent="0.2">
      <c r="I195" s="16"/>
    </row>
    <row r="196" spans="9:9" x14ac:dyDescent="0.2">
      <c r="I196" s="16"/>
    </row>
    <row r="197" spans="9:9" x14ac:dyDescent="0.2">
      <c r="I197" s="16"/>
    </row>
    <row r="198" spans="9:9" x14ac:dyDescent="0.2">
      <c r="I198" s="16"/>
    </row>
    <row r="199" spans="9:9" x14ac:dyDescent="0.2">
      <c r="I199" s="16"/>
    </row>
    <row r="200" spans="9:9" x14ac:dyDescent="0.2">
      <c r="I200" s="16"/>
    </row>
    <row r="201" spans="9:9" x14ac:dyDescent="0.2">
      <c r="I201" s="16"/>
    </row>
    <row r="202" spans="9:9" x14ac:dyDescent="0.2">
      <c r="I202" s="16"/>
    </row>
    <row r="203" spans="9:9" x14ac:dyDescent="0.2">
      <c r="I203" s="16"/>
    </row>
    <row r="204" spans="9:9" x14ac:dyDescent="0.2">
      <c r="I204" s="16"/>
    </row>
    <row r="205" spans="9:9" x14ac:dyDescent="0.2">
      <c r="I205" s="16"/>
    </row>
    <row r="206" spans="9:9" x14ac:dyDescent="0.2">
      <c r="I206" s="16"/>
    </row>
    <row r="207" spans="9:9" x14ac:dyDescent="0.2">
      <c r="I207" s="16"/>
    </row>
    <row r="208" spans="9:9" x14ac:dyDescent="0.2">
      <c r="I208" s="16"/>
    </row>
    <row r="209" spans="9:9" x14ac:dyDescent="0.2">
      <c r="I209" s="16"/>
    </row>
    <row r="210" spans="9:9" x14ac:dyDescent="0.2">
      <c r="I210" s="16"/>
    </row>
    <row r="211" spans="9:9" x14ac:dyDescent="0.2">
      <c r="I211" s="16"/>
    </row>
    <row r="212" spans="9:9" x14ac:dyDescent="0.2">
      <c r="I212" s="16"/>
    </row>
    <row r="213" spans="9:9" x14ac:dyDescent="0.2">
      <c r="I213" s="16"/>
    </row>
    <row r="214" spans="9:9" x14ac:dyDescent="0.2">
      <c r="I214" s="16"/>
    </row>
    <row r="215" spans="9:9" x14ac:dyDescent="0.2">
      <c r="I215" s="16"/>
    </row>
    <row r="216" spans="9:9" x14ac:dyDescent="0.2">
      <c r="I216" s="16"/>
    </row>
    <row r="217" spans="9:9" x14ac:dyDescent="0.2">
      <c r="I217" s="16"/>
    </row>
    <row r="218" spans="9:9" x14ac:dyDescent="0.2">
      <c r="I218" s="16"/>
    </row>
    <row r="219" spans="9:9" x14ac:dyDescent="0.2">
      <c r="I219" s="16"/>
    </row>
    <row r="220" spans="9:9" x14ac:dyDescent="0.2">
      <c r="I220" s="16"/>
    </row>
    <row r="221" spans="9:9" x14ac:dyDescent="0.2">
      <c r="I221" s="16"/>
    </row>
    <row r="222" spans="9:9" x14ac:dyDescent="0.2">
      <c r="I222" s="16"/>
    </row>
    <row r="223" spans="9:9" x14ac:dyDescent="0.2">
      <c r="I223" s="16"/>
    </row>
    <row r="224" spans="9:9" x14ac:dyDescent="0.2">
      <c r="I224" s="16"/>
    </row>
    <row r="225" spans="9:9" x14ac:dyDescent="0.2">
      <c r="I225" s="16"/>
    </row>
    <row r="226" spans="9:9" x14ac:dyDescent="0.2">
      <c r="I226" s="16"/>
    </row>
    <row r="227" spans="9:9" x14ac:dyDescent="0.2">
      <c r="I227" s="16"/>
    </row>
    <row r="228" spans="9:9" x14ac:dyDescent="0.2">
      <c r="I228" s="16"/>
    </row>
    <row r="229" spans="9:9" x14ac:dyDescent="0.2">
      <c r="I229" s="16"/>
    </row>
    <row r="230" spans="9:9" x14ac:dyDescent="0.2">
      <c r="I230" s="16"/>
    </row>
    <row r="231" spans="9:9" x14ac:dyDescent="0.2">
      <c r="I231" s="16"/>
    </row>
  </sheetData>
  <mergeCells count="21">
    <mergeCell ref="A34:B34"/>
    <mergeCell ref="A5:B5"/>
    <mergeCell ref="A6:B6"/>
    <mergeCell ref="A7:B7"/>
    <mergeCell ref="A10:B10"/>
    <mergeCell ref="A13:B13"/>
    <mergeCell ref="A16:B16"/>
    <mergeCell ref="A19:B19"/>
    <mergeCell ref="A22:B22"/>
    <mergeCell ref="A25:B25"/>
    <mergeCell ref="A28:B28"/>
    <mergeCell ref="A31:B31"/>
    <mergeCell ref="A55:B55"/>
    <mergeCell ref="A58:C58"/>
    <mergeCell ref="A60:I60"/>
    <mergeCell ref="A37:B37"/>
    <mergeCell ref="A40:B40"/>
    <mergeCell ref="A43:B43"/>
    <mergeCell ref="A46:B46"/>
    <mergeCell ref="A49:B49"/>
    <mergeCell ref="A52:B52"/>
  </mergeCells>
  <pageMargins left="0.70866141732283472" right="0.70866141732283472" top="0.78740157480314965" bottom="0.78740157480314965" header="0.31496062992125984" footer="0.31496062992125984"/>
  <pageSetup paperSize="9" scale="55" firstPageNumber="32" orientation="portrait" useFirstPageNumber="1" r:id="rId1"/>
  <headerFooter>
    <oddFooter>&amp;L&amp;"-,Kurzíva"Zastupitelstvo Olomouckého kraje 21-12-2020
11. - Rozpočet Olomouckého kraje 2021 - návrh rozpočtu
Příloha č. 3a): Výdaje odborů &amp;R&amp;"-,Kurzíva"Strana &amp;P (Celkem 150)</oddFooter>
  </headerFooter>
  <colBreaks count="1" manualBreakCount="1">
    <brk id="11" max="7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J30"/>
  <sheetViews>
    <sheetView showGridLines="0" view="pageBreakPreview" zoomScaleNormal="100" zoomScaleSheetLayoutView="100" workbookViewId="0">
      <selection activeCell="B16" sqref="B16:H16"/>
    </sheetView>
  </sheetViews>
  <sheetFormatPr defaultColWidth="9.140625" defaultRowHeight="14.25" x14ac:dyDescent="0.2"/>
  <cols>
    <col min="1" max="1" width="5.42578125" style="38" customWidth="1"/>
    <col min="2" max="2" width="8.5703125" style="43" customWidth="1"/>
    <col min="3" max="3" width="9.7109375" style="43" customWidth="1"/>
    <col min="4" max="4" width="58.7109375" style="38" customWidth="1"/>
    <col min="5" max="7" width="14.140625" style="36" customWidth="1"/>
    <col min="8" max="8" width="9.140625" style="38" customWidth="1"/>
    <col min="9" max="10" width="9.140625" style="38"/>
    <col min="11" max="11" width="13.28515625" style="38" customWidth="1"/>
    <col min="12" max="16384" width="9.140625" style="38"/>
  </cols>
  <sheetData>
    <row r="1" spans="1:10" ht="23.25" x14ac:dyDescent="0.35">
      <c r="B1" s="114" t="s">
        <v>108</v>
      </c>
      <c r="G1" s="791" t="s">
        <v>109</v>
      </c>
      <c r="H1" s="791"/>
    </row>
    <row r="3" spans="1:10" x14ac:dyDescent="0.2">
      <c r="B3" s="53" t="s">
        <v>1</v>
      </c>
      <c r="C3" s="53" t="s">
        <v>110</v>
      </c>
    </row>
    <row r="4" spans="1:10" x14ac:dyDescent="0.2">
      <c r="C4" s="53" t="s">
        <v>111</v>
      </c>
    </row>
    <row r="6" spans="1:10" s="40" customFormat="1" ht="13.5" thickBot="1" x14ac:dyDescent="0.25">
      <c r="B6" s="116"/>
      <c r="C6" s="116"/>
      <c r="E6" s="37"/>
      <c r="F6" s="37"/>
      <c r="G6" s="37"/>
      <c r="H6" s="184" t="s">
        <v>6</v>
      </c>
    </row>
    <row r="7" spans="1:10" s="40" customFormat="1" ht="39.75" thickTop="1" thickBot="1" x14ac:dyDescent="0.25">
      <c r="B7" s="69" t="s">
        <v>2</v>
      </c>
      <c r="C7" s="70" t="s">
        <v>3</v>
      </c>
      <c r="D7" s="71" t="s">
        <v>4</v>
      </c>
      <c r="E7" s="72" t="s">
        <v>437</v>
      </c>
      <c r="F7" s="72" t="s">
        <v>439</v>
      </c>
      <c r="G7" s="72" t="s">
        <v>438</v>
      </c>
      <c r="H7" s="27" t="s">
        <v>5</v>
      </c>
    </row>
    <row r="8" spans="1:10" s="78" customFormat="1" ht="12.75" thickTop="1" thickBot="1" x14ac:dyDescent="0.25">
      <c r="B8" s="73">
        <v>1</v>
      </c>
      <c r="C8" s="74">
        <v>2</v>
      </c>
      <c r="D8" s="74">
        <v>3</v>
      </c>
      <c r="E8" s="75">
        <v>4</v>
      </c>
      <c r="F8" s="75">
        <v>5</v>
      </c>
      <c r="G8" s="75">
        <v>6</v>
      </c>
      <c r="H8" s="76" t="s">
        <v>231</v>
      </c>
    </row>
    <row r="9" spans="1:10" ht="15.75" thickTop="1" thickBot="1" x14ac:dyDescent="0.25">
      <c r="B9" s="148">
        <v>6172</v>
      </c>
      <c r="C9" s="149">
        <v>51</v>
      </c>
      <c r="D9" s="153" t="s">
        <v>668</v>
      </c>
      <c r="E9" s="151">
        <f>SUM(I14)</f>
        <v>498</v>
      </c>
      <c r="F9" s="151">
        <f>SUM(J14)</f>
        <v>498</v>
      </c>
      <c r="G9" s="151">
        <f>SUM(G14)</f>
        <v>498</v>
      </c>
      <c r="H9" s="117">
        <f>G9/E9*100</f>
        <v>100</v>
      </c>
    </row>
    <row r="10" spans="1:10" s="103" customFormat="1" ht="17.25" customHeight="1" thickTop="1" thickBot="1" x14ac:dyDescent="0.3">
      <c r="B10" s="761" t="s">
        <v>8</v>
      </c>
      <c r="C10" s="762"/>
      <c r="D10" s="763"/>
      <c r="E10" s="101">
        <f>SUM(E9:E9)</f>
        <v>498</v>
      </c>
      <c r="F10" s="101">
        <f>SUM(F9:F9)</f>
        <v>498</v>
      </c>
      <c r="G10" s="101">
        <f>SUM(G9:G9)</f>
        <v>498</v>
      </c>
      <c r="H10" s="41">
        <f>G10/E10*100</f>
        <v>100</v>
      </c>
    </row>
    <row r="11" spans="1:10" ht="15" thickTop="1" x14ac:dyDescent="0.2">
      <c r="B11" s="38"/>
      <c r="C11" s="38"/>
      <c r="E11" s="38"/>
      <c r="F11" s="38"/>
      <c r="G11" s="38"/>
    </row>
    <row r="12" spans="1:10" x14ac:dyDescent="0.2">
      <c r="B12" s="39"/>
      <c r="C12" s="39"/>
      <c r="D12" s="39"/>
      <c r="E12" s="39"/>
      <c r="F12" s="156"/>
      <c r="G12" s="39"/>
      <c r="H12" s="39"/>
    </row>
    <row r="13" spans="1:10" ht="15" x14ac:dyDescent="0.25">
      <c r="B13" s="44" t="s">
        <v>10</v>
      </c>
    </row>
    <row r="14" spans="1:10" ht="17.25" customHeight="1" thickBot="1" x14ac:dyDescent="0.3">
      <c r="B14" s="45" t="s">
        <v>669</v>
      </c>
      <c r="C14" s="46"/>
      <c r="D14" s="47"/>
      <c r="E14" s="48"/>
      <c r="F14" s="48"/>
      <c r="G14" s="774">
        <f>SUM(G15,G18,G22)</f>
        <v>498</v>
      </c>
      <c r="H14" s="774"/>
      <c r="I14" s="316">
        <f>SUM(I15,I18,I22)</f>
        <v>498</v>
      </c>
      <c r="J14" s="316">
        <f>SUM(J15,J18,J22)</f>
        <v>498</v>
      </c>
    </row>
    <row r="15" spans="1:10" ht="15.75" thickTop="1" x14ac:dyDescent="0.25">
      <c r="A15" s="38">
        <v>5139</v>
      </c>
      <c r="B15" s="42" t="s">
        <v>451</v>
      </c>
      <c r="E15" s="38"/>
      <c r="G15" s="779">
        <v>450</v>
      </c>
      <c r="H15" s="780"/>
      <c r="I15" s="38">
        <v>450</v>
      </c>
      <c r="J15" s="38">
        <v>450</v>
      </c>
    </row>
    <row r="16" spans="1:10" ht="45" customHeight="1" x14ac:dyDescent="0.2">
      <c r="B16" s="793" t="s">
        <v>320</v>
      </c>
      <c r="C16" s="793"/>
      <c r="D16" s="793"/>
      <c r="E16" s="793"/>
      <c r="F16" s="793"/>
      <c r="G16" s="793"/>
      <c r="H16" s="793"/>
    </row>
    <row r="17" spans="1:10" ht="16.5" customHeight="1" x14ac:dyDescent="0.2">
      <c r="B17" s="203"/>
      <c r="C17" s="203"/>
      <c r="D17" s="203"/>
      <c r="E17" s="203"/>
      <c r="F17" s="203"/>
      <c r="G17" s="203"/>
      <c r="H17" s="203"/>
    </row>
    <row r="18" spans="1:10" ht="15" x14ac:dyDescent="0.25">
      <c r="A18" s="38">
        <v>5166</v>
      </c>
      <c r="B18" s="42" t="s">
        <v>12</v>
      </c>
      <c r="G18" s="779">
        <f>18-2</f>
        <v>16</v>
      </c>
      <c r="H18" s="780"/>
      <c r="I18" s="38">
        <v>16</v>
      </c>
      <c r="J18" s="38">
        <v>16</v>
      </c>
    </row>
    <row r="19" spans="1:10" x14ac:dyDescent="0.2">
      <c r="B19" s="793" t="s">
        <v>112</v>
      </c>
      <c r="C19" s="807"/>
      <c r="D19" s="807"/>
      <c r="E19" s="807"/>
      <c r="F19" s="807"/>
      <c r="G19" s="807"/>
      <c r="H19" s="807"/>
    </row>
    <row r="20" spans="1:10" ht="15" customHeight="1" x14ac:dyDescent="0.2">
      <c r="B20" s="797"/>
      <c r="C20" s="797"/>
      <c r="D20" s="797"/>
      <c r="E20" s="797"/>
      <c r="F20" s="797"/>
      <c r="G20" s="797"/>
      <c r="H20" s="797"/>
    </row>
    <row r="22" spans="1:10" ht="15" x14ac:dyDescent="0.25">
      <c r="A22" s="38">
        <v>5192</v>
      </c>
      <c r="B22" s="42" t="s">
        <v>123</v>
      </c>
      <c r="E22" s="38"/>
      <c r="G22" s="779">
        <f>45-13</f>
        <v>32</v>
      </c>
      <c r="H22" s="780"/>
      <c r="I22" s="38">
        <v>32</v>
      </c>
      <c r="J22" s="38">
        <v>32</v>
      </c>
    </row>
    <row r="23" spans="1:10" ht="16.5" customHeight="1" x14ac:dyDescent="0.2">
      <c r="B23" s="793" t="s">
        <v>241</v>
      </c>
      <c r="C23" s="793"/>
      <c r="D23" s="793"/>
      <c r="E23" s="793"/>
      <c r="F23" s="793"/>
      <c r="G23" s="793"/>
      <c r="H23" s="793"/>
    </row>
    <row r="27" spans="1:10" x14ac:dyDescent="0.2">
      <c r="D27" s="300" t="s">
        <v>317</v>
      </c>
      <c r="E27" s="301">
        <f>SUM(I14)</f>
        <v>498</v>
      </c>
      <c r="F27" s="301">
        <f t="shared" ref="F27" si="0">SUM(F9:F9)</f>
        <v>498</v>
      </c>
      <c r="G27" s="301">
        <f>SUM(G9)</f>
        <v>498</v>
      </c>
    </row>
    <row r="28" spans="1:10" x14ac:dyDescent="0.2">
      <c r="D28" s="300" t="s">
        <v>318</v>
      </c>
      <c r="E28" s="301">
        <v>0</v>
      </c>
      <c r="F28" s="301">
        <v>0</v>
      </c>
      <c r="G28" s="301">
        <v>0</v>
      </c>
    </row>
    <row r="29" spans="1:10" ht="15" x14ac:dyDescent="0.25">
      <c r="D29" s="302" t="s">
        <v>313</v>
      </c>
      <c r="E29" s="303">
        <f>SUM(E27:E28)</f>
        <v>498</v>
      </c>
      <c r="F29" s="303">
        <f t="shared" ref="F29:G29" si="1">SUM(F27:F28)</f>
        <v>498</v>
      </c>
      <c r="G29" s="303">
        <f t="shared" si="1"/>
        <v>498</v>
      </c>
    </row>
    <row r="30" spans="1:10" x14ac:dyDescent="0.2">
      <c r="D30" s="38" t="s">
        <v>140</v>
      </c>
    </row>
  </sheetData>
  <mergeCells count="9">
    <mergeCell ref="G22:H22"/>
    <mergeCell ref="B23:H23"/>
    <mergeCell ref="B19:H20"/>
    <mergeCell ref="G1:H1"/>
    <mergeCell ref="B10:D10"/>
    <mergeCell ref="G14:H14"/>
    <mergeCell ref="G18:H18"/>
    <mergeCell ref="G15:H15"/>
    <mergeCell ref="B16:H16"/>
  </mergeCells>
  <pageMargins left="0.70866141732283472" right="0.70866141732283472" top="0.78740157480314965" bottom="0.78740157480314965" header="0.31496062992125984" footer="0.31496062992125984"/>
  <pageSetup paperSize="9" scale="67" firstPageNumber="70" orientation="portrait" useFirstPageNumber="1" r:id="rId1"/>
  <headerFooter>
    <oddFooter>&amp;L&amp;"-,Kurzíva"Zastupitelstvo Olomouckého kraje 12.12.2022
11.1. - Rozpočet Olomouckého kraje na rok 2023 - návrh rozpočtu
Příloha č. 3a): Výdaje odborů &amp;R&amp;"-,Kurzíva"Strana &amp;P (Celkem 193)</oddFooter>
  </headerFooter>
  <colBreaks count="1" manualBreakCount="1">
    <brk id="10" max="107"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28"/>
  <sheetViews>
    <sheetView showGridLines="0" view="pageBreakPreview" zoomScaleNormal="100" zoomScaleSheetLayoutView="100" workbookViewId="0">
      <selection activeCell="B18" sqref="B18:F18"/>
    </sheetView>
  </sheetViews>
  <sheetFormatPr defaultColWidth="9.140625" defaultRowHeight="14.25" x14ac:dyDescent="0.2"/>
  <cols>
    <col min="1" max="1" width="5.7109375" style="38" customWidth="1"/>
    <col min="2" max="2" width="8.5703125" style="43" customWidth="1"/>
    <col min="3" max="3" width="9.140625" style="43"/>
    <col min="4" max="4" width="58.7109375" style="38" customWidth="1"/>
    <col min="5" max="5" width="15.7109375" style="38" customWidth="1"/>
    <col min="6" max="6" width="14.28515625" style="36" customWidth="1"/>
    <col min="7" max="7" width="14.140625" style="36" customWidth="1"/>
    <col min="8" max="8" width="8.28515625" style="38" customWidth="1"/>
    <col min="9" max="10" width="10.42578125" style="37" customWidth="1"/>
    <col min="11" max="11" width="9.140625" style="40"/>
    <col min="12" max="12" width="9.140625" style="38"/>
    <col min="13" max="13" width="13.28515625" style="38" customWidth="1"/>
    <col min="14" max="16384" width="9.140625" style="38"/>
  </cols>
  <sheetData>
    <row r="1" spans="2:39" ht="23.25" x14ac:dyDescent="0.35">
      <c r="B1" s="114" t="s">
        <v>867</v>
      </c>
      <c r="G1" s="791" t="s">
        <v>861</v>
      </c>
      <c r="H1" s="791"/>
    </row>
    <row r="3" spans="2:39" x14ac:dyDescent="0.2">
      <c r="B3" s="634" t="s">
        <v>1</v>
      </c>
      <c r="C3" s="634" t="s">
        <v>122</v>
      </c>
    </row>
    <row r="4" spans="2:39" x14ac:dyDescent="0.2">
      <c r="C4" s="634" t="s">
        <v>41</v>
      </c>
    </row>
    <row r="5" spans="2:39" s="40" customFormat="1" ht="15.75" thickBot="1" x14ac:dyDescent="0.3">
      <c r="B5" s="115"/>
      <c r="C5" s="116"/>
      <c r="F5" s="37"/>
      <c r="G5" s="37"/>
      <c r="H5" s="184" t="s">
        <v>6</v>
      </c>
      <c r="I5" s="37"/>
      <c r="J5" s="37"/>
    </row>
    <row r="6" spans="2:39" s="40" customFormat="1" ht="39.75" thickTop="1" thickBot="1" x14ac:dyDescent="0.25">
      <c r="B6" s="69" t="s">
        <v>2</v>
      </c>
      <c r="C6" s="70" t="s">
        <v>3</v>
      </c>
      <c r="D6" s="71" t="s">
        <v>4</v>
      </c>
      <c r="E6" s="72" t="s">
        <v>437</v>
      </c>
      <c r="F6" s="72" t="s">
        <v>439</v>
      </c>
      <c r="G6" s="72" t="s">
        <v>438</v>
      </c>
      <c r="H6" s="27" t="s">
        <v>5</v>
      </c>
      <c r="I6" s="68"/>
      <c r="J6" s="68"/>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row>
    <row r="7" spans="2:39" s="78" customFormat="1" thickTop="1" thickBot="1" x14ac:dyDescent="0.25">
      <c r="B7" s="73">
        <v>1</v>
      </c>
      <c r="C7" s="74">
        <v>2</v>
      </c>
      <c r="D7" s="74">
        <v>3</v>
      </c>
      <c r="E7" s="75">
        <v>4</v>
      </c>
      <c r="F7" s="75">
        <v>5</v>
      </c>
      <c r="G7" s="75">
        <v>6</v>
      </c>
      <c r="H7" s="76" t="s">
        <v>231</v>
      </c>
      <c r="I7" s="212"/>
      <c r="J7" s="212"/>
      <c r="K7" s="66"/>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row>
    <row r="8" spans="2:39" ht="15" hidden="1" thickTop="1" x14ac:dyDescent="0.2">
      <c r="B8" s="94">
        <v>6172</v>
      </c>
      <c r="C8" s="95">
        <v>50</v>
      </c>
      <c r="D8" s="86" t="s">
        <v>193</v>
      </c>
      <c r="E8" s="119"/>
      <c r="F8" s="33"/>
      <c r="G8" s="33"/>
      <c r="H8" s="35" t="e">
        <f>G8/E8*100</f>
        <v>#DIV/0!</v>
      </c>
    </row>
    <row r="9" spans="2:39" ht="15" thickTop="1" x14ac:dyDescent="0.2">
      <c r="B9" s="89">
        <v>6221</v>
      </c>
      <c r="C9" s="90">
        <v>51</v>
      </c>
      <c r="D9" s="93" t="s">
        <v>668</v>
      </c>
      <c r="E9" s="119"/>
      <c r="F9" s="33">
        <v>14367</v>
      </c>
      <c r="G9" s="33"/>
      <c r="H9" s="35"/>
    </row>
    <row r="10" spans="2:39" ht="28.5" x14ac:dyDescent="0.2">
      <c r="B10" s="94">
        <v>6221</v>
      </c>
      <c r="C10" s="95">
        <v>53</v>
      </c>
      <c r="D10" s="118" t="s">
        <v>702</v>
      </c>
      <c r="E10" s="25">
        <f>SUM(I18)</f>
        <v>0</v>
      </c>
      <c r="F10" s="33">
        <v>4000</v>
      </c>
      <c r="G10" s="33">
        <f>SUM(G18)</f>
        <v>2000</v>
      </c>
      <c r="H10" s="35"/>
    </row>
    <row r="11" spans="2:39" ht="15" thickBot="1" x14ac:dyDescent="0.25">
      <c r="B11" s="180">
        <v>6221</v>
      </c>
      <c r="C11" s="181">
        <v>58</v>
      </c>
      <c r="D11" s="188" t="s">
        <v>864</v>
      </c>
      <c r="E11" s="96">
        <v>0</v>
      </c>
      <c r="F11" s="96">
        <v>34090</v>
      </c>
      <c r="G11" s="49">
        <f>SUM(G22)</f>
        <v>18000</v>
      </c>
      <c r="H11" s="97"/>
    </row>
    <row r="12" spans="2:39" ht="15" hidden="1" thickBot="1" x14ac:dyDescent="0.25">
      <c r="B12" s="94">
        <v>6172</v>
      </c>
      <c r="C12" s="95">
        <v>54</v>
      </c>
      <c r="D12" s="98" t="s">
        <v>9</v>
      </c>
      <c r="E12" s="25"/>
      <c r="F12" s="33"/>
      <c r="G12" s="33"/>
      <c r="H12" s="35"/>
    </row>
    <row r="13" spans="2:39" ht="29.25" hidden="1" thickBot="1" x14ac:dyDescent="0.25">
      <c r="B13" s="180">
        <v>6330</v>
      </c>
      <c r="C13" s="181">
        <v>53</v>
      </c>
      <c r="D13" s="188" t="s">
        <v>194</v>
      </c>
      <c r="E13" s="96"/>
      <c r="F13" s="49"/>
      <c r="G13" s="49"/>
      <c r="H13" s="97"/>
    </row>
    <row r="14" spans="2:39" s="103" customFormat="1" ht="16.5" thickTop="1" thickBot="1" x14ac:dyDescent="0.3">
      <c r="B14" s="761" t="s">
        <v>8</v>
      </c>
      <c r="C14" s="762"/>
      <c r="D14" s="763"/>
      <c r="E14" s="101">
        <f>SUM(E8:E13)</f>
        <v>0</v>
      </c>
      <c r="F14" s="101">
        <f>SUM(F8:F13)</f>
        <v>52457</v>
      </c>
      <c r="G14" s="101">
        <f>SUM(G8:G13)</f>
        <v>20000</v>
      </c>
      <c r="H14" s="41"/>
      <c r="I14" s="206"/>
      <c r="J14" s="206"/>
      <c r="K14" s="352"/>
    </row>
    <row r="15" spans="2:39" ht="15" thickTop="1" x14ac:dyDescent="0.2">
      <c r="B15" s="632"/>
      <c r="C15" s="632"/>
      <c r="D15" s="632"/>
      <c r="E15" s="632"/>
      <c r="F15" s="632"/>
      <c r="G15" s="632"/>
      <c r="H15" s="632"/>
    </row>
    <row r="16" spans="2:39" x14ac:dyDescent="0.2">
      <c r="B16" s="156"/>
      <c r="C16" s="156"/>
      <c r="D16" s="156"/>
      <c r="E16" s="156"/>
      <c r="F16" s="156"/>
      <c r="G16" s="156"/>
      <c r="H16" s="156"/>
      <c r="J16" s="207"/>
      <c r="K16" s="353"/>
      <c r="L16" s="156"/>
      <c r="M16" s="156"/>
      <c r="N16" s="156"/>
      <c r="O16" s="156"/>
      <c r="P16" s="156"/>
    </row>
    <row r="17" spans="1:13" ht="15" x14ac:dyDescent="0.25">
      <c r="B17" s="44" t="s">
        <v>10</v>
      </c>
      <c r="M17" s="38" t="s">
        <v>140</v>
      </c>
    </row>
    <row r="18" spans="1:13" ht="31.5" customHeight="1" thickBot="1" x14ac:dyDescent="0.3">
      <c r="B18" s="755" t="s">
        <v>862</v>
      </c>
      <c r="C18" s="755"/>
      <c r="D18" s="755"/>
      <c r="E18" s="755"/>
      <c r="F18" s="755"/>
      <c r="G18" s="774">
        <f>SUM(G19)</f>
        <v>2000</v>
      </c>
      <c r="H18" s="774"/>
      <c r="I18" s="208">
        <f>SUM(I19:I20)</f>
        <v>0</v>
      </c>
      <c r="J18" s="208">
        <f>SUM(J19:J20)</f>
        <v>0</v>
      </c>
    </row>
    <row r="19" spans="1:13" ht="14.25" customHeight="1" thickTop="1" x14ac:dyDescent="0.25">
      <c r="A19" s="38">
        <v>5331</v>
      </c>
      <c r="B19" s="635" t="s">
        <v>99</v>
      </c>
      <c r="E19" s="36"/>
      <c r="G19" s="779">
        <v>2000</v>
      </c>
      <c r="H19" s="780"/>
      <c r="K19" s="38"/>
    </row>
    <row r="20" spans="1:13" ht="17.25" customHeight="1" x14ac:dyDescent="0.25">
      <c r="B20" s="633"/>
      <c r="C20" s="633"/>
      <c r="D20" s="633"/>
      <c r="E20" s="633"/>
      <c r="F20" s="633"/>
      <c r="G20" s="633"/>
      <c r="H20" s="633"/>
    </row>
    <row r="21" spans="1:13" ht="17.25" customHeight="1" x14ac:dyDescent="0.25">
      <c r="B21" s="633"/>
      <c r="C21" s="633"/>
      <c r="D21" s="633"/>
      <c r="E21" s="633"/>
      <c r="F21" s="633"/>
      <c r="G21" s="633"/>
      <c r="H21" s="633"/>
    </row>
    <row r="22" spans="1:13" ht="31.5" customHeight="1" thickBot="1" x14ac:dyDescent="0.3">
      <c r="B22" s="755" t="s">
        <v>863</v>
      </c>
      <c r="C22" s="755"/>
      <c r="D22" s="755"/>
      <c r="E22" s="755"/>
      <c r="F22" s="755"/>
      <c r="G22" s="774">
        <f>SUM(G23)</f>
        <v>18000</v>
      </c>
      <c r="H22" s="774"/>
      <c r="I22" s="208">
        <f>SUM(I23:I24)</f>
        <v>0</v>
      </c>
      <c r="J22" s="208">
        <f>SUM(J23:J24)</f>
        <v>0</v>
      </c>
    </row>
    <row r="23" spans="1:13" ht="15.75" thickTop="1" x14ac:dyDescent="0.25">
      <c r="A23" s="38">
        <v>5811</v>
      </c>
      <c r="B23" s="635" t="s">
        <v>254</v>
      </c>
      <c r="E23" s="36"/>
      <c r="G23" s="779">
        <v>18000</v>
      </c>
      <c r="H23" s="780"/>
      <c r="K23" s="38"/>
    </row>
    <row r="24" spans="1:13" ht="16.5" customHeight="1" x14ac:dyDescent="0.25">
      <c r="B24" s="635"/>
      <c r="G24" s="630"/>
      <c r="H24" s="631"/>
    </row>
    <row r="26" spans="1:13" x14ac:dyDescent="0.2">
      <c r="D26" s="300" t="s">
        <v>317</v>
      </c>
      <c r="E26" s="301">
        <f>SUM(E14)</f>
        <v>0</v>
      </c>
      <c r="F26" s="301">
        <f>SUM(F14)</f>
        <v>52457</v>
      </c>
      <c r="G26" s="301">
        <f>SUM(G14)</f>
        <v>20000</v>
      </c>
    </row>
    <row r="27" spans="1:13" x14ac:dyDescent="0.2">
      <c r="D27" s="300" t="s">
        <v>318</v>
      </c>
      <c r="E27" s="301">
        <v>0</v>
      </c>
      <c r="F27" s="301">
        <v>0</v>
      </c>
      <c r="G27" s="301">
        <v>0</v>
      </c>
    </row>
    <row r="28" spans="1:13" ht="15" x14ac:dyDescent="0.25">
      <c r="D28" s="302" t="s">
        <v>313</v>
      </c>
      <c r="E28" s="303">
        <f>SUM(E26:E27)</f>
        <v>0</v>
      </c>
      <c r="F28" s="303">
        <f t="shared" ref="F28:G28" si="0">SUM(F26:F27)</f>
        <v>52457</v>
      </c>
      <c r="G28" s="303">
        <f t="shared" si="0"/>
        <v>20000</v>
      </c>
    </row>
  </sheetData>
  <mergeCells count="8">
    <mergeCell ref="B18:F18"/>
    <mergeCell ref="B22:F22"/>
    <mergeCell ref="G22:H22"/>
    <mergeCell ref="G23:H23"/>
    <mergeCell ref="G1:H1"/>
    <mergeCell ref="B14:D14"/>
    <mergeCell ref="G18:H18"/>
    <mergeCell ref="G19:H19"/>
  </mergeCells>
  <pageMargins left="0.70866141732283472" right="0.70866141732283472" top="0.78740157480314965" bottom="0.78740157480314965" header="0.31496062992125984" footer="0.31496062992125984"/>
  <pageSetup paperSize="9" scale="66" firstPageNumber="71" orientation="portrait" useFirstPageNumber="1" r:id="rId1"/>
  <headerFooter>
    <oddFooter>&amp;L&amp;"-,Kurzíva"Zastupitelstvo Olomouckého kraje 12.12.2022
11.1. - Rozpočet Olomouckého kraje na rok 2023 - návrh rozpočtu
Příloha č. 3a): Výdaje odborů &amp;R&amp;"-,Kurzíva"Strana &amp;P (Celkem 193)</oddFooter>
  </headerFooter>
  <colBreaks count="1" manualBreakCount="1">
    <brk id="12" max="10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N231"/>
  <sheetViews>
    <sheetView showGridLines="0" tabSelected="1" view="pageBreakPreview" zoomScaleNormal="100" zoomScaleSheetLayoutView="100" workbookViewId="0">
      <selection activeCell="N54" sqref="N54"/>
    </sheetView>
  </sheetViews>
  <sheetFormatPr defaultColWidth="9.140625" defaultRowHeight="12.75" x14ac:dyDescent="0.2"/>
  <cols>
    <col min="1" max="1" width="9.140625" style="3"/>
    <col min="2" max="2" width="42.42578125" style="3" customWidth="1"/>
    <col min="3" max="3" width="4.28515625" style="3" customWidth="1"/>
    <col min="4" max="5" width="15.7109375" style="16" hidden="1" customWidth="1"/>
    <col min="6" max="6" width="18.42578125" style="16" customWidth="1"/>
    <col min="7" max="7" width="18.140625" style="16" bestFit="1" customWidth="1"/>
    <col min="8" max="8" width="18.42578125" style="16" customWidth="1"/>
    <col min="9" max="9" width="9" style="17" customWidth="1"/>
    <col min="10" max="10" width="3.140625" style="3" customWidth="1"/>
    <col min="11" max="11" width="10.140625" style="12" customWidth="1"/>
    <col min="12" max="12" width="10.140625" style="14" customWidth="1"/>
    <col min="13" max="13" width="10.140625" style="3" customWidth="1"/>
    <col min="14" max="14" width="10" style="3" bestFit="1" customWidth="1"/>
    <col min="15" max="16384" width="9.140625" style="3"/>
  </cols>
  <sheetData>
    <row r="1" spans="1:14" s="12" customFormat="1" ht="20.25" x14ac:dyDescent="0.3">
      <c r="A1" s="2" t="s">
        <v>470</v>
      </c>
      <c r="B1" s="16"/>
      <c r="C1" s="16"/>
      <c r="D1" s="16"/>
      <c r="E1" s="16"/>
      <c r="F1" s="16"/>
      <c r="G1" s="16"/>
      <c r="H1" s="16"/>
      <c r="I1" s="17"/>
      <c r="J1" s="16"/>
      <c r="K1" s="16"/>
      <c r="L1" s="16"/>
    </row>
    <row r="2" spans="1:14" s="12" customFormat="1" ht="15.75" x14ac:dyDescent="0.25">
      <c r="A2" s="4"/>
      <c r="B2" s="16"/>
      <c r="C2" s="16"/>
      <c r="D2" s="16"/>
      <c r="E2" s="16"/>
      <c r="F2" s="16"/>
      <c r="G2" s="16"/>
      <c r="H2" s="16"/>
      <c r="I2" s="17"/>
      <c r="J2" s="16"/>
      <c r="K2" s="16"/>
      <c r="L2" s="16"/>
    </row>
    <row r="3" spans="1:14" s="12" customFormat="1" ht="15.75" x14ac:dyDescent="0.25">
      <c r="A3" s="4" t="s">
        <v>82</v>
      </c>
      <c r="B3" s="16"/>
      <c r="C3" s="16"/>
      <c r="D3" s="16"/>
      <c r="E3" s="16"/>
      <c r="F3" s="16"/>
      <c r="G3" s="16"/>
      <c r="H3" s="16"/>
      <c r="I3" s="17"/>
      <c r="J3" s="16"/>
      <c r="K3" s="16"/>
      <c r="L3" s="16"/>
    </row>
    <row r="4" spans="1:14" s="12" customFormat="1" ht="13.5" thickBot="1" x14ac:dyDescent="0.25">
      <c r="A4" s="16"/>
      <c r="B4" s="16"/>
      <c r="C4" s="16"/>
      <c r="D4" s="18"/>
      <c r="E4" s="18"/>
      <c r="F4" s="18"/>
      <c r="G4" s="18"/>
      <c r="H4" s="18"/>
      <c r="I4" s="185" t="s">
        <v>6</v>
      </c>
      <c r="J4" s="16"/>
      <c r="K4" s="16"/>
      <c r="L4" s="16"/>
    </row>
    <row r="5" spans="1:14" s="12" customFormat="1" ht="39" customHeight="1" thickTop="1" thickBot="1" x14ac:dyDescent="0.25">
      <c r="A5" s="745" t="s">
        <v>54</v>
      </c>
      <c r="B5" s="746"/>
      <c r="C5" s="511" t="s">
        <v>55</v>
      </c>
      <c r="D5" s="72" t="s">
        <v>182</v>
      </c>
      <c r="E5" s="72" t="s">
        <v>183</v>
      </c>
      <c r="F5" s="72" t="s">
        <v>437</v>
      </c>
      <c r="G5" s="72" t="s">
        <v>439</v>
      </c>
      <c r="H5" s="72" t="s">
        <v>438</v>
      </c>
      <c r="I5" s="27" t="s">
        <v>5</v>
      </c>
    </row>
    <row r="6" spans="1:14" s="12" customFormat="1" ht="14.25" thickTop="1" thickBot="1" x14ac:dyDescent="0.25">
      <c r="A6" s="747">
        <v>1</v>
      </c>
      <c r="B6" s="748"/>
      <c r="C6" s="512">
        <v>2</v>
      </c>
      <c r="D6" s="9" t="s">
        <v>187</v>
      </c>
      <c r="E6" s="9" t="s">
        <v>188</v>
      </c>
      <c r="F6" s="9">
        <v>3</v>
      </c>
      <c r="G6" s="9">
        <v>4</v>
      </c>
      <c r="H6" s="9">
        <v>5</v>
      </c>
      <c r="I6" s="28" t="s">
        <v>232</v>
      </c>
    </row>
    <row r="7" spans="1:14" s="493" customFormat="1" ht="18" customHeight="1" thickTop="1" x14ac:dyDescent="0.25">
      <c r="A7" s="739" t="s">
        <v>0</v>
      </c>
      <c r="B7" s="740"/>
      <c r="C7" s="333">
        <v>1</v>
      </c>
      <c r="D7" s="334">
        <v>25921</v>
      </c>
      <c r="E7" s="334">
        <v>28085</v>
      </c>
      <c r="F7" s="334">
        <f>SUM('01'!E13)</f>
        <v>40612</v>
      </c>
      <c r="G7" s="334">
        <f>SUM('01'!F13)</f>
        <v>40663</v>
      </c>
      <c r="H7" s="334">
        <f>SUM('01'!G13)</f>
        <v>46761</v>
      </c>
      <c r="I7" s="335">
        <f>H7/F7*100</f>
        <v>115.14084507042253</v>
      </c>
    </row>
    <row r="8" spans="1:14" s="493" customFormat="1" ht="18" customHeight="1" x14ac:dyDescent="0.25">
      <c r="A8" s="320" t="s">
        <v>321</v>
      </c>
      <c r="B8" s="321"/>
      <c r="C8" s="322"/>
      <c r="D8" s="323"/>
      <c r="E8" s="323"/>
      <c r="F8" s="323">
        <f>SUM('01'!E173)</f>
        <v>40612</v>
      </c>
      <c r="G8" s="323">
        <f>SUM('01'!F173)</f>
        <v>40663</v>
      </c>
      <c r="H8" s="323">
        <f>SUM('01'!G173)</f>
        <v>46761</v>
      </c>
      <c r="I8" s="324">
        <f t="shared" ref="I8" si="0">H8/F8*100</f>
        <v>115.14084507042253</v>
      </c>
    </row>
    <row r="9" spans="1:14" s="493" customFormat="1" ht="18" customHeight="1" x14ac:dyDescent="0.25">
      <c r="A9" s="336" t="s">
        <v>322</v>
      </c>
      <c r="B9" s="337"/>
      <c r="C9" s="338"/>
      <c r="D9" s="339"/>
      <c r="E9" s="339"/>
      <c r="F9" s="339">
        <f>SUM('20'!E11)</f>
        <v>0</v>
      </c>
      <c r="G9" s="339">
        <f>SUM('20'!F11)</f>
        <v>0</v>
      </c>
      <c r="H9" s="339">
        <f>SUM('20'!G11)</f>
        <v>0</v>
      </c>
      <c r="I9" s="340">
        <v>0</v>
      </c>
    </row>
    <row r="10" spans="1:14" s="493" customFormat="1" ht="18" customHeight="1" x14ac:dyDescent="0.25">
      <c r="A10" s="741" t="s">
        <v>327</v>
      </c>
      <c r="B10" s="742"/>
      <c r="C10" s="345">
        <v>2</v>
      </c>
      <c r="D10" s="498">
        <v>37794</v>
      </c>
      <c r="E10" s="498">
        <f>24167+14</f>
        <v>24181</v>
      </c>
      <c r="F10" s="318">
        <f>SUM('02'!E12)</f>
        <v>383333</v>
      </c>
      <c r="G10" s="318">
        <f>SUM('02'!F12)</f>
        <v>395639</v>
      </c>
      <c r="H10" s="318">
        <f>SUM('02'!G12)</f>
        <v>394343</v>
      </c>
      <c r="I10" s="319">
        <f>H10/F10*100</f>
        <v>102.8721764105882</v>
      </c>
    </row>
    <row r="11" spans="1:14" s="493" customFormat="1" ht="18" customHeight="1" x14ac:dyDescent="0.25">
      <c r="A11" s="320" t="s">
        <v>321</v>
      </c>
      <c r="B11" s="321"/>
      <c r="C11" s="322"/>
      <c r="D11" s="495"/>
      <c r="E11" s="495"/>
      <c r="F11" s="323">
        <f>SUM('02'!E76)</f>
        <v>383333</v>
      </c>
      <c r="G11" s="323">
        <f>SUM('02'!F76)</f>
        <v>395639</v>
      </c>
      <c r="H11" s="323">
        <f>SUM('02'!G76)</f>
        <v>394343</v>
      </c>
      <c r="I11" s="324">
        <f>H11/F11*100</f>
        <v>102.8721764105882</v>
      </c>
      <c r="K11" s="499"/>
    </row>
    <row r="12" spans="1:14" s="493" customFormat="1" ht="18" customHeight="1" x14ac:dyDescent="0.25">
      <c r="A12" s="336" t="s">
        <v>322</v>
      </c>
      <c r="B12" s="337"/>
      <c r="C12" s="338"/>
      <c r="D12" s="497"/>
      <c r="E12" s="497"/>
      <c r="F12" s="339">
        <f>SUM('02'!E77)</f>
        <v>0</v>
      </c>
      <c r="G12" s="339">
        <f>SUM('02'!F77)</f>
        <v>0</v>
      </c>
      <c r="H12" s="339">
        <f>SUM('02'!G77)</f>
        <v>0</v>
      </c>
      <c r="I12" s="340">
        <v>0</v>
      </c>
    </row>
    <row r="13" spans="1:14" s="493" customFormat="1" ht="18" customHeight="1" x14ac:dyDescent="0.25">
      <c r="A13" s="730" t="s">
        <v>88</v>
      </c>
      <c r="B13" s="731"/>
      <c r="C13" s="345">
        <v>3</v>
      </c>
      <c r="D13" s="498">
        <v>305370</v>
      </c>
      <c r="E13" s="498">
        <v>315147</v>
      </c>
      <c r="F13" s="318">
        <f>SUM('03'!E13)</f>
        <v>96219</v>
      </c>
      <c r="G13" s="318">
        <f>SUM('03'!F13)</f>
        <v>97386</v>
      </c>
      <c r="H13" s="460">
        <f>SUM('03'!G13)</f>
        <v>118632</v>
      </c>
      <c r="I13" s="319">
        <f>H13/F13*100</f>
        <v>123.29373616437502</v>
      </c>
      <c r="N13" s="499"/>
    </row>
    <row r="14" spans="1:14" s="493" customFormat="1" ht="18" customHeight="1" x14ac:dyDescent="0.25">
      <c r="A14" s="320" t="s">
        <v>321</v>
      </c>
      <c r="B14" s="321"/>
      <c r="C14" s="322"/>
      <c r="D14" s="495"/>
      <c r="E14" s="495"/>
      <c r="F14" s="323">
        <f>SUM('03'!E177)</f>
        <v>96219</v>
      </c>
      <c r="G14" s="323">
        <f>SUM('03'!F177)</f>
        <v>97386</v>
      </c>
      <c r="H14" s="461">
        <f>SUM('03'!G177)</f>
        <v>118632</v>
      </c>
      <c r="I14" s="324">
        <f t="shared" ref="I14" si="1">H14/F14*100</f>
        <v>123.29373616437502</v>
      </c>
      <c r="K14" s="499"/>
    </row>
    <row r="15" spans="1:14" s="493" customFormat="1" ht="18" customHeight="1" x14ac:dyDescent="0.25">
      <c r="A15" s="336" t="s">
        <v>322</v>
      </c>
      <c r="B15" s="337"/>
      <c r="C15" s="338"/>
      <c r="D15" s="497"/>
      <c r="E15" s="497"/>
      <c r="F15" s="339">
        <f>SUM('04'!E88)</f>
        <v>0</v>
      </c>
      <c r="G15" s="339">
        <f>SUM('04'!F88)</f>
        <v>0</v>
      </c>
      <c r="H15" s="339">
        <f>SUM('04'!G88)</f>
        <v>0</v>
      </c>
      <c r="I15" s="340">
        <v>0</v>
      </c>
    </row>
    <row r="16" spans="1:14" s="493" customFormat="1" ht="18" customHeight="1" x14ac:dyDescent="0.25">
      <c r="A16" s="741" t="s">
        <v>130</v>
      </c>
      <c r="B16" s="742"/>
      <c r="C16" s="345">
        <v>4</v>
      </c>
      <c r="D16" s="498">
        <v>37794</v>
      </c>
      <c r="E16" s="498">
        <f>24167+14</f>
        <v>24181</v>
      </c>
      <c r="F16" s="318">
        <f>SUM('04'!E13)</f>
        <v>43560</v>
      </c>
      <c r="G16" s="318">
        <f>SUM('04'!F13)</f>
        <v>54635</v>
      </c>
      <c r="H16" s="318">
        <f>SUM('04'!G13)</f>
        <v>50940</v>
      </c>
      <c r="I16" s="319">
        <f t="shared" ref="I16:I58" si="2">H16/F16*100</f>
        <v>116.94214876033058</v>
      </c>
    </row>
    <row r="17" spans="1:14" s="493" customFormat="1" ht="18" customHeight="1" x14ac:dyDescent="0.25">
      <c r="A17" s="320" t="s">
        <v>321</v>
      </c>
      <c r="B17" s="321"/>
      <c r="C17" s="322"/>
      <c r="D17" s="495"/>
      <c r="E17" s="495"/>
      <c r="F17" s="323">
        <f>SUM('04'!E90)</f>
        <v>41395</v>
      </c>
      <c r="G17" s="323">
        <f>SUM('04'!F90)</f>
        <v>41395</v>
      </c>
      <c r="H17" s="323">
        <f>SUM('04'!G90)</f>
        <v>42035</v>
      </c>
      <c r="I17" s="324">
        <f t="shared" si="2"/>
        <v>101.54608044449813</v>
      </c>
      <c r="K17" s="499"/>
    </row>
    <row r="18" spans="1:14" s="493" customFormat="1" ht="18" customHeight="1" x14ac:dyDescent="0.25">
      <c r="A18" s="336" t="s">
        <v>322</v>
      </c>
      <c r="B18" s="337"/>
      <c r="C18" s="338"/>
      <c r="D18" s="497"/>
      <c r="E18" s="497"/>
      <c r="F18" s="339">
        <f>SUM('04'!E91)</f>
        <v>2165</v>
      </c>
      <c r="G18" s="339">
        <f>SUM('04'!F91)</f>
        <v>13240</v>
      </c>
      <c r="H18" s="339">
        <f>SUM('04'!G91)</f>
        <v>8905</v>
      </c>
      <c r="I18" s="340">
        <v>0</v>
      </c>
    </row>
    <row r="19" spans="1:14" s="500" customFormat="1" ht="18" customHeight="1" x14ac:dyDescent="0.25">
      <c r="A19" s="741" t="s">
        <v>158</v>
      </c>
      <c r="B19" s="742"/>
      <c r="C19" s="345">
        <v>6</v>
      </c>
      <c r="D19" s="318">
        <v>24589</v>
      </c>
      <c r="E19" s="318">
        <v>28131</v>
      </c>
      <c r="F19" s="318">
        <f>SUM('06'!E11)</f>
        <v>35220</v>
      </c>
      <c r="G19" s="318">
        <f>SUM('06'!F11)</f>
        <v>36109</v>
      </c>
      <c r="H19" s="318">
        <f>SUM('06'!G11)</f>
        <v>41055</v>
      </c>
      <c r="I19" s="319">
        <f>H19/F19*100</f>
        <v>116.5672913117547</v>
      </c>
      <c r="J19" s="493"/>
      <c r="K19" s="493"/>
      <c r="L19" s="493"/>
    </row>
    <row r="20" spans="1:14" s="500" customFormat="1" ht="18" customHeight="1" x14ac:dyDescent="0.25">
      <c r="A20" s="320" t="s">
        <v>321</v>
      </c>
      <c r="B20" s="321"/>
      <c r="C20" s="322"/>
      <c r="D20" s="323"/>
      <c r="E20" s="323"/>
      <c r="F20" s="323">
        <f>SUM('06'!E66)</f>
        <v>35220</v>
      </c>
      <c r="G20" s="323">
        <f>SUM('06'!F66)</f>
        <v>36109</v>
      </c>
      <c r="H20" s="323">
        <f>SUM('06'!G66)</f>
        <v>41055</v>
      </c>
      <c r="I20" s="324">
        <f t="shared" ref="I20" si="3">H20/F20*100</f>
        <v>116.5672913117547</v>
      </c>
      <c r="J20" s="493"/>
      <c r="K20" s="493"/>
      <c r="L20" s="493"/>
    </row>
    <row r="21" spans="1:14" s="500" customFormat="1" ht="18" customHeight="1" x14ac:dyDescent="0.25">
      <c r="A21" s="336" t="s">
        <v>322</v>
      </c>
      <c r="B21" s="337"/>
      <c r="C21" s="338"/>
      <c r="D21" s="339"/>
      <c r="E21" s="339"/>
      <c r="F21" s="339">
        <f>SUM('06'!E67)</f>
        <v>0</v>
      </c>
      <c r="G21" s="339">
        <f>SUM('06'!F67)</f>
        <v>0</v>
      </c>
      <c r="H21" s="339">
        <f>SUM('06'!G67)</f>
        <v>0</v>
      </c>
      <c r="I21" s="340">
        <v>0</v>
      </c>
      <c r="J21" s="230"/>
      <c r="K21" s="230"/>
      <c r="L21" s="493"/>
    </row>
    <row r="22" spans="1:14" s="493" customFormat="1" ht="18" customHeight="1" x14ac:dyDescent="0.25">
      <c r="A22" s="730" t="s">
        <v>56</v>
      </c>
      <c r="B22" s="731"/>
      <c r="C22" s="345">
        <v>7</v>
      </c>
      <c r="D22" s="318">
        <v>46380</v>
      </c>
      <c r="E22" s="318">
        <v>45038</v>
      </c>
      <c r="F22" s="318">
        <f>SUM('07'!E12)</f>
        <v>241630</v>
      </c>
      <c r="G22" s="318">
        <f>SUM('07'!F12)</f>
        <v>323540</v>
      </c>
      <c r="H22" s="318">
        <f>SUM('07'!G12)</f>
        <v>334064</v>
      </c>
      <c r="I22" s="319">
        <f t="shared" si="2"/>
        <v>138.25435583329883</v>
      </c>
      <c r="J22" s="230"/>
      <c r="K22" s="230"/>
    </row>
    <row r="23" spans="1:14" s="500" customFormat="1" ht="18" customHeight="1" x14ac:dyDescent="0.25">
      <c r="A23" s="320" t="s">
        <v>321</v>
      </c>
      <c r="B23" s="321"/>
      <c r="C23" s="322"/>
      <c r="D23" s="323"/>
      <c r="E23" s="323"/>
      <c r="F23" s="323">
        <f>SUM('07'!E56)</f>
        <v>241630</v>
      </c>
      <c r="G23" s="323">
        <f>SUM('07'!F56)</f>
        <v>323540</v>
      </c>
      <c r="H23" s="323">
        <f>SUM('07'!G56)</f>
        <v>334064</v>
      </c>
      <c r="I23" s="324">
        <f t="shared" si="2"/>
        <v>138.25435583329883</v>
      </c>
      <c r="J23" s="230"/>
      <c r="K23" s="230"/>
      <c r="L23" s="493"/>
    </row>
    <row r="24" spans="1:14" s="500" customFormat="1" ht="18" customHeight="1" x14ac:dyDescent="0.25">
      <c r="A24" s="336" t="s">
        <v>322</v>
      </c>
      <c r="B24" s="337"/>
      <c r="C24" s="338"/>
      <c r="D24" s="339"/>
      <c r="E24" s="339"/>
      <c r="F24" s="339">
        <f>SUM('06'!E70)</f>
        <v>0</v>
      </c>
      <c r="G24" s="339">
        <f>SUM('06'!F70)</f>
        <v>0</v>
      </c>
      <c r="H24" s="339">
        <f>SUM('06'!G70)</f>
        <v>0</v>
      </c>
      <c r="I24" s="340">
        <v>0</v>
      </c>
      <c r="J24" s="230"/>
      <c r="K24" s="230"/>
      <c r="L24" s="493"/>
    </row>
    <row r="25" spans="1:14" s="395" customFormat="1" ht="18" customHeight="1" x14ac:dyDescent="0.25">
      <c r="A25" s="743" t="s">
        <v>134</v>
      </c>
      <c r="B25" s="744"/>
      <c r="C25" s="345">
        <v>8</v>
      </c>
      <c r="D25" s="373">
        <v>7505</v>
      </c>
      <c r="E25" s="373">
        <v>9297</v>
      </c>
      <c r="F25" s="373">
        <f>SUM('08'!E16)</f>
        <v>33446</v>
      </c>
      <c r="G25" s="373">
        <f>SUM('08'!F16)</f>
        <v>28550</v>
      </c>
      <c r="H25" s="373">
        <f>SUM('08'!G16)</f>
        <v>39023</v>
      </c>
      <c r="I25" s="319">
        <f>H25/F25*100</f>
        <v>116.67463971775398</v>
      </c>
    </row>
    <row r="26" spans="1:14" s="493" customFormat="1" ht="18" customHeight="1" x14ac:dyDescent="0.25">
      <c r="A26" s="320" t="s">
        <v>321</v>
      </c>
      <c r="B26" s="321"/>
      <c r="C26" s="322"/>
      <c r="D26" s="323"/>
      <c r="E26" s="323"/>
      <c r="F26" s="323">
        <f>SUM('08'!E264)</f>
        <v>33446</v>
      </c>
      <c r="G26" s="323">
        <f>SUM('08'!F264)</f>
        <v>28550</v>
      </c>
      <c r="H26" s="323">
        <f>SUM('08'!G264)</f>
        <v>39023</v>
      </c>
      <c r="I26" s="324">
        <f t="shared" ref="I26" si="4">H26/F26*100</f>
        <v>116.67463971775398</v>
      </c>
      <c r="K26" s="499"/>
    </row>
    <row r="27" spans="1:14" s="493" customFormat="1" ht="18" customHeight="1" x14ac:dyDescent="0.25">
      <c r="A27" s="336" t="s">
        <v>322</v>
      </c>
      <c r="B27" s="337"/>
      <c r="C27" s="338"/>
      <c r="D27" s="339"/>
      <c r="E27" s="339"/>
      <c r="F27" s="339">
        <f>SUM('04'!E98)</f>
        <v>0</v>
      </c>
      <c r="G27" s="339">
        <f>SUM('04'!F98)</f>
        <v>0</v>
      </c>
      <c r="H27" s="339">
        <f>SUM('04'!G98)</f>
        <v>0</v>
      </c>
      <c r="I27" s="340">
        <v>0</v>
      </c>
    </row>
    <row r="28" spans="1:14" s="502" customFormat="1" ht="18" customHeight="1" x14ac:dyDescent="0.25">
      <c r="A28" s="730" t="s">
        <v>51</v>
      </c>
      <c r="B28" s="731"/>
      <c r="C28" s="345">
        <v>9</v>
      </c>
      <c r="D28" s="318">
        <v>4793</v>
      </c>
      <c r="E28" s="318">
        <v>5130</v>
      </c>
      <c r="F28" s="318">
        <f>SUM('09'!E21)</f>
        <v>6195</v>
      </c>
      <c r="G28" s="318">
        <f>SUM('09'!F21)</f>
        <v>6445</v>
      </c>
      <c r="H28" s="318">
        <f>SUM('09'!G21)</f>
        <v>6195</v>
      </c>
      <c r="I28" s="319">
        <f t="shared" si="2"/>
        <v>100</v>
      </c>
      <c r="N28" s="503"/>
    </row>
    <row r="29" spans="1:14" s="493" customFormat="1" ht="18" customHeight="1" x14ac:dyDescent="0.25">
      <c r="A29" s="320" t="s">
        <v>321</v>
      </c>
      <c r="B29" s="321"/>
      <c r="C29" s="322"/>
      <c r="D29" s="323"/>
      <c r="E29" s="323"/>
      <c r="F29" s="323">
        <f>SUM('09'!E157)</f>
        <v>6195</v>
      </c>
      <c r="G29" s="323">
        <f>SUM('09'!F157)</f>
        <v>6445</v>
      </c>
      <c r="H29" s="323">
        <f>SUM('09'!G157)</f>
        <v>6195</v>
      </c>
      <c r="I29" s="324">
        <f t="shared" si="2"/>
        <v>100</v>
      </c>
      <c r="K29" s="499"/>
    </row>
    <row r="30" spans="1:14" s="493" customFormat="1" ht="18" customHeight="1" x14ac:dyDescent="0.25">
      <c r="A30" s="336" t="s">
        <v>322</v>
      </c>
      <c r="B30" s="337"/>
      <c r="C30" s="338"/>
      <c r="D30" s="339"/>
      <c r="E30" s="339"/>
      <c r="F30" s="339">
        <f>SUM('04'!E101)</f>
        <v>0</v>
      </c>
      <c r="G30" s="339">
        <f>SUM('04'!F101)</f>
        <v>0</v>
      </c>
      <c r="H30" s="339">
        <f>SUM('04'!G101)</f>
        <v>0</v>
      </c>
      <c r="I30" s="340">
        <v>0</v>
      </c>
    </row>
    <row r="31" spans="1:14" s="502" customFormat="1" ht="18" customHeight="1" x14ac:dyDescent="0.25">
      <c r="A31" s="730" t="s">
        <v>161</v>
      </c>
      <c r="B31" s="731"/>
      <c r="C31" s="317">
        <v>10</v>
      </c>
      <c r="D31" s="318">
        <v>14184</v>
      </c>
      <c r="E31" s="318">
        <f>10107+870</f>
        <v>10977</v>
      </c>
      <c r="F31" s="318">
        <f>SUM('10'!E19)</f>
        <v>10603</v>
      </c>
      <c r="G31" s="318">
        <f>SUM('10'!F19)</f>
        <v>13626</v>
      </c>
      <c r="H31" s="318">
        <f>SUM('10'!G19)</f>
        <v>12058</v>
      </c>
      <c r="I31" s="319">
        <f t="shared" si="2"/>
        <v>113.72253135904933</v>
      </c>
    </row>
    <row r="32" spans="1:14" s="493" customFormat="1" ht="18" customHeight="1" x14ac:dyDescent="0.25">
      <c r="A32" s="320" t="s">
        <v>321</v>
      </c>
      <c r="B32" s="321"/>
      <c r="C32" s="322"/>
      <c r="D32" s="323"/>
      <c r="E32" s="323"/>
      <c r="F32" s="323">
        <f>SUM('10'!E151)</f>
        <v>10603</v>
      </c>
      <c r="G32" s="323">
        <f>SUM('10'!F151)</f>
        <v>13626</v>
      </c>
      <c r="H32" s="323">
        <f>SUM('10'!G151)</f>
        <v>12058</v>
      </c>
      <c r="I32" s="324">
        <f t="shared" ref="I32" si="5">H32/F32*100</f>
        <v>113.72253135904933</v>
      </c>
      <c r="K32" s="499"/>
    </row>
    <row r="33" spans="1:14" s="493" customFormat="1" ht="18" customHeight="1" x14ac:dyDescent="0.25">
      <c r="A33" s="336" t="s">
        <v>322</v>
      </c>
      <c r="B33" s="337"/>
      <c r="C33" s="338"/>
      <c r="D33" s="339"/>
      <c r="E33" s="339"/>
      <c r="F33" s="339">
        <f>SUM('04'!E100)</f>
        <v>0</v>
      </c>
      <c r="G33" s="339">
        <f>SUM('04'!F100)</f>
        <v>0</v>
      </c>
      <c r="H33" s="339">
        <f>SUM('04'!G100)</f>
        <v>0</v>
      </c>
      <c r="I33" s="340">
        <v>0</v>
      </c>
    </row>
    <row r="34" spans="1:14" s="493" customFormat="1" ht="18" customHeight="1" x14ac:dyDescent="0.25">
      <c r="A34" s="730" t="s">
        <v>52</v>
      </c>
      <c r="B34" s="731"/>
      <c r="C34" s="317">
        <v>11</v>
      </c>
      <c r="D34" s="318">
        <v>5245</v>
      </c>
      <c r="E34" s="318">
        <v>1330</v>
      </c>
      <c r="F34" s="318">
        <f>SUM('11'!E16)</f>
        <v>2850</v>
      </c>
      <c r="G34" s="318">
        <f>SUM('11'!F16)</f>
        <v>3090</v>
      </c>
      <c r="H34" s="318">
        <f>SUM('11'!G16)</f>
        <v>2737</v>
      </c>
      <c r="I34" s="319">
        <f t="shared" si="2"/>
        <v>96.035087719298247</v>
      </c>
      <c r="N34" s="499"/>
    </row>
    <row r="35" spans="1:14" s="493" customFormat="1" ht="18" customHeight="1" x14ac:dyDescent="0.25">
      <c r="A35" s="320" t="s">
        <v>321</v>
      </c>
      <c r="B35" s="321"/>
      <c r="C35" s="322"/>
      <c r="D35" s="323"/>
      <c r="E35" s="323"/>
      <c r="F35" s="323">
        <f>SUM('11'!E197)</f>
        <v>2850</v>
      </c>
      <c r="G35" s="323">
        <f>SUM('11'!F197)</f>
        <v>3090</v>
      </c>
      <c r="H35" s="323">
        <f>SUM('11'!G197)</f>
        <v>2737</v>
      </c>
      <c r="I35" s="324">
        <f t="shared" si="2"/>
        <v>96.035087719298247</v>
      </c>
      <c r="K35" s="499"/>
    </row>
    <row r="36" spans="1:14" s="493" customFormat="1" ht="18" customHeight="1" x14ac:dyDescent="0.25">
      <c r="A36" s="336" t="s">
        <v>322</v>
      </c>
      <c r="B36" s="337"/>
      <c r="C36" s="338"/>
      <c r="D36" s="339"/>
      <c r="E36" s="339"/>
      <c r="F36" s="339">
        <f>SUM('04'!E103)</f>
        <v>0</v>
      </c>
      <c r="G36" s="339">
        <f>SUM('04'!F103)</f>
        <v>0</v>
      </c>
      <c r="H36" s="339">
        <f>SUM('04'!G103)</f>
        <v>0</v>
      </c>
      <c r="I36" s="340">
        <v>0</v>
      </c>
    </row>
    <row r="37" spans="1:14" s="493" customFormat="1" ht="18" customHeight="1" x14ac:dyDescent="0.25">
      <c r="A37" s="724" t="s">
        <v>53</v>
      </c>
      <c r="B37" s="725"/>
      <c r="C37" s="317">
        <v>12</v>
      </c>
      <c r="D37" s="318">
        <v>835</v>
      </c>
      <c r="E37" s="318">
        <v>3238</v>
      </c>
      <c r="F37" s="318">
        <f>SUM('12'!E13)</f>
        <v>1859</v>
      </c>
      <c r="G37" s="318">
        <f>SUM('12'!F13)</f>
        <v>1797</v>
      </c>
      <c r="H37" s="318">
        <f>SUM('12'!G13)</f>
        <v>920</v>
      </c>
      <c r="I37" s="319">
        <f t="shared" si="2"/>
        <v>49.488972565895644</v>
      </c>
      <c r="J37" s="499"/>
      <c r="K37" s="499"/>
      <c r="L37" s="499"/>
      <c r="M37" s="499"/>
      <c r="N37" s="499"/>
    </row>
    <row r="38" spans="1:14" s="493" customFormat="1" ht="18" customHeight="1" x14ac:dyDescent="0.25">
      <c r="A38" s="320" t="s">
        <v>321</v>
      </c>
      <c r="B38" s="321"/>
      <c r="C38" s="322"/>
      <c r="D38" s="323"/>
      <c r="E38" s="323"/>
      <c r="F38" s="323">
        <f>SUM('12'!E43)</f>
        <v>1859</v>
      </c>
      <c r="G38" s="323">
        <f>SUM('12'!F43)</f>
        <v>1797</v>
      </c>
      <c r="H38" s="323">
        <f>SUM('12'!G43)</f>
        <v>920</v>
      </c>
      <c r="I38" s="324">
        <f t="shared" ref="I38" si="6">H38/F38*100</f>
        <v>49.488972565895644</v>
      </c>
      <c r="K38" s="499"/>
    </row>
    <row r="39" spans="1:14" s="493" customFormat="1" ht="18" customHeight="1" x14ac:dyDescent="0.25">
      <c r="A39" s="336" t="s">
        <v>322</v>
      </c>
      <c r="B39" s="337"/>
      <c r="C39" s="338"/>
      <c r="D39" s="339"/>
      <c r="E39" s="339"/>
      <c r="F39" s="339">
        <f>SUM('04'!E98)</f>
        <v>0</v>
      </c>
      <c r="G39" s="339">
        <f>SUM('13'!F84)</f>
        <v>0</v>
      </c>
      <c r="H39" s="339">
        <f>SUM('13'!G84)</f>
        <v>0</v>
      </c>
      <c r="I39" s="340">
        <v>0</v>
      </c>
    </row>
    <row r="40" spans="1:14" s="500" customFormat="1" ht="18" customHeight="1" x14ac:dyDescent="0.25">
      <c r="A40" s="724" t="s">
        <v>171</v>
      </c>
      <c r="B40" s="729"/>
      <c r="C40" s="317">
        <v>13</v>
      </c>
      <c r="D40" s="498">
        <v>9093</v>
      </c>
      <c r="E40" s="498">
        <v>1</v>
      </c>
      <c r="F40" s="318">
        <f>SUM('13'!E16)</f>
        <v>35570</v>
      </c>
      <c r="G40" s="318">
        <f>SUM('13'!F16)</f>
        <v>69154</v>
      </c>
      <c r="H40" s="318">
        <f>SUM('13'!G16)</f>
        <v>26636</v>
      </c>
      <c r="I40" s="319">
        <f t="shared" si="2"/>
        <v>74.88332864773686</v>
      </c>
      <c r="J40" s="499"/>
      <c r="K40" s="499"/>
      <c r="L40" s="504"/>
      <c r="M40" s="504"/>
      <c r="N40" s="504"/>
    </row>
    <row r="41" spans="1:14" s="493" customFormat="1" ht="18" customHeight="1" x14ac:dyDescent="0.25">
      <c r="A41" s="320" t="s">
        <v>321</v>
      </c>
      <c r="B41" s="321"/>
      <c r="C41" s="494"/>
      <c r="D41" s="495"/>
      <c r="E41" s="495"/>
      <c r="F41" s="323">
        <f>SUM('13'!E86)</f>
        <v>35570</v>
      </c>
      <c r="G41" s="323">
        <f>SUM('13'!F86)</f>
        <v>69154</v>
      </c>
      <c r="H41" s="323">
        <f>SUM('13'!G86)</f>
        <v>26636</v>
      </c>
      <c r="I41" s="324">
        <f t="shared" si="2"/>
        <v>74.88332864773686</v>
      </c>
      <c r="J41" s="230"/>
      <c r="K41" s="499"/>
    </row>
    <row r="42" spans="1:14" s="493" customFormat="1" ht="18" customHeight="1" x14ac:dyDescent="0.25">
      <c r="A42" s="336" t="s">
        <v>322</v>
      </c>
      <c r="B42" s="337"/>
      <c r="C42" s="496"/>
      <c r="D42" s="497"/>
      <c r="E42" s="497"/>
      <c r="F42" s="339">
        <f>SUM('04'!E101)</f>
        <v>0</v>
      </c>
      <c r="G42" s="339">
        <f>SUM('13'!F87)</f>
        <v>0</v>
      </c>
      <c r="H42" s="339">
        <f>SUM('13'!G87)</f>
        <v>0</v>
      </c>
      <c r="I42" s="340">
        <v>0</v>
      </c>
      <c r="J42" s="230"/>
    </row>
    <row r="43" spans="1:14" s="505" customFormat="1" ht="18" customHeight="1" x14ac:dyDescent="0.25">
      <c r="A43" s="730" t="s">
        <v>57</v>
      </c>
      <c r="B43" s="731"/>
      <c r="C43" s="375">
        <v>14</v>
      </c>
      <c r="D43" s="501">
        <v>18917</v>
      </c>
      <c r="E43" s="501">
        <v>21869</v>
      </c>
      <c r="F43" s="373">
        <f>SUM('14'!E17)</f>
        <v>50935</v>
      </c>
      <c r="G43" s="373">
        <f>SUM('14'!F17)</f>
        <v>50873</v>
      </c>
      <c r="H43" s="373">
        <f>SUM('14'!G17)</f>
        <v>53135</v>
      </c>
      <c r="I43" s="319">
        <f t="shared" si="2"/>
        <v>104.31923039167566</v>
      </c>
      <c r="J43" s="264"/>
      <c r="K43" s="502"/>
      <c r="N43" s="506"/>
    </row>
    <row r="44" spans="1:14" s="493" customFormat="1" ht="18" customHeight="1" x14ac:dyDescent="0.25">
      <c r="A44" s="320" t="s">
        <v>321</v>
      </c>
      <c r="B44" s="321"/>
      <c r="C44" s="322"/>
      <c r="D44" s="323"/>
      <c r="E44" s="323"/>
      <c r="F44" s="323">
        <f>SUM('14'!E68)</f>
        <v>50935</v>
      </c>
      <c r="G44" s="323">
        <f>SUM('14'!F68)</f>
        <v>50873</v>
      </c>
      <c r="H44" s="323">
        <f>SUM('14'!G68)</f>
        <v>53135</v>
      </c>
      <c r="I44" s="324">
        <f t="shared" ref="I44" si="7">H44/F44*100</f>
        <v>104.31923039167566</v>
      </c>
      <c r="J44" s="230"/>
      <c r="K44" s="499"/>
    </row>
    <row r="45" spans="1:14" s="493" customFormat="1" ht="18" customHeight="1" x14ac:dyDescent="0.25">
      <c r="A45" s="336" t="s">
        <v>322</v>
      </c>
      <c r="B45" s="337"/>
      <c r="C45" s="338"/>
      <c r="D45" s="339"/>
      <c r="E45" s="339"/>
      <c r="F45" s="339">
        <f>SUM('04'!E104)</f>
        <v>0</v>
      </c>
      <c r="G45" s="339">
        <f>SUM('04'!F104)</f>
        <v>0</v>
      </c>
      <c r="H45" s="339">
        <f>SUM('04'!G104)</f>
        <v>0</v>
      </c>
      <c r="I45" s="340">
        <v>0</v>
      </c>
      <c r="J45" s="230"/>
    </row>
    <row r="46" spans="1:14" s="493" customFormat="1" ht="18" customHeight="1" x14ac:dyDescent="0.25">
      <c r="A46" s="724" t="s">
        <v>160</v>
      </c>
      <c r="B46" s="732"/>
      <c r="C46" s="317">
        <v>17</v>
      </c>
      <c r="D46" s="318">
        <v>487</v>
      </c>
      <c r="E46" s="318">
        <v>989</v>
      </c>
      <c r="F46" s="318">
        <f>SUM('17'!E11)</f>
        <v>1341</v>
      </c>
      <c r="G46" s="318">
        <f>SUM('17'!F11)</f>
        <v>1366</v>
      </c>
      <c r="H46" s="318">
        <f>SUM('17'!G11)</f>
        <v>1305</v>
      </c>
      <c r="I46" s="319">
        <f t="shared" si="2"/>
        <v>97.31543624161074</v>
      </c>
      <c r="J46" s="230"/>
    </row>
    <row r="47" spans="1:14" s="493" customFormat="1" ht="18" customHeight="1" x14ac:dyDescent="0.25">
      <c r="A47" s="320" t="s">
        <v>321</v>
      </c>
      <c r="B47" s="321"/>
      <c r="C47" s="322"/>
      <c r="D47" s="323"/>
      <c r="E47" s="323"/>
      <c r="F47" s="323">
        <f>SUM('17'!E36)</f>
        <v>1341</v>
      </c>
      <c r="G47" s="323">
        <f>SUM('17'!F36)</f>
        <v>1366</v>
      </c>
      <c r="H47" s="323">
        <f>SUM('17'!G36)</f>
        <v>1305</v>
      </c>
      <c r="I47" s="324">
        <f t="shared" si="2"/>
        <v>97.31543624161074</v>
      </c>
      <c r="J47" s="230"/>
      <c r="K47" s="499"/>
    </row>
    <row r="48" spans="1:14" s="493" customFormat="1" ht="18" customHeight="1" x14ac:dyDescent="0.25">
      <c r="A48" s="336" t="s">
        <v>322</v>
      </c>
      <c r="B48" s="337"/>
      <c r="C48" s="338"/>
      <c r="D48" s="339"/>
      <c r="E48" s="339"/>
      <c r="F48" s="339">
        <f>SUM('04'!E107)</f>
        <v>0</v>
      </c>
      <c r="G48" s="339">
        <f>SUM('04'!F107)</f>
        <v>0</v>
      </c>
      <c r="H48" s="339">
        <f>SUM('04'!G107)</f>
        <v>0</v>
      </c>
      <c r="I48" s="340">
        <v>0</v>
      </c>
      <c r="J48" s="230"/>
    </row>
    <row r="49" spans="1:12" s="493" customFormat="1" ht="18" customHeight="1" x14ac:dyDescent="0.25">
      <c r="A49" s="724" t="s">
        <v>180</v>
      </c>
      <c r="B49" s="725"/>
      <c r="C49" s="317">
        <v>18</v>
      </c>
      <c r="D49" s="318">
        <v>27425</v>
      </c>
      <c r="E49" s="318">
        <v>34572</v>
      </c>
      <c r="F49" s="318">
        <f>SUM('18'!E29)</f>
        <v>67592</v>
      </c>
      <c r="G49" s="318">
        <f>SUM('18'!F29)</f>
        <v>74482</v>
      </c>
      <c r="H49" s="318">
        <f>SUM('18'!G29)</f>
        <v>75408</v>
      </c>
      <c r="I49" s="319">
        <f t="shared" si="2"/>
        <v>111.56349863889217</v>
      </c>
      <c r="J49" s="230"/>
    </row>
    <row r="50" spans="1:12" s="493" customFormat="1" ht="18" customHeight="1" x14ac:dyDescent="0.25">
      <c r="A50" s="320" t="s">
        <v>321</v>
      </c>
      <c r="B50" s="321"/>
      <c r="C50" s="322"/>
      <c r="D50" s="323"/>
      <c r="E50" s="323"/>
      <c r="F50" s="323">
        <f>SUM('18'!E346)</f>
        <v>67592</v>
      </c>
      <c r="G50" s="323">
        <f>SUM('18'!F346)</f>
        <v>63082</v>
      </c>
      <c r="H50" s="323">
        <f>SUM('18'!G346)</f>
        <v>75408</v>
      </c>
      <c r="I50" s="324">
        <f t="shared" ref="I50" si="8">H50/F50*100</f>
        <v>111.56349863889217</v>
      </c>
      <c r="J50" s="230"/>
      <c r="K50" s="499"/>
    </row>
    <row r="51" spans="1:12" s="493" customFormat="1" ht="18" customHeight="1" x14ac:dyDescent="0.25">
      <c r="A51" s="336" t="s">
        <v>322</v>
      </c>
      <c r="B51" s="337"/>
      <c r="C51" s="338"/>
      <c r="D51" s="339"/>
      <c r="E51" s="339"/>
      <c r="F51" s="339">
        <f>SUM('18'!E347)</f>
        <v>0</v>
      </c>
      <c r="G51" s="339">
        <f>SUM('18'!F347)</f>
        <v>11400</v>
      </c>
      <c r="H51" s="339">
        <f>SUM('18'!G347)</f>
        <v>0</v>
      </c>
      <c r="I51" s="340">
        <v>0</v>
      </c>
      <c r="J51" s="230"/>
    </row>
    <row r="52" spans="1:12" s="231" customFormat="1" ht="18" customHeight="1" x14ac:dyDescent="0.25">
      <c r="A52" s="724" t="s">
        <v>113</v>
      </c>
      <c r="B52" s="725"/>
      <c r="C52" s="317">
        <v>20</v>
      </c>
      <c r="D52" s="318">
        <f>SUM('20'!C10)</f>
        <v>0</v>
      </c>
      <c r="E52" s="318">
        <f>SUM('20'!D10)</f>
        <v>0</v>
      </c>
      <c r="F52" s="318">
        <f>SUM('20'!E10)</f>
        <v>498</v>
      </c>
      <c r="G52" s="318">
        <f>SUM('20'!F10)</f>
        <v>498</v>
      </c>
      <c r="H52" s="318">
        <f>SUM('20'!G10)</f>
        <v>498</v>
      </c>
      <c r="I52" s="319">
        <f t="shared" si="2"/>
        <v>100</v>
      </c>
      <c r="J52" s="230"/>
    </row>
    <row r="53" spans="1:12" s="325" customFormat="1" ht="18" customHeight="1" x14ac:dyDescent="0.2">
      <c r="A53" s="320" t="s">
        <v>321</v>
      </c>
      <c r="B53" s="321"/>
      <c r="C53" s="322"/>
      <c r="D53" s="323"/>
      <c r="E53" s="323"/>
      <c r="F53" s="323">
        <f>SUM('20'!E27)</f>
        <v>498</v>
      </c>
      <c r="G53" s="323">
        <f>SUM('20'!F27)</f>
        <v>498</v>
      </c>
      <c r="H53" s="323">
        <f>SUM('20'!G27)</f>
        <v>498</v>
      </c>
      <c r="I53" s="324">
        <f t="shared" si="2"/>
        <v>100</v>
      </c>
      <c r="J53" s="294"/>
    </row>
    <row r="54" spans="1:12" s="325" customFormat="1" ht="18" customHeight="1" x14ac:dyDescent="0.2">
      <c r="A54" s="336" t="s">
        <v>322</v>
      </c>
      <c r="B54" s="337"/>
      <c r="C54" s="338"/>
      <c r="D54" s="339"/>
      <c r="E54" s="339"/>
      <c r="F54" s="339">
        <f>SUM('20'!E28)</f>
        <v>0</v>
      </c>
      <c r="G54" s="339">
        <f>SUM('20'!F28)</f>
        <v>0</v>
      </c>
      <c r="H54" s="339">
        <f>SUM('20'!G28)</f>
        <v>0</v>
      </c>
      <c r="I54" s="340">
        <v>0</v>
      </c>
      <c r="J54" s="294"/>
    </row>
    <row r="55" spans="1:12" s="231" customFormat="1" ht="18" customHeight="1" x14ac:dyDescent="0.25">
      <c r="A55" s="724" t="s">
        <v>866</v>
      </c>
      <c r="B55" s="725"/>
      <c r="C55" s="317">
        <v>98</v>
      </c>
      <c r="D55" s="318">
        <f>SUM('20'!C13)</f>
        <v>0</v>
      </c>
      <c r="E55" s="318">
        <f>SUM('20'!D13)</f>
        <v>0</v>
      </c>
      <c r="F55" s="318">
        <f>SUM('20'!E13)</f>
        <v>0</v>
      </c>
      <c r="G55" s="318">
        <f>SUM(G56:G57)</f>
        <v>52457</v>
      </c>
      <c r="H55" s="318">
        <f>SUM(H56:H57)</f>
        <v>20000</v>
      </c>
      <c r="I55" s="319">
        <v>0</v>
      </c>
      <c r="J55" s="230"/>
    </row>
    <row r="56" spans="1:12" s="493" customFormat="1" ht="18" customHeight="1" x14ac:dyDescent="0.25">
      <c r="A56" s="320" t="s">
        <v>321</v>
      </c>
      <c r="B56" s="321"/>
      <c r="C56" s="322"/>
      <c r="D56" s="323"/>
      <c r="E56" s="323"/>
      <c r="F56" s="323">
        <f>SUM('17'!E45)</f>
        <v>0</v>
      </c>
      <c r="G56" s="323">
        <f>SUM('98'!F26)</f>
        <v>52457</v>
      </c>
      <c r="H56" s="323">
        <f>SUM('98'!G26)</f>
        <v>20000</v>
      </c>
      <c r="I56" s="324">
        <v>0</v>
      </c>
      <c r="J56" s="230"/>
      <c r="K56" s="499"/>
    </row>
    <row r="57" spans="1:12" s="325" customFormat="1" ht="18" customHeight="1" thickBot="1" x14ac:dyDescent="0.25">
      <c r="A57" s="336" t="s">
        <v>322</v>
      </c>
      <c r="B57" s="337"/>
      <c r="C57" s="338"/>
      <c r="D57" s="339"/>
      <c r="E57" s="339"/>
      <c r="F57" s="339">
        <f>SUM('20'!E31)</f>
        <v>0</v>
      </c>
      <c r="G57" s="339">
        <f>SUM('20'!F31)</f>
        <v>0</v>
      </c>
      <c r="H57" s="339">
        <f>SUM('20'!G31)</f>
        <v>0</v>
      </c>
      <c r="I57" s="340">
        <v>0</v>
      </c>
      <c r="J57" s="294"/>
    </row>
    <row r="58" spans="1:12" s="6" customFormat="1" ht="25.5" customHeight="1" thickTop="1" thickBot="1" x14ac:dyDescent="0.3">
      <c r="A58" s="726" t="s">
        <v>141</v>
      </c>
      <c r="B58" s="727"/>
      <c r="C58" s="727"/>
      <c r="D58" s="11">
        <f>SUM(D7:D52)</f>
        <v>566332</v>
      </c>
      <c r="E58" s="11">
        <f>SUM(E7:E52)</f>
        <v>552166</v>
      </c>
      <c r="F58" s="11">
        <f>SUM(F7,F10,F13,F16,F19,F22,F25,F28,F31,F34,F37,F40,F43,F46,F49,F52,F55)</f>
        <v>1051463</v>
      </c>
      <c r="G58" s="11">
        <f>SUM(G7,G10,G13,G16,G19,G22,G25,G28,G31,G34,G37,G40,G43,G46,G49,G52,G55)</f>
        <v>1250310</v>
      </c>
      <c r="H58" s="11">
        <f>SUM(H7,H10,H13,H16,H19,H22,H25,H28,H31,H34,H37,H40,H43,H46,H49,H52,H55)</f>
        <v>1223710</v>
      </c>
      <c r="I58" s="29">
        <f t="shared" si="2"/>
        <v>116.38165108995753</v>
      </c>
      <c r="K58" s="13"/>
      <c r="L58" s="15"/>
    </row>
    <row r="59" spans="1:12" ht="13.5" thickTop="1" x14ac:dyDescent="0.2">
      <c r="A59" s="399"/>
      <c r="B59" s="399"/>
      <c r="C59" s="399"/>
      <c r="D59" s="399"/>
      <c r="E59" s="399"/>
      <c r="F59" s="399"/>
      <c r="G59" s="399"/>
      <c r="H59" s="399"/>
      <c r="I59" s="399"/>
    </row>
    <row r="60" spans="1:12" ht="13.5" customHeight="1" x14ac:dyDescent="0.2">
      <c r="A60" s="728"/>
      <c r="B60" s="728"/>
      <c r="C60" s="728"/>
      <c r="D60" s="728"/>
      <c r="E60" s="728"/>
      <c r="F60" s="728"/>
      <c r="G60" s="728"/>
      <c r="H60" s="728"/>
      <c r="I60" s="728"/>
    </row>
    <row r="61" spans="1:12" x14ac:dyDescent="0.2">
      <c r="A61" s="294" t="s">
        <v>314</v>
      </c>
      <c r="B61" s="7"/>
      <c r="C61" s="7"/>
      <c r="D61" s="19"/>
      <c r="E61" s="19"/>
      <c r="F61" s="19"/>
      <c r="G61" s="19"/>
      <c r="H61" s="19"/>
      <c r="I61" s="20"/>
    </row>
    <row r="62" spans="1:12" ht="14.25" x14ac:dyDescent="0.2">
      <c r="A62" s="275" t="s">
        <v>312</v>
      </c>
      <c r="B62" s="275"/>
      <c r="C62" s="395"/>
      <c r="D62" s="395"/>
      <c r="E62" s="395"/>
      <c r="F62" s="5">
        <f>F58-F63</f>
        <v>652164</v>
      </c>
      <c r="G62" s="5">
        <f>G58-G63</f>
        <v>839113</v>
      </c>
      <c r="H62" s="5">
        <f>H58-H63</f>
        <v>811274</v>
      </c>
      <c r="I62" s="298">
        <f>H62/F62*100</f>
        <v>124.39723750467672</v>
      </c>
    </row>
    <row r="63" spans="1:12" ht="14.25" x14ac:dyDescent="0.2">
      <c r="A63" s="6" t="s">
        <v>854</v>
      </c>
      <c r="B63" s="6"/>
      <c r="C63" s="13"/>
      <c r="D63" s="396"/>
      <c r="E63" s="396"/>
      <c r="F63" s="5">
        <f>'01'!E8+'03'!E8+'02'!E8</f>
        <v>399299</v>
      </c>
      <c r="G63" s="5">
        <f>'01'!F8+'03'!F8+'02'!F8</f>
        <v>411197</v>
      </c>
      <c r="H63" s="5">
        <f>'02'!G8+'01'!G8</f>
        <v>412436</v>
      </c>
      <c r="I63" s="299">
        <f>H63/F63*100</f>
        <v>103.29001575260644</v>
      </c>
    </row>
    <row r="64" spans="1:12" ht="15.75" thickBot="1" x14ac:dyDescent="0.3">
      <c r="A64" s="295" t="s">
        <v>313</v>
      </c>
      <c r="B64" s="295"/>
      <c r="C64" s="397"/>
      <c r="D64" s="397"/>
      <c r="E64" s="397"/>
      <c r="F64" s="296">
        <f>SUM(F62:F63)</f>
        <v>1051463</v>
      </c>
      <c r="G64" s="296">
        <f>SUM(G62:G63)</f>
        <v>1250310</v>
      </c>
      <c r="H64" s="296">
        <f>SUM(H62:H63)</f>
        <v>1223710</v>
      </c>
      <c r="I64" s="297">
        <f>H64/F64*100</f>
        <v>116.38165108995753</v>
      </c>
    </row>
    <row r="65" spans="1:9" ht="13.5" thickTop="1" x14ac:dyDescent="0.2"/>
    <row r="67" spans="1:9" x14ac:dyDescent="0.2">
      <c r="A67" s="294" t="s">
        <v>314</v>
      </c>
      <c r="B67" s="7"/>
      <c r="C67" s="7"/>
      <c r="D67" s="19"/>
      <c r="E67" s="19"/>
      <c r="F67" s="19"/>
      <c r="G67" s="19"/>
      <c r="H67" s="19"/>
      <c r="I67" s="20"/>
    </row>
    <row r="68" spans="1:9" ht="14.25" x14ac:dyDescent="0.2">
      <c r="A68" s="275" t="s">
        <v>388</v>
      </c>
      <c r="B68" s="275"/>
      <c r="C68" s="275"/>
      <c r="D68" s="275"/>
      <c r="E68" s="275"/>
      <c r="F68" s="5">
        <f>SUM(F8,F11,F14,F17,F20,F23,F26,F29,F32,F35,F38,F41,F44,F47,F50,F53,F55)</f>
        <v>1049298</v>
      </c>
      <c r="G68" s="5">
        <f t="shared" ref="G68" si="9">SUM(G8,G11,G14,G17,G20,G23,G26,G29,G32,G35,G38,G41,G44,G47,G50,G53,G55)</f>
        <v>1225670</v>
      </c>
      <c r="H68" s="5">
        <f>SUM(H8,H11,H14,H17,H20,H23,H26,H29,H32,H35,H38,H41,H44,H47,H50,H53,H55)</f>
        <v>1214805</v>
      </c>
      <c r="I68" s="298">
        <f>H68/F68*100</f>
        <v>115.7731168838595</v>
      </c>
    </row>
    <row r="69" spans="1:9" ht="14.25" x14ac:dyDescent="0.2">
      <c r="A69" s="6" t="s">
        <v>318</v>
      </c>
      <c r="B69" s="6"/>
      <c r="C69" s="6"/>
      <c r="D69" s="5"/>
      <c r="E69" s="5"/>
      <c r="F69" s="5">
        <f>SUM(F9,F12,F15,F18,F21,F24,F27,F30,F33,F36,F39,F42,F45,F48,F51,,F54)</f>
        <v>2165</v>
      </c>
      <c r="G69" s="5">
        <f t="shared" ref="G69:H69" si="10">SUM(G9,G12,G15,G18,G21,G24,G27,G30,G33,G36,G39,G42,G45,G48,G51,,G54)</f>
        <v>24640</v>
      </c>
      <c r="H69" s="5">
        <f t="shared" si="10"/>
        <v>8905</v>
      </c>
      <c r="I69" s="299">
        <f>H69/F69*100</f>
        <v>411.31639722863741</v>
      </c>
    </row>
    <row r="70" spans="1:9" ht="15.75" thickBot="1" x14ac:dyDescent="0.3">
      <c r="A70" s="295" t="s">
        <v>313</v>
      </c>
      <c r="B70" s="295"/>
      <c r="C70" s="295"/>
      <c r="D70" s="295"/>
      <c r="E70" s="295"/>
      <c r="F70" s="296">
        <f>SUM(F68:F69)</f>
        <v>1051463</v>
      </c>
      <c r="G70" s="296">
        <f>SUM(G68:G69)</f>
        <v>1250310</v>
      </c>
      <c r="H70" s="296">
        <f>SUM(H68:H69)</f>
        <v>1223710</v>
      </c>
      <c r="I70" s="297">
        <f>H70/F70*100</f>
        <v>116.38165108995753</v>
      </c>
    </row>
    <row r="71" spans="1:9" ht="13.5" thickTop="1" x14ac:dyDescent="0.2"/>
    <row r="73" spans="1:9" x14ac:dyDescent="0.2">
      <c r="I73" s="16"/>
    </row>
    <row r="74" spans="1:9" x14ac:dyDescent="0.2">
      <c r="I74" s="16"/>
    </row>
    <row r="75" spans="1:9" x14ac:dyDescent="0.2">
      <c r="I75" s="16"/>
    </row>
    <row r="76" spans="1:9" x14ac:dyDescent="0.2">
      <c r="I76" s="16"/>
    </row>
    <row r="77" spans="1:9" x14ac:dyDescent="0.2">
      <c r="I77" s="16"/>
    </row>
    <row r="78" spans="1:9" x14ac:dyDescent="0.2">
      <c r="I78" s="16"/>
    </row>
    <row r="79" spans="1:9" x14ac:dyDescent="0.2">
      <c r="I79" s="16"/>
    </row>
    <row r="80" spans="1:9" x14ac:dyDescent="0.2">
      <c r="I80" s="16"/>
    </row>
    <row r="81" spans="9:9" x14ac:dyDescent="0.2">
      <c r="I81" s="16"/>
    </row>
    <row r="82" spans="9:9" x14ac:dyDescent="0.2">
      <c r="I82" s="16"/>
    </row>
    <row r="83" spans="9:9" x14ac:dyDescent="0.2">
      <c r="I83" s="16"/>
    </row>
    <row r="84" spans="9:9" x14ac:dyDescent="0.2">
      <c r="I84" s="16"/>
    </row>
    <row r="85" spans="9:9" x14ac:dyDescent="0.2">
      <c r="I85" s="16"/>
    </row>
    <row r="86" spans="9:9" x14ac:dyDescent="0.2">
      <c r="I86" s="16"/>
    </row>
    <row r="87" spans="9:9" x14ac:dyDescent="0.2">
      <c r="I87" s="16"/>
    </row>
    <row r="88" spans="9:9" x14ac:dyDescent="0.2">
      <c r="I88" s="16"/>
    </row>
    <row r="89" spans="9:9" x14ac:dyDescent="0.2">
      <c r="I89" s="16"/>
    </row>
    <row r="90" spans="9:9" x14ac:dyDescent="0.2">
      <c r="I90" s="16"/>
    </row>
    <row r="91" spans="9:9" x14ac:dyDescent="0.2">
      <c r="I91" s="16"/>
    </row>
    <row r="92" spans="9:9" x14ac:dyDescent="0.2">
      <c r="I92" s="16"/>
    </row>
    <row r="93" spans="9:9" x14ac:dyDescent="0.2">
      <c r="I93" s="16"/>
    </row>
    <row r="94" spans="9:9" x14ac:dyDescent="0.2">
      <c r="I94" s="16"/>
    </row>
    <row r="95" spans="9:9" x14ac:dyDescent="0.2">
      <c r="I95" s="16"/>
    </row>
    <row r="96" spans="9:9" x14ac:dyDescent="0.2">
      <c r="I96" s="16"/>
    </row>
    <row r="97" spans="9:9" x14ac:dyDescent="0.2">
      <c r="I97" s="16"/>
    </row>
    <row r="98" spans="9:9" x14ac:dyDescent="0.2">
      <c r="I98" s="16"/>
    </row>
    <row r="99" spans="9:9" x14ac:dyDescent="0.2">
      <c r="I99" s="16"/>
    </row>
    <row r="100" spans="9:9" x14ac:dyDescent="0.2">
      <c r="I100" s="16"/>
    </row>
    <row r="101" spans="9:9" x14ac:dyDescent="0.2">
      <c r="I101" s="16"/>
    </row>
    <row r="102" spans="9:9" x14ac:dyDescent="0.2">
      <c r="I102" s="16"/>
    </row>
    <row r="103" spans="9:9" x14ac:dyDescent="0.2">
      <c r="I103" s="16"/>
    </row>
    <row r="104" spans="9:9" x14ac:dyDescent="0.2">
      <c r="I104" s="16"/>
    </row>
    <row r="105" spans="9:9" x14ac:dyDescent="0.2">
      <c r="I105" s="16"/>
    </row>
    <row r="106" spans="9:9" x14ac:dyDescent="0.2">
      <c r="I106" s="16"/>
    </row>
    <row r="107" spans="9:9" x14ac:dyDescent="0.2">
      <c r="I107" s="16"/>
    </row>
    <row r="108" spans="9:9" x14ac:dyDescent="0.2">
      <c r="I108" s="16"/>
    </row>
    <row r="109" spans="9:9" x14ac:dyDescent="0.2">
      <c r="I109" s="16"/>
    </row>
    <row r="110" spans="9:9" x14ac:dyDescent="0.2">
      <c r="I110" s="16"/>
    </row>
    <row r="111" spans="9:9" x14ac:dyDescent="0.2">
      <c r="I111" s="16"/>
    </row>
    <row r="112" spans="9:9" x14ac:dyDescent="0.2">
      <c r="I112" s="16"/>
    </row>
    <row r="113" spans="9:9" x14ac:dyDescent="0.2">
      <c r="I113" s="16"/>
    </row>
    <row r="114" spans="9:9" x14ac:dyDescent="0.2">
      <c r="I114" s="16"/>
    </row>
    <row r="115" spans="9:9" x14ac:dyDescent="0.2">
      <c r="I115" s="16"/>
    </row>
    <row r="116" spans="9:9" x14ac:dyDescent="0.2">
      <c r="I116" s="16"/>
    </row>
    <row r="117" spans="9:9" x14ac:dyDescent="0.2">
      <c r="I117" s="16"/>
    </row>
    <row r="118" spans="9:9" x14ac:dyDescent="0.2">
      <c r="I118" s="16"/>
    </row>
    <row r="119" spans="9:9" x14ac:dyDescent="0.2">
      <c r="I119" s="16"/>
    </row>
    <row r="120" spans="9:9" x14ac:dyDescent="0.2">
      <c r="I120" s="16"/>
    </row>
    <row r="121" spans="9:9" x14ac:dyDescent="0.2">
      <c r="I121" s="16"/>
    </row>
    <row r="122" spans="9:9" x14ac:dyDescent="0.2">
      <c r="I122" s="16"/>
    </row>
    <row r="123" spans="9:9" x14ac:dyDescent="0.2">
      <c r="I123" s="16"/>
    </row>
    <row r="124" spans="9:9" x14ac:dyDescent="0.2">
      <c r="I124" s="16"/>
    </row>
    <row r="125" spans="9:9" x14ac:dyDescent="0.2">
      <c r="I125" s="16"/>
    </row>
    <row r="126" spans="9:9" x14ac:dyDescent="0.2">
      <c r="I126" s="16"/>
    </row>
    <row r="127" spans="9:9" x14ac:dyDescent="0.2">
      <c r="I127" s="16"/>
    </row>
    <row r="128" spans="9:9" x14ac:dyDescent="0.2">
      <c r="I128" s="16"/>
    </row>
    <row r="129" spans="9:9" x14ac:dyDescent="0.2">
      <c r="I129" s="16"/>
    </row>
    <row r="130" spans="9:9" x14ac:dyDescent="0.2">
      <c r="I130" s="16"/>
    </row>
    <row r="131" spans="9:9" x14ac:dyDescent="0.2">
      <c r="I131" s="16"/>
    </row>
    <row r="132" spans="9:9" x14ac:dyDescent="0.2">
      <c r="I132" s="16"/>
    </row>
    <row r="133" spans="9:9" x14ac:dyDescent="0.2">
      <c r="I133" s="16"/>
    </row>
    <row r="134" spans="9:9" x14ac:dyDescent="0.2">
      <c r="I134" s="16"/>
    </row>
    <row r="135" spans="9:9" x14ac:dyDescent="0.2">
      <c r="I135" s="16"/>
    </row>
    <row r="136" spans="9:9" x14ac:dyDescent="0.2">
      <c r="I136" s="16"/>
    </row>
    <row r="137" spans="9:9" x14ac:dyDescent="0.2">
      <c r="I137" s="16"/>
    </row>
    <row r="138" spans="9:9" x14ac:dyDescent="0.2">
      <c r="I138" s="16"/>
    </row>
    <row r="139" spans="9:9" x14ac:dyDescent="0.2">
      <c r="I139" s="16"/>
    </row>
    <row r="140" spans="9:9" x14ac:dyDescent="0.2">
      <c r="I140" s="16"/>
    </row>
    <row r="141" spans="9:9" x14ac:dyDescent="0.2">
      <c r="I141" s="16"/>
    </row>
    <row r="142" spans="9:9" x14ac:dyDescent="0.2">
      <c r="I142" s="16"/>
    </row>
    <row r="143" spans="9:9" x14ac:dyDescent="0.2">
      <c r="I143" s="16"/>
    </row>
    <row r="144" spans="9:9" x14ac:dyDescent="0.2">
      <c r="I144" s="16"/>
    </row>
    <row r="145" spans="9:9" x14ac:dyDescent="0.2">
      <c r="I145" s="16"/>
    </row>
    <row r="146" spans="9:9" x14ac:dyDescent="0.2">
      <c r="I146" s="16"/>
    </row>
    <row r="147" spans="9:9" x14ac:dyDescent="0.2">
      <c r="I147" s="16"/>
    </row>
    <row r="148" spans="9:9" x14ac:dyDescent="0.2">
      <c r="I148" s="16"/>
    </row>
    <row r="149" spans="9:9" x14ac:dyDescent="0.2">
      <c r="I149" s="16"/>
    </row>
    <row r="150" spans="9:9" x14ac:dyDescent="0.2">
      <c r="I150" s="16"/>
    </row>
    <row r="151" spans="9:9" x14ac:dyDescent="0.2">
      <c r="I151" s="16"/>
    </row>
    <row r="152" spans="9:9" x14ac:dyDescent="0.2">
      <c r="I152" s="16"/>
    </row>
    <row r="153" spans="9:9" x14ac:dyDescent="0.2">
      <c r="I153" s="16"/>
    </row>
    <row r="154" spans="9:9" x14ac:dyDescent="0.2">
      <c r="I154" s="16"/>
    </row>
    <row r="155" spans="9:9" x14ac:dyDescent="0.2">
      <c r="I155" s="16"/>
    </row>
    <row r="156" spans="9:9" x14ac:dyDescent="0.2">
      <c r="I156" s="16"/>
    </row>
    <row r="157" spans="9:9" x14ac:dyDescent="0.2">
      <c r="I157" s="16"/>
    </row>
    <row r="158" spans="9:9" x14ac:dyDescent="0.2">
      <c r="I158" s="16"/>
    </row>
    <row r="159" spans="9:9" x14ac:dyDescent="0.2">
      <c r="I159" s="16"/>
    </row>
    <row r="160" spans="9:9" x14ac:dyDescent="0.2">
      <c r="I160" s="16"/>
    </row>
    <row r="161" spans="9:9" x14ac:dyDescent="0.2">
      <c r="I161" s="16"/>
    </row>
    <row r="162" spans="9:9" x14ac:dyDescent="0.2">
      <c r="I162" s="16"/>
    </row>
    <row r="163" spans="9:9" x14ac:dyDescent="0.2">
      <c r="I163" s="16"/>
    </row>
    <row r="164" spans="9:9" x14ac:dyDescent="0.2">
      <c r="I164" s="16"/>
    </row>
    <row r="165" spans="9:9" x14ac:dyDescent="0.2">
      <c r="I165" s="16"/>
    </row>
    <row r="166" spans="9:9" x14ac:dyDescent="0.2">
      <c r="I166" s="16"/>
    </row>
    <row r="167" spans="9:9" x14ac:dyDescent="0.2">
      <c r="I167" s="16"/>
    </row>
    <row r="168" spans="9:9" x14ac:dyDescent="0.2">
      <c r="I168" s="16"/>
    </row>
    <row r="169" spans="9:9" x14ac:dyDescent="0.2">
      <c r="I169" s="16"/>
    </row>
    <row r="170" spans="9:9" x14ac:dyDescent="0.2">
      <c r="I170" s="16"/>
    </row>
    <row r="171" spans="9:9" x14ac:dyDescent="0.2">
      <c r="I171" s="16"/>
    </row>
    <row r="172" spans="9:9" x14ac:dyDescent="0.2">
      <c r="I172" s="16"/>
    </row>
    <row r="173" spans="9:9" x14ac:dyDescent="0.2">
      <c r="I173" s="16"/>
    </row>
    <row r="174" spans="9:9" x14ac:dyDescent="0.2">
      <c r="I174" s="16"/>
    </row>
    <row r="175" spans="9:9" x14ac:dyDescent="0.2">
      <c r="I175" s="16"/>
    </row>
    <row r="176" spans="9:9" x14ac:dyDescent="0.2">
      <c r="I176" s="16"/>
    </row>
    <row r="177" spans="9:9" x14ac:dyDescent="0.2">
      <c r="I177" s="16"/>
    </row>
    <row r="178" spans="9:9" x14ac:dyDescent="0.2">
      <c r="I178" s="16"/>
    </row>
    <row r="179" spans="9:9" x14ac:dyDescent="0.2">
      <c r="I179" s="16"/>
    </row>
    <row r="180" spans="9:9" x14ac:dyDescent="0.2">
      <c r="I180" s="16"/>
    </row>
    <row r="181" spans="9:9" x14ac:dyDescent="0.2">
      <c r="I181" s="16"/>
    </row>
    <row r="182" spans="9:9" x14ac:dyDescent="0.2">
      <c r="I182" s="16"/>
    </row>
    <row r="183" spans="9:9" x14ac:dyDescent="0.2">
      <c r="I183" s="16"/>
    </row>
    <row r="184" spans="9:9" x14ac:dyDescent="0.2">
      <c r="I184" s="16"/>
    </row>
    <row r="185" spans="9:9" x14ac:dyDescent="0.2">
      <c r="I185" s="16"/>
    </row>
    <row r="186" spans="9:9" x14ac:dyDescent="0.2">
      <c r="I186" s="16"/>
    </row>
    <row r="187" spans="9:9" x14ac:dyDescent="0.2">
      <c r="I187" s="16"/>
    </row>
    <row r="188" spans="9:9" x14ac:dyDescent="0.2">
      <c r="I188" s="16"/>
    </row>
    <row r="189" spans="9:9" x14ac:dyDescent="0.2">
      <c r="I189" s="16"/>
    </row>
    <row r="190" spans="9:9" x14ac:dyDescent="0.2">
      <c r="I190" s="16"/>
    </row>
    <row r="191" spans="9:9" x14ac:dyDescent="0.2">
      <c r="I191" s="16"/>
    </row>
    <row r="192" spans="9:9" x14ac:dyDescent="0.2">
      <c r="I192" s="16"/>
    </row>
    <row r="193" spans="9:9" x14ac:dyDescent="0.2">
      <c r="I193" s="16"/>
    </row>
    <row r="194" spans="9:9" x14ac:dyDescent="0.2">
      <c r="I194" s="16"/>
    </row>
    <row r="195" spans="9:9" x14ac:dyDescent="0.2">
      <c r="I195" s="16"/>
    </row>
    <row r="196" spans="9:9" x14ac:dyDescent="0.2">
      <c r="I196" s="16"/>
    </row>
    <row r="197" spans="9:9" x14ac:dyDescent="0.2">
      <c r="I197" s="16"/>
    </row>
    <row r="198" spans="9:9" x14ac:dyDescent="0.2">
      <c r="I198" s="16"/>
    </row>
    <row r="199" spans="9:9" x14ac:dyDescent="0.2">
      <c r="I199" s="16"/>
    </row>
    <row r="200" spans="9:9" x14ac:dyDescent="0.2">
      <c r="I200" s="16"/>
    </row>
    <row r="201" spans="9:9" x14ac:dyDescent="0.2">
      <c r="I201" s="16"/>
    </row>
    <row r="202" spans="9:9" x14ac:dyDescent="0.2">
      <c r="I202" s="16"/>
    </row>
    <row r="203" spans="9:9" x14ac:dyDescent="0.2">
      <c r="I203" s="16"/>
    </row>
    <row r="204" spans="9:9" x14ac:dyDescent="0.2">
      <c r="I204" s="16"/>
    </row>
    <row r="205" spans="9:9" x14ac:dyDescent="0.2">
      <c r="I205" s="16"/>
    </row>
    <row r="206" spans="9:9" x14ac:dyDescent="0.2">
      <c r="I206" s="16"/>
    </row>
    <row r="207" spans="9:9" x14ac:dyDescent="0.2">
      <c r="I207" s="16"/>
    </row>
    <row r="208" spans="9:9" x14ac:dyDescent="0.2">
      <c r="I208" s="16"/>
    </row>
    <row r="209" spans="9:9" x14ac:dyDescent="0.2">
      <c r="I209" s="16"/>
    </row>
    <row r="210" spans="9:9" x14ac:dyDescent="0.2">
      <c r="I210" s="16"/>
    </row>
    <row r="211" spans="9:9" x14ac:dyDescent="0.2">
      <c r="I211" s="16"/>
    </row>
    <row r="212" spans="9:9" x14ac:dyDescent="0.2">
      <c r="I212" s="16"/>
    </row>
    <row r="213" spans="9:9" x14ac:dyDescent="0.2">
      <c r="I213" s="16"/>
    </row>
    <row r="214" spans="9:9" x14ac:dyDescent="0.2">
      <c r="I214" s="16"/>
    </row>
    <row r="215" spans="9:9" x14ac:dyDescent="0.2">
      <c r="I215" s="16"/>
    </row>
    <row r="216" spans="9:9" x14ac:dyDescent="0.2">
      <c r="I216" s="16"/>
    </row>
    <row r="217" spans="9:9" x14ac:dyDescent="0.2">
      <c r="I217" s="16"/>
    </row>
    <row r="218" spans="9:9" x14ac:dyDescent="0.2">
      <c r="I218" s="16"/>
    </row>
    <row r="219" spans="9:9" x14ac:dyDescent="0.2">
      <c r="I219" s="16"/>
    </row>
    <row r="220" spans="9:9" x14ac:dyDescent="0.2">
      <c r="I220" s="16"/>
    </row>
    <row r="221" spans="9:9" x14ac:dyDescent="0.2">
      <c r="I221" s="16"/>
    </row>
    <row r="222" spans="9:9" x14ac:dyDescent="0.2">
      <c r="I222" s="16"/>
    </row>
    <row r="223" spans="9:9" x14ac:dyDescent="0.2">
      <c r="I223" s="16"/>
    </row>
    <row r="224" spans="9:9" x14ac:dyDescent="0.2">
      <c r="I224" s="16"/>
    </row>
    <row r="225" spans="9:9" x14ac:dyDescent="0.2">
      <c r="I225" s="16"/>
    </row>
    <row r="226" spans="9:9" x14ac:dyDescent="0.2">
      <c r="I226" s="16"/>
    </row>
    <row r="227" spans="9:9" x14ac:dyDescent="0.2">
      <c r="I227" s="16"/>
    </row>
    <row r="228" spans="9:9" x14ac:dyDescent="0.2">
      <c r="I228" s="16"/>
    </row>
    <row r="229" spans="9:9" x14ac:dyDescent="0.2">
      <c r="I229" s="16"/>
    </row>
    <row r="230" spans="9:9" x14ac:dyDescent="0.2">
      <c r="I230" s="16"/>
    </row>
    <row r="231" spans="9:9" x14ac:dyDescent="0.2">
      <c r="I231" s="16"/>
    </row>
  </sheetData>
  <mergeCells count="21">
    <mergeCell ref="A5:B5"/>
    <mergeCell ref="A6:B6"/>
    <mergeCell ref="A16:B16"/>
    <mergeCell ref="A37:B37"/>
    <mergeCell ref="A25:B25"/>
    <mergeCell ref="A19:B19"/>
    <mergeCell ref="A7:B7"/>
    <mergeCell ref="A13:B13"/>
    <mergeCell ref="A22:B22"/>
    <mergeCell ref="A28:B28"/>
    <mergeCell ref="A31:B31"/>
    <mergeCell ref="A34:B34"/>
    <mergeCell ref="A10:B10"/>
    <mergeCell ref="A43:B43"/>
    <mergeCell ref="A40:B40"/>
    <mergeCell ref="A60:I60"/>
    <mergeCell ref="A46:B46"/>
    <mergeCell ref="A58:C58"/>
    <mergeCell ref="A49:B49"/>
    <mergeCell ref="A52:B52"/>
    <mergeCell ref="A55:B55"/>
  </mergeCells>
  <pageMargins left="0.70866141732283472" right="0.70866141732283472" top="0.78740157480314965" bottom="0.78740157480314965" header="0.31496062992125984" footer="0.31496062992125984"/>
  <pageSetup paperSize="9" scale="70" firstPageNumber="31" orientation="portrait" useFirstPageNumber="1" r:id="rId1"/>
  <headerFooter>
    <oddFooter>&amp;L&amp;"-,Kurzíva"Zastupitelstvo Olomouckého kraje 12.12.2022
11.1. - Rozpočet Olomouckého kraje na rok 2023 - návrh rozpočtu
Příloha č. 3a): Výdaje odborů &amp;R&amp;"-,Kurzíva"Strana &amp;P (Celkem 193)</oddFooter>
  </headerFooter>
  <rowBreaks count="1" manualBreakCount="1">
    <brk id="58"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417"/>
  <sheetViews>
    <sheetView view="pageBreakPreview" zoomScaleNormal="100" zoomScaleSheetLayoutView="100" workbookViewId="0">
      <selection activeCell="G148" activeCellId="25" sqref="G48:H48 G51:H51 G55:H55 G60:H60 G66:H66 G70:H70 G74:H74 G79:H79 G84:H84 G88:H88 G92:H92 G96:H96 G101:H101 G105:H105 G108:H108 G111:H111 G114:H114 G121:H121 G124:H124 G128:H128 G133:H133 G137:H137 G141:H141 G145:H145 B149:H150 G148:H148"/>
    </sheetView>
  </sheetViews>
  <sheetFormatPr defaultColWidth="9.140625" defaultRowHeight="14.25" x14ac:dyDescent="0.2"/>
  <cols>
    <col min="1" max="1" width="5.28515625" style="38" customWidth="1"/>
    <col min="2" max="2" width="8.5703125" style="43" customWidth="1"/>
    <col min="3" max="3" width="9.140625" style="43"/>
    <col min="4" max="4" width="58.7109375" style="38" customWidth="1"/>
    <col min="5" max="5" width="15.7109375" style="38" customWidth="1"/>
    <col min="6" max="7" width="15.7109375" style="36" customWidth="1"/>
    <col min="8" max="8" width="8.28515625" style="38" customWidth="1"/>
    <col min="9" max="9" width="9.7109375" style="68" customWidth="1"/>
    <col min="10" max="10" width="9.140625" style="68"/>
    <col min="11" max="12" width="9.140625" style="23"/>
    <col min="13" max="13" width="13.28515625" style="23" customWidth="1"/>
    <col min="14" max="39" width="9.140625" style="23"/>
    <col min="40" max="16384" width="9.140625" style="38"/>
  </cols>
  <sheetData>
    <row r="1" spans="1:39" ht="23.25" x14ac:dyDescent="0.35">
      <c r="B1" s="63" t="s">
        <v>0</v>
      </c>
      <c r="C1" s="22"/>
      <c r="D1" s="23"/>
      <c r="E1" s="23"/>
      <c r="F1" s="24"/>
      <c r="G1" s="757" t="s">
        <v>220</v>
      </c>
      <c r="H1" s="758"/>
    </row>
    <row r="2" spans="1:39" x14ac:dyDescent="0.2">
      <c r="B2" s="22"/>
      <c r="C2" s="22"/>
      <c r="D2" s="23"/>
      <c r="E2" s="23"/>
      <c r="F2" s="24"/>
      <c r="G2" s="24"/>
      <c r="H2" s="23"/>
    </row>
    <row r="3" spans="1:39" x14ac:dyDescent="0.2">
      <c r="B3" s="64" t="s">
        <v>1</v>
      </c>
      <c r="C3" s="64" t="s">
        <v>17</v>
      </c>
      <c r="D3" s="23"/>
      <c r="E3" s="23"/>
      <c r="F3" s="24"/>
      <c r="G3" s="24"/>
      <c r="H3" s="23"/>
    </row>
    <row r="4" spans="1:39" x14ac:dyDescent="0.2">
      <c r="B4" s="22"/>
      <c r="C4" s="64" t="s">
        <v>191</v>
      </c>
      <c r="D4" s="23"/>
      <c r="E4" s="23"/>
      <c r="F4" s="24"/>
      <c r="G4" s="24"/>
      <c r="H4" s="23"/>
    </row>
    <row r="5" spans="1:39" s="40" customFormat="1" ht="15.75" thickBot="1" x14ac:dyDescent="0.3">
      <c r="A5" s="38"/>
      <c r="B5" s="65"/>
      <c r="C5" s="66"/>
      <c r="D5" s="67"/>
      <c r="E5" s="67"/>
      <c r="F5" s="68"/>
      <c r="G5" s="68"/>
      <c r="H5" s="183" t="s">
        <v>6</v>
      </c>
      <c r="I5" s="68"/>
      <c r="J5" s="68"/>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row>
    <row r="6" spans="1:39" s="40" customFormat="1" ht="39.75" thickTop="1" thickBot="1" x14ac:dyDescent="0.25">
      <c r="A6" s="38"/>
      <c r="B6" s="69" t="s">
        <v>2</v>
      </c>
      <c r="C6" s="70" t="s">
        <v>3</v>
      </c>
      <c r="D6" s="71" t="s">
        <v>4</v>
      </c>
      <c r="E6" s="72" t="s">
        <v>437</v>
      </c>
      <c r="F6" s="72" t="s">
        <v>439</v>
      </c>
      <c r="G6" s="72" t="s">
        <v>438</v>
      </c>
      <c r="H6" s="27" t="s">
        <v>5</v>
      </c>
      <c r="I6" s="68"/>
      <c r="J6" s="68"/>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row>
    <row r="7" spans="1:39" s="78" customFormat="1" ht="15.75" thickTop="1" thickBot="1" x14ac:dyDescent="0.25">
      <c r="A7" s="43"/>
      <c r="B7" s="73">
        <v>1</v>
      </c>
      <c r="C7" s="74">
        <v>2</v>
      </c>
      <c r="D7" s="74">
        <v>3</v>
      </c>
      <c r="E7" s="75">
        <v>4</v>
      </c>
      <c r="F7" s="75">
        <v>5</v>
      </c>
      <c r="G7" s="75">
        <v>6</v>
      </c>
      <c r="H7" s="76" t="s">
        <v>231</v>
      </c>
      <c r="I7" s="212"/>
      <c r="J7" s="212"/>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row>
    <row r="8" spans="1:39" ht="15" customHeight="1" thickTop="1" x14ac:dyDescent="0.2">
      <c r="B8" s="79">
        <v>6113</v>
      </c>
      <c r="C8" s="80">
        <v>50</v>
      </c>
      <c r="D8" s="81" t="s">
        <v>825</v>
      </c>
      <c r="E8" s="82">
        <f>SUM(I16)</f>
        <v>34479</v>
      </c>
      <c r="F8" s="34">
        <f>SUM(J16)</f>
        <v>34479</v>
      </c>
      <c r="G8" s="34">
        <f>SUM(G16)</f>
        <v>36971</v>
      </c>
      <c r="H8" s="83">
        <f>G8/E8*100</f>
        <v>107.22758780707098</v>
      </c>
    </row>
    <row r="9" spans="1:39" ht="14.25" customHeight="1" x14ac:dyDescent="0.2">
      <c r="B9" s="84">
        <v>6113</v>
      </c>
      <c r="C9" s="85">
        <v>51</v>
      </c>
      <c r="D9" s="86" t="s">
        <v>668</v>
      </c>
      <c r="E9" s="87">
        <f>SUM(I47)</f>
        <v>5436</v>
      </c>
      <c r="F9" s="87">
        <f>SUM(J47)</f>
        <v>5487</v>
      </c>
      <c r="G9" s="31">
        <f>SUM(G47)</f>
        <v>9044</v>
      </c>
      <c r="H9" s="88">
        <f>G9/E9*100</f>
        <v>166.37233259749814</v>
      </c>
    </row>
    <row r="10" spans="1:39" ht="28.5" x14ac:dyDescent="0.2">
      <c r="B10" s="186">
        <v>6113</v>
      </c>
      <c r="C10" s="187">
        <v>53</v>
      </c>
      <c r="D10" s="188" t="s">
        <v>702</v>
      </c>
      <c r="E10" s="189">
        <f>SUM(I152)</f>
        <v>15</v>
      </c>
      <c r="F10" s="189">
        <f>SUM(J152)</f>
        <v>15</v>
      </c>
      <c r="G10" s="190">
        <f>SUM(G152)</f>
        <v>15</v>
      </c>
      <c r="H10" s="220">
        <f t="shared" ref="H10:H12" si="0">G10/E10*100</f>
        <v>100</v>
      </c>
    </row>
    <row r="11" spans="1:39" ht="14.25" customHeight="1" x14ac:dyDescent="0.2">
      <c r="B11" s="89">
        <v>6113</v>
      </c>
      <c r="C11" s="191">
        <v>54</v>
      </c>
      <c r="D11" s="91" t="s">
        <v>707</v>
      </c>
      <c r="E11" s="92">
        <f>SUM(I160)</f>
        <v>115</v>
      </c>
      <c r="F11" s="92">
        <f>SUM(J160)</f>
        <v>115</v>
      </c>
      <c r="G11" s="33">
        <f>SUM(G160)</f>
        <v>115</v>
      </c>
      <c r="H11" s="88">
        <f>G11/E11*100</f>
        <v>100</v>
      </c>
    </row>
    <row r="12" spans="1:39" ht="29.25" thickBot="1" x14ac:dyDescent="0.25">
      <c r="B12" s="182">
        <v>6330</v>
      </c>
      <c r="C12" s="191">
        <v>53</v>
      </c>
      <c r="D12" s="188" t="s">
        <v>702</v>
      </c>
      <c r="E12" s="49">
        <f>SUM(I167)</f>
        <v>567</v>
      </c>
      <c r="F12" s="49">
        <f>SUM(J167)</f>
        <v>567</v>
      </c>
      <c r="G12" s="49">
        <f>SUM(G167)</f>
        <v>616</v>
      </c>
      <c r="H12" s="220">
        <f t="shared" si="0"/>
        <v>108.64197530864197</v>
      </c>
    </row>
    <row r="13" spans="1:39" s="103" customFormat="1" ht="16.5" thickTop="1" thickBot="1" x14ac:dyDescent="0.3">
      <c r="B13" s="761" t="s">
        <v>8</v>
      </c>
      <c r="C13" s="762"/>
      <c r="D13" s="763"/>
      <c r="E13" s="101">
        <f>SUM(E8:E12)</f>
        <v>40612</v>
      </c>
      <c r="F13" s="101">
        <f>SUM(F8:F12)</f>
        <v>40663</v>
      </c>
      <c r="G13" s="101">
        <f>SUM(G8:G12)</f>
        <v>46761</v>
      </c>
      <c r="H13" s="41">
        <f>G13/E13*100</f>
        <v>115.14084507042253</v>
      </c>
      <c r="I13" s="331"/>
      <c r="J13" s="331"/>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row>
    <row r="14" spans="1:39" ht="15" thickTop="1" x14ac:dyDescent="0.2">
      <c r="B14" s="22"/>
      <c r="C14" s="22"/>
      <c r="D14" s="23"/>
      <c r="E14" s="23"/>
      <c r="F14" s="24"/>
      <c r="G14" s="24"/>
      <c r="H14" s="23"/>
    </row>
    <row r="15" spans="1:39" ht="15" x14ac:dyDescent="0.25">
      <c r="B15" s="104" t="s">
        <v>10</v>
      </c>
      <c r="C15" s="22"/>
      <c r="D15" s="23"/>
      <c r="E15" s="23"/>
      <c r="F15" s="24"/>
      <c r="G15" s="24"/>
      <c r="H15" s="23"/>
    </row>
    <row r="16" spans="1:39" ht="15.75" thickBot="1" x14ac:dyDescent="0.3">
      <c r="B16" s="45" t="s">
        <v>827</v>
      </c>
      <c r="C16" s="46"/>
      <c r="D16" s="47"/>
      <c r="E16" s="48"/>
      <c r="F16" s="48"/>
      <c r="G16" s="759">
        <f>SUM(G17,G21,G25,G29,G33,G36,G39,G42)</f>
        <v>36971</v>
      </c>
      <c r="H16" s="760"/>
      <c r="I16" s="332">
        <f>SUM(I17:I42)</f>
        <v>34479</v>
      </c>
      <c r="J16" s="332">
        <f>SUM(J17:J42)</f>
        <v>34479</v>
      </c>
    </row>
    <row r="17" spans="1:10" ht="15.75" thickTop="1" x14ac:dyDescent="0.25">
      <c r="A17" s="38">
        <v>5019</v>
      </c>
      <c r="B17" s="21" t="s">
        <v>11</v>
      </c>
      <c r="C17" s="65"/>
      <c r="D17" s="102"/>
      <c r="E17" s="105"/>
      <c r="F17" s="105"/>
      <c r="G17" s="751">
        <v>140</v>
      </c>
      <c r="H17" s="764"/>
      <c r="I17" s="68">
        <v>140</v>
      </c>
      <c r="J17" s="68">
        <v>140</v>
      </c>
    </row>
    <row r="18" spans="1:10" ht="15" customHeight="1" x14ac:dyDescent="0.2">
      <c r="B18" s="750" t="s">
        <v>440</v>
      </c>
      <c r="C18" s="750"/>
      <c r="D18" s="750"/>
      <c r="E18" s="750"/>
      <c r="F18" s="750"/>
      <c r="G18" s="750"/>
      <c r="H18" s="750"/>
    </row>
    <row r="19" spans="1:10" ht="15" customHeight="1" x14ac:dyDescent="0.2">
      <c r="B19" s="750"/>
      <c r="C19" s="750"/>
      <c r="D19" s="750"/>
      <c r="E19" s="750"/>
      <c r="F19" s="750"/>
      <c r="G19" s="750"/>
      <c r="H19" s="750"/>
    </row>
    <row r="20" spans="1:10" ht="15" x14ac:dyDescent="0.25">
      <c r="B20" s="160"/>
      <c r="C20" s="161"/>
      <c r="D20" s="161"/>
      <c r="E20" s="161"/>
      <c r="F20" s="161"/>
      <c r="G20" s="161"/>
      <c r="H20" s="162"/>
    </row>
    <row r="21" spans="1:10" ht="15" x14ac:dyDescent="0.25">
      <c r="A21" s="38">
        <v>5021</v>
      </c>
      <c r="B21" s="21" t="s">
        <v>18</v>
      </c>
      <c r="C21" s="107"/>
      <c r="D21" s="107"/>
      <c r="E21" s="107"/>
      <c r="F21" s="107"/>
      <c r="G21" s="751">
        <f>5340</f>
        <v>5340</v>
      </c>
      <c r="H21" s="752"/>
      <c r="I21" s="68">
        <v>5340</v>
      </c>
      <c r="J21" s="68">
        <v>5340</v>
      </c>
    </row>
    <row r="22" spans="1:10" ht="17.25" customHeight="1" x14ac:dyDescent="0.2">
      <c r="B22" s="750" t="s">
        <v>441</v>
      </c>
      <c r="C22" s="750"/>
      <c r="D22" s="750"/>
      <c r="E22" s="750"/>
      <c r="F22" s="750"/>
      <c r="G22" s="750"/>
      <c r="H22" s="750"/>
    </row>
    <row r="23" spans="1:10" ht="13.5" customHeight="1" x14ac:dyDescent="0.2">
      <c r="B23" s="750"/>
      <c r="C23" s="750"/>
      <c r="D23" s="750"/>
      <c r="E23" s="750"/>
      <c r="F23" s="750"/>
      <c r="G23" s="750"/>
      <c r="H23" s="750"/>
    </row>
    <row r="24" spans="1:10" ht="15" x14ac:dyDescent="0.25">
      <c r="B24" s="64"/>
      <c r="C24" s="22"/>
      <c r="D24" s="23"/>
      <c r="E24" s="24"/>
      <c r="F24" s="24"/>
      <c r="G24" s="108"/>
      <c r="H24" s="51"/>
    </row>
    <row r="25" spans="1:10" ht="15" x14ac:dyDescent="0.25">
      <c r="A25" s="38">
        <v>5023</v>
      </c>
      <c r="B25" s="21" t="s">
        <v>19</v>
      </c>
      <c r="C25" s="22"/>
      <c r="D25" s="23"/>
      <c r="E25" s="24"/>
      <c r="F25" s="24"/>
      <c r="G25" s="751">
        <f>21254+1822</f>
        <v>23076</v>
      </c>
      <c r="H25" s="752"/>
      <c r="I25" s="68">
        <v>21143</v>
      </c>
      <c r="J25" s="68">
        <v>21143</v>
      </c>
    </row>
    <row r="26" spans="1:10" ht="17.25" customHeight="1" x14ac:dyDescent="0.2">
      <c r="B26" s="749" t="s">
        <v>442</v>
      </c>
      <c r="C26" s="749"/>
      <c r="D26" s="749"/>
      <c r="E26" s="749"/>
      <c r="F26" s="749"/>
      <c r="G26" s="749"/>
      <c r="H26" s="749"/>
    </row>
    <row r="27" spans="1:10" ht="15" customHeight="1" x14ac:dyDescent="0.2">
      <c r="B27" s="749"/>
      <c r="C27" s="749"/>
      <c r="D27" s="749"/>
      <c r="E27" s="749"/>
      <c r="F27" s="749"/>
      <c r="G27" s="749"/>
      <c r="H27" s="749"/>
    </row>
    <row r="28" spans="1:10" ht="15" x14ac:dyDescent="0.25">
      <c r="B28" s="22"/>
      <c r="C28" s="22"/>
      <c r="D28" s="23"/>
      <c r="E28" s="24"/>
      <c r="F28" s="24"/>
      <c r="G28" s="24"/>
      <c r="H28" s="51"/>
    </row>
    <row r="29" spans="1:10" ht="15" x14ac:dyDescent="0.25">
      <c r="A29" s="38">
        <v>5029</v>
      </c>
      <c r="B29" s="21" t="s">
        <v>266</v>
      </c>
      <c r="C29" s="22"/>
      <c r="D29" s="23"/>
      <c r="E29" s="24"/>
      <c r="F29" s="24"/>
      <c r="G29" s="751">
        <v>50</v>
      </c>
      <c r="H29" s="752"/>
      <c r="I29" s="68">
        <v>50</v>
      </c>
      <c r="J29" s="68">
        <v>50</v>
      </c>
    </row>
    <row r="30" spans="1:10" ht="15" customHeight="1" x14ac:dyDescent="0.2">
      <c r="B30" s="753" t="s">
        <v>443</v>
      </c>
      <c r="C30" s="753"/>
      <c r="D30" s="753"/>
      <c r="E30" s="753"/>
      <c r="F30" s="753"/>
      <c r="G30" s="753"/>
      <c r="H30" s="753"/>
    </row>
    <row r="31" spans="1:10" ht="15" customHeight="1" x14ac:dyDescent="0.2">
      <c r="B31" s="753"/>
      <c r="C31" s="753"/>
      <c r="D31" s="753"/>
      <c r="E31" s="753"/>
      <c r="F31" s="753"/>
      <c r="G31" s="753"/>
      <c r="H31" s="753"/>
    </row>
    <row r="32" spans="1:10" ht="15" x14ac:dyDescent="0.25">
      <c r="B32" s="22"/>
      <c r="C32" s="22"/>
      <c r="D32" s="23"/>
      <c r="E32" s="24"/>
      <c r="F32" s="24"/>
      <c r="G32" s="24"/>
      <c r="H32" s="251"/>
    </row>
    <row r="33" spans="1:10" ht="15" x14ac:dyDescent="0.25">
      <c r="A33" s="38">
        <v>5031</v>
      </c>
      <c r="B33" s="21" t="s">
        <v>20</v>
      </c>
      <c r="C33" s="22"/>
      <c r="D33" s="23"/>
      <c r="E33" s="24"/>
      <c r="F33" s="24"/>
      <c r="G33" s="751">
        <f>4838+302</f>
        <v>5140</v>
      </c>
      <c r="H33" s="752"/>
      <c r="I33" s="68">
        <v>4839</v>
      </c>
      <c r="J33" s="68">
        <v>4839</v>
      </c>
    </row>
    <row r="34" spans="1:10" ht="15" customHeight="1" x14ac:dyDescent="0.2">
      <c r="B34" s="749" t="s">
        <v>444</v>
      </c>
      <c r="C34" s="749"/>
      <c r="D34" s="749"/>
      <c r="E34" s="749"/>
      <c r="F34" s="749"/>
      <c r="G34" s="749"/>
      <c r="H34" s="749"/>
    </row>
    <row r="35" spans="1:10" ht="15" x14ac:dyDescent="0.25">
      <c r="B35" s="22"/>
      <c r="C35" s="22"/>
      <c r="D35" s="23"/>
      <c r="E35" s="24"/>
      <c r="F35" s="24"/>
      <c r="G35" s="23"/>
      <c r="H35" s="51"/>
    </row>
    <row r="36" spans="1:10" ht="15" x14ac:dyDescent="0.25">
      <c r="A36" s="38">
        <v>5032</v>
      </c>
      <c r="B36" s="21" t="s">
        <v>35</v>
      </c>
      <c r="C36" s="22"/>
      <c r="D36" s="23"/>
      <c r="E36" s="24"/>
      <c r="F36" s="24"/>
      <c r="G36" s="751">
        <f>2393+164</f>
        <v>2557</v>
      </c>
      <c r="H36" s="752"/>
      <c r="I36" s="68">
        <v>2384</v>
      </c>
      <c r="J36" s="68">
        <v>2384</v>
      </c>
    </row>
    <row r="37" spans="1:10" ht="15" customHeight="1" x14ac:dyDescent="0.2">
      <c r="B37" s="749" t="s">
        <v>445</v>
      </c>
      <c r="C37" s="749"/>
      <c r="D37" s="749"/>
      <c r="E37" s="749"/>
      <c r="F37" s="749"/>
      <c r="G37" s="749"/>
      <c r="H37" s="749"/>
    </row>
    <row r="38" spans="1:10" ht="15" x14ac:dyDescent="0.25">
      <c r="B38" s="107"/>
      <c r="C38" s="107"/>
      <c r="D38" s="107"/>
      <c r="E38" s="107"/>
      <c r="F38" s="107"/>
      <c r="G38" s="107"/>
      <c r="H38" s="51"/>
    </row>
    <row r="39" spans="1:10" ht="15" x14ac:dyDescent="0.25">
      <c r="A39" s="38">
        <v>5039</v>
      </c>
      <c r="B39" s="21" t="s">
        <v>21</v>
      </c>
      <c r="C39" s="65"/>
      <c r="D39" s="102"/>
      <c r="E39" s="24"/>
      <c r="F39" s="24"/>
      <c r="G39" s="751">
        <v>48</v>
      </c>
      <c r="H39" s="752"/>
      <c r="I39" s="68">
        <v>48</v>
      </c>
      <c r="J39" s="68">
        <v>48</v>
      </c>
    </row>
    <row r="40" spans="1:10" ht="15" x14ac:dyDescent="0.25">
      <c r="B40" s="749" t="s">
        <v>446</v>
      </c>
      <c r="C40" s="769"/>
      <c r="D40" s="769"/>
      <c r="E40" s="769"/>
      <c r="F40" s="769"/>
      <c r="G40" s="769"/>
      <c r="H40" s="51"/>
    </row>
    <row r="41" spans="1:10" ht="15" x14ac:dyDescent="0.25">
      <c r="B41" s="106"/>
      <c r="C41" s="107"/>
      <c r="D41" s="107"/>
      <c r="E41" s="107"/>
      <c r="F41" s="107"/>
      <c r="G41" s="107"/>
      <c r="H41" s="51"/>
    </row>
    <row r="42" spans="1:10" ht="15" x14ac:dyDescent="0.25">
      <c r="A42" s="38">
        <v>5041</v>
      </c>
      <c r="B42" s="21" t="s">
        <v>66</v>
      </c>
      <c r="C42" s="107"/>
      <c r="D42" s="107"/>
      <c r="E42" s="107"/>
      <c r="F42" s="107"/>
      <c r="G42" s="751">
        <v>620</v>
      </c>
      <c r="H42" s="768"/>
      <c r="I42" s="68">
        <v>535</v>
      </c>
      <c r="J42" s="68">
        <v>535</v>
      </c>
    </row>
    <row r="43" spans="1:10" ht="15" customHeight="1" x14ac:dyDescent="0.2">
      <c r="B43" s="749" t="s">
        <v>447</v>
      </c>
      <c r="C43" s="749"/>
      <c r="D43" s="749"/>
      <c r="E43" s="749"/>
      <c r="F43" s="749"/>
      <c r="G43" s="749"/>
      <c r="H43" s="749"/>
    </row>
    <row r="44" spans="1:10" ht="15" customHeight="1" x14ac:dyDescent="0.2">
      <c r="B44" s="749"/>
      <c r="C44" s="749"/>
      <c r="D44" s="749"/>
      <c r="E44" s="749"/>
      <c r="F44" s="749"/>
      <c r="G44" s="749"/>
      <c r="H44" s="749"/>
    </row>
    <row r="45" spans="1:10" ht="15" customHeight="1" x14ac:dyDescent="0.2">
      <c r="B45" s="749"/>
      <c r="C45" s="749"/>
      <c r="D45" s="749"/>
      <c r="E45" s="749"/>
      <c r="F45" s="749"/>
      <c r="G45" s="749"/>
      <c r="H45" s="749"/>
    </row>
    <row r="46" spans="1:10" ht="17.25" customHeight="1" x14ac:dyDescent="0.2">
      <c r="B46" s="22"/>
      <c r="C46" s="22"/>
      <c r="D46" s="23"/>
      <c r="E46" s="24"/>
      <c r="F46" s="24"/>
      <c r="G46" s="24"/>
      <c r="H46" s="23"/>
    </row>
    <row r="47" spans="1:10" ht="15.75" thickBot="1" x14ac:dyDescent="0.3">
      <c r="B47" s="45" t="s">
        <v>667</v>
      </c>
      <c r="C47" s="46"/>
      <c r="D47" s="47"/>
      <c r="E47" s="48"/>
      <c r="F47" s="48"/>
      <c r="G47" s="759">
        <f>SUM(G48,G51,G55,G60,G66,G70,G74,G79,G84,G88,G92,G96,G101,G105,G108,G111,G114,G121,G124,G128,G133,G137,G141,G145,G148)</f>
        <v>9044</v>
      </c>
      <c r="H47" s="760"/>
      <c r="I47" s="332">
        <f>SUM(I48:I148)</f>
        <v>5436</v>
      </c>
      <c r="J47" s="332">
        <f>SUM(J48:J148)</f>
        <v>5487</v>
      </c>
    </row>
    <row r="48" spans="1:10" ht="15.75" thickTop="1" x14ac:dyDescent="0.25">
      <c r="A48" s="38">
        <v>5133</v>
      </c>
      <c r="B48" s="21" t="s">
        <v>83</v>
      </c>
      <c r="C48" s="65"/>
      <c r="D48" s="102"/>
      <c r="E48" s="105"/>
      <c r="F48" s="105"/>
      <c r="G48" s="765">
        <v>3</v>
      </c>
      <c r="H48" s="767"/>
      <c r="I48" s="68">
        <v>3</v>
      </c>
      <c r="J48" s="68">
        <v>3</v>
      </c>
    </row>
    <row r="49" spans="1:10" ht="15" customHeight="1" x14ac:dyDescent="0.2">
      <c r="B49" s="750" t="s">
        <v>323</v>
      </c>
      <c r="C49" s="750"/>
      <c r="D49" s="750"/>
      <c r="E49" s="750"/>
      <c r="F49" s="750"/>
      <c r="G49" s="750"/>
      <c r="H49" s="750"/>
    </row>
    <row r="50" spans="1:10" ht="15" x14ac:dyDescent="0.25">
      <c r="B50" s="110"/>
      <c r="C50" s="111"/>
      <c r="D50" s="109"/>
      <c r="E50" s="108"/>
      <c r="F50" s="108"/>
      <c r="G50" s="112"/>
      <c r="H50" s="23"/>
    </row>
    <row r="51" spans="1:10" ht="15" x14ac:dyDescent="0.25">
      <c r="A51" s="38">
        <v>5136</v>
      </c>
      <c r="B51" s="21" t="s">
        <v>830</v>
      </c>
      <c r="C51" s="65"/>
      <c r="D51" s="102"/>
      <c r="E51" s="105"/>
      <c r="F51" s="105"/>
      <c r="G51" s="751">
        <v>70</v>
      </c>
      <c r="H51" s="752"/>
      <c r="I51" s="68">
        <v>70</v>
      </c>
      <c r="J51" s="68">
        <v>70</v>
      </c>
    </row>
    <row r="52" spans="1:10" ht="14.25" customHeight="1" x14ac:dyDescent="0.2">
      <c r="B52" s="749" t="s">
        <v>448</v>
      </c>
      <c r="C52" s="749"/>
      <c r="D52" s="749"/>
      <c r="E52" s="749"/>
      <c r="F52" s="749"/>
      <c r="G52" s="749"/>
      <c r="H52" s="749"/>
    </row>
    <row r="53" spans="1:10" x14ac:dyDescent="0.2">
      <c r="B53" s="749"/>
      <c r="C53" s="749"/>
      <c r="D53" s="749"/>
      <c r="E53" s="749"/>
      <c r="F53" s="749"/>
      <c r="G53" s="749"/>
      <c r="H53" s="749"/>
    </row>
    <row r="54" spans="1:10" x14ac:dyDescent="0.2">
      <c r="B54" s="22"/>
      <c r="C54" s="22"/>
      <c r="D54" s="23"/>
      <c r="E54" s="24"/>
      <c r="F54" s="24"/>
      <c r="G54" s="24"/>
      <c r="H54" s="23"/>
    </row>
    <row r="55" spans="1:10" ht="15" x14ac:dyDescent="0.25">
      <c r="A55" s="38">
        <v>5137</v>
      </c>
      <c r="B55" s="21" t="s">
        <v>820</v>
      </c>
      <c r="C55" s="22"/>
      <c r="D55" s="23"/>
      <c r="E55" s="24"/>
      <c r="F55" s="24"/>
      <c r="G55" s="751">
        <v>150</v>
      </c>
      <c r="H55" s="752"/>
      <c r="I55" s="68">
        <v>153</v>
      </c>
      <c r="J55" s="68">
        <v>153</v>
      </c>
    </row>
    <row r="56" spans="1:10" ht="14.25" customHeight="1" x14ac:dyDescent="0.2">
      <c r="B56" s="750" t="s">
        <v>324</v>
      </c>
      <c r="C56" s="750"/>
      <c r="D56" s="750"/>
      <c r="E56" s="750"/>
      <c r="F56" s="750"/>
      <c r="G56" s="750"/>
      <c r="H56" s="750"/>
    </row>
    <row r="57" spans="1:10" ht="18" customHeight="1" x14ac:dyDescent="0.2">
      <c r="B57" s="750"/>
      <c r="C57" s="750"/>
      <c r="D57" s="750"/>
      <c r="E57" s="750"/>
      <c r="F57" s="750"/>
      <c r="G57" s="750"/>
      <c r="H57" s="750"/>
    </row>
    <row r="58" spans="1:10" ht="10.5" customHeight="1" x14ac:dyDescent="0.2">
      <c r="B58" s="750"/>
      <c r="C58" s="750"/>
      <c r="D58" s="750"/>
      <c r="E58" s="750"/>
      <c r="F58" s="750"/>
      <c r="G58" s="750"/>
      <c r="H58" s="750"/>
    </row>
    <row r="59" spans="1:10" x14ac:dyDescent="0.2">
      <c r="B59" s="22"/>
      <c r="C59" s="22"/>
      <c r="D59" s="23"/>
      <c r="E59" s="24"/>
      <c r="F59" s="24"/>
      <c r="G59" s="24"/>
      <c r="H59" s="23"/>
    </row>
    <row r="60" spans="1:10" ht="15" x14ac:dyDescent="0.25">
      <c r="A60" s="38">
        <v>5139</v>
      </c>
      <c r="B60" s="21" t="s">
        <v>451</v>
      </c>
      <c r="C60" s="22"/>
      <c r="D60" s="23"/>
      <c r="E60" s="24"/>
      <c r="F60" s="24"/>
      <c r="G60" s="751">
        <v>300</v>
      </c>
      <c r="H60" s="752"/>
      <c r="I60" s="68">
        <v>300</v>
      </c>
      <c r="J60" s="68">
        <v>300</v>
      </c>
    </row>
    <row r="61" spans="1:10" ht="15" customHeight="1" x14ac:dyDescent="0.2">
      <c r="B61" s="750" t="s">
        <v>449</v>
      </c>
      <c r="C61" s="750"/>
      <c r="D61" s="750"/>
      <c r="E61" s="750"/>
      <c r="F61" s="750"/>
      <c r="G61" s="750"/>
      <c r="H61" s="750"/>
    </row>
    <row r="62" spans="1:10" ht="13.5" customHeight="1" x14ac:dyDescent="0.2">
      <c r="B62" s="750"/>
      <c r="C62" s="750"/>
      <c r="D62" s="750"/>
      <c r="E62" s="750"/>
      <c r="F62" s="750"/>
      <c r="G62" s="750"/>
      <c r="H62" s="750"/>
    </row>
    <row r="63" spans="1:10" ht="15.75" customHeight="1" x14ac:dyDescent="0.2">
      <c r="B63" s="750"/>
      <c r="C63" s="750"/>
      <c r="D63" s="750"/>
      <c r="E63" s="750"/>
      <c r="F63" s="750"/>
      <c r="G63" s="750"/>
      <c r="H63" s="750"/>
    </row>
    <row r="64" spans="1:10" ht="13.5" customHeight="1" x14ac:dyDescent="0.2">
      <c r="B64" s="750"/>
      <c r="C64" s="750"/>
      <c r="D64" s="750"/>
      <c r="E64" s="750"/>
      <c r="F64" s="750"/>
      <c r="G64" s="750"/>
      <c r="H64" s="750"/>
    </row>
    <row r="65" spans="1:10" x14ac:dyDescent="0.2">
      <c r="B65" s="22"/>
      <c r="C65" s="22"/>
      <c r="D65" s="23"/>
      <c r="E65" s="24"/>
      <c r="F65" s="24"/>
      <c r="G65" s="24"/>
      <c r="H65" s="23"/>
    </row>
    <row r="66" spans="1:10" ht="15" x14ac:dyDescent="0.25">
      <c r="A66" s="38">
        <v>5142</v>
      </c>
      <c r="B66" s="21" t="s">
        <v>831</v>
      </c>
      <c r="C66" s="22"/>
      <c r="D66" s="23"/>
      <c r="E66" s="24"/>
      <c r="F66" s="24"/>
      <c r="G66" s="751">
        <v>2</v>
      </c>
      <c r="H66" s="752"/>
      <c r="I66" s="68">
        <v>2</v>
      </c>
      <c r="J66" s="68">
        <v>2</v>
      </c>
    </row>
    <row r="67" spans="1:10" ht="15" customHeight="1" x14ac:dyDescent="0.2">
      <c r="B67" s="749" t="s">
        <v>450</v>
      </c>
      <c r="C67" s="749"/>
      <c r="D67" s="749"/>
      <c r="E67" s="749"/>
      <c r="F67" s="749"/>
      <c r="G67" s="749"/>
      <c r="H67" s="749"/>
    </row>
    <row r="68" spans="1:10" ht="15" customHeight="1" x14ac:dyDescent="0.2">
      <c r="B68" s="749"/>
      <c r="C68" s="749"/>
      <c r="D68" s="749"/>
      <c r="E68" s="749"/>
      <c r="F68" s="749"/>
      <c r="G68" s="749"/>
      <c r="H68" s="749"/>
    </row>
    <row r="69" spans="1:10" x14ac:dyDescent="0.2">
      <c r="B69" s="22"/>
      <c r="C69" s="22"/>
      <c r="D69" s="23"/>
      <c r="E69" s="24"/>
      <c r="F69" s="24"/>
      <c r="G69" s="24"/>
      <c r="H69" s="23"/>
    </row>
    <row r="70" spans="1:10" ht="15" x14ac:dyDescent="0.25">
      <c r="A70" s="38">
        <v>5151</v>
      </c>
      <c r="B70" s="21" t="s">
        <v>452</v>
      </c>
      <c r="C70" s="65"/>
      <c r="D70" s="102"/>
      <c r="E70" s="105"/>
      <c r="F70" s="105"/>
      <c r="G70" s="751">
        <v>61</v>
      </c>
      <c r="H70" s="752"/>
      <c r="I70" s="68">
        <v>55</v>
      </c>
      <c r="J70" s="68">
        <v>55</v>
      </c>
    </row>
    <row r="71" spans="1:10" ht="14.25" customHeight="1" x14ac:dyDescent="0.2">
      <c r="B71" s="749" t="s">
        <v>453</v>
      </c>
      <c r="C71" s="749"/>
      <c r="D71" s="749"/>
      <c r="E71" s="749"/>
      <c r="F71" s="749"/>
      <c r="G71" s="749"/>
      <c r="H71" s="749"/>
    </row>
    <row r="72" spans="1:10" ht="28.5" customHeight="1" x14ac:dyDescent="0.2">
      <c r="B72" s="749"/>
      <c r="C72" s="749"/>
      <c r="D72" s="749"/>
      <c r="E72" s="749"/>
      <c r="F72" s="749"/>
      <c r="G72" s="749"/>
      <c r="H72" s="749"/>
    </row>
    <row r="73" spans="1:10" x14ac:dyDescent="0.2">
      <c r="B73" s="64"/>
      <c r="C73" s="22"/>
      <c r="D73" s="23"/>
      <c r="E73" s="24"/>
      <c r="F73" s="24"/>
      <c r="G73" s="24"/>
      <c r="H73" s="23"/>
    </row>
    <row r="74" spans="1:10" ht="15" x14ac:dyDescent="0.25">
      <c r="A74" s="38">
        <v>5152</v>
      </c>
      <c r="B74" s="21" t="s">
        <v>22</v>
      </c>
      <c r="C74" s="22"/>
      <c r="D74" s="23"/>
      <c r="E74" s="24"/>
      <c r="F74" s="24"/>
      <c r="G74" s="751">
        <v>1650</v>
      </c>
      <c r="H74" s="752"/>
      <c r="I74" s="68">
        <v>330</v>
      </c>
      <c r="J74" s="68">
        <v>330</v>
      </c>
    </row>
    <row r="75" spans="1:10" ht="14.25" customHeight="1" x14ac:dyDescent="0.2">
      <c r="B75" s="749" t="s">
        <v>454</v>
      </c>
      <c r="C75" s="749"/>
      <c r="D75" s="749"/>
      <c r="E75" s="749"/>
      <c r="F75" s="749"/>
      <c r="G75" s="749"/>
      <c r="H75" s="749"/>
    </row>
    <row r="76" spans="1:10" ht="14.25" customHeight="1" x14ac:dyDescent="0.2">
      <c r="B76" s="749"/>
      <c r="C76" s="749"/>
      <c r="D76" s="749"/>
      <c r="E76" s="749"/>
      <c r="F76" s="749"/>
      <c r="G76" s="749"/>
      <c r="H76" s="749"/>
    </row>
    <row r="77" spans="1:10" ht="14.25" customHeight="1" x14ac:dyDescent="0.2">
      <c r="B77" s="749"/>
      <c r="C77" s="749"/>
      <c r="D77" s="749"/>
      <c r="E77" s="749"/>
      <c r="F77" s="749"/>
      <c r="G77" s="749"/>
      <c r="H77" s="749"/>
    </row>
    <row r="78" spans="1:10" x14ac:dyDescent="0.2">
      <c r="B78" s="64"/>
      <c r="C78" s="22"/>
      <c r="D78" s="23"/>
      <c r="E78" s="24"/>
      <c r="F78" s="24"/>
      <c r="G78" s="24"/>
      <c r="H78" s="23"/>
    </row>
    <row r="79" spans="1:10" ht="15" x14ac:dyDescent="0.25">
      <c r="A79" s="38">
        <v>5154</v>
      </c>
      <c r="B79" s="21" t="s">
        <v>23</v>
      </c>
      <c r="C79" s="65"/>
      <c r="D79" s="102"/>
      <c r="E79" s="105"/>
      <c r="F79" s="105"/>
      <c r="G79" s="751">
        <v>2250</v>
      </c>
      <c r="H79" s="752"/>
      <c r="I79" s="68">
        <v>450</v>
      </c>
      <c r="J79" s="68">
        <v>450</v>
      </c>
    </row>
    <row r="80" spans="1:10" ht="14.25" customHeight="1" x14ac:dyDescent="0.2">
      <c r="B80" s="749" t="s">
        <v>455</v>
      </c>
      <c r="C80" s="749"/>
      <c r="D80" s="749"/>
      <c r="E80" s="749"/>
      <c r="F80" s="749"/>
      <c r="G80" s="749"/>
      <c r="H80" s="749"/>
    </row>
    <row r="81" spans="1:10" ht="14.25" customHeight="1" x14ac:dyDescent="0.2">
      <c r="B81" s="749"/>
      <c r="C81" s="749"/>
      <c r="D81" s="749"/>
      <c r="E81" s="749"/>
      <c r="F81" s="749"/>
      <c r="G81" s="749"/>
      <c r="H81" s="749"/>
    </row>
    <row r="82" spans="1:10" ht="14.25" customHeight="1" x14ac:dyDescent="0.2">
      <c r="B82" s="749"/>
      <c r="C82" s="749"/>
      <c r="D82" s="749"/>
      <c r="E82" s="749"/>
      <c r="F82" s="749"/>
      <c r="G82" s="749"/>
      <c r="H82" s="749"/>
    </row>
    <row r="83" spans="1:10" x14ac:dyDescent="0.2">
      <c r="B83" s="64"/>
      <c r="C83" s="22"/>
      <c r="D83" s="23"/>
      <c r="E83" s="24"/>
      <c r="F83" s="24"/>
      <c r="G83" s="24"/>
      <c r="H83" s="23"/>
    </row>
    <row r="84" spans="1:10" ht="15" x14ac:dyDescent="0.25">
      <c r="A84" s="38">
        <v>5156</v>
      </c>
      <c r="B84" s="21" t="s">
        <v>24</v>
      </c>
      <c r="C84" s="22"/>
      <c r="D84" s="23"/>
      <c r="E84" s="24"/>
      <c r="F84" s="24"/>
      <c r="G84" s="751">
        <v>900</v>
      </c>
      <c r="H84" s="752"/>
      <c r="I84" s="68">
        <v>500</v>
      </c>
      <c r="J84" s="68">
        <v>500</v>
      </c>
    </row>
    <row r="85" spans="1:10" ht="15" customHeight="1" x14ac:dyDescent="0.2">
      <c r="B85" s="750" t="s">
        <v>456</v>
      </c>
      <c r="C85" s="750"/>
      <c r="D85" s="750"/>
      <c r="E85" s="750"/>
      <c r="F85" s="750"/>
      <c r="G85" s="750"/>
      <c r="H85" s="750"/>
    </row>
    <row r="86" spans="1:10" ht="15" customHeight="1" x14ac:dyDescent="0.2">
      <c r="B86" s="750"/>
      <c r="C86" s="750"/>
      <c r="D86" s="750"/>
      <c r="E86" s="750"/>
      <c r="F86" s="750"/>
      <c r="G86" s="750"/>
      <c r="H86" s="750"/>
    </row>
    <row r="87" spans="1:10" x14ac:dyDescent="0.2">
      <c r="B87" s="64"/>
      <c r="C87" s="22"/>
      <c r="D87" s="23"/>
      <c r="E87" s="24"/>
      <c r="F87" s="24"/>
      <c r="G87" s="24"/>
      <c r="H87" s="23"/>
    </row>
    <row r="88" spans="1:10" ht="15" x14ac:dyDescent="0.25">
      <c r="A88" s="38">
        <v>5161</v>
      </c>
      <c r="B88" s="21" t="s">
        <v>67</v>
      </c>
      <c r="C88" s="22"/>
      <c r="D88" s="23"/>
      <c r="E88" s="24"/>
      <c r="F88" s="24"/>
      <c r="G88" s="751">
        <v>3</v>
      </c>
      <c r="H88" s="752"/>
      <c r="I88" s="68">
        <v>3</v>
      </c>
      <c r="J88" s="68">
        <v>3</v>
      </c>
    </row>
    <row r="89" spans="1:10" ht="15" customHeight="1" x14ac:dyDescent="0.2">
      <c r="B89" s="750" t="s">
        <v>290</v>
      </c>
      <c r="C89" s="750"/>
      <c r="D89" s="750"/>
      <c r="E89" s="750"/>
      <c r="F89" s="750"/>
      <c r="G89" s="750"/>
      <c r="H89" s="750"/>
    </row>
    <row r="90" spans="1:10" ht="14.25" customHeight="1" x14ac:dyDescent="0.2">
      <c r="B90" s="750"/>
      <c r="C90" s="750"/>
      <c r="D90" s="750"/>
      <c r="E90" s="750"/>
      <c r="F90" s="750"/>
      <c r="G90" s="750"/>
      <c r="H90" s="750"/>
    </row>
    <row r="91" spans="1:10" x14ac:dyDescent="0.2">
      <c r="B91" s="64"/>
      <c r="C91" s="22"/>
      <c r="D91" s="23"/>
      <c r="E91" s="24"/>
      <c r="F91" s="24"/>
      <c r="G91" s="24"/>
      <c r="H91" s="23"/>
    </row>
    <row r="92" spans="1:10" ht="15" x14ac:dyDescent="0.25">
      <c r="A92" s="38">
        <v>5162</v>
      </c>
      <c r="B92" s="21" t="s">
        <v>223</v>
      </c>
      <c r="C92" s="22"/>
      <c r="D92" s="23"/>
      <c r="E92" s="24"/>
      <c r="F92" s="24"/>
      <c r="G92" s="751">
        <v>320</v>
      </c>
      <c r="H92" s="752"/>
      <c r="I92" s="68">
        <v>320</v>
      </c>
      <c r="J92" s="68">
        <v>320</v>
      </c>
    </row>
    <row r="93" spans="1:10" ht="14.25" customHeight="1" x14ac:dyDescent="0.2">
      <c r="B93" s="750" t="s">
        <v>457</v>
      </c>
      <c r="C93" s="750"/>
      <c r="D93" s="750"/>
      <c r="E93" s="750"/>
      <c r="F93" s="750"/>
      <c r="G93" s="750"/>
      <c r="H93" s="750"/>
    </row>
    <row r="94" spans="1:10" ht="27" customHeight="1" x14ac:dyDescent="0.2">
      <c r="B94" s="750"/>
      <c r="C94" s="750"/>
      <c r="D94" s="750"/>
      <c r="E94" s="750"/>
      <c r="F94" s="750"/>
      <c r="G94" s="750"/>
      <c r="H94" s="750"/>
    </row>
    <row r="95" spans="1:10" x14ac:dyDescent="0.2">
      <c r="B95" s="64"/>
      <c r="C95" s="22"/>
      <c r="D95" s="23"/>
      <c r="E95" s="24"/>
      <c r="F95" s="24"/>
      <c r="G95" s="24"/>
      <c r="H95" s="23"/>
    </row>
    <row r="96" spans="1:10" ht="15" x14ac:dyDescent="0.25">
      <c r="A96" s="38">
        <v>5163</v>
      </c>
      <c r="B96" s="21" t="s">
        <v>25</v>
      </c>
      <c r="C96" s="22"/>
      <c r="D96" s="23"/>
      <c r="E96" s="24"/>
      <c r="F96" s="24"/>
      <c r="G96" s="751">
        <v>27</v>
      </c>
      <c r="H96" s="752"/>
      <c r="I96" s="68">
        <v>27</v>
      </c>
      <c r="J96" s="68">
        <v>27</v>
      </c>
    </row>
    <row r="97" spans="1:10" ht="14.25" customHeight="1" x14ac:dyDescent="0.2">
      <c r="B97" s="749" t="s">
        <v>458</v>
      </c>
      <c r="C97" s="749"/>
      <c r="D97" s="749"/>
      <c r="E97" s="749"/>
      <c r="F97" s="749"/>
      <c r="G97" s="749"/>
      <c r="H97" s="749"/>
    </row>
    <row r="98" spans="1:10" x14ac:dyDescent="0.2">
      <c r="B98" s="749"/>
      <c r="C98" s="749"/>
      <c r="D98" s="749"/>
      <c r="E98" s="749"/>
      <c r="F98" s="749"/>
      <c r="G98" s="749"/>
      <c r="H98" s="749"/>
    </row>
    <row r="99" spans="1:10" x14ac:dyDescent="0.2">
      <c r="B99" s="749"/>
      <c r="C99" s="749"/>
      <c r="D99" s="749"/>
      <c r="E99" s="749"/>
      <c r="F99" s="749"/>
      <c r="G99" s="749"/>
      <c r="H99" s="749"/>
    </row>
    <row r="100" spans="1:10" x14ac:dyDescent="0.2">
      <c r="B100" s="64"/>
      <c r="C100" s="22"/>
      <c r="D100" s="23"/>
      <c r="E100" s="24"/>
      <c r="F100" s="24"/>
      <c r="G100" s="24"/>
      <c r="H100" s="23"/>
    </row>
    <row r="101" spans="1:10" ht="15" x14ac:dyDescent="0.25">
      <c r="A101" s="38">
        <v>5164</v>
      </c>
      <c r="B101" s="21" t="s">
        <v>26</v>
      </c>
      <c r="C101" s="22"/>
      <c r="D101" s="23"/>
      <c r="E101" s="24"/>
      <c r="F101" s="24"/>
      <c r="G101" s="751">
        <v>80</v>
      </c>
      <c r="H101" s="752"/>
      <c r="I101" s="68">
        <v>80</v>
      </c>
      <c r="J101" s="68">
        <v>80</v>
      </c>
    </row>
    <row r="102" spans="1:10" ht="15" customHeight="1" x14ac:dyDescent="0.2">
      <c r="B102" s="749" t="s">
        <v>459</v>
      </c>
      <c r="C102" s="749"/>
      <c r="D102" s="749"/>
      <c r="E102" s="749"/>
      <c r="F102" s="749"/>
      <c r="G102" s="749"/>
      <c r="H102" s="749"/>
    </row>
    <row r="103" spans="1:10" ht="16.5" customHeight="1" x14ac:dyDescent="0.2">
      <c r="B103" s="749"/>
      <c r="C103" s="749"/>
      <c r="D103" s="749"/>
      <c r="E103" s="749"/>
      <c r="F103" s="749"/>
      <c r="G103" s="749"/>
      <c r="H103" s="749"/>
    </row>
    <row r="104" spans="1:10" x14ac:dyDescent="0.2">
      <c r="B104" s="64"/>
      <c r="C104" s="22"/>
      <c r="D104" s="23"/>
      <c r="E104" s="24"/>
      <c r="F104" s="24"/>
      <c r="G104" s="24"/>
      <c r="H104" s="23"/>
    </row>
    <row r="105" spans="1:10" ht="15" x14ac:dyDescent="0.25">
      <c r="A105" s="38">
        <v>5166</v>
      </c>
      <c r="B105" s="21" t="s">
        <v>12</v>
      </c>
      <c r="C105" s="22"/>
      <c r="D105" s="23"/>
      <c r="E105" s="24"/>
      <c r="F105" s="24"/>
      <c r="G105" s="751">
        <v>60</v>
      </c>
      <c r="H105" s="752"/>
      <c r="I105" s="68">
        <v>10</v>
      </c>
      <c r="J105" s="68">
        <v>60</v>
      </c>
    </row>
    <row r="106" spans="1:10" ht="29.25" customHeight="1" x14ac:dyDescent="0.25">
      <c r="B106" s="750" t="s">
        <v>460</v>
      </c>
      <c r="C106" s="750"/>
      <c r="D106" s="750"/>
      <c r="E106" s="750"/>
      <c r="F106" s="750"/>
      <c r="G106" s="750"/>
      <c r="H106" s="770"/>
    </row>
    <row r="107" spans="1:10" x14ac:dyDescent="0.2">
      <c r="B107" s="64"/>
      <c r="C107" s="22"/>
      <c r="D107" s="23"/>
      <c r="E107" s="24"/>
      <c r="F107" s="24"/>
      <c r="G107" s="24"/>
      <c r="H107" s="23"/>
    </row>
    <row r="108" spans="1:10" ht="15" x14ac:dyDescent="0.25">
      <c r="A108" s="38">
        <v>5167</v>
      </c>
      <c r="B108" s="21" t="s">
        <v>13</v>
      </c>
      <c r="C108" s="22"/>
      <c r="D108" s="23"/>
      <c r="E108" s="24"/>
      <c r="F108" s="24"/>
      <c r="G108" s="751">
        <v>330</v>
      </c>
      <c r="H108" s="752"/>
      <c r="I108" s="68">
        <v>330</v>
      </c>
      <c r="J108" s="68">
        <v>330</v>
      </c>
    </row>
    <row r="109" spans="1:10" ht="28.5" customHeight="1" x14ac:dyDescent="0.2">
      <c r="B109" s="750" t="s">
        <v>461</v>
      </c>
      <c r="C109" s="750"/>
      <c r="D109" s="750"/>
      <c r="E109" s="750"/>
      <c r="F109" s="750"/>
      <c r="G109" s="750"/>
      <c r="H109" s="750"/>
    </row>
    <row r="110" spans="1:10" ht="15" x14ac:dyDescent="0.25">
      <c r="B110" s="106"/>
      <c r="C110" s="107"/>
      <c r="D110" s="107"/>
      <c r="E110" s="107"/>
      <c r="F110" s="107"/>
      <c r="G110" s="107"/>
      <c r="H110" s="23"/>
    </row>
    <row r="111" spans="1:10" ht="14.25" customHeight="1" x14ac:dyDescent="0.25">
      <c r="A111" s="38">
        <v>5168</v>
      </c>
      <c r="B111" s="771" t="s">
        <v>65</v>
      </c>
      <c r="C111" s="771"/>
      <c r="D111" s="771"/>
      <c r="E111" s="771"/>
      <c r="F111" s="771"/>
      <c r="G111" s="751">
        <v>30</v>
      </c>
      <c r="H111" s="752"/>
      <c r="I111" s="68">
        <v>30</v>
      </c>
      <c r="J111" s="68">
        <v>30</v>
      </c>
    </row>
    <row r="112" spans="1:10" ht="15" customHeight="1" x14ac:dyDescent="0.2">
      <c r="B112" s="750" t="s">
        <v>462</v>
      </c>
      <c r="C112" s="750"/>
      <c r="D112" s="750"/>
      <c r="E112" s="750"/>
      <c r="F112" s="750"/>
      <c r="G112" s="750"/>
      <c r="H112" s="750"/>
    </row>
    <row r="113" spans="1:10" ht="15" x14ac:dyDescent="0.25">
      <c r="B113" s="221"/>
      <c r="C113" s="161"/>
      <c r="D113" s="161"/>
      <c r="E113" s="161"/>
      <c r="F113" s="161"/>
      <c r="G113" s="161"/>
      <c r="H113" s="23"/>
    </row>
    <row r="114" spans="1:10" ht="15" x14ac:dyDescent="0.25">
      <c r="A114" s="38">
        <v>5169</v>
      </c>
      <c r="B114" s="21" t="s">
        <v>14</v>
      </c>
      <c r="C114" s="22"/>
      <c r="D114" s="23"/>
      <c r="E114" s="24"/>
      <c r="F114" s="24"/>
      <c r="G114" s="751">
        <v>550</v>
      </c>
      <c r="H114" s="752"/>
      <c r="I114" s="68">
        <v>515</v>
      </c>
      <c r="J114" s="68">
        <v>516</v>
      </c>
    </row>
    <row r="115" spans="1:10" ht="14.25" hidden="1" customHeight="1" x14ac:dyDescent="0.2">
      <c r="B115" s="753" t="s">
        <v>463</v>
      </c>
      <c r="C115" s="753"/>
      <c r="D115" s="753"/>
      <c r="E115" s="753"/>
      <c r="F115" s="753"/>
      <c r="G115" s="753"/>
      <c r="H115" s="753"/>
    </row>
    <row r="116" spans="1:10" ht="10.15" customHeight="1" x14ac:dyDescent="0.2">
      <c r="B116" s="753"/>
      <c r="C116" s="753"/>
      <c r="D116" s="753"/>
      <c r="E116" s="753"/>
      <c r="F116" s="753"/>
      <c r="G116" s="753"/>
      <c r="H116" s="753"/>
    </row>
    <row r="117" spans="1:10" ht="14.25" customHeight="1" x14ac:dyDescent="0.2">
      <c r="B117" s="753"/>
      <c r="C117" s="753"/>
      <c r="D117" s="753"/>
      <c r="E117" s="753"/>
      <c r="F117" s="753"/>
      <c r="G117" s="753"/>
      <c r="H117" s="753"/>
    </row>
    <row r="118" spans="1:10" ht="15" customHeight="1" x14ac:dyDescent="0.2">
      <c r="B118" s="753"/>
      <c r="C118" s="753"/>
      <c r="D118" s="753"/>
      <c r="E118" s="753"/>
      <c r="F118" s="753"/>
      <c r="G118" s="753"/>
      <c r="H118" s="753"/>
    </row>
    <row r="119" spans="1:10" ht="87" customHeight="1" x14ac:dyDescent="0.2">
      <c r="B119" s="753"/>
      <c r="C119" s="753"/>
      <c r="D119" s="753"/>
      <c r="E119" s="753"/>
      <c r="F119" s="753"/>
      <c r="G119" s="753"/>
      <c r="H119" s="753"/>
    </row>
    <row r="120" spans="1:10" ht="12" customHeight="1" x14ac:dyDescent="0.25">
      <c r="B120" s="107"/>
      <c r="C120" s="107"/>
      <c r="D120" s="107"/>
      <c r="E120" s="107"/>
      <c r="F120" s="107"/>
      <c r="G120" s="107"/>
      <c r="H120" s="23"/>
    </row>
    <row r="121" spans="1:10" ht="15" x14ac:dyDescent="0.25">
      <c r="A121" s="38">
        <v>5171</v>
      </c>
      <c r="B121" s="21" t="s">
        <v>15</v>
      </c>
      <c r="C121" s="64"/>
      <c r="D121" s="64"/>
      <c r="E121" s="64"/>
      <c r="F121" s="106"/>
      <c r="G121" s="751">
        <v>180</v>
      </c>
      <c r="H121" s="752"/>
      <c r="I121" s="68">
        <v>180</v>
      </c>
      <c r="J121" s="68">
        <v>180</v>
      </c>
    </row>
    <row r="122" spans="1:10" ht="42.75" customHeight="1" x14ac:dyDescent="0.2">
      <c r="B122" s="749" t="s">
        <v>464</v>
      </c>
      <c r="C122" s="749"/>
      <c r="D122" s="749"/>
      <c r="E122" s="749"/>
      <c r="F122" s="749"/>
      <c r="G122" s="749"/>
      <c r="H122" s="749"/>
    </row>
    <row r="123" spans="1:10" x14ac:dyDescent="0.2">
      <c r="B123" s="64"/>
      <c r="C123" s="106"/>
      <c r="D123" s="106"/>
      <c r="E123" s="106"/>
      <c r="F123" s="106"/>
      <c r="G123" s="106"/>
      <c r="H123" s="23"/>
    </row>
    <row r="124" spans="1:10" ht="15" x14ac:dyDescent="0.25">
      <c r="A124" s="38">
        <v>5172</v>
      </c>
      <c r="B124" s="21" t="s">
        <v>465</v>
      </c>
      <c r="C124" s="106"/>
      <c r="D124" s="106"/>
      <c r="E124" s="106"/>
      <c r="F124" s="106"/>
      <c r="G124" s="751">
        <v>100</v>
      </c>
      <c r="H124" s="752"/>
      <c r="I124" s="68">
        <v>100</v>
      </c>
      <c r="J124" s="68">
        <v>100</v>
      </c>
    </row>
    <row r="125" spans="1:10" ht="14.25" customHeight="1" x14ac:dyDescent="0.2">
      <c r="B125" s="750" t="s">
        <v>466</v>
      </c>
      <c r="C125" s="750"/>
      <c r="D125" s="750"/>
      <c r="E125" s="750"/>
      <c r="F125" s="750"/>
      <c r="G125" s="750"/>
      <c r="H125" s="750"/>
    </row>
    <row r="126" spans="1:10" ht="14.25" customHeight="1" x14ac:dyDescent="0.2">
      <c r="B126" s="750"/>
      <c r="C126" s="750"/>
      <c r="D126" s="750"/>
      <c r="E126" s="750"/>
      <c r="F126" s="750"/>
      <c r="G126" s="750"/>
      <c r="H126" s="750"/>
    </row>
    <row r="127" spans="1:10" x14ac:dyDescent="0.2">
      <c r="B127" s="64"/>
      <c r="C127" s="106"/>
      <c r="D127" s="106"/>
      <c r="E127" s="106"/>
      <c r="F127" s="106"/>
      <c r="G127" s="106"/>
      <c r="H127" s="23"/>
    </row>
    <row r="128" spans="1:10" ht="15" x14ac:dyDescent="0.25">
      <c r="A128" s="38">
        <v>5173</v>
      </c>
      <c r="B128" s="21" t="s">
        <v>234</v>
      </c>
      <c r="C128" s="106"/>
      <c r="D128" s="106"/>
      <c r="E128" s="106"/>
      <c r="F128" s="106"/>
      <c r="G128" s="751">
        <v>800</v>
      </c>
      <c r="H128" s="752"/>
      <c r="I128" s="68">
        <v>800</v>
      </c>
      <c r="J128" s="68">
        <v>800</v>
      </c>
    </row>
    <row r="129" spans="1:10" ht="14.25" customHeight="1" x14ac:dyDescent="0.2">
      <c r="B129" s="749" t="s">
        <v>467</v>
      </c>
      <c r="C129" s="749"/>
      <c r="D129" s="749"/>
      <c r="E129" s="749"/>
      <c r="F129" s="749"/>
      <c r="G129" s="749"/>
      <c r="H129" s="749"/>
    </row>
    <row r="130" spans="1:10" x14ac:dyDescent="0.2">
      <c r="B130" s="749"/>
      <c r="C130" s="749"/>
      <c r="D130" s="749"/>
      <c r="E130" s="749"/>
      <c r="F130" s="749"/>
      <c r="G130" s="749"/>
      <c r="H130" s="749"/>
    </row>
    <row r="131" spans="1:10" ht="31.5" customHeight="1" x14ac:dyDescent="0.2">
      <c r="B131" s="749"/>
      <c r="C131" s="749"/>
      <c r="D131" s="749"/>
      <c r="E131" s="749"/>
      <c r="F131" s="749"/>
      <c r="G131" s="749"/>
      <c r="H131" s="749"/>
    </row>
    <row r="132" spans="1:10" ht="14.25" customHeight="1" x14ac:dyDescent="0.2">
      <c r="B132" s="64"/>
      <c r="C132" s="106"/>
      <c r="D132" s="106"/>
      <c r="E132" s="106"/>
      <c r="F132" s="106"/>
      <c r="G132" s="106"/>
      <c r="H132" s="23"/>
    </row>
    <row r="133" spans="1:10" ht="15" x14ac:dyDescent="0.25">
      <c r="A133" s="38">
        <v>5175</v>
      </c>
      <c r="B133" s="21" t="s">
        <v>27</v>
      </c>
      <c r="C133" s="199"/>
      <c r="D133" s="199"/>
      <c r="E133" s="199"/>
      <c r="F133" s="199"/>
      <c r="G133" s="751">
        <v>1080</v>
      </c>
      <c r="H133" s="768"/>
      <c r="I133" s="68">
        <v>1080</v>
      </c>
      <c r="J133" s="68">
        <v>1080</v>
      </c>
    </row>
    <row r="134" spans="1:10" ht="14.25" customHeight="1" x14ac:dyDescent="0.2">
      <c r="B134" s="749" t="s">
        <v>468</v>
      </c>
      <c r="C134" s="749"/>
      <c r="D134" s="749"/>
      <c r="E134" s="749"/>
      <c r="F134" s="749"/>
      <c r="G134" s="749"/>
      <c r="H134" s="749"/>
    </row>
    <row r="135" spans="1:10" x14ac:dyDescent="0.2">
      <c r="B135" s="749"/>
      <c r="C135" s="749"/>
      <c r="D135" s="749"/>
      <c r="E135" s="749"/>
      <c r="F135" s="749"/>
      <c r="G135" s="749"/>
      <c r="H135" s="749"/>
    </row>
    <row r="136" spans="1:10" x14ac:dyDescent="0.2">
      <c r="B136" s="64"/>
      <c r="C136" s="106"/>
      <c r="D136" s="106"/>
      <c r="E136" s="106"/>
      <c r="F136" s="106"/>
      <c r="G136" s="106"/>
      <c r="H136" s="23"/>
    </row>
    <row r="137" spans="1:10" ht="15" x14ac:dyDescent="0.25">
      <c r="A137" s="38">
        <v>5176</v>
      </c>
      <c r="B137" s="21" t="s">
        <v>482</v>
      </c>
      <c r="C137" s="106"/>
      <c r="D137" s="106"/>
      <c r="E137" s="106"/>
      <c r="F137" s="106"/>
      <c r="G137" s="751">
        <v>20</v>
      </c>
      <c r="H137" s="752"/>
      <c r="I137" s="68">
        <v>20</v>
      </c>
      <c r="J137" s="68">
        <v>20</v>
      </c>
    </row>
    <row r="138" spans="1:10" ht="14.25" hidden="1" customHeight="1" x14ac:dyDescent="0.2">
      <c r="B138" s="750" t="s">
        <v>468</v>
      </c>
      <c r="C138" s="750"/>
      <c r="D138" s="750"/>
      <c r="E138" s="750"/>
      <c r="F138" s="750"/>
      <c r="G138" s="750"/>
      <c r="H138" s="750"/>
    </row>
    <row r="139" spans="1:10" ht="30" customHeight="1" x14ac:dyDescent="0.2">
      <c r="B139" s="750"/>
      <c r="C139" s="750"/>
      <c r="D139" s="750"/>
      <c r="E139" s="750"/>
      <c r="F139" s="750"/>
      <c r="G139" s="750"/>
      <c r="H139" s="750"/>
    </row>
    <row r="140" spans="1:10" x14ac:dyDescent="0.2">
      <c r="B140" s="64"/>
      <c r="C140" s="106"/>
      <c r="D140" s="106"/>
      <c r="E140" s="106"/>
      <c r="F140" s="106"/>
      <c r="G140" s="106"/>
      <c r="H140" s="23"/>
    </row>
    <row r="141" spans="1:10" ht="15" x14ac:dyDescent="0.25">
      <c r="A141" s="38">
        <v>5179</v>
      </c>
      <c r="B141" s="21" t="s">
        <v>124</v>
      </c>
      <c r="C141" s="106"/>
      <c r="D141" s="106"/>
      <c r="E141" s="106"/>
      <c r="F141" s="106"/>
      <c r="G141" s="751">
        <v>8</v>
      </c>
      <c r="H141" s="752"/>
      <c r="I141" s="68">
        <v>8</v>
      </c>
      <c r="J141" s="68">
        <v>8</v>
      </c>
    </row>
    <row r="142" spans="1:10" ht="14.25" customHeight="1" x14ac:dyDescent="0.2">
      <c r="B142" s="750" t="s">
        <v>129</v>
      </c>
      <c r="C142" s="750"/>
      <c r="D142" s="750"/>
      <c r="E142" s="750"/>
      <c r="F142" s="750"/>
      <c r="G142" s="750"/>
      <c r="H142" s="750"/>
    </row>
    <row r="143" spans="1:10" x14ac:dyDescent="0.2">
      <c r="B143" s="750"/>
      <c r="C143" s="750"/>
      <c r="D143" s="750"/>
      <c r="E143" s="750"/>
      <c r="F143" s="750"/>
      <c r="G143" s="750"/>
      <c r="H143" s="750"/>
    </row>
    <row r="144" spans="1:10" x14ac:dyDescent="0.2">
      <c r="B144" s="64"/>
      <c r="C144" s="106"/>
      <c r="D144" s="106"/>
      <c r="E144" s="106"/>
      <c r="F144" s="106"/>
      <c r="G144" s="106"/>
      <c r="H144" s="23"/>
    </row>
    <row r="145" spans="1:10" ht="15" x14ac:dyDescent="0.25">
      <c r="A145" s="38">
        <v>5189</v>
      </c>
      <c r="B145" s="21" t="s">
        <v>471</v>
      </c>
      <c r="C145" s="106"/>
      <c r="D145" s="106"/>
      <c r="E145" s="106"/>
      <c r="F145" s="106"/>
      <c r="G145" s="751">
        <v>40</v>
      </c>
      <c r="H145" s="752"/>
      <c r="I145" s="68">
        <v>40</v>
      </c>
      <c r="J145" s="68">
        <v>40</v>
      </c>
    </row>
    <row r="146" spans="1:10" ht="14.25" customHeight="1" x14ac:dyDescent="0.25">
      <c r="B146" s="749" t="s">
        <v>59</v>
      </c>
      <c r="C146" s="749"/>
      <c r="D146" s="749"/>
      <c r="E146" s="749"/>
      <c r="F146" s="749"/>
      <c r="G146" s="749"/>
      <c r="H146" s="754"/>
    </row>
    <row r="147" spans="1:10" ht="10.5" customHeight="1" x14ac:dyDescent="0.2">
      <c r="B147" s="64"/>
      <c r="C147" s="106"/>
      <c r="D147" s="106"/>
      <c r="E147" s="106"/>
      <c r="F147" s="106"/>
      <c r="G147" s="106"/>
      <c r="H147" s="23"/>
    </row>
    <row r="148" spans="1:10" ht="15" x14ac:dyDescent="0.25">
      <c r="A148" s="38">
        <v>5194</v>
      </c>
      <c r="B148" s="21" t="s">
        <v>472</v>
      </c>
      <c r="C148" s="106"/>
      <c r="D148" s="106"/>
      <c r="E148" s="106"/>
      <c r="F148" s="106"/>
      <c r="G148" s="751">
        <v>30</v>
      </c>
      <c r="H148" s="752"/>
      <c r="I148" s="68">
        <v>30</v>
      </c>
      <c r="J148" s="68">
        <v>30</v>
      </c>
    </row>
    <row r="149" spans="1:10" ht="14.25" customHeight="1" x14ac:dyDescent="0.2">
      <c r="B149" s="749" t="s">
        <v>306</v>
      </c>
      <c r="C149" s="749"/>
      <c r="D149" s="749"/>
      <c r="E149" s="749"/>
      <c r="F149" s="749"/>
      <c r="G149" s="749"/>
      <c r="H149" s="749"/>
    </row>
    <row r="150" spans="1:10" ht="14.25" customHeight="1" x14ac:dyDescent="0.2">
      <c r="B150" s="749"/>
      <c r="C150" s="749"/>
      <c r="D150" s="749"/>
      <c r="E150" s="749"/>
      <c r="F150" s="749"/>
      <c r="G150" s="749"/>
      <c r="H150" s="749"/>
    </row>
    <row r="151" spans="1:10" ht="15" x14ac:dyDescent="0.25">
      <c r="B151" s="106"/>
      <c r="C151" s="107"/>
      <c r="D151" s="107"/>
      <c r="E151" s="107"/>
      <c r="F151" s="107"/>
      <c r="G151" s="107"/>
      <c r="H151" s="23"/>
    </row>
    <row r="152" spans="1:10" ht="34.5" customHeight="1" thickBot="1" x14ac:dyDescent="0.3">
      <c r="B152" s="755" t="s">
        <v>703</v>
      </c>
      <c r="C152" s="756"/>
      <c r="D152" s="756"/>
      <c r="E152" s="756"/>
      <c r="F152" s="756"/>
      <c r="G152" s="759">
        <f>SUM(G153,G156)</f>
        <v>15</v>
      </c>
      <c r="H152" s="760"/>
      <c r="I152" s="332">
        <f>SUM(I153:I156)</f>
        <v>15</v>
      </c>
      <c r="J152" s="332">
        <f>SUM(J153:J156)</f>
        <v>15</v>
      </c>
    </row>
    <row r="153" spans="1:10" ht="15.75" thickTop="1" x14ac:dyDescent="0.25">
      <c r="A153" s="38">
        <v>5361</v>
      </c>
      <c r="B153" s="113" t="s">
        <v>28</v>
      </c>
      <c r="C153" s="107"/>
      <c r="D153" s="107"/>
      <c r="E153" s="107"/>
      <c r="F153" s="107"/>
      <c r="G153" s="765">
        <v>2</v>
      </c>
      <c r="H153" s="767"/>
      <c r="I153" s="68">
        <v>2</v>
      </c>
      <c r="J153" s="68">
        <v>2</v>
      </c>
    </row>
    <row r="154" spans="1:10" ht="14.25" customHeight="1" x14ac:dyDescent="0.2">
      <c r="B154" s="750" t="s">
        <v>267</v>
      </c>
      <c r="C154" s="750"/>
      <c r="D154" s="750"/>
      <c r="E154" s="750"/>
      <c r="F154" s="750"/>
      <c r="G154" s="750"/>
      <c r="H154" s="750"/>
    </row>
    <row r="155" spans="1:10" ht="15" x14ac:dyDescent="0.25">
      <c r="B155" s="64"/>
      <c r="C155" s="107"/>
      <c r="D155" s="107"/>
      <c r="E155" s="107"/>
      <c r="F155" s="107"/>
      <c r="G155" s="107"/>
      <c r="H155" s="23"/>
    </row>
    <row r="156" spans="1:10" ht="15" x14ac:dyDescent="0.25">
      <c r="A156" s="38">
        <v>5362</v>
      </c>
      <c r="B156" s="21" t="s">
        <v>485</v>
      </c>
      <c r="C156" s="107"/>
      <c r="D156" s="107"/>
      <c r="E156" s="107"/>
      <c r="F156" s="107"/>
      <c r="G156" s="751">
        <v>13</v>
      </c>
      <c r="H156" s="752"/>
      <c r="I156" s="68">
        <v>13</v>
      </c>
      <c r="J156" s="68">
        <v>13</v>
      </c>
    </row>
    <row r="157" spans="1:10" ht="14.25" customHeight="1" x14ac:dyDescent="0.2">
      <c r="B157" s="750" t="s">
        <v>325</v>
      </c>
      <c r="C157" s="750"/>
      <c r="D157" s="750"/>
      <c r="E157" s="750"/>
      <c r="F157" s="750"/>
      <c r="G157" s="750"/>
      <c r="H157" s="750"/>
    </row>
    <row r="158" spans="1:10" ht="14.25" customHeight="1" x14ac:dyDescent="0.2">
      <c r="B158" s="750"/>
      <c r="C158" s="750"/>
      <c r="D158" s="750"/>
      <c r="E158" s="750"/>
      <c r="F158" s="750"/>
      <c r="G158" s="750"/>
      <c r="H158" s="750"/>
    </row>
    <row r="159" spans="1:10" ht="15" x14ac:dyDescent="0.25">
      <c r="B159" s="64"/>
      <c r="C159" s="107"/>
      <c r="D159" s="107"/>
      <c r="E159" s="107"/>
      <c r="F159" s="107"/>
      <c r="G159" s="107"/>
      <c r="H159" s="23"/>
    </row>
    <row r="160" spans="1:10" ht="15.75" thickBot="1" x14ac:dyDescent="0.3">
      <c r="B160" s="755" t="s">
        <v>708</v>
      </c>
      <c r="C160" s="756"/>
      <c r="D160" s="756"/>
      <c r="E160" s="756"/>
      <c r="F160" s="756"/>
      <c r="G160" s="759">
        <f>SUM(G161,G164)</f>
        <v>115</v>
      </c>
      <c r="H160" s="760"/>
      <c r="I160" s="332">
        <f>SUM(I161:I164)</f>
        <v>115</v>
      </c>
      <c r="J160" s="332">
        <f>SUM(J161:J164)</f>
        <v>115</v>
      </c>
    </row>
    <row r="161" spans="1:10" ht="15.75" thickTop="1" x14ac:dyDescent="0.25">
      <c r="A161" s="38">
        <v>5424</v>
      </c>
      <c r="B161" s="113" t="s">
        <v>486</v>
      </c>
      <c r="C161" s="107"/>
      <c r="D161" s="107"/>
      <c r="E161" s="107"/>
      <c r="F161" s="107"/>
      <c r="G161" s="765">
        <v>100</v>
      </c>
      <c r="H161" s="767"/>
      <c r="I161" s="68">
        <v>100</v>
      </c>
      <c r="J161" s="68">
        <v>100</v>
      </c>
    </row>
    <row r="162" spans="1:10" ht="15" x14ac:dyDescent="0.25">
      <c r="B162" s="64" t="s">
        <v>16</v>
      </c>
      <c r="C162" s="107"/>
      <c r="D162" s="107"/>
      <c r="E162" s="107"/>
      <c r="F162" s="107"/>
      <c r="G162" s="107"/>
      <c r="H162" s="23"/>
    </row>
    <row r="163" spans="1:10" ht="15" x14ac:dyDescent="0.25">
      <c r="B163" s="64"/>
      <c r="C163" s="107"/>
      <c r="D163" s="107"/>
      <c r="E163" s="107"/>
      <c r="F163" s="107"/>
      <c r="G163" s="107"/>
      <c r="H163" s="23"/>
    </row>
    <row r="164" spans="1:10" ht="15" x14ac:dyDescent="0.25">
      <c r="A164" s="38">
        <v>5492</v>
      </c>
      <c r="B164" s="113" t="s">
        <v>487</v>
      </c>
      <c r="C164" s="107"/>
      <c r="D164" s="107"/>
      <c r="E164" s="107"/>
      <c r="F164" s="107"/>
      <c r="G164" s="751">
        <v>15</v>
      </c>
      <c r="H164" s="752"/>
      <c r="I164" s="68">
        <v>15</v>
      </c>
      <c r="J164" s="68">
        <v>15</v>
      </c>
    </row>
    <row r="165" spans="1:10" ht="15" x14ac:dyDescent="0.25">
      <c r="B165" s="64" t="s">
        <v>469</v>
      </c>
      <c r="C165" s="107"/>
      <c r="D165" s="107"/>
      <c r="E165" s="107"/>
      <c r="F165" s="107"/>
      <c r="G165" s="107"/>
      <c r="H165" s="23"/>
    </row>
    <row r="166" spans="1:10" ht="15" x14ac:dyDescent="0.25">
      <c r="B166" s="64"/>
      <c r="C166" s="107"/>
      <c r="D166" s="107"/>
      <c r="E166" s="107"/>
      <c r="F166" s="107"/>
      <c r="G166" s="107"/>
      <c r="H166" s="23"/>
    </row>
    <row r="167" spans="1:10" ht="30.75" customHeight="1" thickBot="1" x14ac:dyDescent="0.3">
      <c r="B167" s="755" t="s">
        <v>704</v>
      </c>
      <c r="C167" s="756"/>
      <c r="D167" s="756"/>
      <c r="E167" s="756"/>
      <c r="F167" s="756"/>
      <c r="G167" s="759">
        <f>SUM(G168)</f>
        <v>616</v>
      </c>
      <c r="H167" s="760"/>
      <c r="I167" s="332">
        <v>567</v>
      </c>
      <c r="J167" s="332">
        <v>567</v>
      </c>
    </row>
    <row r="168" spans="1:10" s="23" customFormat="1" ht="15.75" thickTop="1" x14ac:dyDescent="0.25">
      <c r="A168" s="23">
        <v>5342</v>
      </c>
      <c r="B168" s="113" t="s">
        <v>233</v>
      </c>
      <c r="C168" s="161"/>
      <c r="D168" s="161"/>
      <c r="E168" s="161"/>
      <c r="F168" s="161"/>
      <c r="G168" s="765">
        <f>567+49</f>
        <v>616</v>
      </c>
      <c r="H168" s="766"/>
      <c r="I168" s="68"/>
      <c r="J168" s="68"/>
    </row>
    <row r="169" spans="1:10" s="23" customFormat="1" ht="15" customHeight="1" x14ac:dyDescent="0.2">
      <c r="B169" s="772"/>
      <c r="C169" s="772"/>
      <c r="D169" s="772"/>
      <c r="E169" s="772"/>
      <c r="F169" s="772"/>
      <c r="G169" s="772"/>
      <c r="H169" s="772"/>
      <c r="I169" s="68"/>
      <c r="J169" s="68"/>
    </row>
    <row r="170" spans="1:10" s="23" customFormat="1" x14ac:dyDescent="0.2">
      <c r="B170" s="772"/>
      <c r="C170" s="772"/>
      <c r="D170" s="772"/>
      <c r="E170" s="772"/>
      <c r="F170" s="772"/>
      <c r="G170" s="772"/>
      <c r="H170" s="772"/>
      <c r="I170" s="68"/>
      <c r="J170" s="68"/>
    </row>
    <row r="171" spans="1:10" s="23" customFormat="1" x14ac:dyDescent="0.2">
      <c r="B171" s="22"/>
      <c r="C171" s="22"/>
      <c r="F171" s="24"/>
      <c r="G171" s="24"/>
      <c r="I171" s="68"/>
      <c r="J171" s="68"/>
    </row>
    <row r="172" spans="1:10" s="23" customFormat="1" x14ac:dyDescent="0.2">
      <c r="B172" s="22"/>
      <c r="C172" s="22"/>
      <c r="F172" s="24"/>
      <c r="G172" s="24"/>
      <c r="I172" s="68"/>
      <c r="J172" s="68"/>
    </row>
    <row r="173" spans="1:10" s="23" customFormat="1" x14ac:dyDescent="0.2">
      <c r="B173" s="22"/>
      <c r="C173" s="22"/>
      <c r="D173" s="300" t="s">
        <v>317</v>
      </c>
      <c r="E173" s="301">
        <f>SUM(E8:E12)</f>
        <v>40612</v>
      </c>
      <c r="F173" s="301">
        <f>SUM(F8:F12)</f>
        <v>40663</v>
      </c>
      <c r="G173" s="301">
        <f>SUM(G8:G12)</f>
        <v>46761</v>
      </c>
      <c r="I173" s="68"/>
      <c r="J173" s="68"/>
    </row>
    <row r="174" spans="1:10" s="23" customFormat="1" x14ac:dyDescent="0.2">
      <c r="B174" s="22"/>
      <c r="C174" s="22"/>
      <c r="D174" s="300" t="s">
        <v>318</v>
      </c>
      <c r="E174" s="301">
        <v>0</v>
      </c>
      <c r="F174" s="301">
        <v>0</v>
      </c>
      <c r="G174" s="301">
        <v>0</v>
      </c>
      <c r="I174" s="68"/>
      <c r="J174" s="68"/>
    </row>
    <row r="175" spans="1:10" s="23" customFormat="1" ht="15" x14ac:dyDescent="0.25">
      <c r="B175" s="22"/>
      <c r="C175" s="22"/>
      <c r="D175" s="302" t="s">
        <v>313</v>
      </c>
      <c r="E175" s="303">
        <f>SUM(E173:E174)</f>
        <v>40612</v>
      </c>
      <c r="F175" s="303">
        <f t="shared" ref="F175:G175" si="1">SUM(F173:F174)</f>
        <v>40663</v>
      </c>
      <c r="G175" s="303">
        <f t="shared" si="1"/>
        <v>46761</v>
      </c>
      <c r="I175" s="68"/>
      <c r="J175" s="68"/>
    </row>
    <row r="176" spans="1:10" x14ac:dyDescent="0.2">
      <c r="B176" s="22"/>
      <c r="C176" s="22"/>
      <c r="D176" s="23"/>
      <c r="E176" s="23"/>
      <c r="F176" s="24"/>
      <c r="G176" s="24"/>
      <c r="H176" s="23"/>
    </row>
    <row r="177" spans="2:8" x14ac:dyDescent="0.2">
      <c r="B177" s="22"/>
      <c r="C177" s="22"/>
      <c r="D177" s="23"/>
      <c r="E177" s="23"/>
      <c r="F177" s="24"/>
      <c r="G177" s="24"/>
      <c r="H177" s="23"/>
    </row>
    <row r="178" spans="2:8" x14ac:dyDescent="0.2">
      <c r="B178" s="22"/>
      <c r="C178" s="22"/>
      <c r="D178" s="23"/>
      <c r="E178" s="23"/>
      <c r="F178" s="24"/>
      <c r="G178" s="24"/>
      <c r="H178" s="23"/>
    </row>
    <row r="179" spans="2:8" x14ac:dyDescent="0.2">
      <c r="B179" s="22"/>
      <c r="C179" s="22"/>
      <c r="D179" s="23"/>
      <c r="E179" s="23"/>
      <c r="F179" s="24"/>
      <c r="G179" s="24"/>
      <c r="H179" s="23"/>
    </row>
    <row r="180" spans="2:8" x14ac:dyDescent="0.2">
      <c r="B180" s="22"/>
      <c r="C180" s="22"/>
      <c r="D180" s="23"/>
      <c r="E180" s="23"/>
      <c r="F180" s="24"/>
      <c r="G180" s="24"/>
      <c r="H180" s="23"/>
    </row>
    <row r="181" spans="2:8" x14ac:dyDescent="0.2">
      <c r="B181" s="22"/>
      <c r="C181" s="22"/>
      <c r="D181" s="23"/>
      <c r="E181" s="23"/>
      <c r="F181" s="24"/>
      <c r="G181" s="24"/>
      <c r="H181" s="23"/>
    </row>
    <row r="182" spans="2:8" x14ac:dyDescent="0.2">
      <c r="B182" s="22"/>
      <c r="C182" s="22"/>
      <c r="D182" s="23"/>
      <c r="E182" s="23"/>
      <c r="F182" s="24"/>
      <c r="G182" s="24"/>
      <c r="H182" s="23"/>
    </row>
    <row r="183" spans="2:8" x14ac:dyDescent="0.2">
      <c r="B183" s="22"/>
      <c r="C183" s="22"/>
      <c r="D183" s="23"/>
      <c r="E183" s="23"/>
      <c r="F183" s="24"/>
      <c r="G183" s="24"/>
      <c r="H183" s="23"/>
    </row>
    <row r="184" spans="2:8" x14ac:dyDescent="0.2">
      <c r="B184" s="22"/>
      <c r="C184" s="22"/>
      <c r="D184" s="23"/>
      <c r="E184" s="23"/>
      <c r="F184" s="24"/>
      <c r="G184" s="24"/>
      <c r="H184" s="23"/>
    </row>
    <row r="185" spans="2:8" x14ac:dyDescent="0.2">
      <c r="B185" s="22"/>
      <c r="C185" s="22"/>
      <c r="D185" s="23"/>
      <c r="E185" s="23"/>
      <c r="F185" s="24"/>
      <c r="G185" s="24"/>
      <c r="H185" s="23"/>
    </row>
    <row r="186" spans="2:8" x14ac:dyDescent="0.2">
      <c r="B186" s="22"/>
      <c r="C186" s="22"/>
      <c r="D186" s="23"/>
      <c r="E186" s="23"/>
      <c r="F186" s="24"/>
      <c r="G186" s="24"/>
      <c r="H186" s="23"/>
    </row>
    <row r="187" spans="2:8" x14ac:dyDescent="0.2">
      <c r="B187" s="22"/>
      <c r="C187" s="22"/>
      <c r="D187" s="23"/>
      <c r="E187" s="23"/>
      <c r="F187" s="24"/>
      <c r="G187" s="24"/>
      <c r="H187" s="23"/>
    </row>
    <row r="188" spans="2:8" x14ac:dyDescent="0.2">
      <c r="B188" s="22"/>
      <c r="C188" s="22"/>
      <c r="D188" s="23"/>
      <c r="E188" s="23"/>
      <c r="F188" s="24"/>
      <c r="G188" s="24"/>
      <c r="H188" s="23"/>
    </row>
    <row r="189" spans="2:8" x14ac:dyDescent="0.2">
      <c r="B189" s="22"/>
      <c r="C189" s="22"/>
      <c r="D189" s="23"/>
      <c r="E189" s="23"/>
      <c r="F189" s="24"/>
      <c r="G189" s="24"/>
      <c r="H189" s="23"/>
    </row>
    <row r="190" spans="2:8" x14ac:dyDescent="0.2">
      <c r="B190" s="22"/>
      <c r="C190" s="22"/>
      <c r="D190" s="23"/>
      <c r="E190" s="23"/>
      <c r="F190" s="24"/>
      <c r="G190" s="24"/>
      <c r="H190" s="23"/>
    </row>
    <row r="191" spans="2:8" x14ac:dyDescent="0.2">
      <c r="B191" s="22"/>
      <c r="C191" s="22"/>
      <c r="D191" s="23"/>
      <c r="E191" s="23"/>
      <c r="F191" s="24"/>
      <c r="G191" s="24"/>
      <c r="H191" s="23"/>
    </row>
    <row r="192" spans="2:8" x14ac:dyDescent="0.2">
      <c r="B192" s="22"/>
      <c r="C192" s="22"/>
      <c r="D192" s="23"/>
      <c r="E192" s="23"/>
      <c r="F192" s="24"/>
      <c r="G192" s="24"/>
      <c r="H192" s="23"/>
    </row>
    <row r="193" spans="2:8" x14ac:dyDescent="0.2">
      <c r="B193" s="22"/>
      <c r="C193" s="22"/>
      <c r="D193" s="23"/>
      <c r="E193" s="23"/>
      <c r="F193" s="24"/>
      <c r="G193" s="24"/>
      <c r="H193" s="23"/>
    </row>
    <row r="194" spans="2:8" x14ac:dyDescent="0.2">
      <c r="B194" s="22"/>
      <c r="C194" s="22"/>
      <c r="D194" s="23"/>
      <c r="E194" s="23"/>
      <c r="F194" s="24"/>
      <c r="G194" s="24"/>
      <c r="H194" s="23"/>
    </row>
    <row r="195" spans="2:8" x14ac:dyDescent="0.2">
      <c r="B195" s="22"/>
      <c r="C195" s="22"/>
      <c r="D195" s="23"/>
      <c r="E195" s="23"/>
      <c r="F195" s="24"/>
      <c r="G195" s="24"/>
      <c r="H195" s="23"/>
    </row>
    <row r="196" spans="2:8" x14ac:dyDescent="0.2">
      <c r="B196" s="22"/>
      <c r="C196" s="22"/>
      <c r="D196" s="23"/>
      <c r="E196" s="23"/>
      <c r="F196" s="24"/>
      <c r="G196" s="24"/>
      <c r="H196" s="23"/>
    </row>
    <row r="197" spans="2:8" x14ac:dyDescent="0.2">
      <c r="B197" s="22"/>
      <c r="C197" s="22"/>
      <c r="D197" s="23"/>
      <c r="E197" s="23"/>
      <c r="F197" s="24"/>
      <c r="G197" s="24"/>
      <c r="H197" s="23"/>
    </row>
    <row r="198" spans="2:8" x14ac:dyDescent="0.2">
      <c r="B198" s="22"/>
      <c r="C198" s="22"/>
      <c r="D198" s="23"/>
      <c r="E198" s="23"/>
      <c r="F198" s="24"/>
      <c r="G198" s="24"/>
      <c r="H198" s="23"/>
    </row>
    <row r="199" spans="2:8" x14ac:dyDescent="0.2">
      <c r="B199" s="22"/>
      <c r="C199" s="22"/>
      <c r="D199" s="23"/>
      <c r="E199" s="23"/>
      <c r="F199" s="24"/>
      <c r="G199" s="24"/>
      <c r="H199" s="23"/>
    </row>
    <row r="200" spans="2:8" x14ac:dyDescent="0.2">
      <c r="B200" s="22"/>
      <c r="C200" s="22"/>
      <c r="D200" s="23"/>
      <c r="E200" s="23"/>
      <c r="F200" s="24"/>
      <c r="G200" s="24"/>
      <c r="H200" s="23"/>
    </row>
    <row r="201" spans="2:8" x14ac:dyDescent="0.2">
      <c r="B201" s="22"/>
      <c r="C201" s="22"/>
      <c r="D201" s="23"/>
      <c r="E201" s="23"/>
      <c r="F201" s="24"/>
      <c r="G201" s="24"/>
      <c r="H201" s="23"/>
    </row>
    <row r="202" spans="2:8" x14ac:dyDescent="0.2">
      <c r="B202" s="22"/>
      <c r="C202" s="22"/>
      <c r="D202" s="23"/>
      <c r="E202" s="23"/>
      <c r="F202" s="24"/>
      <c r="G202" s="24"/>
      <c r="H202" s="23"/>
    </row>
    <row r="203" spans="2:8" x14ac:dyDescent="0.2">
      <c r="B203" s="22"/>
      <c r="C203" s="22"/>
      <c r="D203" s="23"/>
      <c r="E203" s="23"/>
      <c r="F203" s="24"/>
      <c r="G203" s="24"/>
      <c r="H203" s="23"/>
    </row>
    <row r="204" spans="2:8" x14ac:dyDescent="0.2">
      <c r="B204" s="22"/>
      <c r="C204" s="22"/>
      <c r="D204" s="23"/>
      <c r="E204" s="23"/>
      <c r="F204" s="24"/>
      <c r="G204" s="24"/>
      <c r="H204" s="23"/>
    </row>
    <row r="205" spans="2:8" x14ac:dyDescent="0.2">
      <c r="B205" s="22"/>
      <c r="C205" s="22"/>
      <c r="D205" s="23"/>
      <c r="E205" s="23"/>
      <c r="F205" s="24"/>
      <c r="G205" s="24"/>
      <c r="H205" s="23"/>
    </row>
    <row r="206" spans="2:8" x14ac:dyDescent="0.2">
      <c r="B206" s="22"/>
      <c r="C206" s="22"/>
      <c r="D206" s="23"/>
      <c r="E206" s="23"/>
      <c r="F206" s="24"/>
      <c r="G206" s="24"/>
      <c r="H206" s="23"/>
    </row>
    <row r="207" spans="2:8" x14ac:dyDescent="0.2">
      <c r="B207" s="22"/>
      <c r="C207" s="22"/>
      <c r="D207" s="23"/>
      <c r="E207" s="23"/>
      <c r="F207" s="24"/>
      <c r="G207" s="24"/>
      <c r="H207" s="23"/>
    </row>
    <row r="208" spans="2:8" x14ac:dyDescent="0.2">
      <c r="B208" s="22"/>
      <c r="C208" s="22"/>
      <c r="D208" s="23"/>
      <c r="E208" s="23"/>
      <c r="F208" s="24"/>
      <c r="G208" s="24"/>
      <c r="H208" s="23"/>
    </row>
    <row r="209" spans="2:8" x14ac:dyDescent="0.2">
      <c r="B209" s="22"/>
      <c r="C209" s="22"/>
      <c r="D209" s="23"/>
      <c r="E209" s="23"/>
      <c r="F209" s="24"/>
      <c r="G209" s="24"/>
      <c r="H209" s="23"/>
    </row>
    <row r="210" spans="2:8" x14ac:dyDescent="0.2">
      <c r="B210" s="22"/>
      <c r="C210" s="22"/>
      <c r="D210" s="23"/>
      <c r="E210" s="23"/>
      <c r="F210" s="24"/>
      <c r="G210" s="24"/>
      <c r="H210" s="23"/>
    </row>
    <row r="211" spans="2:8" x14ac:dyDescent="0.2">
      <c r="B211" s="22"/>
      <c r="C211" s="22"/>
      <c r="D211" s="23"/>
      <c r="E211" s="23"/>
      <c r="F211" s="24"/>
      <c r="G211" s="24"/>
      <c r="H211" s="23"/>
    </row>
    <row r="212" spans="2:8" x14ac:dyDescent="0.2">
      <c r="B212" s="22"/>
      <c r="C212" s="22"/>
      <c r="D212" s="23"/>
      <c r="E212" s="23"/>
      <c r="F212" s="24"/>
      <c r="G212" s="24"/>
      <c r="H212" s="23"/>
    </row>
    <row r="213" spans="2:8" x14ac:dyDescent="0.2">
      <c r="B213" s="22"/>
      <c r="C213" s="22"/>
      <c r="D213" s="23"/>
      <c r="E213" s="23"/>
      <c r="F213" s="24"/>
      <c r="G213" s="24"/>
      <c r="H213" s="23"/>
    </row>
    <row r="214" spans="2:8" x14ac:dyDescent="0.2">
      <c r="B214" s="22"/>
      <c r="C214" s="22"/>
      <c r="D214" s="23"/>
      <c r="E214" s="23"/>
      <c r="F214" s="24"/>
      <c r="G214" s="24"/>
      <c r="H214" s="23"/>
    </row>
    <row r="215" spans="2:8" x14ac:dyDescent="0.2">
      <c r="B215" s="22"/>
      <c r="C215" s="22"/>
      <c r="D215" s="23"/>
      <c r="E215" s="23"/>
      <c r="F215" s="24"/>
      <c r="G215" s="24"/>
      <c r="H215" s="23"/>
    </row>
    <row r="216" spans="2:8" x14ac:dyDescent="0.2">
      <c r="B216" s="22"/>
      <c r="C216" s="22"/>
      <c r="D216" s="23"/>
      <c r="E216" s="23"/>
      <c r="F216" s="24"/>
      <c r="G216" s="24"/>
      <c r="H216" s="23"/>
    </row>
    <row r="217" spans="2:8" x14ac:dyDescent="0.2">
      <c r="B217" s="22"/>
      <c r="C217" s="22"/>
      <c r="D217" s="23"/>
      <c r="E217" s="23"/>
      <c r="F217" s="24"/>
      <c r="G217" s="24"/>
      <c r="H217" s="23"/>
    </row>
    <row r="218" spans="2:8" x14ac:dyDescent="0.2">
      <c r="B218" s="22"/>
      <c r="C218" s="22"/>
      <c r="D218" s="23"/>
      <c r="E218" s="23"/>
      <c r="F218" s="24"/>
      <c r="G218" s="24"/>
      <c r="H218" s="23"/>
    </row>
    <row r="219" spans="2:8" x14ac:dyDescent="0.2">
      <c r="B219" s="22"/>
      <c r="C219" s="22"/>
      <c r="D219" s="23"/>
      <c r="E219" s="23"/>
      <c r="F219" s="24"/>
      <c r="G219" s="24"/>
      <c r="H219" s="23"/>
    </row>
    <row r="220" spans="2:8" x14ac:dyDescent="0.2">
      <c r="B220" s="22"/>
      <c r="C220" s="22"/>
      <c r="D220" s="23"/>
      <c r="E220" s="23"/>
      <c r="F220" s="24"/>
      <c r="G220" s="24"/>
      <c r="H220" s="23"/>
    </row>
    <row r="221" spans="2:8" x14ac:dyDescent="0.2">
      <c r="B221" s="22"/>
      <c r="C221" s="22"/>
      <c r="D221" s="23"/>
      <c r="E221" s="23"/>
      <c r="F221" s="24"/>
      <c r="G221" s="24"/>
      <c r="H221" s="23"/>
    </row>
    <row r="222" spans="2:8" x14ac:dyDescent="0.2">
      <c r="B222" s="22"/>
      <c r="C222" s="22"/>
      <c r="D222" s="23"/>
      <c r="E222" s="23"/>
      <c r="F222" s="24"/>
      <c r="G222" s="24"/>
      <c r="H222" s="23"/>
    </row>
    <row r="223" spans="2:8" x14ac:dyDescent="0.2">
      <c r="B223" s="22"/>
      <c r="C223" s="22"/>
      <c r="D223" s="23"/>
      <c r="E223" s="23"/>
      <c r="F223" s="24"/>
      <c r="G223" s="24"/>
      <c r="H223" s="23"/>
    </row>
    <row r="224" spans="2:8" x14ac:dyDescent="0.2">
      <c r="B224" s="22"/>
      <c r="C224" s="22"/>
      <c r="D224" s="23"/>
      <c r="E224" s="23"/>
      <c r="F224" s="24"/>
      <c r="G224" s="24"/>
      <c r="H224" s="23"/>
    </row>
    <row r="225" spans="2:8" x14ac:dyDescent="0.2">
      <c r="B225" s="22"/>
      <c r="C225" s="22"/>
      <c r="D225" s="23"/>
      <c r="E225" s="23"/>
      <c r="F225" s="24"/>
      <c r="G225" s="24"/>
      <c r="H225" s="23"/>
    </row>
    <row r="226" spans="2:8" x14ac:dyDescent="0.2">
      <c r="B226" s="22"/>
      <c r="C226" s="22"/>
      <c r="D226" s="23"/>
      <c r="E226" s="23"/>
      <c r="F226" s="24"/>
      <c r="G226" s="24"/>
      <c r="H226" s="23"/>
    </row>
    <row r="227" spans="2:8" x14ac:dyDescent="0.2">
      <c r="B227" s="22"/>
      <c r="C227" s="22"/>
      <c r="D227" s="23"/>
      <c r="E227" s="23"/>
      <c r="F227" s="24"/>
      <c r="G227" s="24"/>
      <c r="H227" s="23"/>
    </row>
    <row r="228" spans="2:8" x14ac:dyDescent="0.2">
      <c r="B228" s="22"/>
      <c r="C228" s="22"/>
      <c r="D228" s="23"/>
      <c r="E228" s="23"/>
      <c r="F228" s="24"/>
      <c r="G228" s="24"/>
      <c r="H228" s="23"/>
    </row>
    <row r="229" spans="2:8" x14ac:dyDescent="0.2">
      <c r="B229" s="22"/>
      <c r="C229" s="22"/>
      <c r="D229" s="23"/>
      <c r="E229" s="23"/>
      <c r="F229" s="24"/>
      <c r="G229" s="24"/>
      <c r="H229" s="23"/>
    </row>
    <row r="230" spans="2:8" x14ac:dyDescent="0.2">
      <c r="B230" s="22"/>
      <c r="C230" s="22"/>
      <c r="D230" s="23"/>
      <c r="E230" s="23"/>
      <c r="F230" s="24"/>
      <c r="G230" s="24"/>
      <c r="H230" s="23"/>
    </row>
    <row r="231" spans="2:8" x14ac:dyDescent="0.2">
      <c r="B231" s="22"/>
      <c r="C231" s="22"/>
      <c r="D231" s="23"/>
      <c r="E231" s="23"/>
      <c r="F231" s="24"/>
      <c r="G231" s="24"/>
      <c r="H231" s="23"/>
    </row>
    <row r="232" spans="2:8" x14ac:dyDescent="0.2">
      <c r="B232" s="22"/>
      <c r="C232" s="22"/>
      <c r="D232" s="23"/>
      <c r="E232" s="23"/>
      <c r="F232" s="24"/>
      <c r="G232" s="24"/>
      <c r="H232" s="23"/>
    </row>
    <row r="233" spans="2:8" x14ac:dyDescent="0.2">
      <c r="B233" s="22"/>
      <c r="C233" s="22"/>
      <c r="D233" s="23"/>
      <c r="E233" s="23"/>
      <c r="F233" s="24"/>
      <c r="G233" s="24"/>
      <c r="H233" s="23"/>
    </row>
    <row r="234" spans="2:8" x14ac:dyDescent="0.2">
      <c r="B234" s="22"/>
      <c r="C234" s="22"/>
      <c r="D234" s="23"/>
      <c r="E234" s="23"/>
      <c r="F234" s="24"/>
      <c r="G234" s="24"/>
      <c r="H234" s="23"/>
    </row>
    <row r="235" spans="2:8" x14ac:dyDescent="0.2">
      <c r="B235" s="22"/>
      <c r="C235" s="22"/>
      <c r="D235" s="23"/>
      <c r="E235" s="23"/>
      <c r="F235" s="24"/>
      <c r="G235" s="24"/>
      <c r="H235" s="23"/>
    </row>
    <row r="236" spans="2:8" x14ac:dyDescent="0.2">
      <c r="B236" s="22"/>
      <c r="C236" s="22"/>
      <c r="D236" s="23"/>
      <c r="E236" s="23"/>
      <c r="F236" s="24"/>
      <c r="G236" s="24"/>
      <c r="H236" s="23"/>
    </row>
    <row r="237" spans="2:8" x14ac:dyDescent="0.2">
      <c r="B237" s="22"/>
      <c r="C237" s="22"/>
      <c r="D237" s="23"/>
      <c r="E237" s="23"/>
      <c r="F237" s="24"/>
      <c r="G237" s="24"/>
      <c r="H237" s="23"/>
    </row>
    <row r="238" spans="2:8" x14ac:dyDescent="0.2">
      <c r="B238" s="22"/>
      <c r="C238" s="22"/>
      <c r="D238" s="23"/>
      <c r="E238" s="23"/>
      <c r="F238" s="24"/>
      <c r="G238" s="24"/>
      <c r="H238" s="23"/>
    </row>
    <row r="239" spans="2:8" x14ac:dyDescent="0.2">
      <c r="B239" s="22"/>
      <c r="C239" s="22"/>
      <c r="D239" s="23"/>
      <c r="E239" s="23"/>
      <c r="F239" s="24"/>
      <c r="G239" s="24"/>
      <c r="H239" s="23"/>
    </row>
    <row r="240" spans="2:8" x14ac:dyDescent="0.2">
      <c r="B240" s="22"/>
      <c r="C240" s="22"/>
      <c r="D240" s="23"/>
      <c r="E240" s="23"/>
      <c r="F240" s="24"/>
      <c r="G240" s="24"/>
      <c r="H240" s="23"/>
    </row>
    <row r="241" spans="2:8" x14ac:dyDescent="0.2">
      <c r="B241" s="22"/>
      <c r="C241" s="22"/>
      <c r="D241" s="23"/>
      <c r="E241" s="23"/>
      <c r="F241" s="24"/>
      <c r="G241" s="24"/>
      <c r="H241" s="23"/>
    </row>
    <row r="242" spans="2:8" x14ac:dyDescent="0.2">
      <c r="B242" s="22"/>
      <c r="C242" s="22"/>
      <c r="D242" s="23"/>
      <c r="E242" s="23"/>
      <c r="F242" s="24"/>
      <c r="G242" s="24"/>
      <c r="H242" s="23"/>
    </row>
    <row r="243" spans="2:8" x14ac:dyDescent="0.2">
      <c r="B243" s="22"/>
      <c r="C243" s="22"/>
      <c r="D243" s="23"/>
      <c r="E243" s="23"/>
      <c r="F243" s="24"/>
      <c r="G243" s="24"/>
      <c r="H243" s="23"/>
    </row>
    <row r="244" spans="2:8" x14ac:dyDescent="0.2">
      <c r="B244" s="22"/>
      <c r="C244" s="22"/>
      <c r="D244" s="23"/>
      <c r="E244" s="23"/>
      <c r="F244" s="24"/>
      <c r="G244" s="24"/>
      <c r="H244" s="23"/>
    </row>
    <row r="245" spans="2:8" x14ac:dyDescent="0.2">
      <c r="B245" s="22"/>
      <c r="C245" s="22"/>
      <c r="D245" s="23"/>
      <c r="E245" s="23"/>
      <c r="F245" s="24"/>
      <c r="G245" s="24"/>
      <c r="H245" s="23"/>
    </row>
    <row r="246" spans="2:8" x14ac:dyDescent="0.2">
      <c r="B246" s="22"/>
      <c r="C246" s="22"/>
      <c r="D246" s="23"/>
      <c r="E246" s="23"/>
      <c r="F246" s="24"/>
      <c r="G246" s="24"/>
      <c r="H246" s="23"/>
    </row>
    <row r="247" spans="2:8" x14ac:dyDescent="0.2">
      <c r="B247" s="22"/>
      <c r="C247" s="22"/>
      <c r="D247" s="23"/>
      <c r="E247" s="23"/>
      <c r="F247" s="24"/>
      <c r="G247" s="24"/>
      <c r="H247" s="23"/>
    </row>
    <row r="248" spans="2:8" x14ac:dyDescent="0.2">
      <c r="B248" s="22"/>
      <c r="C248" s="22"/>
      <c r="D248" s="23"/>
      <c r="E248" s="23"/>
      <c r="F248" s="24"/>
      <c r="G248" s="24"/>
      <c r="H248" s="23"/>
    </row>
    <row r="249" spans="2:8" x14ac:dyDescent="0.2">
      <c r="B249" s="22"/>
      <c r="C249" s="22"/>
      <c r="D249" s="23"/>
      <c r="E249" s="23"/>
      <c r="F249" s="24"/>
      <c r="G249" s="24"/>
      <c r="H249" s="23"/>
    </row>
    <row r="250" spans="2:8" x14ac:dyDescent="0.2">
      <c r="B250" s="22"/>
      <c r="C250" s="22"/>
      <c r="D250" s="23"/>
      <c r="E250" s="23"/>
      <c r="F250" s="24"/>
      <c r="G250" s="24"/>
      <c r="H250" s="23"/>
    </row>
    <row r="251" spans="2:8" x14ac:dyDescent="0.2">
      <c r="B251" s="22"/>
      <c r="C251" s="22"/>
      <c r="D251" s="23"/>
      <c r="E251" s="23"/>
      <c r="F251" s="24"/>
      <c r="G251" s="24"/>
      <c r="H251" s="23"/>
    </row>
    <row r="252" spans="2:8" x14ac:dyDescent="0.2">
      <c r="B252" s="22"/>
      <c r="C252" s="22"/>
      <c r="D252" s="23"/>
      <c r="E252" s="23"/>
      <c r="F252" s="24"/>
      <c r="G252" s="24"/>
      <c r="H252" s="23"/>
    </row>
    <row r="253" spans="2:8" x14ac:dyDescent="0.2">
      <c r="B253" s="22"/>
      <c r="C253" s="22"/>
      <c r="D253" s="23"/>
      <c r="E253" s="23"/>
      <c r="F253" s="24"/>
      <c r="G253" s="24"/>
      <c r="H253" s="23"/>
    </row>
    <row r="254" spans="2:8" x14ac:dyDescent="0.2">
      <c r="B254" s="22"/>
      <c r="C254" s="22"/>
      <c r="D254" s="23"/>
      <c r="E254" s="23"/>
      <c r="F254" s="24"/>
      <c r="G254" s="24"/>
      <c r="H254" s="23"/>
    </row>
    <row r="255" spans="2:8" x14ac:dyDescent="0.2">
      <c r="B255" s="22"/>
      <c r="C255" s="22"/>
      <c r="D255" s="23"/>
      <c r="E255" s="23"/>
      <c r="F255" s="24"/>
      <c r="G255" s="24"/>
      <c r="H255" s="23"/>
    </row>
    <row r="256" spans="2:8" x14ac:dyDescent="0.2">
      <c r="B256" s="22"/>
      <c r="C256" s="22"/>
      <c r="D256" s="23"/>
      <c r="E256" s="23"/>
      <c r="F256" s="24"/>
      <c r="G256" s="24"/>
      <c r="H256" s="23"/>
    </row>
    <row r="257" spans="2:8" x14ac:dyDescent="0.2">
      <c r="B257" s="22"/>
      <c r="C257" s="22"/>
      <c r="D257" s="23"/>
      <c r="E257" s="23"/>
      <c r="F257" s="24"/>
      <c r="G257" s="24"/>
      <c r="H257" s="23"/>
    </row>
    <row r="258" spans="2:8" x14ac:dyDescent="0.2">
      <c r="B258" s="22"/>
      <c r="C258" s="22"/>
      <c r="D258" s="23"/>
      <c r="E258" s="23"/>
      <c r="F258" s="24"/>
      <c r="G258" s="24"/>
      <c r="H258" s="23"/>
    </row>
    <row r="259" spans="2:8" x14ac:dyDescent="0.2">
      <c r="B259" s="22"/>
      <c r="C259" s="22"/>
      <c r="D259" s="23"/>
      <c r="E259" s="23"/>
      <c r="F259" s="24"/>
      <c r="G259" s="24"/>
      <c r="H259" s="23"/>
    </row>
    <row r="260" spans="2:8" x14ac:dyDescent="0.2">
      <c r="B260" s="22"/>
      <c r="C260" s="22"/>
      <c r="D260" s="23"/>
      <c r="E260" s="23"/>
      <c r="F260" s="24"/>
      <c r="G260" s="24"/>
      <c r="H260" s="23"/>
    </row>
    <row r="261" spans="2:8" x14ac:dyDescent="0.2">
      <c r="B261" s="22"/>
      <c r="C261" s="22"/>
      <c r="D261" s="23"/>
      <c r="E261" s="23"/>
      <c r="F261" s="24"/>
      <c r="G261" s="24"/>
      <c r="H261" s="23"/>
    </row>
    <row r="262" spans="2:8" x14ac:dyDescent="0.2">
      <c r="B262" s="22"/>
      <c r="C262" s="22"/>
      <c r="D262" s="23"/>
      <c r="E262" s="23"/>
      <c r="F262" s="24"/>
      <c r="G262" s="24"/>
      <c r="H262" s="23"/>
    </row>
    <row r="263" spans="2:8" x14ac:dyDescent="0.2">
      <c r="B263" s="22"/>
      <c r="C263" s="22"/>
      <c r="D263" s="23"/>
      <c r="E263" s="23"/>
      <c r="F263" s="24"/>
      <c r="G263" s="24"/>
      <c r="H263" s="23"/>
    </row>
    <row r="264" spans="2:8" x14ac:dyDescent="0.2">
      <c r="B264" s="22"/>
      <c r="C264" s="22"/>
      <c r="D264" s="23"/>
      <c r="E264" s="23"/>
      <c r="F264" s="24"/>
      <c r="G264" s="24"/>
      <c r="H264" s="23"/>
    </row>
    <row r="265" spans="2:8" x14ac:dyDescent="0.2">
      <c r="B265" s="22"/>
      <c r="C265" s="22"/>
      <c r="D265" s="23"/>
      <c r="E265" s="23"/>
      <c r="F265" s="24"/>
      <c r="G265" s="24"/>
      <c r="H265" s="23"/>
    </row>
    <row r="266" spans="2:8" x14ac:dyDescent="0.2">
      <c r="B266" s="22"/>
      <c r="C266" s="22"/>
      <c r="D266" s="23"/>
      <c r="E266" s="23"/>
      <c r="F266" s="24"/>
      <c r="G266" s="24"/>
      <c r="H266" s="23"/>
    </row>
    <row r="267" spans="2:8" x14ac:dyDescent="0.2">
      <c r="B267" s="22"/>
      <c r="C267" s="22"/>
      <c r="D267" s="23"/>
      <c r="E267" s="23"/>
      <c r="F267" s="24"/>
      <c r="G267" s="24"/>
      <c r="H267" s="23"/>
    </row>
    <row r="268" spans="2:8" x14ac:dyDescent="0.2">
      <c r="B268" s="22"/>
      <c r="C268" s="22"/>
      <c r="D268" s="23"/>
      <c r="E268" s="23"/>
      <c r="F268" s="24"/>
      <c r="G268" s="24"/>
      <c r="H268" s="23"/>
    </row>
    <row r="269" spans="2:8" x14ac:dyDescent="0.2">
      <c r="B269" s="22"/>
      <c r="C269" s="22"/>
      <c r="D269" s="23"/>
      <c r="E269" s="23"/>
      <c r="F269" s="24"/>
      <c r="G269" s="24"/>
      <c r="H269" s="23"/>
    </row>
    <row r="270" spans="2:8" x14ac:dyDescent="0.2">
      <c r="B270" s="22"/>
      <c r="C270" s="22"/>
      <c r="D270" s="23"/>
      <c r="E270" s="23"/>
      <c r="F270" s="24"/>
      <c r="G270" s="24"/>
      <c r="H270" s="23"/>
    </row>
    <row r="271" spans="2:8" x14ac:dyDescent="0.2">
      <c r="B271" s="22"/>
      <c r="C271" s="22"/>
      <c r="D271" s="23"/>
      <c r="E271" s="23"/>
      <c r="F271" s="24"/>
      <c r="G271" s="24"/>
      <c r="H271" s="23"/>
    </row>
    <row r="272" spans="2:8" x14ac:dyDescent="0.2">
      <c r="B272" s="22"/>
      <c r="C272" s="22"/>
      <c r="D272" s="23"/>
      <c r="E272" s="23"/>
      <c r="F272" s="24"/>
      <c r="G272" s="24"/>
      <c r="H272" s="23"/>
    </row>
    <row r="273" spans="2:8" x14ac:dyDescent="0.2">
      <c r="B273" s="22"/>
      <c r="C273" s="22"/>
      <c r="D273" s="23"/>
      <c r="E273" s="23"/>
      <c r="F273" s="24"/>
      <c r="G273" s="24"/>
      <c r="H273" s="23"/>
    </row>
    <row r="274" spans="2:8" x14ac:dyDescent="0.2">
      <c r="B274" s="22"/>
      <c r="C274" s="22"/>
      <c r="D274" s="23"/>
      <c r="E274" s="23"/>
      <c r="F274" s="24"/>
      <c r="G274" s="24"/>
      <c r="H274" s="23"/>
    </row>
    <row r="275" spans="2:8" x14ac:dyDescent="0.2">
      <c r="B275" s="22"/>
      <c r="C275" s="22"/>
      <c r="D275" s="23"/>
      <c r="E275" s="23"/>
      <c r="F275" s="24"/>
      <c r="G275" s="24"/>
      <c r="H275" s="23"/>
    </row>
    <row r="276" spans="2:8" x14ac:dyDescent="0.2">
      <c r="B276" s="22"/>
      <c r="C276" s="22"/>
      <c r="D276" s="23"/>
      <c r="E276" s="23"/>
      <c r="F276" s="24"/>
      <c r="G276" s="24"/>
      <c r="H276" s="23"/>
    </row>
    <row r="277" spans="2:8" x14ac:dyDescent="0.2">
      <c r="B277" s="22"/>
      <c r="C277" s="22"/>
      <c r="D277" s="23"/>
      <c r="E277" s="23"/>
      <c r="F277" s="24"/>
      <c r="G277" s="24"/>
      <c r="H277" s="23"/>
    </row>
    <row r="278" spans="2:8" x14ac:dyDescent="0.2">
      <c r="B278" s="22"/>
      <c r="C278" s="22"/>
      <c r="D278" s="23"/>
      <c r="E278" s="23"/>
      <c r="F278" s="24"/>
      <c r="G278" s="24"/>
      <c r="H278" s="23"/>
    </row>
    <row r="279" spans="2:8" x14ac:dyDescent="0.2">
      <c r="B279" s="22"/>
      <c r="C279" s="22"/>
      <c r="D279" s="23"/>
      <c r="E279" s="23"/>
      <c r="F279" s="24"/>
      <c r="G279" s="24"/>
      <c r="H279" s="23"/>
    </row>
    <row r="280" spans="2:8" x14ac:dyDescent="0.2">
      <c r="B280" s="22"/>
      <c r="C280" s="22"/>
      <c r="D280" s="23"/>
      <c r="E280" s="23"/>
      <c r="F280" s="24"/>
      <c r="G280" s="24"/>
      <c r="H280" s="23"/>
    </row>
    <row r="281" spans="2:8" x14ac:dyDescent="0.2">
      <c r="B281" s="22"/>
      <c r="C281" s="22"/>
      <c r="D281" s="23"/>
      <c r="E281" s="23"/>
      <c r="F281" s="24"/>
      <c r="G281" s="24"/>
      <c r="H281" s="23"/>
    </row>
    <row r="282" spans="2:8" x14ac:dyDescent="0.2">
      <c r="B282" s="22"/>
      <c r="C282" s="22"/>
      <c r="D282" s="23"/>
      <c r="E282" s="23"/>
      <c r="F282" s="24"/>
      <c r="G282" s="24"/>
      <c r="H282" s="23"/>
    </row>
    <row r="283" spans="2:8" x14ac:dyDescent="0.2">
      <c r="B283" s="22"/>
      <c r="C283" s="22"/>
      <c r="D283" s="23"/>
      <c r="E283" s="23"/>
      <c r="F283" s="24"/>
      <c r="G283" s="24"/>
      <c r="H283" s="23"/>
    </row>
    <row r="284" spans="2:8" x14ac:dyDescent="0.2">
      <c r="B284" s="22"/>
      <c r="C284" s="22"/>
      <c r="D284" s="23"/>
      <c r="E284" s="23"/>
      <c r="F284" s="24"/>
      <c r="G284" s="24"/>
      <c r="H284" s="23"/>
    </row>
    <row r="285" spans="2:8" x14ac:dyDescent="0.2">
      <c r="B285" s="22"/>
      <c r="C285" s="22"/>
      <c r="D285" s="23"/>
      <c r="E285" s="23"/>
      <c r="F285" s="24"/>
      <c r="G285" s="24"/>
      <c r="H285" s="23"/>
    </row>
    <row r="286" spans="2:8" x14ac:dyDescent="0.2">
      <c r="B286" s="22"/>
      <c r="C286" s="22"/>
      <c r="D286" s="23"/>
      <c r="E286" s="23"/>
      <c r="F286" s="24"/>
      <c r="G286" s="24"/>
      <c r="H286" s="23"/>
    </row>
    <row r="287" spans="2:8" x14ac:dyDescent="0.2">
      <c r="B287" s="22"/>
      <c r="C287" s="22"/>
      <c r="D287" s="23"/>
      <c r="E287" s="23"/>
      <c r="F287" s="24"/>
      <c r="G287" s="24"/>
      <c r="H287" s="23"/>
    </row>
    <row r="288" spans="2:8" x14ac:dyDescent="0.2">
      <c r="B288" s="22"/>
      <c r="C288" s="22"/>
      <c r="D288" s="23"/>
      <c r="E288" s="23"/>
      <c r="F288" s="24"/>
      <c r="G288" s="24"/>
      <c r="H288" s="23"/>
    </row>
    <row r="289" spans="2:8" x14ac:dyDescent="0.2">
      <c r="B289" s="22"/>
      <c r="C289" s="22"/>
      <c r="D289" s="23"/>
      <c r="E289" s="23"/>
      <c r="F289" s="24"/>
      <c r="G289" s="24"/>
      <c r="H289" s="23"/>
    </row>
    <row r="290" spans="2:8" x14ac:dyDescent="0.2">
      <c r="B290" s="22"/>
      <c r="C290" s="22"/>
      <c r="D290" s="23"/>
      <c r="E290" s="23"/>
      <c r="F290" s="24"/>
      <c r="G290" s="24"/>
      <c r="H290" s="23"/>
    </row>
    <row r="291" spans="2:8" x14ac:dyDescent="0.2">
      <c r="B291" s="22"/>
      <c r="C291" s="22"/>
      <c r="D291" s="23"/>
      <c r="E291" s="23"/>
      <c r="F291" s="24"/>
      <c r="G291" s="24"/>
      <c r="H291" s="23"/>
    </row>
    <row r="292" spans="2:8" x14ac:dyDescent="0.2">
      <c r="B292" s="22"/>
      <c r="C292" s="22"/>
      <c r="D292" s="23"/>
      <c r="E292" s="23"/>
      <c r="F292" s="24"/>
      <c r="G292" s="24"/>
      <c r="H292" s="23"/>
    </row>
    <row r="293" spans="2:8" x14ac:dyDescent="0.2">
      <c r="B293" s="22"/>
      <c r="C293" s="22"/>
      <c r="D293" s="23"/>
      <c r="E293" s="23"/>
      <c r="F293" s="24"/>
      <c r="G293" s="24"/>
      <c r="H293" s="23"/>
    </row>
    <row r="294" spans="2:8" x14ac:dyDescent="0.2">
      <c r="B294" s="22"/>
      <c r="C294" s="22"/>
      <c r="D294" s="23"/>
      <c r="E294" s="23"/>
      <c r="F294" s="24"/>
      <c r="G294" s="24"/>
      <c r="H294" s="23"/>
    </row>
    <row r="295" spans="2:8" x14ac:dyDescent="0.2">
      <c r="B295" s="22"/>
      <c r="C295" s="22"/>
      <c r="D295" s="23"/>
      <c r="E295" s="23"/>
      <c r="F295" s="24"/>
      <c r="G295" s="24"/>
      <c r="H295" s="23"/>
    </row>
    <row r="296" spans="2:8" x14ac:dyDescent="0.2">
      <c r="B296" s="22"/>
      <c r="C296" s="22"/>
      <c r="D296" s="23"/>
      <c r="E296" s="23"/>
      <c r="F296" s="24"/>
      <c r="G296" s="24"/>
      <c r="H296" s="23"/>
    </row>
    <row r="297" spans="2:8" x14ac:dyDescent="0.2">
      <c r="B297" s="22"/>
      <c r="C297" s="22"/>
      <c r="D297" s="23"/>
      <c r="E297" s="23"/>
      <c r="F297" s="24"/>
      <c r="G297" s="24"/>
      <c r="H297" s="23"/>
    </row>
    <row r="298" spans="2:8" x14ac:dyDescent="0.2">
      <c r="B298" s="22"/>
      <c r="C298" s="22"/>
      <c r="D298" s="23"/>
      <c r="E298" s="23"/>
      <c r="F298" s="24"/>
      <c r="G298" s="24"/>
      <c r="H298" s="23"/>
    </row>
    <row r="299" spans="2:8" x14ac:dyDescent="0.2">
      <c r="B299" s="22"/>
      <c r="C299" s="22"/>
      <c r="D299" s="23"/>
      <c r="E299" s="23"/>
      <c r="F299" s="24"/>
      <c r="G299" s="24"/>
      <c r="H299" s="23"/>
    </row>
    <row r="300" spans="2:8" x14ac:dyDescent="0.2">
      <c r="B300" s="22"/>
      <c r="C300" s="22"/>
      <c r="D300" s="23"/>
      <c r="E300" s="23"/>
      <c r="F300" s="24"/>
      <c r="G300" s="24"/>
      <c r="H300" s="23"/>
    </row>
    <row r="301" spans="2:8" x14ac:dyDescent="0.2">
      <c r="B301" s="22"/>
      <c r="C301" s="22"/>
      <c r="D301" s="23"/>
      <c r="E301" s="23"/>
      <c r="F301" s="24"/>
      <c r="G301" s="24"/>
      <c r="H301" s="23"/>
    </row>
    <row r="302" spans="2:8" x14ac:dyDescent="0.2">
      <c r="B302" s="22"/>
      <c r="C302" s="22"/>
      <c r="D302" s="23"/>
      <c r="E302" s="23"/>
      <c r="F302" s="24"/>
      <c r="G302" s="24"/>
      <c r="H302" s="23"/>
    </row>
    <row r="303" spans="2:8" x14ac:dyDescent="0.2">
      <c r="B303" s="22"/>
      <c r="C303" s="22"/>
      <c r="D303" s="23"/>
      <c r="E303" s="23"/>
      <c r="F303" s="24"/>
      <c r="G303" s="24"/>
      <c r="H303" s="23"/>
    </row>
    <row r="304" spans="2:8" x14ac:dyDescent="0.2">
      <c r="B304" s="22"/>
      <c r="C304" s="22"/>
      <c r="D304" s="23"/>
      <c r="E304" s="23"/>
      <c r="F304" s="24"/>
      <c r="G304" s="24"/>
      <c r="H304" s="23"/>
    </row>
    <row r="305" spans="2:8" x14ac:dyDescent="0.2">
      <c r="B305" s="22"/>
      <c r="C305" s="22"/>
      <c r="D305" s="23"/>
      <c r="E305" s="23"/>
      <c r="F305" s="24"/>
      <c r="G305" s="24"/>
      <c r="H305" s="23"/>
    </row>
    <row r="306" spans="2:8" x14ac:dyDescent="0.2">
      <c r="B306" s="22"/>
      <c r="C306" s="22"/>
      <c r="D306" s="23"/>
      <c r="E306" s="23"/>
      <c r="F306" s="24"/>
      <c r="G306" s="24"/>
      <c r="H306" s="23"/>
    </row>
    <row r="307" spans="2:8" x14ac:dyDescent="0.2">
      <c r="B307" s="22"/>
      <c r="C307" s="22"/>
      <c r="D307" s="23"/>
      <c r="E307" s="23"/>
      <c r="F307" s="24"/>
      <c r="G307" s="24"/>
      <c r="H307" s="23"/>
    </row>
    <row r="308" spans="2:8" x14ac:dyDescent="0.2">
      <c r="B308" s="22"/>
      <c r="C308" s="22"/>
      <c r="D308" s="23"/>
      <c r="E308" s="23"/>
      <c r="F308" s="24"/>
      <c r="G308" s="24"/>
      <c r="H308" s="23"/>
    </row>
    <row r="309" spans="2:8" x14ac:dyDescent="0.2">
      <c r="B309" s="22"/>
      <c r="C309" s="22"/>
      <c r="D309" s="23"/>
      <c r="E309" s="23"/>
      <c r="F309" s="24"/>
      <c r="G309" s="24"/>
      <c r="H309" s="23"/>
    </row>
    <row r="310" spans="2:8" x14ac:dyDescent="0.2">
      <c r="B310" s="22"/>
      <c r="C310" s="22"/>
      <c r="D310" s="23"/>
      <c r="E310" s="23"/>
      <c r="F310" s="24"/>
      <c r="G310" s="24"/>
      <c r="H310" s="23"/>
    </row>
    <row r="311" spans="2:8" x14ac:dyDescent="0.2">
      <c r="B311" s="22"/>
      <c r="C311" s="22"/>
      <c r="D311" s="23"/>
      <c r="E311" s="23"/>
      <c r="F311" s="24"/>
      <c r="G311" s="24"/>
      <c r="H311" s="23"/>
    </row>
    <row r="312" spans="2:8" x14ac:dyDescent="0.2">
      <c r="B312" s="22"/>
      <c r="C312" s="22"/>
      <c r="D312" s="23"/>
      <c r="E312" s="23"/>
      <c r="F312" s="24"/>
      <c r="G312" s="24"/>
      <c r="H312" s="23"/>
    </row>
    <row r="313" spans="2:8" x14ac:dyDescent="0.2">
      <c r="B313" s="22"/>
      <c r="C313" s="22"/>
      <c r="D313" s="23"/>
      <c r="E313" s="23"/>
      <c r="F313" s="24"/>
      <c r="G313" s="24"/>
      <c r="H313" s="23"/>
    </row>
    <row r="314" spans="2:8" x14ac:dyDescent="0.2">
      <c r="B314" s="22"/>
      <c r="C314" s="22"/>
      <c r="D314" s="23"/>
      <c r="E314" s="23"/>
      <c r="F314" s="24"/>
      <c r="G314" s="24"/>
      <c r="H314" s="23"/>
    </row>
    <row r="315" spans="2:8" x14ac:dyDescent="0.2">
      <c r="B315" s="22"/>
      <c r="C315" s="22"/>
      <c r="D315" s="23"/>
      <c r="E315" s="23"/>
      <c r="F315" s="24"/>
      <c r="G315" s="24"/>
      <c r="H315" s="23"/>
    </row>
    <row r="316" spans="2:8" x14ac:dyDescent="0.2">
      <c r="B316" s="22"/>
      <c r="C316" s="22"/>
      <c r="D316" s="23"/>
      <c r="E316" s="23"/>
      <c r="F316" s="24"/>
      <c r="G316" s="24"/>
      <c r="H316" s="23"/>
    </row>
    <row r="317" spans="2:8" x14ac:dyDescent="0.2">
      <c r="B317" s="22"/>
      <c r="C317" s="22"/>
      <c r="D317" s="23"/>
      <c r="E317" s="23"/>
      <c r="F317" s="24"/>
      <c r="G317" s="24"/>
      <c r="H317" s="23"/>
    </row>
    <row r="318" spans="2:8" x14ac:dyDescent="0.2">
      <c r="B318" s="22"/>
      <c r="C318" s="22"/>
      <c r="D318" s="23"/>
      <c r="E318" s="23"/>
      <c r="F318" s="24"/>
      <c r="G318" s="24"/>
      <c r="H318" s="23"/>
    </row>
    <row r="319" spans="2:8" x14ac:dyDescent="0.2">
      <c r="B319" s="22"/>
      <c r="C319" s="22"/>
      <c r="D319" s="23"/>
      <c r="E319" s="23"/>
      <c r="F319" s="24"/>
      <c r="G319" s="24"/>
      <c r="H319" s="23"/>
    </row>
    <row r="320" spans="2:8" x14ac:dyDescent="0.2">
      <c r="B320" s="22"/>
      <c r="C320" s="22"/>
      <c r="D320" s="23"/>
      <c r="E320" s="23"/>
      <c r="F320" s="24"/>
      <c r="G320" s="24"/>
      <c r="H320" s="23"/>
    </row>
    <row r="321" spans="2:8" x14ac:dyDescent="0.2">
      <c r="B321" s="22"/>
      <c r="C321" s="22"/>
      <c r="D321" s="23"/>
      <c r="E321" s="23"/>
      <c r="F321" s="24"/>
      <c r="G321" s="24"/>
      <c r="H321" s="23"/>
    </row>
    <row r="322" spans="2:8" x14ac:dyDescent="0.2">
      <c r="B322" s="22"/>
      <c r="C322" s="22"/>
      <c r="D322" s="23"/>
      <c r="E322" s="23"/>
      <c r="F322" s="24"/>
      <c r="G322" s="24"/>
      <c r="H322" s="23"/>
    </row>
    <row r="323" spans="2:8" x14ac:dyDescent="0.2">
      <c r="B323" s="22"/>
      <c r="C323" s="22"/>
      <c r="D323" s="23"/>
      <c r="E323" s="23"/>
      <c r="F323" s="24"/>
      <c r="G323" s="24"/>
      <c r="H323" s="23"/>
    </row>
    <row r="324" spans="2:8" x14ac:dyDescent="0.2">
      <c r="B324" s="22"/>
      <c r="C324" s="22"/>
      <c r="D324" s="23"/>
      <c r="E324" s="23"/>
      <c r="F324" s="24"/>
      <c r="G324" s="24"/>
      <c r="H324" s="23"/>
    </row>
    <row r="325" spans="2:8" x14ac:dyDescent="0.2">
      <c r="B325" s="22"/>
      <c r="C325" s="22"/>
      <c r="D325" s="23"/>
      <c r="E325" s="23"/>
      <c r="F325" s="24"/>
      <c r="G325" s="24"/>
      <c r="H325" s="23"/>
    </row>
    <row r="326" spans="2:8" x14ac:dyDescent="0.2">
      <c r="B326" s="22"/>
      <c r="C326" s="22"/>
      <c r="D326" s="23"/>
      <c r="E326" s="23"/>
      <c r="F326" s="24"/>
      <c r="G326" s="24"/>
      <c r="H326" s="23"/>
    </row>
    <row r="327" spans="2:8" x14ac:dyDescent="0.2">
      <c r="B327" s="22"/>
      <c r="C327" s="22"/>
      <c r="D327" s="23"/>
      <c r="E327" s="23"/>
      <c r="F327" s="24"/>
      <c r="G327" s="24"/>
      <c r="H327" s="23"/>
    </row>
    <row r="328" spans="2:8" x14ac:dyDescent="0.2">
      <c r="B328" s="22"/>
      <c r="C328" s="22"/>
      <c r="D328" s="23"/>
      <c r="E328" s="23"/>
      <c r="F328" s="24"/>
      <c r="G328" s="24"/>
      <c r="H328" s="23"/>
    </row>
    <row r="329" spans="2:8" x14ac:dyDescent="0.2">
      <c r="B329" s="22"/>
      <c r="C329" s="22"/>
      <c r="D329" s="23"/>
      <c r="E329" s="23"/>
      <c r="F329" s="24"/>
      <c r="G329" s="24"/>
      <c r="H329" s="23"/>
    </row>
    <row r="330" spans="2:8" x14ac:dyDescent="0.2">
      <c r="B330" s="22"/>
      <c r="C330" s="22"/>
      <c r="D330" s="23"/>
      <c r="E330" s="23"/>
      <c r="F330" s="24"/>
      <c r="G330" s="24"/>
      <c r="H330" s="23"/>
    </row>
    <row r="331" spans="2:8" x14ac:dyDescent="0.2">
      <c r="B331" s="22"/>
      <c r="C331" s="22"/>
      <c r="D331" s="23"/>
      <c r="E331" s="23"/>
      <c r="F331" s="24"/>
      <c r="G331" s="24"/>
      <c r="H331" s="23"/>
    </row>
    <row r="332" spans="2:8" x14ac:dyDescent="0.2">
      <c r="B332" s="22"/>
      <c r="C332" s="22"/>
      <c r="D332" s="23"/>
      <c r="E332" s="23"/>
      <c r="F332" s="24"/>
      <c r="G332" s="24"/>
      <c r="H332" s="23"/>
    </row>
    <row r="333" spans="2:8" x14ac:dyDescent="0.2">
      <c r="B333" s="22"/>
      <c r="C333" s="22"/>
      <c r="D333" s="23"/>
      <c r="E333" s="23"/>
      <c r="F333" s="24"/>
      <c r="G333" s="24"/>
      <c r="H333" s="23"/>
    </row>
    <row r="334" spans="2:8" x14ac:dyDescent="0.2">
      <c r="B334" s="22"/>
      <c r="C334" s="22"/>
      <c r="D334" s="23"/>
      <c r="E334" s="23"/>
      <c r="F334" s="24"/>
      <c r="G334" s="24"/>
      <c r="H334" s="23"/>
    </row>
    <row r="335" spans="2:8" x14ac:dyDescent="0.2">
      <c r="B335" s="22"/>
      <c r="C335" s="22"/>
      <c r="D335" s="23"/>
      <c r="E335" s="23"/>
      <c r="F335" s="24"/>
      <c r="G335" s="24"/>
      <c r="H335" s="23"/>
    </row>
    <row r="336" spans="2:8" x14ac:dyDescent="0.2">
      <c r="B336" s="22"/>
      <c r="C336" s="22"/>
      <c r="D336" s="23"/>
      <c r="E336" s="23"/>
      <c r="F336" s="24"/>
      <c r="G336" s="24"/>
      <c r="H336" s="23"/>
    </row>
    <row r="337" spans="2:8" x14ac:dyDescent="0.2">
      <c r="B337" s="22"/>
      <c r="C337" s="22"/>
      <c r="D337" s="23"/>
      <c r="E337" s="23"/>
      <c r="F337" s="24"/>
      <c r="G337" s="24"/>
      <c r="H337" s="23"/>
    </row>
    <row r="338" spans="2:8" x14ac:dyDescent="0.2">
      <c r="B338" s="22"/>
      <c r="C338" s="22"/>
      <c r="D338" s="23"/>
      <c r="E338" s="23"/>
      <c r="F338" s="24"/>
      <c r="G338" s="24"/>
      <c r="H338" s="23"/>
    </row>
    <row r="339" spans="2:8" x14ac:dyDescent="0.2">
      <c r="B339" s="22"/>
      <c r="C339" s="22"/>
      <c r="D339" s="23"/>
      <c r="E339" s="23"/>
      <c r="F339" s="24"/>
      <c r="G339" s="24"/>
      <c r="H339" s="23"/>
    </row>
    <row r="340" spans="2:8" x14ac:dyDescent="0.2">
      <c r="B340" s="22"/>
      <c r="C340" s="22"/>
      <c r="D340" s="23"/>
      <c r="E340" s="23"/>
      <c r="F340" s="24"/>
      <c r="G340" s="24"/>
      <c r="H340" s="23"/>
    </row>
    <row r="341" spans="2:8" x14ac:dyDescent="0.2">
      <c r="B341" s="22"/>
      <c r="C341" s="22"/>
      <c r="D341" s="23"/>
      <c r="E341" s="23"/>
      <c r="F341" s="24"/>
      <c r="G341" s="24"/>
      <c r="H341" s="23"/>
    </row>
    <row r="342" spans="2:8" x14ac:dyDescent="0.2">
      <c r="B342" s="22"/>
      <c r="C342" s="22"/>
      <c r="D342" s="23"/>
      <c r="E342" s="23"/>
      <c r="F342" s="24"/>
      <c r="G342" s="24"/>
      <c r="H342" s="23"/>
    </row>
    <row r="343" spans="2:8" x14ac:dyDescent="0.2">
      <c r="B343" s="22"/>
      <c r="C343" s="22"/>
      <c r="D343" s="23"/>
      <c r="E343" s="23"/>
      <c r="F343" s="24"/>
      <c r="G343" s="24"/>
      <c r="H343" s="23"/>
    </row>
    <row r="344" spans="2:8" x14ac:dyDescent="0.2">
      <c r="B344" s="22"/>
      <c r="C344" s="22"/>
      <c r="D344" s="23"/>
      <c r="E344" s="23"/>
      <c r="F344" s="24"/>
      <c r="G344" s="24"/>
      <c r="H344" s="23"/>
    </row>
    <row r="345" spans="2:8" x14ac:dyDescent="0.2">
      <c r="B345" s="22"/>
      <c r="C345" s="22"/>
      <c r="D345" s="23"/>
      <c r="E345" s="23"/>
      <c r="F345" s="24"/>
      <c r="G345" s="24"/>
      <c r="H345" s="23"/>
    </row>
    <row r="346" spans="2:8" x14ac:dyDescent="0.2">
      <c r="B346" s="22"/>
      <c r="C346" s="22"/>
      <c r="D346" s="23"/>
      <c r="E346" s="23"/>
      <c r="F346" s="24"/>
      <c r="G346" s="24"/>
      <c r="H346" s="23"/>
    </row>
    <row r="347" spans="2:8" x14ac:dyDescent="0.2">
      <c r="B347" s="22"/>
      <c r="C347" s="22"/>
      <c r="D347" s="23"/>
      <c r="E347" s="23"/>
      <c r="F347" s="24"/>
      <c r="G347" s="24"/>
      <c r="H347" s="23"/>
    </row>
    <row r="348" spans="2:8" x14ac:dyDescent="0.2">
      <c r="B348" s="22"/>
      <c r="C348" s="22"/>
      <c r="D348" s="23"/>
      <c r="E348" s="23"/>
      <c r="F348" s="24"/>
      <c r="G348" s="24"/>
      <c r="H348" s="23"/>
    </row>
    <row r="349" spans="2:8" x14ac:dyDescent="0.2">
      <c r="B349" s="22"/>
      <c r="C349" s="22"/>
      <c r="D349" s="23"/>
      <c r="E349" s="23"/>
      <c r="F349" s="24"/>
      <c r="G349" s="24"/>
      <c r="H349" s="23"/>
    </row>
    <row r="350" spans="2:8" x14ac:dyDescent="0.2">
      <c r="B350" s="22"/>
      <c r="C350" s="22"/>
      <c r="D350" s="23"/>
      <c r="E350" s="23"/>
      <c r="F350" s="24"/>
      <c r="G350" s="24"/>
      <c r="H350" s="23"/>
    </row>
    <row r="351" spans="2:8" x14ac:dyDescent="0.2">
      <c r="B351" s="22"/>
      <c r="C351" s="22"/>
      <c r="D351" s="23"/>
      <c r="E351" s="23"/>
      <c r="F351" s="24"/>
      <c r="G351" s="24"/>
      <c r="H351" s="23"/>
    </row>
    <row r="352" spans="2:8" x14ac:dyDescent="0.2">
      <c r="B352" s="22"/>
      <c r="C352" s="22"/>
      <c r="D352" s="23"/>
      <c r="E352" s="23"/>
      <c r="F352" s="24"/>
      <c r="G352" s="24"/>
      <c r="H352" s="23"/>
    </row>
    <row r="353" spans="2:8" x14ac:dyDescent="0.2">
      <c r="B353" s="22"/>
      <c r="C353" s="22"/>
      <c r="D353" s="23"/>
      <c r="E353" s="23"/>
      <c r="F353" s="24"/>
      <c r="G353" s="24"/>
      <c r="H353" s="23"/>
    </row>
    <row r="354" spans="2:8" x14ac:dyDescent="0.2">
      <c r="B354" s="22"/>
      <c r="C354" s="22"/>
      <c r="D354" s="23"/>
      <c r="E354" s="23"/>
      <c r="F354" s="24"/>
      <c r="G354" s="24"/>
      <c r="H354" s="23"/>
    </row>
    <row r="355" spans="2:8" x14ac:dyDescent="0.2">
      <c r="B355" s="22"/>
      <c r="C355" s="22"/>
      <c r="D355" s="23"/>
      <c r="E355" s="23"/>
      <c r="F355" s="24"/>
      <c r="G355" s="24"/>
      <c r="H355" s="23"/>
    </row>
    <row r="356" spans="2:8" x14ac:dyDescent="0.2">
      <c r="B356" s="22"/>
      <c r="C356" s="22"/>
      <c r="D356" s="23"/>
      <c r="E356" s="23"/>
      <c r="F356" s="24"/>
      <c r="G356" s="24"/>
      <c r="H356" s="23"/>
    </row>
    <row r="357" spans="2:8" x14ac:dyDescent="0.2">
      <c r="B357" s="22"/>
      <c r="C357" s="22"/>
      <c r="D357" s="23"/>
      <c r="E357" s="23"/>
      <c r="F357" s="24"/>
      <c r="G357" s="24"/>
      <c r="H357" s="23"/>
    </row>
    <row r="358" spans="2:8" x14ac:dyDescent="0.2">
      <c r="B358" s="22"/>
      <c r="C358" s="22"/>
      <c r="D358" s="23"/>
      <c r="E358" s="23"/>
      <c r="F358" s="24"/>
      <c r="G358" s="24"/>
      <c r="H358" s="23"/>
    </row>
    <row r="359" spans="2:8" x14ac:dyDescent="0.2">
      <c r="B359" s="22"/>
      <c r="C359" s="22"/>
      <c r="D359" s="23"/>
      <c r="E359" s="23"/>
      <c r="F359" s="24"/>
      <c r="G359" s="24"/>
      <c r="H359" s="23"/>
    </row>
    <row r="360" spans="2:8" x14ac:dyDescent="0.2">
      <c r="B360" s="22"/>
      <c r="C360" s="22"/>
      <c r="D360" s="23"/>
      <c r="E360" s="23"/>
      <c r="F360" s="24"/>
      <c r="G360" s="24"/>
      <c r="H360" s="23"/>
    </row>
    <row r="361" spans="2:8" x14ac:dyDescent="0.2">
      <c r="B361" s="22"/>
      <c r="C361" s="22"/>
      <c r="D361" s="23"/>
      <c r="E361" s="23"/>
      <c r="F361" s="24"/>
      <c r="G361" s="24"/>
      <c r="H361" s="23"/>
    </row>
    <row r="362" spans="2:8" x14ac:dyDescent="0.2">
      <c r="B362" s="22"/>
      <c r="C362" s="22"/>
      <c r="D362" s="23"/>
      <c r="E362" s="23"/>
      <c r="F362" s="24"/>
      <c r="G362" s="24"/>
      <c r="H362" s="23"/>
    </row>
    <row r="363" spans="2:8" x14ac:dyDescent="0.2">
      <c r="B363" s="22"/>
      <c r="C363" s="22"/>
      <c r="D363" s="23"/>
      <c r="E363" s="23"/>
      <c r="F363" s="24"/>
      <c r="G363" s="24"/>
      <c r="H363" s="23"/>
    </row>
    <row r="364" spans="2:8" x14ac:dyDescent="0.2">
      <c r="B364" s="22"/>
      <c r="C364" s="22"/>
      <c r="D364" s="23"/>
      <c r="E364" s="23"/>
      <c r="F364" s="24"/>
      <c r="G364" s="24"/>
      <c r="H364" s="23"/>
    </row>
    <row r="365" spans="2:8" x14ac:dyDescent="0.2">
      <c r="B365" s="22"/>
      <c r="C365" s="22"/>
      <c r="D365" s="23"/>
      <c r="E365" s="23"/>
      <c r="F365" s="24"/>
      <c r="G365" s="24"/>
      <c r="H365" s="23"/>
    </row>
    <row r="366" spans="2:8" x14ac:dyDescent="0.2">
      <c r="B366" s="22"/>
      <c r="C366" s="22"/>
      <c r="D366" s="23"/>
      <c r="E366" s="23"/>
      <c r="F366" s="24"/>
      <c r="G366" s="24"/>
      <c r="H366" s="23"/>
    </row>
    <row r="367" spans="2:8" x14ac:dyDescent="0.2">
      <c r="B367" s="22"/>
      <c r="C367" s="22"/>
      <c r="D367" s="23"/>
      <c r="E367" s="23"/>
      <c r="F367" s="24"/>
      <c r="G367" s="24"/>
      <c r="H367" s="23"/>
    </row>
    <row r="368" spans="2:8" x14ac:dyDescent="0.2">
      <c r="B368" s="22"/>
      <c r="C368" s="22"/>
      <c r="D368" s="23"/>
      <c r="E368" s="23"/>
      <c r="F368" s="24"/>
      <c r="G368" s="24"/>
      <c r="H368" s="23"/>
    </row>
    <row r="369" spans="2:8" x14ac:dyDescent="0.2">
      <c r="B369" s="22"/>
      <c r="C369" s="22"/>
      <c r="D369" s="23"/>
      <c r="E369" s="23"/>
      <c r="F369" s="24"/>
      <c r="G369" s="24"/>
      <c r="H369" s="23"/>
    </row>
    <row r="370" spans="2:8" x14ac:dyDescent="0.2">
      <c r="B370" s="22"/>
      <c r="C370" s="22"/>
      <c r="D370" s="23"/>
      <c r="E370" s="23"/>
      <c r="F370" s="24"/>
      <c r="G370" s="24"/>
      <c r="H370" s="23"/>
    </row>
    <row r="371" spans="2:8" x14ac:dyDescent="0.2">
      <c r="B371" s="22"/>
      <c r="C371" s="22"/>
      <c r="D371" s="23"/>
      <c r="E371" s="23"/>
      <c r="F371" s="24"/>
      <c r="G371" s="24"/>
      <c r="H371" s="23"/>
    </row>
    <row r="372" spans="2:8" x14ac:dyDescent="0.2">
      <c r="B372" s="22"/>
      <c r="C372" s="22"/>
      <c r="D372" s="23"/>
      <c r="E372" s="23"/>
      <c r="F372" s="24"/>
      <c r="G372" s="24"/>
      <c r="H372" s="23"/>
    </row>
    <row r="373" spans="2:8" x14ac:dyDescent="0.2">
      <c r="B373" s="22"/>
      <c r="C373" s="22"/>
      <c r="D373" s="23"/>
      <c r="E373" s="23"/>
      <c r="F373" s="24"/>
      <c r="G373" s="24"/>
      <c r="H373" s="23"/>
    </row>
    <row r="374" spans="2:8" x14ac:dyDescent="0.2">
      <c r="B374" s="22"/>
      <c r="C374" s="22"/>
      <c r="D374" s="23"/>
      <c r="E374" s="23"/>
      <c r="F374" s="24"/>
      <c r="G374" s="24"/>
      <c r="H374" s="23"/>
    </row>
    <row r="375" spans="2:8" x14ac:dyDescent="0.2">
      <c r="B375" s="22"/>
      <c r="C375" s="22"/>
      <c r="D375" s="23"/>
      <c r="E375" s="23"/>
      <c r="F375" s="24"/>
      <c r="G375" s="24"/>
      <c r="H375" s="23"/>
    </row>
    <row r="376" spans="2:8" x14ac:dyDescent="0.2">
      <c r="B376" s="22"/>
      <c r="C376" s="22"/>
      <c r="D376" s="23"/>
      <c r="E376" s="23"/>
      <c r="F376" s="24"/>
      <c r="G376" s="24"/>
      <c r="H376" s="23"/>
    </row>
    <row r="377" spans="2:8" x14ac:dyDescent="0.2">
      <c r="B377" s="22"/>
      <c r="C377" s="22"/>
      <c r="D377" s="23"/>
      <c r="E377" s="23"/>
      <c r="F377" s="24"/>
      <c r="G377" s="24"/>
      <c r="H377" s="23"/>
    </row>
    <row r="378" spans="2:8" x14ac:dyDescent="0.2">
      <c r="B378" s="22"/>
      <c r="C378" s="22"/>
      <c r="D378" s="23"/>
      <c r="E378" s="23"/>
      <c r="F378" s="24"/>
      <c r="G378" s="24"/>
      <c r="H378" s="23"/>
    </row>
    <row r="379" spans="2:8" x14ac:dyDescent="0.2">
      <c r="B379" s="22"/>
      <c r="C379" s="22"/>
      <c r="D379" s="23"/>
      <c r="E379" s="23"/>
      <c r="F379" s="24"/>
      <c r="G379" s="24"/>
      <c r="H379" s="23"/>
    </row>
    <row r="380" spans="2:8" x14ac:dyDescent="0.2">
      <c r="B380" s="22"/>
      <c r="C380" s="22"/>
      <c r="D380" s="23"/>
      <c r="E380" s="23"/>
      <c r="F380" s="24"/>
      <c r="G380" s="24"/>
      <c r="H380" s="23"/>
    </row>
    <row r="381" spans="2:8" x14ac:dyDescent="0.2">
      <c r="B381" s="22"/>
      <c r="C381" s="22"/>
      <c r="D381" s="23"/>
      <c r="E381" s="23"/>
      <c r="F381" s="24"/>
      <c r="G381" s="24"/>
      <c r="H381" s="23"/>
    </row>
    <row r="382" spans="2:8" x14ac:dyDescent="0.2">
      <c r="B382" s="22"/>
      <c r="C382" s="22"/>
      <c r="D382" s="23"/>
      <c r="E382" s="23"/>
      <c r="F382" s="24"/>
      <c r="G382" s="24"/>
      <c r="H382" s="23"/>
    </row>
    <row r="383" spans="2:8" x14ac:dyDescent="0.2">
      <c r="B383" s="22"/>
      <c r="C383" s="22"/>
      <c r="D383" s="23"/>
      <c r="E383" s="23"/>
      <c r="F383" s="24"/>
      <c r="G383" s="24"/>
      <c r="H383" s="23"/>
    </row>
    <row r="384" spans="2:8" x14ac:dyDescent="0.2">
      <c r="B384" s="22"/>
      <c r="C384" s="22"/>
      <c r="D384" s="23"/>
      <c r="E384" s="23"/>
      <c r="F384" s="24"/>
      <c r="G384" s="24"/>
      <c r="H384" s="23"/>
    </row>
    <row r="385" spans="2:8" x14ac:dyDescent="0.2">
      <c r="B385" s="22"/>
      <c r="C385" s="22"/>
      <c r="D385" s="23"/>
      <c r="E385" s="23"/>
      <c r="F385" s="24"/>
      <c r="G385" s="24"/>
      <c r="H385" s="23"/>
    </row>
    <row r="386" spans="2:8" x14ac:dyDescent="0.2">
      <c r="B386" s="22"/>
      <c r="C386" s="22"/>
      <c r="D386" s="23"/>
      <c r="E386" s="23"/>
      <c r="F386" s="24"/>
      <c r="G386" s="24"/>
      <c r="H386" s="23"/>
    </row>
    <row r="387" spans="2:8" x14ac:dyDescent="0.2">
      <c r="B387" s="22"/>
      <c r="C387" s="22"/>
      <c r="D387" s="23"/>
      <c r="E387" s="23"/>
      <c r="F387" s="24"/>
      <c r="G387" s="24"/>
      <c r="H387" s="23"/>
    </row>
    <row r="388" spans="2:8" x14ac:dyDescent="0.2">
      <c r="B388" s="22"/>
      <c r="C388" s="22"/>
      <c r="D388" s="23"/>
      <c r="E388" s="23"/>
      <c r="F388" s="24"/>
      <c r="G388" s="24"/>
      <c r="H388" s="23"/>
    </row>
    <row r="389" spans="2:8" x14ac:dyDescent="0.2">
      <c r="B389" s="22"/>
      <c r="C389" s="22"/>
      <c r="D389" s="23"/>
      <c r="E389" s="23"/>
      <c r="F389" s="24"/>
      <c r="G389" s="24"/>
      <c r="H389" s="23"/>
    </row>
    <row r="390" spans="2:8" x14ac:dyDescent="0.2">
      <c r="B390" s="22"/>
      <c r="C390" s="22"/>
      <c r="D390" s="23"/>
      <c r="E390" s="23"/>
      <c r="F390" s="24"/>
      <c r="G390" s="24"/>
      <c r="H390" s="23"/>
    </row>
    <row r="391" spans="2:8" x14ac:dyDescent="0.2">
      <c r="B391" s="22"/>
      <c r="C391" s="22"/>
      <c r="D391" s="23"/>
      <c r="E391" s="23"/>
      <c r="F391" s="24"/>
      <c r="G391" s="24"/>
      <c r="H391" s="23"/>
    </row>
    <row r="392" spans="2:8" x14ac:dyDescent="0.2">
      <c r="B392" s="22"/>
      <c r="C392" s="22"/>
      <c r="D392" s="23"/>
      <c r="E392" s="23"/>
      <c r="F392" s="24"/>
      <c r="G392" s="24"/>
      <c r="H392" s="23"/>
    </row>
    <row r="393" spans="2:8" x14ac:dyDescent="0.2">
      <c r="B393" s="22"/>
      <c r="C393" s="22"/>
      <c r="D393" s="23"/>
      <c r="E393" s="23"/>
      <c r="F393" s="24"/>
      <c r="G393" s="24"/>
      <c r="H393" s="23"/>
    </row>
    <row r="394" spans="2:8" x14ac:dyDescent="0.2">
      <c r="B394" s="22"/>
      <c r="C394" s="22"/>
      <c r="D394" s="23"/>
      <c r="E394" s="23"/>
      <c r="F394" s="24"/>
      <c r="G394" s="24"/>
      <c r="H394" s="23"/>
    </row>
    <row r="395" spans="2:8" x14ac:dyDescent="0.2">
      <c r="B395" s="22"/>
      <c r="C395" s="22"/>
      <c r="D395" s="23"/>
      <c r="E395" s="23"/>
      <c r="F395" s="24"/>
      <c r="G395" s="24"/>
      <c r="H395" s="23"/>
    </row>
    <row r="396" spans="2:8" x14ac:dyDescent="0.2">
      <c r="B396" s="22"/>
      <c r="C396" s="22"/>
      <c r="D396" s="23"/>
      <c r="E396" s="23"/>
      <c r="F396" s="24"/>
      <c r="G396" s="24"/>
      <c r="H396" s="23"/>
    </row>
    <row r="397" spans="2:8" x14ac:dyDescent="0.2">
      <c r="B397" s="22"/>
      <c r="C397" s="22"/>
      <c r="D397" s="23"/>
      <c r="E397" s="23"/>
      <c r="F397" s="24"/>
      <c r="G397" s="24"/>
      <c r="H397" s="23"/>
    </row>
    <row r="398" spans="2:8" x14ac:dyDescent="0.2">
      <c r="B398" s="22"/>
      <c r="C398" s="22"/>
      <c r="D398" s="23"/>
      <c r="E398" s="23"/>
      <c r="F398" s="24"/>
      <c r="G398" s="24"/>
      <c r="H398" s="23"/>
    </row>
    <row r="399" spans="2:8" x14ac:dyDescent="0.2">
      <c r="B399" s="22"/>
      <c r="C399" s="22"/>
      <c r="D399" s="23"/>
      <c r="E399" s="23"/>
      <c r="F399" s="24"/>
      <c r="G399" s="24"/>
      <c r="H399" s="23"/>
    </row>
    <row r="400" spans="2:8" x14ac:dyDescent="0.2">
      <c r="B400" s="22"/>
      <c r="C400" s="22"/>
      <c r="D400" s="23"/>
      <c r="E400" s="23"/>
      <c r="F400" s="24"/>
      <c r="G400" s="24"/>
      <c r="H400" s="23"/>
    </row>
    <row r="401" spans="2:8" x14ac:dyDescent="0.2">
      <c r="B401" s="22"/>
      <c r="C401" s="22"/>
      <c r="D401" s="23"/>
      <c r="E401" s="23"/>
      <c r="F401" s="24"/>
      <c r="G401" s="24"/>
      <c r="H401" s="23"/>
    </row>
    <row r="402" spans="2:8" x14ac:dyDescent="0.2">
      <c r="B402" s="22"/>
      <c r="C402" s="22"/>
      <c r="D402" s="23"/>
      <c r="E402" s="23"/>
      <c r="F402" s="24"/>
      <c r="G402" s="24"/>
      <c r="H402" s="23"/>
    </row>
    <row r="403" spans="2:8" x14ac:dyDescent="0.2">
      <c r="B403" s="22"/>
      <c r="C403" s="22"/>
      <c r="D403" s="23"/>
      <c r="E403" s="23"/>
      <c r="F403" s="24"/>
      <c r="G403" s="24"/>
      <c r="H403" s="23"/>
    </row>
    <row r="404" spans="2:8" x14ac:dyDescent="0.2">
      <c r="B404" s="22"/>
      <c r="C404" s="22"/>
      <c r="D404" s="23"/>
      <c r="E404" s="23"/>
      <c r="F404" s="24"/>
      <c r="G404" s="24"/>
      <c r="H404" s="23"/>
    </row>
    <row r="405" spans="2:8" x14ac:dyDescent="0.2">
      <c r="B405" s="22"/>
      <c r="C405" s="22"/>
      <c r="D405" s="23"/>
      <c r="E405" s="23"/>
      <c r="F405" s="24"/>
      <c r="G405" s="24"/>
      <c r="H405" s="23"/>
    </row>
    <row r="406" spans="2:8" x14ac:dyDescent="0.2">
      <c r="B406" s="22"/>
      <c r="C406" s="22"/>
      <c r="D406" s="23"/>
      <c r="E406" s="23"/>
      <c r="F406" s="24"/>
      <c r="G406" s="24"/>
      <c r="H406" s="23"/>
    </row>
    <row r="407" spans="2:8" x14ac:dyDescent="0.2">
      <c r="B407" s="22"/>
      <c r="C407" s="22"/>
      <c r="D407" s="23"/>
      <c r="E407" s="23"/>
      <c r="F407" s="24"/>
      <c r="G407" s="24"/>
      <c r="H407" s="23"/>
    </row>
    <row r="408" spans="2:8" x14ac:dyDescent="0.2">
      <c r="B408" s="22"/>
      <c r="C408" s="22"/>
      <c r="D408" s="23"/>
      <c r="E408" s="23"/>
      <c r="F408" s="24"/>
      <c r="G408" s="24"/>
      <c r="H408" s="23"/>
    </row>
    <row r="409" spans="2:8" x14ac:dyDescent="0.2">
      <c r="B409" s="22"/>
      <c r="C409" s="22"/>
      <c r="D409" s="23"/>
      <c r="E409" s="23"/>
      <c r="F409" s="24"/>
      <c r="G409" s="24"/>
      <c r="H409" s="23"/>
    </row>
    <row r="410" spans="2:8" x14ac:dyDescent="0.2">
      <c r="B410" s="22"/>
      <c r="C410" s="22"/>
      <c r="D410" s="23"/>
      <c r="E410" s="23"/>
      <c r="F410" s="24"/>
      <c r="G410" s="24"/>
      <c r="H410" s="23"/>
    </row>
    <row r="411" spans="2:8" x14ac:dyDescent="0.2">
      <c r="B411" s="22"/>
      <c r="C411" s="22"/>
      <c r="D411" s="23"/>
      <c r="E411" s="23"/>
      <c r="F411" s="24"/>
      <c r="G411" s="24"/>
      <c r="H411" s="23"/>
    </row>
    <row r="412" spans="2:8" x14ac:dyDescent="0.2">
      <c r="B412" s="22"/>
      <c r="C412" s="22"/>
      <c r="D412" s="23"/>
      <c r="E412" s="23"/>
      <c r="F412" s="24"/>
      <c r="G412" s="24"/>
      <c r="H412" s="23"/>
    </row>
    <row r="413" spans="2:8" x14ac:dyDescent="0.2">
      <c r="B413" s="22"/>
      <c r="C413" s="22"/>
      <c r="D413" s="23"/>
      <c r="E413" s="23"/>
      <c r="F413" s="24"/>
      <c r="G413" s="24"/>
      <c r="H413" s="23"/>
    </row>
    <row r="414" spans="2:8" x14ac:dyDescent="0.2">
      <c r="B414" s="22"/>
      <c r="C414" s="22"/>
      <c r="D414" s="23"/>
      <c r="E414" s="23"/>
      <c r="F414" s="24"/>
      <c r="G414" s="24"/>
      <c r="H414" s="23"/>
    </row>
    <row r="415" spans="2:8" x14ac:dyDescent="0.2">
      <c r="B415" s="22"/>
      <c r="C415" s="22"/>
      <c r="D415" s="23"/>
      <c r="E415" s="23"/>
      <c r="F415" s="24"/>
      <c r="G415" s="24"/>
      <c r="H415" s="23"/>
    </row>
    <row r="416" spans="2:8" x14ac:dyDescent="0.2">
      <c r="B416" s="22"/>
      <c r="C416" s="22"/>
      <c r="D416" s="23"/>
      <c r="E416" s="23"/>
      <c r="F416" s="24"/>
      <c r="G416" s="24"/>
      <c r="H416" s="23"/>
    </row>
    <row r="417" spans="2:8" x14ac:dyDescent="0.2">
      <c r="B417" s="22"/>
      <c r="C417" s="22"/>
      <c r="D417" s="23"/>
      <c r="E417" s="23"/>
      <c r="F417" s="24"/>
      <c r="G417" s="24"/>
      <c r="H417" s="23"/>
    </row>
  </sheetData>
  <mergeCells count="85">
    <mergeCell ref="G137:H137"/>
    <mergeCell ref="G128:H128"/>
    <mergeCell ref="G84:H84"/>
    <mergeCell ref="B169:H170"/>
    <mergeCell ref="B122:H122"/>
    <mergeCell ref="B125:H126"/>
    <mergeCell ref="B154:H154"/>
    <mergeCell ref="B149:H150"/>
    <mergeCell ref="G153:H153"/>
    <mergeCell ref="G145:H145"/>
    <mergeCell ref="G121:H121"/>
    <mergeCell ref="G108:H108"/>
    <mergeCell ref="G152:H152"/>
    <mergeCell ref="G133:H133"/>
    <mergeCell ref="G124:H124"/>
    <mergeCell ref="G111:H111"/>
    <mergeCell ref="G114:H114"/>
    <mergeCell ref="B34:H34"/>
    <mergeCell ref="B37:H37"/>
    <mergeCell ref="B43:H45"/>
    <mergeCell ref="B67:H68"/>
    <mergeCell ref="B56:H58"/>
    <mergeCell ref="G60:H60"/>
    <mergeCell ref="G42:H42"/>
    <mergeCell ref="G48:H48"/>
    <mergeCell ref="B40:G40"/>
    <mergeCell ref="B109:H109"/>
    <mergeCell ref="B106:H106"/>
    <mergeCell ref="B71:H72"/>
    <mergeCell ref="B111:F111"/>
    <mergeCell ref="B85:H86"/>
    <mergeCell ref="G79:H79"/>
    <mergeCell ref="G16:H16"/>
    <mergeCell ref="B18:H19"/>
    <mergeCell ref="G29:H29"/>
    <mergeCell ref="B30:H31"/>
    <mergeCell ref="G25:H25"/>
    <mergeCell ref="G33:H33"/>
    <mergeCell ref="G168:H168"/>
    <mergeCell ref="G156:H156"/>
    <mergeCell ref="B160:F160"/>
    <mergeCell ref="G161:H161"/>
    <mergeCell ref="G164:H164"/>
    <mergeCell ref="B167:F167"/>
    <mergeCell ref="G160:H160"/>
    <mergeCell ref="G167:H167"/>
    <mergeCell ref="B89:H90"/>
    <mergeCell ref="G88:H88"/>
    <mergeCell ref="G92:H92"/>
    <mergeCell ref="B93:H94"/>
    <mergeCell ref="B61:H64"/>
    <mergeCell ref="B75:H77"/>
    <mergeCell ref="B80:H82"/>
    <mergeCell ref="G1:H1"/>
    <mergeCell ref="B49:H49"/>
    <mergeCell ref="G47:H47"/>
    <mergeCell ref="G74:H74"/>
    <mergeCell ref="G51:H51"/>
    <mergeCell ref="G70:H70"/>
    <mergeCell ref="G66:H66"/>
    <mergeCell ref="G55:H55"/>
    <mergeCell ref="B13:D13"/>
    <mergeCell ref="G39:H39"/>
    <mergeCell ref="G17:H17"/>
    <mergeCell ref="G21:H21"/>
    <mergeCell ref="G36:H36"/>
    <mergeCell ref="B22:H23"/>
    <mergeCell ref="B26:H27"/>
    <mergeCell ref="B52:H53"/>
    <mergeCell ref="B97:H99"/>
    <mergeCell ref="B102:H103"/>
    <mergeCell ref="B157:H158"/>
    <mergeCell ref="B112:H112"/>
    <mergeCell ref="G96:H96"/>
    <mergeCell ref="G101:H101"/>
    <mergeCell ref="G105:H105"/>
    <mergeCell ref="B115:H119"/>
    <mergeCell ref="G148:H148"/>
    <mergeCell ref="B142:H143"/>
    <mergeCell ref="B146:H146"/>
    <mergeCell ref="B152:F152"/>
    <mergeCell ref="G141:H141"/>
    <mergeCell ref="B138:H139"/>
    <mergeCell ref="B134:H135"/>
    <mergeCell ref="B129:H131"/>
  </mergeCells>
  <pageMargins left="0.70866141732283472" right="0.70866141732283472" top="0.78740157480314965" bottom="0.78740157480314965" header="0.31496062992125984" footer="0.31496062992125984"/>
  <pageSetup paperSize="9" scale="64" firstPageNumber="33" orientation="portrait" useFirstPageNumber="1" r:id="rId1"/>
  <headerFooter>
    <oddFooter>&amp;L&amp;"-,Kurzíva"Zastupitelstvo Olomouckého kraje 12.12.2022
11.1. - Rozpočet Olomouckého kraje na rok 2023 - návrh rozpočtu
Příloha č. 3a): Výdaje odborů &amp;R&amp;"-,Kurzíva"Strana &amp;P (Celkem 193)</oddFooter>
  </headerFooter>
  <rowBreaks count="2" manualBreakCount="2">
    <brk id="68" min="1" max="7" man="1"/>
    <brk id="137"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78"/>
  <sheetViews>
    <sheetView showGridLines="0" view="pageBreakPreview" topLeftCell="A43" zoomScaleNormal="100" zoomScaleSheetLayoutView="100" workbookViewId="0">
      <selection activeCell="G50" sqref="G50:H54"/>
    </sheetView>
  </sheetViews>
  <sheetFormatPr defaultColWidth="9.140625" defaultRowHeight="14.25" x14ac:dyDescent="0.2"/>
  <cols>
    <col min="1" max="1" width="5.7109375" style="38" customWidth="1"/>
    <col min="2" max="2" width="8.5703125" style="43" customWidth="1"/>
    <col min="3" max="3" width="9.140625" style="43"/>
    <col min="4" max="4" width="58.7109375" style="38" customWidth="1"/>
    <col min="5" max="5" width="15.7109375" style="38" customWidth="1"/>
    <col min="6" max="6" width="17.85546875" style="36" customWidth="1"/>
    <col min="7" max="7" width="14.140625" style="36" customWidth="1"/>
    <col min="8" max="8" width="8.28515625" style="38" customWidth="1"/>
    <col min="9" max="9" width="12.7109375" style="37" customWidth="1"/>
    <col min="10" max="10" width="14.140625" style="37" customWidth="1"/>
    <col min="11" max="12" width="9.140625" style="38"/>
    <col min="13" max="13" width="13.28515625" style="38" customWidth="1"/>
    <col min="14" max="16384" width="9.140625" style="38"/>
  </cols>
  <sheetData>
    <row r="1" spans="2:39" ht="23.25" x14ac:dyDescent="0.35">
      <c r="B1" s="114" t="s">
        <v>327</v>
      </c>
      <c r="G1" s="791" t="s">
        <v>326</v>
      </c>
      <c r="H1" s="791"/>
    </row>
    <row r="3" spans="2:39" x14ac:dyDescent="0.2">
      <c r="B3" s="307" t="s">
        <v>1</v>
      </c>
      <c r="C3" s="307" t="s">
        <v>328</v>
      </c>
    </row>
    <row r="4" spans="2:39" x14ac:dyDescent="0.2">
      <c r="C4" s="307" t="s">
        <v>329</v>
      </c>
    </row>
    <row r="5" spans="2:39" s="40" customFormat="1" ht="15.75" thickBot="1" x14ac:dyDescent="0.3">
      <c r="B5" s="115"/>
      <c r="C5" s="116"/>
      <c r="F5" s="37"/>
      <c r="G5" s="37"/>
      <c r="H5" s="184" t="s">
        <v>6</v>
      </c>
      <c r="I5" s="37"/>
      <c r="J5" s="37"/>
    </row>
    <row r="6" spans="2:39" s="40" customFormat="1" ht="39.75" thickTop="1" thickBot="1" x14ac:dyDescent="0.25">
      <c r="B6" s="69" t="s">
        <v>2</v>
      </c>
      <c r="C6" s="70" t="s">
        <v>3</v>
      </c>
      <c r="D6" s="71" t="s">
        <v>4</v>
      </c>
      <c r="E6" s="72" t="s">
        <v>437</v>
      </c>
      <c r="F6" s="72" t="s">
        <v>439</v>
      </c>
      <c r="G6" s="72" t="s">
        <v>438</v>
      </c>
      <c r="H6" s="27" t="s">
        <v>5</v>
      </c>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row>
    <row r="7" spans="2:39" s="78" customFormat="1" ht="12.75" thickTop="1" thickBot="1" x14ac:dyDescent="0.25">
      <c r="B7" s="73">
        <v>1</v>
      </c>
      <c r="C7" s="74">
        <v>2</v>
      </c>
      <c r="D7" s="74">
        <v>3</v>
      </c>
      <c r="E7" s="75">
        <v>4</v>
      </c>
      <c r="F7" s="75">
        <v>5</v>
      </c>
      <c r="G7" s="75">
        <v>6</v>
      </c>
      <c r="H7" s="76" t="s">
        <v>231</v>
      </c>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row>
    <row r="8" spans="2:39" ht="15" thickTop="1" x14ac:dyDescent="0.2">
      <c r="B8" s="94">
        <v>6172</v>
      </c>
      <c r="C8" s="95">
        <v>50</v>
      </c>
      <c r="D8" s="86" t="s">
        <v>825</v>
      </c>
      <c r="E8" s="119">
        <f>SUM(I16)</f>
        <v>364820</v>
      </c>
      <c r="F8" s="33">
        <f>SUM(J16)</f>
        <v>376718</v>
      </c>
      <c r="G8" s="33">
        <f>SUM(G16)</f>
        <v>375465</v>
      </c>
      <c r="H8" s="35">
        <f>G8/E8*100</f>
        <v>102.91787730935805</v>
      </c>
    </row>
    <row r="9" spans="2:39" x14ac:dyDescent="0.2">
      <c r="B9" s="94">
        <v>6172</v>
      </c>
      <c r="C9" s="95">
        <v>51</v>
      </c>
      <c r="D9" s="98" t="s">
        <v>668</v>
      </c>
      <c r="E9" s="25">
        <f>SUM(I39)</f>
        <v>5265</v>
      </c>
      <c r="F9" s="25">
        <f>SUM(J39)</f>
        <v>5295</v>
      </c>
      <c r="G9" s="33">
        <f>SUM(G39)</f>
        <v>5315</v>
      </c>
      <c r="H9" s="35">
        <f>G9/E9*100</f>
        <v>100.94966761633428</v>
      </c>
    </row>
    <row r="10" spans="2:39" x14ac:dyDescent="0.2">
      <c r="B10" s="94">
        <v>6172</v>
      </c>
      <c r="C10" s="95">
        <v>54</v>
      </c>
      <c r="D10" s="98" t="s">
        <v>707</v>
      </c>
      <c r="E10" s="25">
        <f>SUM(I66)</f>
        <v>2500</v>
      </c>
      <c r="F10" s="33">
        <f>SUM(J66)</f>
        <v>2638</v>
      </c>
      <c r="G10" s="33">
        <f>SUM(G66)</f>
        <v>2500</v>
      </c>
      <c r="H10" s="35">
        <f>G10/E10*100</f>
        <v>100</v>
      </c>
    </row>
    <row r="11" spans="2:39" ht="29.25" thickBot="1" x14ac:dyDescent="0.25">
      <c r="B11" s="180">
        <v>6330</v>
      </c>
      <c r="C11" s="181">
        <v>53</v>
      </c>
      <c r="D11" s="188" t="s">
        <v>702</v>
      </c>
      <c r="E11" s="119">
        <f>SUM(I70)</f>
        <v>10748</v>
      </c>
      <c r="F11" s="568">
        <f>SUM(J70)</f>
        <v>10988</v>
      </c>
      <c r="G11" s="33">
        <f>SUM(G70)</f>
        <v>11063</v>
      </c>
      <c r="H11" s="35">
        <f>G11/E11*100</f>
        <v>102.93077781912913</v>
      </c>
    </row>
    <row r="12" spans="2:39" s="103" customFormat="1" ht="16.5" thickTop="1" thickBot="1" x14ac:dyDescent="0.3">
      <c r="B12" s="761" t="s">
        <v>8</v>
      </c>
      <c r="C12" s="762"/>
      <c r="D12" s="763"/>
      <c r="E12" s="101">
        <f>SUM(E8:E11)</f>
        <v>383333</v>
      </c>
      <c r="F12" s="101">
        <f>SUM(F8:F11)</f>
        <v>395639</v>
      </c>
      <c r="G12" s="101">
        <f>SUM(G8:G11)</f>
        <v>394343</v>
      </c>
      <c r="H12" s="41">
        <f t="shared" ref="H12" si="0">G12/E12*100</f>
        <v>102.8721764105882</v>
      </c>
      <c r="I12" s="206"/>
      <c r="J12" s="206"/>
    </row>
    <row r="13" spans="2:39" ht="15" thickTop="1" x14ac:dyDescent="0.2">
      <c r="B13" s="308"/>
      <c r="C13" s="308"/>
      <c r="D13" s="308"/>
      <c r="E13" s="308"/>
      <c r="F13" s="308"/>
      <c r="G13" s="308"/>
      <c r="H13" s="308"/>
    </row>
    <row r="14" spans="2:39" x14ac:dyDescent="0.2">
      <c r="B14" s="156"/>
      <c r="C14" s="156"/>
      <c r="D14" s="156"/>
      <c r="E14" s="156"/>
      <c r="F14" s="156"/>
      <c r="G14" s="156"/>
      <c r="H14" s="156"/>
      <c r="J14" s="207"/>
      <c r="K14" s="156"/>
      <c r="L14" s="156"/>
      <c r="M14" s="156"/>
      <c r="N14" s="156"/>
      <c r="O14" s="156"/>
      <c r="P14" s="156"/>
    </row>
    <row r="15" spans="2:39" ht="15" x14ac:dyDescent="0.25">
      <c r="B15" s="44" t="s">
        <v>10</v>
      </c>
      <c r="M15" s="38" t="s">
        <v>140</v>
      </c>
    </row>
    <row r="16" spans="2:39" ht="17.25" customHeight="1" thickBot="1" x14ac:dyDescent="0.3">
      <c r="B16" s="45" t="s">
        <v>832</v>
      </c>
      <c r="C16" s="46"/>
      <c r="D16" s="47"/>
      <c r="E16" s="47"/>
      <c r="F16" s="48"/>
      <c r="G16" s="774">
        <f>SUM(G17,G21,G24,G27,G30,G33,Q38,G36)</f>
        <v>375465</v>
      </c>
      <c r="H16" s="774"/>
      <c r="I16" s="208">
        <f>SUM(I17:I36)</f>
        <v>364820</v>
      </c>
      <c r="J16" s="208">
        <f>SUM(J17:J36)</f>
        <v>376718</v>
      </c>
    </row>
    <row r="17" spans="1:39" ht="15.75" thickTop="1" x14ac:dyDescent="0.25">
      <c r="A17" s="38">
        <v>5011</v>
      </c>
      <c r="B17" s="314" t="s">
        <v>202</v>
      </c>
      <c r="G17" s="779">
        <f>257630+19838</f>
        <v>277468</v>
      </c>
      <c r="H17" s="780"/>
      <c r="I17" s="214">
        <v>269554</v>
      </c>
      <c r="J17" s="214">
        <v>274354</v>
      </c>
    </row>
    <row r="18" spans="1:39" ht="16.5" customHeight="1" x14ac:dyDescent="0.2">
      <c r="B18" s="749" t="s">
        <v>473</v>
      </c>
      <c r="C18" s="749"/>
      <c r="D18" s="749"/>
      <c r="E18" s="749"/>
      <c r="F18" s="749"/>
      <c r="G18" s="749"/>
      <c r="H18" s="749"/>
    </row>
    <row r="19" spans="1:39" ht="13.5" customHeight="1" x14ac:dyDescent="0.2">
      <c r="B19" s="749"/>
      <c r="C19" s="749"/>
      <c r="D19" s="749"/>
      <c r="E19" s="749"/>
      <c r="F19" s="749"/>
      <c r="G19" s="749"/>
      <c r="H19" s="749"/>
    </row>
    <row r="20" spans="1:39" ht="15" customHeight="1" x14ac:dyDescent="0.25">
      <c r="B20" s="314"/>
    </row>
    <row r="21" spans="1:39" ht="15" x14ac:dyDescent="0.25">
      <c r="A21" s="38">
        <v>5021</v>
      </c>
      <c r="B21" s="314" t="s">
        <v>18</v>
      </c>
      <c r="G21" s="779">
        <v>2500</v>
      </c>
      <c r="H21" s="780"/>
      <c r="I21" s="37">
        <v>2500</v>
      </c>
      <c r="J21" s="37">
        <v>5968</v>
      </c>
    </row>
    <row r="22" spans="1:39" ht="15" customHeight="1" x14ac:dyDescent="0.25">
      <c r="B22" s="782" t="s">
        <v>330</v>
      </c>
      <c r="C22" s="783"/>
      <c r="D22" s="783"/>
      <c r="E22" s="783"/>
      <c r="F22" s="783"/>
      <c r="G22" s="783"/>
      <c r="H22" s="783"/>
    </row>
    <row r="23" spans="1:39" ht="16.5" customHeight="1" x14ac:dyDescent="0.25">
      <c r="B23" s="314"/>
      <c r="I23" s="37">
        <v>0</v>
      </c>
      <c r="J23" s="37">
        <v>1200</v>
      </c>
      <c r="K23" s="38" t="s">
        <v>809</v>
      </c>
    </row>
    <row r="24" spans="1:39" ht="15" x14ac:dyDescent="0.25">
      <c r="A24" s="38">
        <v>5029</v>
      </c>
      <c r="B24" s="314" t="s">
        <v>34</v>
      </c>
      <c r="G24" s="779">
        <v>430</v>
      </c>
      <c r="H24" s="780"/>
      <c r="I24" s="37">
        <v>430</v>
      </c>
      <c r="J24" s="37">
        <v>430</v>
      </c>
    </row>
    <row r="25" spans="1:39" ht="15" customHeight="1" x14ac:dyDescent="0.2">
      <c r="B25" s="782" t="s">
        <v>331</v>
      </c>
      <c r="C25" s="773"/>
      <c r="D25" s="773"/>
      <c r="E25" s="773"/>
      <c r="F25" s="773"/>
      <c r="G25" s="773"/>
      <c r="H25" s="773"/>
    </row>
    <row r="26" spans="1:39" ht="14.25" customHeight="1" x14ac:dyDescent="0.25">
      <c r="B26" s="314"/>
    </row>
    <row r="27" spans="1:39" ht="13.9" customHeight="1" x14ac:dyDescent="0.25">
      <c r="A27" s="38">
        <v>5031</v>
      </c>
      <c r="B27" s="314" t="s">
        <v>20</v>
      </c>
      <c r="G27" s="779">
        <f>63922+4920</f>
        <v>68842</v>
      </c>
      <c r="H27" s="780"/>
      <c r="I27" s="37">
        <v>66881</v>
      </c>
      <c r="J27" s="37">
        <v>68620</v>
      </c>
    </row>
    <row r="28" spans="1:39" ht="27.75" customHeight="1" x14ac:dyDescent="0.2">
      <c r="B28" s="782" t="s">
        <v>474</v>
      </c>
      <c r="C28" s="773"/>
      <c r="D28" s="773"/>
      <c r="E28" s="773"/>
      <c r="F28" s="773"/>
      <c r="G28" s="773"/>
      <c r="H28" s="773"/>
    </row>
    <row r="29" spans="1:39" s="37" customFormat="1" ht="14.25" customHeight="1" x14ac:dyDescent="0.25">
      <c r="A29" s="38"/>
      <c r="B29" s="314"/>
      <c r="C29" s="43"/>
      <c r="D29" s="38"/>
      <c r="E29" s="38"/>
      <c r="F29" s="36"/>
      <c r="G29" s="36"/>
      <c r="H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row>
    <row r="30" spans="1:39" s="37" customFormat="1" ht="15" x14ac:dyDescent="0.25">
      <c r="A30" s="38">
        <v>5032</v>
      </c>
      <c r="B30" s="314" t="s">
        <v>35</v>
      </c>
      <c r="C30" s="43"/>
      <c r="D30" s="38"/>
      <c r="E30" s="38"/>
      <c r="F30" s="36"/>
      <c r="G30" s="779">
        <f>23198+1786</f>
        <v>24984</v>
      </c>
      <c r="H30" s="780"/>
      <c r="I30" s="37">
        <v>24272</v>
      </c>
      <c r="J30" s="37">
        <v>24903</v>
      </c>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row>
    <row r="31" spans="1:39" s="37" customFormat="1" ht="14.25" customHeight="1" x14ac:dyDescent="0.2">
      <c r="A31" s="38"/>
      <c r="B31" s="782" t="s">
        <v>475</v>
      </c>
      <c r="C31" s="782"/>
      <c r="D31" s="782"/>
      <c r="E31" s="782"/>
      <c r="F31" s="782"/>
      <c r="G31" s="782"/>
      <c r="H31" s="782"/>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row>
    <row r="32" spans="1:39" s="37" customFormat="1" ht="18" customHeight="1" x14ac:dyDescent="0.25">
      <c r="A32" s="38"/>
      <c r="B32" s="314"/>
      <c r="C32" s="43"/>
      <c r="D32" s="38"/>
      <c r="E32" s="38"/>
      <c r="F32" s="36"/>
      <c r="G32" s="36"/>
      <c r="H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row>
    <row r="33" spans="1:39" s="37" customFormat="1" ht="30" customHeight="1" x14ac:dyDescent="0.25">
      <c r="A33" s="38">
        <v>5038</v>
      </c>
      <c r="B33" s="790" t="s">
        <v>476</v>
      </c>
      <c r="C33" s="790"/>
      <c r="D33" s="790"/>
      <c r="E33" s="790"/>
      <c r="F33" s="790"/>
      <c r="G33" s="779">
        <f>1108+83</f>
        <v>1191</v>
      </c>
      <c r="H33" s="780"/>
      <c r="I33" s="37">
        <v>1133</v>
      </c>
      <c r="J33" s="37">
        <v>1193</v>
      </c>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row>
    <row r="34" spans="1:39" s="37" customFormat="1" ht="15" x14ac:dyDescent="0.25">
      <c r="A34" s="38"/>
      <c r="B34" s="782" t="s">
        <v>477</v>
      </c>
      <c r="C34" s="783"/>
      <c r="D34" s="783"/>
      <c r="E34" s="783"/>
      <c r="F34" s="783"/>
      <c r="G34" s="783"/>
      <c r="H34" s="783"/>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row>
    <row r="35" spans="1:39" s="37" customFormat="1" ht="12.75" customHeight="1" x14ac:dyDescent="0.25">
      <c r="A35" s="38"/>
      <c r="B35" s="314"/>
      <c r="C35" s="43"/>
      <c r="D35" s="38"/>
      <c r="E35" s="38"/>
      <c r="F35" s="36"/>
      <c r="G35" s="36"/>
      <c r="H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row>
    <row r="36" spans="1:39" s="37" customFormat="1" ht="15" x14ac:dyDescent="0.25">
      <c r="A36" s="38">
        <v>5039</v>
      </c>
      <c r="B36" s="314" t="s">
        <v>21</v>
      </c>
      <c r="C36" s="43"/>
      <c r="D36" s="38"/>
      <c r="E36" s="38"/>
      <c r="F36" s="36"/>
      <c r="G36" s="779">
        <v>50</v>
      </c>
      <c r="H36" s="780"/>
      <c r="I36" s="37">
        <v>50</v>
      </c>
      <c r="J36" s="37">
        <v>50</v>
      </c>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row>
    <row r="37" spans="1:39" s="37" customFormat="1" x14ac:dyDescent="0.2">
      <c r="A37" s="38"/>
      <c r="B37" s="787" t="s">
        <v>332</v>
      </c>
      <c r="C37" s="787"/>
      <c r="D37" s="787"/>
      <c r="E37" s="787"/>
      <c r="F37" s="787"/>
      <c r="G37" s="787"/>
      <c r="H37" s="787"/>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row>
    <row r="38" spans="1:39" s="37" customFormat="1" ht="15" x14ac:dyDescent="0.25">
      <c r="A38" s="38"/>
      <c r="B38" s="314"/>
      <c r="C38" s="43"/>
      <c r="D38" s="38"/>
      <c r="E38" s="38"/>
      <c r="F38" s="36"/>
      <c r="G38" s="36"/>
      <c r="H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row>
    <row r="39" spans="1:39" s="37" customFormat="1" ht="15.75" thickBot="1" x14ac:dyDescent="0.3">
      <c r="A39" s="38"/>
      <c r="B39" s="45" t="s">
        <v>669</v>
      </c>
      <c r="C39" s="46"/>
      <c r="D39" s="47"/>
      <c r="E39" s="47"/>
      <c r="F39" s="48"/>
      <c r="G39" s="774">
        <f>SUM(G40,G43,G46,G49,G57,G60,G63)</f>
        <v>5315</v>
      </c>
      <c r="H39" s="774"/>
      <c r="I39" s="208">
        <f>SUM(I40:I63)</f>
        <v>5265</v>
      </c>
      <c r="J39" s="208">
        <f>SUM(J40:J63)</f>
        <v>5295</v>
      </c>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row>
    <row r="40" spans="1:39" s="37" customFormat="1" ht="18.75" customHeight="1" thickTop="1" x14ac:dyDescent="0.25">
      <c r="A40" s="38">
        <v>5142</v>
      </c>
      <c r="B40" s="785" t="s">
        <v>831</v>
      </c>
      <c r="C40" s="786"/>
      <c r="D40" s="786"/>
      <c r="E40" s="311"/>
      <c r="F40" s="310"/>
      <c r="G40" s="779">
        <v>5</v>
      </c>
      <c r="H40" s="780"/>
      <c r="I40" s="37">
        <v>5</v>
      </c>
      <c r="J40" s="37">
        <v>5</v>
      </c>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row>
    <row r="41" spans="1:39" s="37" customFormat="1" ht="12.75" customHeight="1" x14ac:dyDescent="0.25">
      <c r="A41" s="38"/>
      <c r="B41" s="782" t="s">
        <v>333</v>
      </c>
      <c r="C41" s="784"/>
      <c r="D41" s="784"/>
      <c r="E41" s="784"/>
      <c r="F41" s="784"/>
      <c r="G41" s="784"/>
      <c r="H41" s="784"/>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row>
    <row r="42" spans="1:39" s="37" customFormat="1" ht="12.75" customHeight="1" x14ac:dyDescent="0.2">
      <c r="A42" s="38"/>
      <c r="B42" s="309"/>
      <c r="C42" s="309"/>
      <c r="D42" s="309"/>
      <c r="E42" s="309"/>
      <c r="F42" s="309"/>
      <c r="G42" s="309"/>
      <c r="H42" s="309"/>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row>
    <row r="43" spans="1:39" s="37" customFormat="1" ht="15" x14ac:dyDescent="0.25">
      <c r="A43" s="38">
        <v>5163</v>
      </c>
      <c r="B43" s="314" t="s">
        <v>25</v>
      </c>
      <c r="C43" s="310"/>
      <c r="D43" s="310"/>
      <c r="E43" s="310"/>
      <c r="F43" s="310"/>
      <c r="G43" s="779">
        <v>10</v>
      </c>
      <c r="H43" s="780"/>
      <c r="I43" s="37">
        <v>10</v>
      </c>
      <c r="J43" s="37">
        <v>10</v>
      </c>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row>
    <row r="44" spans="1:39" s="37" customFormat="1" ht="15" x14ac:dyDescent="0.25">
      <c r="A44" s="38"/>
      <c r="B44" s="787" t="s">
        <v>334</v>
      </c>
      <c r="C44" s="787"/>
      <c r="D44" s="787"/>
      <c r="E44" s="787"/>
      <c r="F44" s="787"/>
      <c r="G44" s="788"/>
      <c r="H44" s="789"/>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row>
    <row r="45" spans="1:39" s="37" customFormat="1" ht="17.25" customHeight="1" x14ac:dyDescent="0.25">
      <c r="A45" s="38"/>
      <c r="B45" s="314"/>
      <c r="C45" s="310"/>
      <c r="D45" s="310"/>
      <c r="E45" s="310"/>
      <c r="F45" s="310"/>
      <c r="G45" s="310"/>
      <c r="H45" s="310"/>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row>
    <row r="46" spans="1:39" s="37" customFormat="1" ht="15" x14ac:dyDescent="0.25">
      <c r="A46" s="38">
        <v>5164</v>
      </c>
      <c r="B46" s="314" t="s">
        <v>30</v>
      </c>
      <c r="C46" s="310"/>
      <c r="D46" s="310"/>
      <c r="E46" s="310"/>
      <c r="F46" s="310"/>
      <c r="G46" s="779">
        <v>50</v>
      </c>
      <c r="H46" s="780"/>
      <c r="I46" s="37">
        <v>50</v>
      </c>
      <c r="J46" s="37">
        <v>50</v>
      </c>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row>
    <row r="47" spans="1:39" x14ac:dyDescent="0.2">
      <c r="B47" s="787" t="s">
        <v>478</v>
      </c>
      <c r="C47" s="787"/>
      <c r="D47" s="787"/>
      <c r="E47" s="787"/>
      <c r="F47" s="787"/>
      <c r="G47" s="788"/>
      <c r="H47" s="788"/>
    </row>
    <row r="49" spans="1:39" ht="15" x14ac:dyDescent="0.25">
      <c r="A49" s="38">
        <v>5167</v>
      </c>
      <c r="B49" s="21" t="s">
        <v>13</v>
      </c>
      <c r="C49" s="161"/>
      <c r="D49" s="161"/>
      <c r="E49" s="161"/>
      <c r="F49" s="161"/>
      <c r="G49" s="751">
        <f>SUM(G50,G52,G54)</f>
        <v>2000</v>
      </c>
      <c r="H49" s="775"/>
      <c r="J49" s="37">
        <v>2000</v>
      </c>
    </row>
    <row r="50" spans="1:39" ht="15" x14ac:dyDescent="0.25">
      <c r="B50" s="776" t="s">
        <v>259</v>
      </c>
      <c r="C50" s="776"/>
      <c r="D50" s="776"/>
      <c r="E50" s="776"/>
      <c r="F50" s="776"/>
      <c r="G50" s="777">
        <v>1000</v>
      </c>
      <c r="H50" s="778"/>
      <c r="I50" s="37">
        <v>1000</v>
      </c>
    </row>
    <row r="51" spans="1:39" ht="15" customHeight="1" x14ac:dyDescent="0.25">
      <c r="B51" s="289"/>
      <c r="C51" s="289"/>
      <c r="D51" s="289"/>
      <c r="E51" s="289"/>
      <c r="F51" s="289"/>
      <c r="G51" s="513"/>
      <c r="H51" s="513"/>
    </row>
    <row r="52" spans="1:39" s="103" customFormat="1" ht="15" x14ac:dyDescent="0.25">
      <c r="B52" s="776" t="s">
        <v>157</v>
      </c>
      <c r="C52" s="776"/>
      <c r="D52" s="776"/>
      <c r="E52" s="776"/>
      <c r="F52" s="776"/>
      <c r="G52" s="777">
        <v>300</v>
      </c>
      <c r="H52" s="778"/>
      <c r="I52" s="206">
        <v>300</v>
      </c>
      <c r="J52" s="206"/>
    </row>
    <row r="53" spans="1:39" ht="15" customHeight="1" x14ac:dyDescent="0.2">
      <c r="B53" s="487"/>
      <c r="C53" s="487"/>
      <c r="D53" s="487"/>
      <c r="E53" s="487"/>
      <c r="F53" s="487"/>
      <c r="G53" s="487"/>
      <c r="H53" s="487"/>
    </row>
    <row r="54" spans="1:39" s="103" customFormat="1" ht="15" x14ac:dyDescent="0.25">
      <c r="B54" s="776" t="s">
        <v>237</v>
      </c>
      <c r="C54" s="776"/>
      <c r="D54" s="776"/>
      <c r="E54" s="776"/>
      <c r="F54" s="776"/>
      <c r="G54" s="777">
        <v>700</v>
      </c>
      <c r="H54" s="778"/>
      <c r="I54" s="206">
        <v>700</v>
      </c>
      <c r="J54" s="206"/>
    </row>
    <row r="55" spans="1:39" s="103" customFormat="1" ht="15.75" customHeight="1" x14ac:dyDescent="0.25">
      <c r="B55" s="750" t="s">
        <v>479</v>
      </c>
      <c r="C55" s="750"/>
      <c r="D55" s="750"/>
      <c r="E55" s="750"/>
      <c r="F55" s="489"/>
      <c r="G55" s="490"/>
      <c r="H55" s="491"/>
      <c r="I55" s="206"/>
      <c r="J55" s="206"/>
    </row>
    <row r="56" spans="1:39" ht="12" customHeight="1" x14ac:dyDescent="0.25">
      <c r="B56" s="314"/>
      <c r="C56" s="310"/>
      <c r="D56" s="310"/>
      <c r="E56" s="310"/>
      <c r="F56" s="310"/>
      <c r="G56" s="310"/>
      <c r="H56" s="310"/>
    </row>
    <row r="57" spans="1:39" ht="15" x14ac:dyDescent="0.25">
      <c r="A57" s="38">
        <v>5169</v>
      </c>
      <c r="B57" s="21" t="s">
        <v>14</v>
      </c>
      <c r="C57" s="22"/>
      <c r="D57" s="23"/>
      <c r="E57" s="24"/>
      <c r="F57" s="24"/>
      <c r="G57" s="751">
        <v>50</v>
      </c>
      <c r="H57" s="752"/>
      <c r="I57" s="68">
        <v>0</v>
      </c>
      <c r="J57" s="68">
        <v>50</v>
      </c>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row>
    <row r="58" spans="1:39" ht="12" customHeight="1" x14ac:dyDescent="0.2">
      <c r="B58" s="773" t="s">
        <v>480</v>
      </c>
      <c r="C58" s="773"/>
      <c r="D58" s="773"/>
      <c r="E58" s="773"/>
      <c r="F58" s="773"/>
      <c r="G58" s="773"/>
      <c r="H58" s="773"/>
    </row>
    <row r="59" spans="1:39" ht="12" customHeight="1" x14ac:dyDescent="0.25">
      <c r="B59" s="492"/>
      <c r="C59" s="488"/>
      <c r="D59" s="488"/>
      <c r="E59" s="488"/>
      <c r="F59" s="488"/>
      <c r="G59" s="488"/>
      <c r="H59" s="488"/>
    </row>
    <row r="60" spans="1:39" s="23" customFormat="1" ht="15" x14ac:dyDescent="0.25">
      <c r="A60" s="23">
        <v>5173</v>
      </c>
      <c r="B60" s="21" t="s">
        <v>234</v>
      </c>
      <c r="C60" s="161"/>
      <c r="D60" s="161"/>
      <c r="E60" s="161"/>
      <c r="F60" s="161"/>
      <c r="G60" s="751">
        <v>3000</v>
      </c>
      <c r="H60" s="775"/>
      <c r="I60" s="68">
        <v>3000</v>
      </c>
      <c r="J60" s="68">
        <v>2980</v>
      </c>
    </row>
    <row r="61" spans="1:39" s="23" customFormat="1" ht="18" customHeight="1" x14ac:dyDescent="0.2">
      <c r="B61" s="781" t="s">
        <v>481</v>
      </c>
      <c r="C61" s="781"/>
      <c r="D61" s="781"/>
      <c r="E61" s="781"/>
      <c r="F61" s="781"/>
      <c r="G61" s="781"/>
      <c r="H61" s="781"/>
      <c r="I61" s="68"/>
      <c r="J61" s="68"/>
    </row>
    <row r="62" spans="1:39" s="23" customFormat="1" ht="18.600000000000001" customHeight="1" x14ac:dyDescent="0.2">
      <c r="B62" s="304"/>
      <c r="C62" s="304"/>
      <c r="D62" s="304"/>
      <c r="E62" s="304"/>
      <c r="F62" s="304"/>
      <c r="G62" s="304"/>
      <c r="H62" s="304"/>
      <c r="I62" s="68"/>
      <c r="J62" s="68"/>
    </row>
    <row r="63" spans="1:39" ht="15" x14ac:dyDescent="0.25">
      <c r="A63" s="38">
        <v>5176</v>
      </c>
      <c r="B63" s="21" t="s">
        <v>482</v>
      </c>
      <c r="C63" s="310"/>
      <c r="D63" s="310"/>
      <c r="E63" s="310"/>
      <c r="F63" s="310"/>
      <c r="G63" s="779">
        <v>200</v>
      </c>
      <c r="H63" s="780"/>
      <c r="I63" s="37">
        <v>200</v>
      </c>
      <c r="J63" s="37">
        <v>200</v>
      </c>
    </row>
    <row r="64" spans="1:39" ht="15" x14ac:dyDescent="0.25">
      <c r="B64" s="307" t="s">
        <v>483</v>
      </c>
      <c r="C64" s="310"/>
      <c r="D64" s="310"/>
      <c r="E64" s="310"/>
      <c r="F64" s="310"/>
      <c r="G64" s="310"/>
      <c r="H64" s="310"/>
    </row>
    <row r="65" spans="1:10" ht="13.5" customHeight="1" x14ac:dyDescent="0.25">
      <c r="B65" s="314"/>
      <c r="C65" s="310"/>
      <c r="D65" s="310"/>
      <c r="E65" s="310"/>
      <c r="F65" s="310"/>
      <c r="G65" s="310"/>
      <c r="H65" s="310"/>
    </row>
    <row r="66" spans="1:10" ht="15.75" thickBot="1" x14ac:dyDescent="0.3">
      <c r="B66" s="45" t="s">
        <v>709</v>
      </c>
      <c r="C66" s="46"/>
      <c r="D66" s="47"/>
      <c r="E66" s="47"/>
      <c r="F66" s="48"/>
      <c r="G66" s="774">
        <f>SUM(G67)</f>
        <v>2500</v>
      </c>
      <c r="H66" s="774"/>
      <c r="I66" s="37">
        <v>2500</v>
      </c>
      <c r="J66" s="37">
        <v>2638</v>
      </c>
    </row>
    <row r="67" spans="1:10" ht="15.75" thickTop="1" x14ac:dyDescent="0.25">
      <c r="A67" s="38">
        <v>5424</v>
      </c>
      <c r="B67" s="113" t="s">
        <v>486</v>
      </c>
      <c r="G67" s="779">
        <v>2500</v>
      </c>
      <c r="H67" s="780"/>
    </row>
    <row r="68" spans="1:10" ht="15" x14ac:dyDescent="0.25">
      <c r="B68" s="307" t="s">
        <v>261</v>
      </c>
      <c r="G68" s="305"/>
      <c r="H68" s="306"/>
    </row>
    <row r="69" spans="1:10" ht="15" x14ac:dyDescent="0.25">
      <c r="B69" s="392"/>
      <c r="G69" s="390"/>
      <c r="H69" s="391"/>
    </row>
    <row r="70" spans="1:10" ht="30" customHeight="1" thickBot="1" x14ac:dyDescent="0.3">
      <c r="B70" s="755" t="s">
        <v>704</v>
      </c>
      <c r="C70" s="756"/>
      <c r="D70" s="756"/>
      <c r="E70" s="756"/>
      <c r="F70" s="756"/>
      <c r="G70" s="774">
        <f>SUM(G71)</f>
        <v>11063</v>
      </c>
      <c r="H70" s="774"/>
      <c r="I70" s="37">
        <v>10748</v>
      </c>
      <c r="J70" s="37">
        <v>10988</v>
      </c>
    </row>
    <row r="71" spans="1:10" ht="15.75" thickTop="1" x14ac:dyDescent="0.25">
      <c r="A71" s="38">
        <v>5342</v>
      </c>
      <c r="B71" s="113" t="s">
        <v>833</v>
      </c>
      <c r="C71" s="161"/>
      <c r="D71" s="161"/>
      <c r="E71" s="161"/>
      <c r="F71" s="161"/>
      <c r="G71" s="751">
        <f>10270+793</f>
        <v>11063</v>
      </c>
      <c r="H71" s="775"/>
      <c r="I71" s="68"/>
      <c r="J71" s="68"/>
    </row>
    <row r="72" spans="1:10" ht="15" x14ac:dyDescent="0.25">
      <c r="B72" s="602" t="s">
        <v>488</v>
      </c>
      <c r="C72" s="161"/>
      <c r="D72" s="161"/>
      <c r="E72" s="161"/>
      <c r="F72" s="161"/>
      <c r="G72" s="161"/>
      <c r="H72" s="161"/>
      <c r="I72" s="68"/>
      <c r="J72" s="68"/>
    </row>
    <row r="76" spans="1:10" x14ac:dyDescent="0.2">
      <c r="D76" s="300" t="s">
        <v>317</v>
      </c>
      <c r="E76" s="301">
        <f>SUM(E12)</f>
        <v>383333</v>
      </c>
      <c r="F76" s="301">
        <f>SUM(F12)</f>
        <v>395639</v>
      </c>
      <c r="G76" s="301">
        <f>SUM(G12)</f>
        <v>394343</v>
      </c>
    </row>
    <row r="77" spans="1:10" x14ac:dyDescent="0.2">
      <c r="D77" s="300" t="s">
        <v>318</v>
      </c>
      <c r="E77" s="301">
        <v>0</v>
      </c>
      <c r="F77" s="301">
        <v>0</v>
      </c>
      <c r="G77" s="301">
        <v>0</v>
      </c>
    </row>
    <row r="78" spans="1:10" ht="15" x14ac:dyDescent="0.25">
      <c r="D78" s="302" t="s">
        <v>313</v>
      </c>
      <c r="E78" s="303">
        <f>SUM(E76:E77)</f>
        <v>383333</v>
      </c>
      <c r="F78" s="303">
        <f t="shared" ref="F78:G78" si="1">SUM(F76:F77)</f>
        <v>395639</v>
      </c>
      <c r="G78" s="303">
        <f t="shared" si="1"/>
        <v>394343</v>
      </c>
    </row>
  </sheetData>
  <mergeCells count="46">
    <mergeCell ref="B33:F33"/>
    <mergeCell ref="B55:E55"/>
    <mergeCell ref="G30:H30"/>
    <mergeCell ref="G1:H1"/>
    <mergeCell ref="B12:D12"/>
    <mergeCell ref="G16:H16"/>
    <mergeCell ref="G17:H17"/>
    <mergeCell ref="B18:H19"/>
    <mergeCell ref="G21:H21"/>
    <mergeCell ref="B22:H22"/>
    <mergeCell ref="G24:H24"/>
    <mergeCell ref="B25:H25"/>
    <mergeCell ref="G27:H27"/>
    <mergeCell ref="B28:H28"/>
    <mergeCell ref="G71:H71"/>
    <mergeCell ref="B31:H31"/>
    <mergeCell ref="G33:H33"/>
    <mergeCell ref="B34:H34"/>
    <mergeCell ref="B41:H41"/>
    <mergeCell ref="B40:D40"/>
    <mergeCell ref="G40:H40"/>
    <mergeCell ref="G36:H36"/>
    <mergeCell ref="B37:H37"/>
    <mergeCell ref="G39:H39"/>
    <mergeCell ref="B47:F47"/>
    <mergeCell ref="G47:H47"/>
    <mergeCell ref="G46:H46"/>
    <mergeCell ref="G43:H43"/>
    <mergeCell ref="B44:F44"/>
    <mergeCell ref="G44:H44"/>
    <mergeCell ref="G57:H57"/>
    <mergeCell ref="B58:H58"/>
    <mergeCell ref="B70:F70"/>
    <mergeCell ref="G70:H70"/>
    <mergeCell ref="G49:H49"/>
    <mergeCell ref="B50:F50"/>
    <mergeCell ref="G50:H50"/>
    <mergeCell ref="B52:F52"/>
    <mergeCell ref="G52:H52"/>
    <mergeCell ref="B54:F54"/>
    <mergeCell ref="G54:H54"/>
    <mergeCell ref="G66:H66"/>
    <mergeCell ref="G67:H67"/>
    <mergeCell ref="G60:H60"/>
    <mergeCell ref="B61:H61"/>
    <mergeCell ref="G63:H63"/>
  </mergeCells>
  <pageMargins left="0.70866141732283472" right="0.70866141732283472" top="0.78740157480314965" bottom="0.78740157480314965" header="0.31496062992125984" footer="0.31496062992125984"/>
  <pageSetup paperSize="9" scale="64" firstPageNumber="36" orientation="portrait" useFirstPageNumber="1" r:id="rId1"/>
  <headerFooter>
    <oddFooter>&amp;L&amp;"-,Kurzíva"Zastupitelstvo Olomouckého kraje 12.12.2022
11.1. - Rozpočet Olomouckého kraje na rok 2023 - návrh rozpočtu
Příloha č. 3a): Výdaje odborů &amp;R&amp;"-,Kurzíva"Strana &amp;P (Celkem 193)</oddFooter>
  </headerFooter>
  <rowBreaks count="1" manualBreakCount="1">
    <brk id="64" min="1" max="7" man="1"/>
  </rowBreaks>
  <colBreaks count="1" manualBreakCount="1">
    <brk id="12" max="10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179"/>
  <sheetViews>
    <sheetView showGridLines="0" view="pageBreakPreview" topLeftCell="A4" zoomScaleNormal="100" zoomScaleSheetLayoutView="100" workbookViewId="0">
      <selection activeCell="G33" sqref="G33:H37"/>
    </sheetView>
  </sheetViews>
  <sheetFormatPr defaultColWidth="9.140625" defaultRowHeight="14.25" x14ac:dyDescent="0.2"/>
  <cols>
    <col min="1" max="1" width="5.7109375" style="38" customWidth="1"/>
    <col min="2" max="2" width="8.5703125" style="43" customWidth="1"/>
    <col min="3" max="3" width="9.140625" style="43"/>
    <col min="4" max="4" width="58.7109375" style="38" customWidth="1"/>
    <col min="5" max="5" width="15.7109375" style="38" customWidth="1"/>
    <col min="6" max="6" width="15.7109375" style="36" customWidth="1"/>
    <col min="7" max="7" width="14.140625" style="36" customWidth="1"/>
    <col min="8" max="8" width="8.28515625" style="38" customWidth="1"/>
    <col min="9" max="10" width="10.42578125" style="37" customWidth="1"/>
    <col min="11" max="11" width="9.140625" style="40"/>
    <col min="12" max="12" width="9.140625" style="38"/>
    <col min="13" max="13" width="13.28515625" style="38" customWidth="1"/>
    <col min="14" max="16384" width="9.140625" style="38"/>
  </cols>
  <sheetData>
    <row r="1" spans="2:39" ht="23.25" x14ac:dyDescent="0.35">
      <c r="B1" s="114" t="s">
        <v>88</v>
      </c>
      <c r="G1" s="791" t="s">
        <v>33</v>
      </c>
      <c r="H1" s="791"/>
    </row>
    <row r="3" spans="2:39" x14ac:dyDescent="0.2">
      <c r="B3" s="53" t="s">
        <v>1</v>
      </c>
      <c r="C3" s="53" t="s">
        <v>122</v>
      </c>
    </row>
    <row r="4" spans="2:39" x14ac:dyDescent="0.2">
      <c r="C4" s="53" t="s">
        <v>41</v>
      </c>
    </row>
    <row r="5" spans="2:39" s="40" customFormat="1" ht="15.75" thickBot="1" x14ac:dyDescent="0.3">
      <c r="B5" s="115"/>
      <c r="C5" s="116"/>
      <c r="F5" s="37"/>
      <c r="G5" s="37"/>
      <c r="H5" s="184" t="s">
        <v>6</v>
      </c>
      <c r="I5" s="37"/>
      <c r="J5" s="37"/>
    </row>
    <row r="6" spans="2:39" s="40" customFormat="1" ht="39.75" thickTop="1" thickBot="1" x14ac:dyDescent="0.25">
      <c r="B6" s="69" t="s">
        <v>2</v>
      </c>
      <c r="C6" s="70" t="s">
        <v>3</v>
      </c>
      <c r="D6" s="71" t="s">
        <v>4</v>
      </c>
      <c r="E6" s="72" t="s">
        <v>437</v>
      </c>
      <c r="F6" s="72" t="s">
        <v>439</v>
      </c>
      <c r="G6" s="72" t="s">
        <v>438</v>
      </c>
      <c r="H6" s="27" t="s">
        <v>5</v>
      </c>
      <c r="I6" s="68"/>
      <c r="J6" s="68"/>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row>
    <row r="7" spans="2:39" s="78" customFormat="1" thickTop="1" thickBot="1" x14ac:dyDescent="0.25">
      <c r="B7" s="73">
        <v>1</v>
      </c>
      <c r="C7" s="74">
        <v>2</v>
      </c>
      <c r="D7" s="74">
        <v>3</v>
      </c>
      <c r="E7" s="75">
        <v>4</v>
      </c>
      <c r="F7" s="75">
        <v>5</v>
      </c>
      <c r="G7" s="75">
        <v>6</v>
      </c>
      <c r="H7" s="76" t="s">
        <v>231</v>
      </c>
      <c r="I7" s="212"/>
      <c r="J7" s="212"/>
      <c r="K7" s="66"/>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row>
    <row r="8" spans="2:39" ht="15" hidden="1" thickTop="1" x14ac:dyDescent="0.2">
      <c r="B8" s="94">
        <v>6172</v>
      </c>
      <c r="C8" s="95">
        <v>50</v>
      </c>
      <c r="D8" s="86" t="s">
        <v>193</v>
      </c>
      <c r="E8" s="119"/>
      <c r="F8" s="33"/>
      <c r="G8" s="33"/>
      <c r="H8" s="35" t="e">
        <f>G8/E8*100</f>
        <v>#DIV/0!</v>
      </c>
    </row>
    <row r="9" spans="2:39" ht="15" thickTop="1" x14ac:dyDescent="0.2">
      <c r="B9" s="94">
        <v>6172</v>
      </c>
      <c r="C9" s="95">
        <v>51</v>
      </c>
      <c r="D9" s="98" t="s">
        <v>668</v>
      </c>
      <c r="E9" s="25">
        <f>SUM(I17)</f>
        <v>95959</v>
      </c>
      <c r="F9" s="33">
        <f>SUM(J17)</f>
        <v>97126</v>
      </c>
      <c r="G9" s="33">
        <f>SUM(G17)</f>
        <v>118372</v>
      </c>
      <c r="H9" s="35">
        <f>G9/E9*100</f>
        <v>123.35685032149146</v>
      </c>
    </row>
    <row r="10" spans="2:39" ht="29.25" thickBot="1" x14ac:dyDescent="0.25">
      <c r="B10" s="180">
        <v>6172</v>
      </c>
      <c r="C10" s="181">
        <v>53</v>
      </c>
      <c r="D10" s="188" t="s">
        <v>702</v>
      </c>
      <c r="E10" s="96">
        <f>SUM(I169)</f>
        <v>260</v>
      </c>
      <c r="F10" s="96">
        <f>SUM(J169)</f>
        <v>260</v>
      </c>
      <c r="G10" s="49">
        <f>SUM(G169)</f>
        <v>260</v>
      </c>
      <c r="H10" s="97">
        <f>G10/E10*100</f>
        <v>100</v>
      </c>
    </row>
    <row r="11" spans="2:39" hidden="1" x14ac:dyDescent="0.2">
      <c r="B11" s="94">
        <v>6172</v>
      </c>
      <c r="C11" s="95">
        <v>54</v>
      </c>
      <c r="D11" s="98" t="s">
        <v>9</v>
      </c>
      <c r="E11" s="25"/>
      <c r="F11" s="33"/>
      <c r="G11" s="33"/>
      <c r="H11" s="35" t="e">
        <f>G11/E11*100</f>
        <v>#DIV/0!</v>
      </c>
    </row>
    <row r="12" spans="2:39" ht="29.25" hidden="1" thickBot="1" x14ac:dyDescent="0.25">
      <c r="B12" s="180">
        <v>6330</v>
      </c>
      <c r="C12" s="181">
        <v>53</v>
      </c>
      <c r="D12" s="188" t="s">
        <v>194</v>
      </c>
      <c r="E12" s="96"/>
      <c r="F12" s="49"/>
      <c r="G12" s="49"/>
      <c r="H12" s="97" t="e">
        <f>G12/E12*100</f>
        <v>#DIV/0!</v>
      </c>
    </row>
    <row r="13" spans="2:39" s="103" customFormat="1" ht="16.5" thickTop="1" thickBot="1" x14ac:dyDescent="0.3">
      <c r="B13" s="761" t="s">
        <v>8</v>
      </c>
      <c r="C13" s="762"/>
      <c r="D13" s="763"/>
      <c r="E13" s="101">
        <f>SUM(E8:E12)</f>
        <v>96219</v>
      </c>
      <c r="F13" s="101">
        <f>SUM(F8:F12)</f>
        <v>97386</v>
      </c>
      <c r="G13" s="101">
        <f>SUM(G8:G12)</f>
        <v>118632</v>
      </c>
      <c r="H13" s="41">
        <f t="shared" ref="H13" si="0">G13/E13*100</f>
        <v>123.29373616437502</v>
      </c>
      <c r="I13" s="206"/>
      <c r="J13" s="206"/>
      <c r="K13" s="352"/>
    </row>
    <row r="14" spans="2:39" ht="15" thickTop="1" x14ac:dyDescent="0.2">
      <c r="B14" s="50"/>
      <c r="C14" s="50"/>
      <c r="D14" s="50"/>
      <c r="E14" s="50"/>
      <c r="F14" s="50"/>
      <c r="G14" s="50"/>
      <c r="H14" s="50"/>
    </row>
    <row r="15" spans="2:39" x14ac:dyDescent="0.2">
      <c r="B15" s="39"/>
      <c r="C15" s="39"/>
      <c r="D15" s="39"/>
      <c r="E15" s="39"/>
      <c r="F15" s="39"/>
      <c r="G15" s="39"/>
      <c r="H15" s="39"/>
      <c r="J15" s="207"/>
      <c r="K15" s="353"/>
      <c r="L15" s="39"/>
      <c r="M15" s="39"/>
      <c r="N15" s="39"/>
      <c r="O15" s="39"/>
      <c r="P15" s="39"/>
    </row>
    <row r="16" spans="2:39" ht="15" x14ac:dyDescent="0.25">
      <c r="B16" s="44" t="s">
        <v>10</v>
      </c>
      <c r="M16" s="38" t="s">
        <v>140</v>
      </c>
    </row>
    <row r="17" spans="1:11" ht="15.75" thickBot="1" x14ac:dyDescent="0.3">
      <c r="B17" s="45" t="s">
        <v>669</v>
      </c>
      <c r="C17" s="46"/>
      <c r="D17" s="47"/>
      <c r="E17" s="47"/>
      <c r="F17" s="48"/>
      <c r="G17" s="774">
        <f>SUM(G18,G22,G25,G29,G32,G39,G46,G51,G54,G62,G66,G71,G74,G77,G85,G89,G101,G112,G107,G139,G160,G163,G166)</f>
        <v>118372</v>
      </c>
      <c r="H17" s="774"/>
      <c r="I17" s="208">
        <f>SUM(I18:I166)</f>
        <v>95959</v>
      </c>
      <c r="J17" s="208">
        <f>SUM(J18:J166)</f>
        <v>97126</v>
      </c>
    </row>
    <row r="18" spans="1:11" ht="15.75" thickTop="1" x14ac:dyDescent="0.25">
      <c r="A18" s="38">
        <v>5132</v>
      </c>
      <c r="B18" s="42" t="s">
        <v>58</v>
      </c>
      <c r="G18" s="779">
        <v>60</v>
      </c>
      <c r="H18" s="780"/>
      <c r="I18" s="37">
        <v>60</v>
      </c>
      <c r="J18" s="37">
        <v>60</v>
      </c>
    </row>
    <row r="19" spans="1:11" x14ac:dyDescent="0.2">
      <c r="B19" s="782" t="s">
        <v>506</v>
      </c>
      <c r="C19" s="783"/>
      <c r="D19" s="783"/>
      <c r="E19" s="783"/>
      <c r="F19" s="783"/>
      <c r="G19" s="783"/>
      <c r="H19" s="783"/>
      <c r="I19" s="37">
        <v>0</v>
      </c>
      <c r="J19" s="37">
        <v>30</v>
      </c>
      <c r="K19" s="40" t="s">
        <v>810</v>
      </c>
    </row>
    <row r="20" spans="1:11" x14ac:dyDescent="0.2">
      <c r="B20" s="783"/>
      <c r="C20" s="783"/>
      <c r="D20" s="783"/>
      <c r="E20" s="783"/>
      <c r="F20" s="783"/>
      <c r="G20" s="783"/>
      <c r="H20" s="783"/>
    </row>
    <row r="21" spans="1:11" ht="17.25" customHeight="1" x14ac:dyDescent="0.25">
      <c r="B21" s="62"/>
      <c r="C21" s="62"/>
      <c r="D21" s="62"/>
      <c r="E21" s="62"/>
      <c r="F21" s="62"/>
      <c r="G21" s="62"/>
      <c r="H21" s="62"/>
    </row>
    <row r="22" spans="1:11" ht="15" x14ac:dyDescent="0.25">
      <c r="A22" s="38">
        <v>5133</v>
      </c>
      <c r="B22" s="42" t="s">
        <v>64</v>
      </c>
      <c r="C22" s="62"/>
      <c r="D22" s="62"/>
      <c r="E22" s="62"/>
      <c r="F22" s="62"/>
      <c r="G22" s="779">
        <v>20</v>
      </c>
      <c r="H22" s="780"/>
      <c r="I22" s="37">
        <v>20</v>
      </c>
      <c r="J22" s="37">
        <v>20</v>
      </c>
    </row>
    <row r="23" spans="1:11" ht="14.25" customHeight="1" x14ac:dyDescent="0.2">
      <c r="B23" s="806" t="s">
        <v>507</v>
      </c>
      <c r="C23" s="806"/>
      <c r="D23" s="806"/>
      <c r="E23" s="806"/>
      <c r="F23" s="806"/>
      <c r="G23" s="806"/>
      <c r="H23" s="806"/>
    </row>
    <row r="24" spans="1:11" ht="19.5" customHeight="1" x14ac:dyDescent="0.25">
      <c r="B24" s="42"/>
    </row>
    <row r="25" spans="1:11" ht="15" x14ac:dyDescent="0.25">
      <c r="A25" s="38">
        <v>5136</v>
      </c>
      <c r="B25" s="21" t="s">
        <v>830</v>
      </c>
      <c r="G25" s="779">
        <f>SUM(G26:H27)</f>
        <v>150</v>
      </c>
      <c r="H25" s="780"/>
      <c r="I25" s="37">
        <v>150</v>
      </c>
      <c r="J25" s="37">
        <v>150</v>
      </c>
    </row>
    <row r="26" spans="1:11" ht="15" x14ac:dyDescent="0.25">
      <c r="B26" s="53" t="s">
        <v>89</v>
      </c>
      <c r="G26" s="788">
        <v>100</v>
      </c>
      <c r="H26" s="789"/>
    </row>
    <row r="27" spans="1:11" ht="15" x14ac:dyDescent="0.25">
      <c r="B27" s="53" t="s">
        <v>203</v>
      </c>
      <c r="G27" s="788">
        <f>100-50</f>
        <v>50</v>
      </c>
      <c r="H27" s="789"/>
    </row>
    <row r="28" spans="1:11" ht="15.75" customHeight="1" x14ac:dyDescent="0.25">
      <c r="B28" s="42"/>
    </row>
    <row r="29" spans="1:11" ht="15" x14ac:dyDescent="0.25">
      <c r="A29" s="38">
        <v>5137</v>
      </c>
      <c r="B29" s="42" t="s">
        <v>820</v>
      </c>
      <c r="G29" s="779">
        <v>700</v>
      </c>
      <c r="H29" s="780"/>
      <c r="I29" s="37">
        <v>700</v>
      </c>
      <c r="J29" s="37">
        <v>718</v>
      </c>
    </row>
    <row r="30" spans="1:11" ht="29.25" customHeight="1" x14ac:dyDescent="0.2">
      <c r="B30" s="793" t="s">
        <v>508</v>
      </c>
      <c r="C30" s="793"/>
      <c r="D30" s="793"/>
      <c r="E30" s="793"/>
      <c r="F30" s="793"/>
      <c r="G30" s="795"/>
      <c r="H30" s="795"/>
    </row>
    <row r="31" spans="1:11" ht="18" customHeight="1" x14ac:dyDescent="0.25">
      <c r="B31" s="59"/>
      <c r="C31" s="59"/>
      <c r="D31" s="59"/>
      <c r="E31" s="59"/>
      <c r="F31" s="59"/>
      <c r="G31" s="122"/>
      <c r="H31" s="123"/>
    </row>
    <row r="32" spans="1:11" ht="15" x14ac:dyDescent="0.25">
      <c r="A32" s="38">
        <v>5139</v>
      </c>
      <c r="B32" s="42" t="s">
        <v>509</v>
      </c>
      <c r="G32" s="779">
        <f>SUM(G33:H37)</f>
        <v>3050</v>
      </c>
      <c r="H32" s="780"/>
      <c r="I32" s="37">
        <v>2588</v>
      </c>
      <c r="J32" s="37">
        <v>2783</v>
      </c>
    </row>
    <row r="33" spans="1:10" ht="15" customHeight="1" x14ac:dyDescent="0.25">
      <c r="B33" s="792" t="s">
        <v>204</v>
      </c>
      <c r="C33" s="792"/>
      <c r="D33" s="792"/>
      <c r="E33" s="792"/>
      <c r="F33" s="792"/>
      <c r="G33" s="788">
        <v>1500</v>
      </c>
      <c r="H33" s="789"/>
    </row>
    <row r="34" spans="1:10" ht="15" x14ac:dyDescent="0.25">
      <c r="B34" s="124" t="s">
        <v>228</v>
      </c>
      <c r="C34" s="124"/>
      <c r="D34" s="124"/>
      <c r="E34" s="124"/>
      <c r="F34" s="124"/>
      <c r="G34" s="788">
        <v>50</v>
      </c>
      <c r="H34" s="789"/>
    </row>
    <row r="35" spans="1:10" ht="15" x14ac:dyDescent="0.25">
      <c r="B35" s="124" t="s">
        <v>205</v>
      </c>
      <c r="C35" s="124"/>
      <c r="D35" s="124"/>
      <c r="E35" s="124"/>
      <c r="F35" s="124"/>
      <c r="G35" s="788">
        <v>700</v>
      </c>
      <c r="H35" s="789"/>
    </row>
    <row r="36" spans="1:10" ht="15" x14ac:dyDescent="0.25">
      <c r="B36" s="124" t="s">
        <v>206</v>
      </c>
      <c r="C36" s="124"/>
      <c r="D36" s="124"/>
      <c r="E36" s="124"/>
      <c r="F36" s="124"/>
      <c r="G36" s="788">
        <f>400-200</f>
        <v>200</v>
      </c>
      <c r="H36" s="789"/>
    </row>
    <row r="37" spans="1:10" ht="15" x14ac:dyDescent="0.25">
      <c r="B37" s="124" t="s">
        <v>207</v>
      </c>
      <c r="C37" s="124"/>
      <c r="D37" s="124"/>
      <c r="E37" s="124"/>
      <c r="F37" s="124"/>
      <c r="G37" s="788">
        <v>600</v>
      </c>
      <c r="H37" s="789"/>
    </row>
    <row r="38" spans="1:10" ht="12.75" customHeight="1" x14ac:dyDescent="0.2">
      <c r="B38" s="773"/>
      <c r="C38" s="773"/>
      <c r="D38" s="773"/>
      <c r="E38" s="773"/>
      <c r="F38" s="773"/>
      <c r="G38" s="773"/>
      <c r="H38" s="773"/>
    </row>
    <row r="39" spans="1:10" ht="15" x14ac:dyDescent="0.25">
      <c r="A39" s="38">
        <v>5151</v>
      </c>
      <c r="B39" s="21" t="s">
        <v>452</v>
      </c>
      <c r="G39" s="779">
        <f>SUM(G41:H44)</f>
        <v>509</v>
      </c>
      <c r="H39" s="780"/>
      <c r="I39" s="37">
        <v>509</v>
      </c>
      <c r="J39" s="37">
        <v>509</v>
      </c>
    </row>
    <row r="40" spans="1:10" ht="14.25" customHeight="1" x14ac:dyDescent="0.25">
      <c r="B40" s="793" t="s">
        <v>235</v>
      </c>
      <c r="C40" s="793"/>
      <c r="D40" s="793"/>
      <c r="E40" s="793"/>
      <c r="F40" s="793"/>
      <c r="G40" s="60"/>
      <c r="H40" s="60"/>
    </row>
    <row r="41" spans="1:10" ht="14.25" customHeight="1" x14ac:dyDescent="0.25">
      <c r="B41" s="793"/>
      <c r="C41" s="793"/>
      <c r="D41" s="793"/>
      <c r="E41" s="793"/>
      <c r="F41" s="793"/>
      <c r="G41" s="788">
        <v>200</v>
      </c>
      <c r="H41" s="789"/>
    </row>
    <row r="42" spans="1:10" ht="15.6" customHeight="1" x14ac:dyDescent="0.25">
      <c r="B42" s="794" t="s">
        <v>153</v>
      </c>
      <c r="C42" s="794"/>
      <c r="D42" s="794"/>
      <c r="E42" s="794"/>
      <c r="F42" s="794"/>
      <c r="G42" s="788">
        <v>293</v>
      </c>
      <c r="H42" s="789"/>
    </row>
    <row r="43" spans="1:10" ht="27.6" customHeight="1" x14ac:dyDescent="0.25">
      <c r="B43" s="794" t="s">
        <v>435</v>
      </c>
      <c r="C43" s="794"/>
      <c r="D43" s="794"/>
      <c r="E43" s="794"/>
      <c r="F43" s="794"/>
      <c r="G43" s="788">
        <v>13</v>
      </c>
      <c r="H43" s="789"/>
    </row>
    <row r="44" spans="1:10" ht="26.45" customHeight="1" x14ac:dyDescent="0.25">
      <c r="B44" s="794" t="s">
        <v>335</v>
      </c>
      <c r="C44" s="794"/>
      <c r="D44" s="794"/>
      <c r="E44" s="794"/>
      <c r="F44" s="794"/>
      <c r="G44" s="788">
        <v>3</v>
      </c>
      <c r="H44" s="789"/>
    </row>
    <row r="45" spans="1:10" ht="15.75" customHeight="1" x14ac:dyDescent="0.25">
      <c r="B45" s="53"/>
      <c r="C45" s="53"/>
      <c r="D45" s="53"/>
      <c r="E45" s="53"/>
      <c r="F45" s="53"/>
      <c r="G45" s="122"/>
      <c r="H45" s="123"/>
    </row>
    <row r="46" spans="1:10" ht="15" x14ac:dyDescent="0.25">
      <c r="A46" s="38">
        <v>5152</v>
      </c>
      <c r="B46" s="42" t="s">
        <v>22</v>
      </c>
      <c r="G46" s="779">
        <f>SUM(G47:H49)</f>
        <v>3560</v>
      </c>
      <c r="H46" s="780"/>
      <c r="I46" s="37">
        <v>3120</v>
      </c>
      <c r="J46" s="37">
        <v>3120</v>
      </c>
    </row>
    <row r="47" spans="1:10" ht="28.5" customHeight="1" x14ac:dyDescent="0.25">
      <c r="B47" s="796" t="s">
        <v>510</v>
      </c>
      <c r="C47" s="796"/>
      <c r="D47" s="796"/>
      <c r="E47" s="796"/>
      <c r="F47" s="796"/>
      <c r="G47" s="788">
        <v>1600</v>
      </c>
      <c r="H47" s="789"/>
    </row>
    <row r="48" spans="1:10" ht="27.75" customHeight="1" x14ac:dyDescent="0.25">
      <c r="B48" s="793" t="s">
        <v>511</v>
      </c>
      <c r="C48" s="793"/>
      <c r="D48" s="793"/>
      <c r="E48" s="793"/>
      <c r="F48" s="793"/>
      <c r="G48" s="788">
        <v>1700</v>
      </c>
      <c r="H48" s="789"/>
    </row>
    <row r="49" spans="1:10" ht="27.75" customHeight="1" x14ac:dyDescent="0.25">
      <c r="B49" s="793" t="s">
        <v>512</v>
      </c>
      <c r="C49" s="793"/>
      <c r="D49" s="793"/>
      <c r="E49" s="793"/>
      <c r="F49" s="793"/>
      <c r="G49" s="788">
        <v>260</v>
      </c>
      <c r="H49" s="789"/>
    </row>
    <row r="50" spans="1:10" ht="15" x14ac:dyDescent="0.25">
      <c r="B50" s="42"/>
    </row>
    <row r="51" spans="1:10" ht="15" x14ac:dyDescent="0.25">
      <c r="A51" s="38">
        <v>5153</v>
      </c>
      <c r="B51" s="42" t="s">
        <v>154</v>
      </c>
      <c r="G51" s="779">
        <v>210</v>
      </c>
      <c r="H51" s="780"/>
      <c r="I51" s="37">
        <v>30</v>
      </c>
      <c r="J51" s="37">
        <v>30</v>
      </c>
    </row>
    <row r="52" spans="1:10" ht="30.75" customHeight="1" x14ac:dyDescent="0.2">
      <c r="B52" s="793" t="s">
        <v>513</v>
      </c>
      <c r="C52" s="793"/>
      <c r="D52" s="793"/>
      <c r="E52" s="793"/>
      <c r="F52" s="793"/>
      <c r="G52" s="793"/>
      <c r="H52" s="793"/>
    </row>
    <row r="53" spans="1:10" ht="15" customHeight="1" x14ac:dyDescent="0.2">
      <c r="B53" s="510"/>
      <c r="C53" s="510"/>
      <c r="D53" s="510"/>
      <c r="E53" s="510"/>
      <c r="F53" s="510"/>
      <c r="G53" s="510"/>
      <c r="H53" s="510"/>
    </row>
    <row r="54" spans="1:10" ht="15" x14ac:dyDescent="0.25">
      <c r="A54" s="38">
        <v>5154</v>
      </c>
      <c r="B54" s="42" t="s">
        <v>23</v>
      </c>
      <c r="G54" s="779">
        <f>SUM(G55:H60)</f>
        <v>10160</v>
      </c>
      <c r="H54" s="780"/>
      <c r="I54" s="37">
        <v>3142</v>
      </c>
      <c r="J54" s="37">
        <v>3142</v>
      </c>
    </row>
    <row r="55" spans="1:10" ht="16.5" customHeight="1" x14ac:dyDescent="0.25">
      <c r="B55" s="792" t="s">
        <v>515</v>
      </c>
      <c r="C55" s="792"/>
      <c r="D55" s="792"/>
      <c r="E55" s="792"/>
      <c r="F55" s="792"/>
      <c r="G55" s="788">
        <v>5500</v>
      </c>
      <c r="H55" s="789"/>
    </row>
    <row r="56" spans="1:10" ht="15" customHeight="1" x14ac:dyDescent="0.25">
      <c r="B56" s="792" t="s">
        <v>514</v>
      </c>
      <c r="C56" s="792"/>
      <c r="D56" s="792"/>
      <c r="E56" s="792"/>
      <c r="F56" s="792"/>
      <c r="G56" s="788">
        <v>3500</v>
      </c>
      <c r="H56" s="789"/>
    </row>
    <row r="57" spans="1:10" ht="27.75" customHeight="1" x14ac:dyDescent="0.25">
      <c r="B57" s="792" t="s">
        <v>185</v>
      </c>
      <c r="C57" s="792"/>
      <c r="D57" s="792"/>
      <c r="E57" s="792"/>
      <c r="F57" s="792"/>
      <c r="G57" s="788">
        <v>905</v>
      </c>
      <c r="H57" s="789"/>
    </row>
    <row r="58" spans="1:10" ht="29.25" customHeight="1" x14ac:dyDescent="0.25">
      <c r="B58" s="792" t="s">
        <v>516</v>
      </c>
      <c r="C58" s="792"/>
      <c r="D58" s="792"/>
      <c r="E58" s="792"/>
      <c r="F58" s="792"/>
      <c r="G58" s="788">
        <v>70</v>
      </c>
      <c r="H58" s="789"/>
    </row>
    <row r="59" spans="1:10" ht="30" customHeight="1" x14ac:dyDescent="0.25">
      <c r="B59" s="792" t="s">
        <v>517</v>
      </c>
      <c r="C59" s="792"/>
      <c r="D59" s="792"/>
      <c r="E59" s="792"/>
      <c r="F59" s="792"/>
      <c r="G59" s="788">
        <v>75</v>
      </c>
      <c r="H59" s="789"/>
    </row>
    <row r="60" spans="1:10" ht="29.25" customHeight="1" x14ac:dyDescent="0.25">
      <c r="B60" s="792" t="s">
        <v>518</v>
      </c>
      <c r="C60" s="792"/>
      <c r="D60" s="792"/>
      <c r="E60" s="792"/>
      <c r="F60" s="792"/>
      <c r="G60" s="788">
        <v>110</v>
      </c>
      <c r="H60" s="789"/>
    </row>
    <row r="61" spans="1:10" ht="15" x14ac:dyDescent="0.25">
      <c r="B61" s="42"/>
      <c r="G61" s="406"/>
      <c r="H61" s="407"/>
    </row>
    <row r="62" spans="1:10" ht="15" x14ac:dyDescent="0.25">
      <c r="A62" s="38">
        <v>5156</v>
      </c>
      <c r="B62" s="42" t="s">
        <v>24</v>
      </c>
      <c r="G62" s="779">
        <v>1250</v>
      </c>
      <c r="H62" s="780"/>
      <c r="I62" s="37">
        <v>900</v>
      </c>
      <c r="J62" s="37">
        <v>1000</v>
      </c>
    </row>
    <row r="63" spans="1:10" x14ac:dyDescent="0.2">
      <c r="B63" s="782" t="s">
        <v>519</v>
      </c>
      <c r="C63" s="782"/>
      <c r="D63" s="782"/>
      <c r="E63" s="782"/>
      <c r="F63" s="782"/>
      <c r="G63" s="782"/>
      <c r="H63" s="782"/>
    </row>
    <row r="64" spans="1:10" x14ac:dyDescent="0.2">
      <c r="B64" s="782"/>
      <c r="C64" s="782"/>
      <c r="D64" s="782"/>
      <c r="E64" s="782"/>
      <c r="F64" s="782"/>
      <c r="G64" s="782"/>
      <c r="H64" s="782"/>
    </row>
    <row r="65" spans="1:10" ht="15" x14ac:dyDescent="0.25">
      <c r="B65" s="42"/>
    </row>
    <row r="66" spans="1:10" ht="15" x14ac:dyDescent="0.25">
      <c r="A66" s="38">
        <v>5157</v>
      </c>
      <c r="B66" s="42" t="s">
        <v>36</v>
      </c>
      <c r="G66" s="779">
        <f>SUM(G68:H68)</f>
        <v>350</v>
      </c>
      <c r="H66" s="780"/>
      <c r="I66" s="37">
        <v>173</v>
      </c>
      <c r="J66" s="37">
        <v>173</v>
      </c>
    </row>
    <row r="67" spans="1:10" ht="14.25" customHeight="1" x14ac:dyDescent="0.2">
      <c r="B67" s="782" t="s">
        <v>520</v>
      </c>
      <c r="C67" s="782"/>
      <c r="D67" s="782"/>
      <c r="E67" s="782"/>
      <c r="F67" s="782"/>
      <c r="G67" s="38"/>
    </row>
    <row r="68" spans="1:10" ht="14.25" customHeight="1" x14ac:dyDescent="0.25">
      <c r="B68" s="782"/>
      <c r="C68" s="782"/>
      <c r="D68" s="782"/>
      <c r="E68" s="782"/>
      <c r="F68" s="782"/>
      <c r="G68" s="788">
        <v>350</v>
      </c>
      <c r="H68" s="789"/>
    </row>
    <row r="69" spans="1:10" ht="14.25" customHeight="1" x14ac:dyDescent="0.25">
      <c r="B69" s="782"/>
      <c r="C69" s="782"/>
      <c r="D69" s="782"/>
      <c r="E69" s="782"/>
      <c r="F69" s="782"/>
      <c r="G69" s="507"/>
      <c r="H69" s="508"/>
    </row>
    <row r="70" spans="1:10" ht="15.75" customHeight="1" x14ac:dyDescent="0.25">
      <c r="B70" s="62"/>
      <c r="C70" s="62"/>
      <c r="D70" s="62"/>
      <c r="E70" s="62"/>
      <c r="F70" s="62"/>
      <c r="G70" s="62"/>
      <c r="H70" s="62"/>
    </row>
    <row r="71" spans="1:10" ht="15" x14ac:dyDescent="0.25">
      <c r="A71" s="38">
        <v>5159</v>
      </c>
      <c r="B71" s="42" t="s">
        <v>37</v>
      </c>
      <c r="G71" s="779">
        <v>25</v>
      </c>
      <c r="H71" s="780"/>
      <c r="I71" s="37">
        <v>25</v>
      </c>
      <c r="J71" s="37">
        <v>25</v>
      </c>
    </row>
    <row r="72" spans="1:10" x14ac:dyDescent="0.2">
      <c r="B72" s="53" t="s">
        <v>38</v>
      </c>
    </row>
    <row r="73" spans="1:10" ht="15" customHeight="1" x14ac:dyDescent="0.25">
      <c r="B73" s="42"/>
    </row>
    <row r="74" spans="1:10" ht="15" x14ac:dyDescent="0.25">
      <c r="A74" s="38">
        <v>5161</v>
      </c>
      <c r="B74" s="42" t="s">
        <v>67</v>
      </c>
      <c r="G74" s="779">
        <f>1750-250</f>
        <v>1500</v>
      </c>
      <c r="H74" s="780"/>
      <c r="I74" s="37">
        <v>1500</v>
      </c>
      <c r="J74" s="37">
        <v>1500</v>
      </c>
    </row>
    <row r="75" spans="1:10" x14ac:dyDescent="0.2">
      <c r="B75" s="53" t="s">
        <v>521</v>
      </c>
    </row>
    <row r="76" spans="1:10" ht="12.75" customHeight="1" x14ac:dyDescent="0.25">
      <c r="B76" s="42"/>
    </row>
    <row r="77" spans="1:10" ht="15" x14ac:dyDescent="0.25">
      <c r="A77" s="38">
        <v>5162</v>
      </c>
      <c r="B77" s="21" t="s">
        <v>223</v>
      </c>
      <c r="G77" s="779">
        <f>SUM(G79:H83)</f>
        <v>2861</v>
      </c>
      <c r="H77" s="780"/>
      <c r="I77" s="37">
        <v>2861</v>
      </c>
      <c r="J77" s="37">
        <v>2861</v>
      </c>
    </row>
    <row r="78" spans="1:10" ht="15" x14ac:dyDescent="0.25">
      <c r="B78" s="794" t="s">
        <v>336</v>
      </c>
      <c r="C78" s="794"/>
      <c r="D78" s="794"/>
      <c r="E78" s="794"/>
      <c r="F78" s="794"/>
      <c r="G78" s="406"/>
      <c r="H78" s="407"/>
    </row>
    <row r="79" spans="1:10" ht="15" x14ac:dyDescent="0.25">
      <c r="B79" s="794"/>
      <c r="C79" s="794"/>
      <c r="D79" s="794"/>
      <c r="E79" s="794"/>
      <c r="F79" s="794"/>
      <c r="G79" s="788">
        <v>650</v>
      </c>
      <c r="H79" s="789"/>
    </row>
    <row r="80" spans="1:10" ht="14.25" customHeight="1" x14ac:dyDescent="0.25">
      <c r="B80" s="794" t="s">
        <v>155</v>
      </c>
      <c r="C80" s="794"/>
      <c r="D80" s="794"/>
      <c r="E80" s="794"/>
      <c r="F80" s="794"/>
      <c r="G80" s="788">
        <v>380</v>
      </c>
      <c r="H80" s="789"/>
    </row>
    <row r="81" spans="1:10" ht="14.25" customHeight="1" x14ac:dyDescent="0.25">
      <c r="B81" s="794" t="s">
        <v>236</v>
      </c>
      <c r="C81" s="794"/>
      <c r="D81" s="794"/>
      <c r="E81" s="794"/>
      <c r="F81" s="794"/>
      <c r="G81" s="788">
        <v>305</v>
      </c>
      <c r="H81" s="789"/>
    </row>
    <row r="82" spans="1:10" ht="16.5" customHeight="1" x14ac:dyDescent="0.25">
      <c r="B82" s="794" t="s">
        <v>522</v>
      </c>
      <c r="C82" s="797"/>
      <c r="D82" s="797"/>
      <c r="E82" s="797"/>
      <c r="F82" s="797"/>
      <c r="G82" s="788">
        <v>1500</v>
      </c>
      <c r="H82" s="789"/>
    </row>
    <row r="83" spans="1:10" ht="29.25" customHeight="1" x14ac:dyDescent="0.25">
      <c r="B83" s="794" t="s">
        <v>229</v>
      </c>
      <c r="C83" s="794"/>
      <c r="D83" s="794"/>
      <c r="E83" s="794"/>
      <c r="F83" s="794"/>
      <c r="G83" s="788">
        <v>26</v>
      </c>
      <c r="H83" s="789"/>
    </row>
    <row r="84" spans="1:10" ht="13.5" customHeight="1" x14ac:dyDescent="0.25">
      <c r="B84" s="42"/>
      <c r="G84" s="216"/>
      <c r="H84" s="217"/>
    </row>
    <row r="85" spans="1:10" ht="15" x14ac:dyDescent="0.25">
      <c r="A85" s="38">
        <v>5163</v>
      </c>
      <c r="B85" s="42" t="s">
        <v>25</v>
      </c>
      <c r="C85" s="62"/>
      <c r="D85" s="62"/>
      <c r="E85" s="62"/>
      <c r="F85" s="62"/>
      <c r="G85" s="779">
        <f>SUM(G86:H87)</f>
        <v>290</v>
      </c>
      <c r="H85" s="780"/>
      <c r="I85" s="37">
        <v>270</v>
      </c>
      <c r="J85" s="37">
        <v>270</v>
      </c>
    </row>
    <row r="86" spans="1:10" ht="15" x14ac:dyDescent="0.25">
      <c r="B86" s="787" t="s">
        <v>258</v>
      </c>
      <c r="C86" s="787"/>
      <c r="D86" s="787"/>
      <c r="E86" s="787"/>
      <c r="F86" s="787"/>
      <c r="G86" s="788">
        <v>10</v>
      </c>
      <c r="H86" s="789"/>
    </row>
    <row r="87" spans="1:10" ht="27" customHeight="1" x14ac:dyDescent="0.25">
      <c r="B87" s="794" t="s">
        <v>337</v>
      </c>
      <c r="C87" s="794"/>
      <c r="D87" s="794"/>
      <c r="E87" s="794"/>
      <c r="F87" s="794"/>
      <c r="G87" s="788">
        <v>280</v>
      </c>
      <c r="H87" s="789"/>
    </row>
    <row r="88" spans="1:10" ht="17.25" customHeight="1" x14ac:dyDescent="0.25">
      <c r="B88" s="42"/>
      <c r="C88" s="62"/>
      <c r="D88" s="62"/>
      <c r="E88" s="62"/>
      <c r="F88" s="62"/>
      <c r="G88" s="62"/>
      <c r="H88" s="62"/>
    </row>
    <row r="89" spans="1:10" ht="15" x14ac:dyDescent="0.25">
      <c r="A89" s="38">
        <v>5164</v>
      </c>
      <c r="B89" s="42" t="s">
        <v>30</v>
      </c>
      <c r="C89" s="62"/>
      <c r="D89" s="62"/>
      <c r="E89" s="62"/>
      <c r="F89" s="62"/>
      <c r="G89" s="779">
        <f>SUM(G90:H99)</f>
        <v>24140</v>
      </c>
      <c r="H89" s="780"/>
      <c r="I89" s="37">
        <v>20152</v>
      </c>
      <c r="J89" s="37">
        <v>20166</v>
      </c>
    </row>
    <row r="90" spans="1:10" ht="15" customHeight="1" x14ac:dyDescent="0.2">
      <c r="B90" s="798" t="s">
        <v>230</v>
      </c>
      <c r="C90" s="784"/>
      <c r="D90" s="784"/>
      <c r="E90" s="784"/>
      <c r="F90" s="784"/>
      <c r="G90" s="124"/>
      <c r="H90" s="124"/>
    </row>
    <row r="91" spans="1:10" ht="13.5" customHeight="1" x14ac:dyDescent="0.25">
      <c r="B91" s="784"/>
      <c r="C91" s="784"/>
      <c r="D91" s="784"/>
      <c r="E91" s="784"/>
      <c r="F91" s="784"/>
      <c r="G91" s="788">
        <v>22820</v>
      </c>
      <c r="H91" s="789"/>
    </row>
    <row r="92" spans="1:10" ht="27.75" customHeight="1" x14ac:dyDescent="0.25">
      <c r="B92" s="782" t="s">
        <v>156</v>
      </c>
      <c r="C92" s="783"/>
      <c r="D92" s="783"/>
      <c r="E92" s="783"/>
      <c r="F92" s="783"/>
      <c r="G92" s="788">
        <v>156</v>
      </c>
      <c r="H92" s="789"/>
    </row>
    <row r="93" spans="1:10" ht="15" x14ac:dyDescent="0.25">
      <c r="B93" s="124" t="s">
        <v>338</v>
      </c>
      <c r="C93" s="124"/>
      <c r="D93" s="124"/>
      <c r="E93" s="124"/>
      <c r="F93" s="124"/>
      <c r="G93" s="788">
        <v>12</v>
      </c>
      <c r="H93" s="789"/>
    </row>
    <row r="94" spans="1:10" ht="15" x14ac:dyDescent="0.25">
      <c r="B94" s="124" t="s">
        <v>523</v>
      </c>
      <c r="C94" s="124"/>
      <c r="D94" s="124"/>
      <c r="E94" s="124"/>
      <c r="F94" s="124"/>
      <c r="G94" s="788">
        <v>21</v>
      </c>
      <c r="H94" s="789"/>
    </row>
    <row r="95" spans="1:10" ht="30.75" customHeight="1" x14ac:dyDescent="0.25">
      <c r="B95" s="792" t="s">
        <v>554</v>
      </c>
      <c r="C95" s="792"/>
      <c r="D95" s="792"/>
      <c r="E95" s="792"/>
      <c r="F95" s="792"/>
      <c r="G95" s="788">
        <v>101</v>
      </c>
      <c r="H95" s="789"/>
    </row>
    <row r="96" spans="1:10" ht="29.25" customHeight="1" x14ac:dyDescent="0.25">
      <c r="B96" s="792" t="s">
        <v>192</v>
      </c>
      <c r="C96" s="792"/>
      <c r="D96" s="792"/>
      <c r="E96" s="792"/>
      <c r="F96" s="792"/>
      <c r="G96" s="777">
        <v>749</v>
      </c>
      <c r="H96" s="778"/>
    </row>
    <row r="97" spans="1:11" ht="29.25" customHeight="1" x14ac:dyDescent="0.25">
      <c r="B97" s="792" t="s">
        <v>846</v>
      </c>
      <c r="C97" s="792"/>
      <c r="D97" s="792"/>
      <c r="E97" s="792"/>
      <c r="F97" s="792"/>
      <c r="G97" s="777">
        <v>101</v>
      </c>
      <c r="H97" s="778"/>
    </row>
    <row r="98" spans="1:11" ht="14.25" customHeight="1" x14ac:dyDescent="0.2">
      <c r="B98" s="798" t="s">
        <v>845</v>
      </c>
      <c r="C98" s="784"/>
      <c r="D98" s="784"/>
      <c r="E98" s="784"/>
      <c r="F98" s="784"/>
      <c r="G98" s="481"/>
      <c r="H98" s="481"/>
    </row>
    <row r="99" spans="1:11" ht="16.5" customHeight="1" x14ac:dyDescent="0.25">
      <c r="B99" s="784"/>
      <c r="C99" s="784"/>
      <c r="D99" s="784"/>
      <c r="E99" s="784"/>
      <c r="F99" s="784"/>
      <c r="G99" s="777">
        <v>180</v>
      </c>
      <c r="H99" s="778"/>
    </row>
    <row r="100" spans="1:11" x14ac:dyDescent="0.2">
      <c r="G100" s="24"/>
      <c r="H100" s="23"/>
    </row>
    <row r="101" spans="1:11" ht="15" x14ac:dyDescent="0.25">
      <c r="A101" s="38">
        <v>5166</v>
      </c>
      <c r="B101" s="42" t="s">
        <v>12</v>
      </c>
      <c r="C101" s="62"/>
      <c r="D101" s="62"/>
      <c r="E101" s="62"/>
      <c r="F101" s="62"/>
      <c r="G101" s="751">
        <f>SUM(G103:H105)</f>
        <v>592</v>
      </c>
      <c r="H101" s="775"/>
      <c r="I101" s="37">
        <v>592</v>
      </c>
      <c r="J101" s="37">
        <v>592</v>
      </c>
    </row>
    <row r="102" spans="1:11" ht="14.25" customHeight="1" x14ac:dyDescent="0.2">
      <c r="B102" s="794" t="s">
        <v>208</v>
      </c>
      <c r="C102" s="794"/>
      <c r="D102" s="794"/>
      <c r="E102" s="794"/>
      <c r="F102" s="794"/>
      <c r="G102" s="289"/>
      <c r="H102" s="289"/>
    </row>
    <row r="103" spans="1:11" ht="14.25" customHeight="1" x14ac:dyDescent="0.25">
      <c r="B103" s="794"/>
      <c r="C103" s="794"/>
      <c r="D103" s="794"/>
      <c r="E103" s="794"/>
      <c r="F103" s="794"/>
      <c r="G103" s="777">
        <v>300</v>
      </c>
      <c r="H103" s="778"/>
    </row>
    <row r="104" spans="1:11" ht="18.75" customHeight="1" x14ac:dyDescent="0.25">
      <c r="B104" s="792" t="s">
        <v>264</v>
      </c>
      <c r="C104" s="792"/>
      <c r="D104" s="792"/>
      <c r="E104" s="792"/>
      <c r="F104" s="792"/>
      <c r="G104" s="777">
        <v>270</v>
      </c>
      <c r="H104" s="778"/>
    </row>
    <row r="105" spans="1:11" ht="31.5" customHeight="1" x14ac:dyDescent="0.25">
      <c r="B105" s="792" t="s">
        <v>391</v>
      </c>
      <c r="C105" s="792"/>
      <c r="D105" s="792"/>
      <c r="E105" s="792"/>
      <c r="F105" s="792"/>
      <c r="G105" s="777">
        <v>22</v>
      </c>
      <c r="H105" s="778"/>
    </row>
    <row r="106" spans="1:11" ht="18.75" customHeight="1" x14ac:dyDescent="0.25">
      <c r="B106" s="197"/>
      <c r="C106" s="197"/>
      <c r="D106" s="197"/>
      <c r="E106" s="197"/>
      <c r="F106" s="197"/>
      <c r="G106" s="482"/>
      <c r="H106" s="482"/>
    </row>
    <row r="107" spans="1:11" ht="15" x14ac:dyDescent="0.25">
      <c r="A107" s="38">
        <v>5168</v>
      </c>
      <c r="B107" s="42" t="s">
        <v>65</v>
      </c>
      <c r="C107" s="62"/>
      <c r="D107" s="62"/>
      <c r="E107" s="62"/>
      <c r="F107" s="62"/>
      <c r="G107" s="751">
        <f>SUM(G108:H110)</f>
        <v>38</v>
      </c>
      <c r="H107" s="775"/>
      <c r="I107" s="37">
        <v>33</v>
      </c>
      <c r="J107" s="37">
        <v>103</v>
      </c>
    </row>
    <row r="108" spans="1:11" ht="14.25" customHeight="1" x14ac:dyDescent="0.25">
      <c r="B108" s="782" t="s">
        <v>524</v>
      </c>
      <c r="C108" s="782"/>
      <c r="D108" s="782"/>
      <c r="E108" s="782"/>
      <c r="F108" s="782"/>
      <c r="G108" s="788">
        <v>28</v>
      </c>
      <c r="H108" s="789"/>
    </row>
    <row r="109" spans="1:11" ht="15" x14ac:dyDescent="0.25">
      <c r="B109" s="782"/>
      <c r="C109" s="782"/>
      <c r="D109" s="782"/>
      <c r="E109" s="782"/>
      <c r="F109" s="782"/>
      <c r="G109" s="507"/>
      <c r="H109" s="508"/>
    </row>
    <row r="110" spans="1:11" ht="14.25" customHeight="1" x14ac:dyDescent="0.25">
      <c r="B110" s="794" t="s">
        <v>260</v>
      </c>
      <c r="C110" s="794"/>
      <c r="D110" s="794"/>
      <c r="E110" s="794"/>
      <c r="F110" s="794"/>
      <c r="G110" s="788">
        <v>10</v>
      </c>
      <c r="H110" s="789"/>
    </row>
    <row r="111" spans="1:11" ht="12.75" customHeight="1" x14ac:dyDescent="0.25">
      <c r="B111" s="792"/>
      <c r="C111" s="792"/>
      <c r="D111" s="792"/>
      <c r="E111" s="792"/>
      <c r="F111" s="792"/>
      <c r="G111" s="788"/>
      <c r="H111" s="789"/>
    </row>
    <row r="112" spans="1:11" s="356" customFormat="1" ht="15" x14ac:dyDescent="0.25">
      <c r="A112" s="356">
        <v>5169</v>
      </c>
      <c r="B112" s="21" t="s">
        <v>14</v>
      </c>
      <c r="C112" s="161"/>
      <c r="D112" s="161"/>
      <c r="E112" s="161"/>
      <c r="F112" s="161"/>
      <c r="G112" s="751">
        <f>SUM(G113:H137)</f>
        <v>62927</v>
      </c>
      <c r="H112" s="775"/>
      <c r="I112" s="357">
        <v>52593</v>
      </c>
      <c r="J112" s="357">
        <v>53023</v>
      </c>
      <c r="K112" s="358"/>
    </row>
    <row r="113" spans="2:11" s="409" customFormat="1" ht="13.9" customHeight="1" x14ac:dyDescent="0.25">
      <c r="B113" s="794" t="s">
        <v>436</v>
      </c>
      <c r="C113" s="794"/>
      <c r="D113" s="794"/>
      <c r="E113" s="794"/>
      <c r="F113" s="794"/>
      <c r="G113" s="777">
        <f>750-100</f>
        <v>650</v>
      </c>
      <c r="H113" s="778"/>
      <c r="I113" s="425"/>
      <c r="J113" s="37"/>
      <c r="K113" s="394"/>
    </row>
    <row r="114" spans="2:11" ht="30.75" customHeight="1" x14ac:dyDescent="0.25">
      <c r="B114" s="792" t="s">
        <v>525</v>
      </c>
      <c r="C114" s="792"/>
      <c r="D114" s="792"/>
      <c r="E114" s="792"/>
      <c r="F114" s="792"/>
      <c r="G114" s="777">
        <v>4362</v>
      </c>
      <c r="H114" s="778"/>
    </row>
    <row r="115" spans="2:11" ht="30.75" customHeight="1" x14ac:dyDescent="0.25">
      <c r="B115" s="782" t="s">
        <v>526</v>
      </c>
      <c r="C115" s="782"/>
      <c r="D115" s="782"/>
      <c r="E115" s="782"/>
      <c r="F115" s="782"/>
      <c r="G115" s="777">
        <v>2453</v>
      </c>
      <c r="H115" s="778"/>
    </row>
    <row r="116" spans="2:11" ht="30" customHeight="1" x14ac:dyDescent="0.25">
      <c r="B116" s="792" t="s">
        <v>527</v>
      </c>
      <c r="C116" s="792"/>
      <c r="D116" s="792"/>
      <c r="E116" s="792"/>
      <c r="F116" s="792"/>
      <c r="G116" s="777">
        <v>2209</v>
      </c>
      <c r="H116" s="778"/>
    </row>
    <row r="117" spans="2:11" ht="14.25" customHeight="1" x14ac:dyDescent="0.25">
      <c r="B117" s="792" t="s">
        <v>339</v>
      </c>
      <c r="C117" s="792"/>
      <c r="D117" s="792"/>
      <c r="E117" s="792"/>
      <c r="F117" s="792"/>
      <c r="G117" s="777">
        <f>4200+625</f>
        <v>4825</v>
      </c>
      <c r="H117" s="778"/>
    </row>
    <row r="118" spans="2:11" ht="30" customHeight="1" x14ac:dyDescent="0.25">
      <c r="B118" s="792" t="s">
        <v>528</v>
      </c>
      <c r="C118" s="792"/>
      <c r="D118" s="792"/>
      <c r="E118" s="792"/>
      <c r="F118" s="792"/>
      <c r="G118" s="777">
        <v>1680</v>
      </c>
      <c r="H118" s="778"/>
    </row>
    <row r="119" spans="2:11" ht="27" customHeight="1" x14ac:dyDescent="0.25">
      <c r="B119" s="794" t="s">
        <v>340</v>
      </c>
      <c r="C119" s="794"/>
      <c r="D119" s="794"/>
      <c r="E119" s="794"/>
      <c r="F119" s="794"/>
      <c r="G119" s="777">
        <v>720</v>
      </c>
      <c r="H119" s="778"/>
    </row>
    <row r="120" spans="2:11" ht="29.25" customHeight="1" x14ac:dyDescent="0.25">
      <c r="B120" s="792" t="s">
        <v>341</v>
      </c>
      <c r="C120" s="792"/>
      <c r="D120" s="792"/>
      <c r="E120" s="792"/>
      <c r="F120" s="792"/>
      <c r="G120" s="777">
        <v>1</v>
      </c>
      <c r="H120" s="778"/>
    </row>
    <row r="121" spans="2:11" ht="15" x14ac:dyDescent="0.25">
      <c r="B121" s="787" t="s">
        <v>342</v>
      </c>
      <c r="C121" s="787"/>
      <c r="D121" s="787"/>
      <c r="E121" s="787"/>
      <c r="F121" s="787"/>
      <c r="G121" s="777">
        <v>402</v>
      </c>
      <c r="H121" s="778"/>
    </row>
    <row r="122" spans="2:11" ht="15" x14ac:dyDescent="0.25">
      <c r="B122" s="787" t="s">
        <v>343</v>
      </c>
      <c r="C122" s="787"/>
      <c r="D122" s="787"/>
      <c r="E122" s="787"/>
      <c r="F122" s="787"/>
      <c r="G122" s="777">
        <v>1800</v>
      </c>
      <c r="H122" s="778"/>
    </row>
    <row r="123" spans="2:11" ht="29.25" customHeight="1" x14ac:dyDescent="0.25">
      <c r="B123" s="753" t="s">
        <v>344</v>
      </c>
      <c r="C123" s="753"/>
      <c r="D123" s="753"/>
      <c r="E123" s="753"/>
      <c r="F123" s="753"/>
      <c r="G123" s="777">
        <v>396</v>
      </c>
      <c r="H123" s="778"/>
    </row>
    <row r="124" spans="2:11" ht="15" x14ac:dyDescent="0.25">
      <c r="B124" s="787" t="s">
        <v>529</v>
      </c>
      <c r="C124" s="787"/>
      <c r="D124" s="787"/>
      <c r="E124" s="787"/>
      <c r="F124" s="787"/>
      <c r="G124" s="788">
        <v>200</v>
      </c>
      <c r="H124" s="789"/>
    </row>
    <row r="125" spans="2:11" ht="14.25" customHeight="1" x14ac:dyDescent="0.25">
      <c r="B125" s="792" t="s">
        <v>345</v>
      </c>
      <c r="C125" s="792"/>
      <c r="D125" s="792"/>
      <c r="E125" s="792"/>
      <c r="F125" s="792"/>
      <c r="G125" s="788">
        <v>210</v>
      </c>
      <c r="H125" s="789"/>
    </row>
    <row r="126" spans="2:11" ht="16.5" customHeight="1" x14ac:dyDescent="0.25">
      <c r="B126" s="787" t="s">
        <v>346</v>
      </c>
      <c r="C126" s="787"/>
      <c r="D126" s="787"/>
      <c r="E126" s="787"/>
      <c r="F126" s="787"/>
      <c r="G126" s="788">
        <v>91</v>
      </c>
      <c r="H126" s="789"/>
    </row>
    <row r="127" spans="2:11" ht="29.25" customHeight="1" x14ac:dyDescent="0.25">
      <c r="B127" s="792" t="s">
        <v>347</v>
      </c>
      <c r="C127" s="792"/>
      <c r="D127" s="792"/>
      <c r="E127" s="792"/>
      <c r="F127" s="792"/>
      <c r="G127" s="788">
        <v>320</v>
      </c>
      <c r="H127" s="789"/>
    </row>
    <row r="128" spans="2:11" ht="15" x14ac:dyDescent="0.25">
      <c r="B128" s="782" t="s">
        <v>433</v>
      </c>
      <c r="C128" s="783"/>
      <c r="D128" s="783"/>
      <c r="E128" s="783"/>
      <c r="F128" s="783"/>
      <c r="G128" s="788">
        <v>180</v>
      </c>
      <c r="H128" s="789"/>
    </row>
    <row r="129" spans="1:11" ht="15.75" customHeight="1" x14ac:dyDescent="0.25">
      <c r="B129" s="792" t="s">
        <v>434</v>
      </c>
      <c r="C129" s="792"/>
      <c r="D129" s="792"/>
      <c r="E129" s="792"/>
      <c r="F129" s="792"/>
      <c r="G129" s="788">
        <v>72</v>
      </c>
      <c r="H129" s="789"/>
    </row>
    <row r="130" spans="1:11" ht="30" customHeight="1" x14ac:dyDescent="0.25">
      <c r="B130" s="792" t="s">
        <v>530</v>
      </c>
      <c r="C130" s="792"/>
      <c r="D130" s="792"/>
      <c r="E130" s="792"/>
      <c r="F130" s="792"/>
      <c r="G130" s="788">
        <v>144</v>
      </c>
      <c r="H130" s="789"/>
    </row>
    <row r="131" spans="1:11" s="23" customFormat="1" ht="29.25" customHeight="1" x14ac:dyDescent="0.25">
      <c r="B131" s="753" t="s">
        <v>531</v>
      </c>
      <c r="C131" s="753"/>
      <c r="D131" s="753"/>
      <c r="E131" s="753"/>
      <c r="F131" s="753"/>
      <c r="G131" s="777">
        <v>13</v>
      </c>
      <c r="H131" s="778"/>
      <c r="I131" s="68"/>
      <c r="J131" s="68"/>
      <c r="K131" s="67"/>
    </row>
    <row r="132" spans="1:11" s="23" customFormat="1" ht="15" customHeight="1" x14ac:dyDescent="0.25">
      <c r="B132" s="781" t="s">
        <v>348</v>
      </c>
      <c r="C132" s="781"/>
      <c r="D132" s="781"/>
      <c r="E132" s="781"/>
      <c r="F132" s="781"/>
      <c r="G132" s="777">
        <v>22</v>
      </c>
      <c r="H132" s="778"/>
      <c r="I132" s="68"/>
      <c r="J132" s="68"/>
      <c r="K132" s="67"/>
    </row>
    <row r="133" spans="1:11" s="23" customFormat="1" ht="15" customHeight="1" x14ac:dyDescent="0.25">
      <c r="B133" s="781" t="s">
        <v>349</v>
      </c>
      <c r="C133" s="781"/>
      <c r="D133" s="781"/>
      <c r="E133" s="781"/>
      <c r="F133" s="781"/>
      <c r="G133" s="777">
        <v>4</v>
      </c>
      <c r="H133" s="778"/>
      <c r="I133" s="68"/>
      <c r="J133" s="68"/>
      <c r="K133" s="67"/>
    </row>
    <row r="134" spans="1:11" s="23" customFormat="1" ht="15" customHeight="1" x14ac:dyDescent="0.25">
      <c r="B134" s="749" t="s">
        <v>532</v>
      </c>
      <c r="C134" s="749"/>
      <c r="D134" s="749"/>
      <c r="E134" s="749"/>
      <c r="F134" s="749"/>
      <c r="G134" s="777">
        <v>19</v>
      </c>
      <c r="H134" s="778"/>
      <c r="I134" s="68"/>
      <c r="J134" s="68"/>
      <c r="K134" s="67"/>
    </row>
    <row r="135" spans="1:11" s="23" customFormat="1" ht="44.25" customHeight="1" x14ac:dyDescent="0.25">
      <c r="B135" s="753" t="s">
        <v>533</v>
      </c>
      <c r="C135" s="753"/>
      <c r="D135" s="753"/>
      <c r="E135" s="753"/>
      <c r="F135" s="753"/>
      <c r="G135" s="777">
        <v>900</v>
      </c>
      <c r="H135" s="778"/>
      <c r="I135" s="68"/>
      <c r="J135" s="68"/>
      <c r="K135" s="67"/>
    </row>
    <row r="136" spans="1:11" s="23" customFormat="1" ht="45" customHeight="1" x14ac:dyDescent="0.25">
      <c r="B136" s="753" t="s">
        <v>535</v>
      </c>
      <c r="C136" s="753"/>
      <c r="D136" s="753"/>
      <c r="E136" s="753"/>
      <c r="F136" s="753"/>
      <c r="G136" s="777">
        <v>39754</v>
      </c>
      <c r="H136" s="778"/>
      <c r="I136" s="68"/>
      <c r="J136" s="68"/>
      <c r="K136" s="67"/>
    </row>
    <row r="137" spans="1:11" s="23" customFormat="1" ht="44.25" customHeight="1" x14ac:dyDescent="0.25">
      <c r="B137" s="753" t="s">
        <v>534</v>
      </c>
      <c r="C137" s="753"/>
      <c r="D137" s="753"/>
      <c r="E137" s="753"/>
      <c r="F137" s="753"/>
      <c r="G137" s="777">
        <v>1500</v>
      </c>
      <c r="H137" s="778"/>
      <c r="I137" s="68"/>
      <c r="J137" s="68"/>
      <c r="K137" s="67"/>
    </row>
    <row r="138" spans="1:11" s="23" customFormat="1" ht="19.5" customHeight="1" x14ac:dyDescent="0.25">
      <c r="B138" s="21"/>
      <c r="C138" s="161"/>
      <c r="D138" s="161"/>
      <c r="E138" s="161"/>
      <c r="F138" s="161"/>
      <c r="G138" s="161"/>
      <c r="H138" s="161"/>
      <c r="I138" s="68"/>
      <c r="J138" s="68"/>
      <c r="K138" s="67"/>
    </row>
    <row r="139" spans="1:11" s="23" customFormat="1" ht="15" x14ac:dyDescent="0.25">
      <c r="A139" s="23">
        <v>5171</v>
      </c>
      <c r="B139" s="21" t="s">
        <v>15</v>
      </c>
      <c r="C139" s="161"/>
      <c r="D139" s="161"/>
      <c r="E139" s="161"/>
      <c r="F139" s="161"/>
      <c r="G139" s="751">
        <f>SUM(G140:H158)</f>
        <v>4010</v>
      </c>
      <c r="H139" s="775"/>
      <c r="I139" s="68">
        <v>3351</v>
      </c>
      <c r="J139" s="68">
        <v>3661</v>
      </c>
      <c r="K139" s="67"/>
    </row>
    <row r="140" spans="1:11" s="23" customFormat="1" ht="45" customHeight="1" x14ac:dyDescent="0.2">
      <c r="B140" s="781" t="s">
        <v>536</v>
      </c>
      <c r="C140" s="781"/>
      <c r="D140" s="781"/>
      <c r="E140" s="781"/>
      <c r="F140" s="781"/>
      <c r="G140" s="777">
        <v>800</v>
      </c>
      <c r="H140" s="777"/>
      <c r="I140" s="68"/>
      <c r="J140" s="68"/>
      <c r="K140" s="67"/>
    </row>
    <row r="141" spans="1:11" s="23" customFormat="1" ht="15" x14ac:dyDescent="0.25">
      <c r="B141" s="781" t="s">
        <v>537</v>
      </c>
      <c r="C141" s="781"/>
      <c r="D141" s="781"/>
      <c r="E141" s="781"/>
      <c r="F141" s="781"/>
      <c r="G141" s="777"/>
      <c r="H141" s="778"/>
      <c r="I141" s="68"/>
      <c r="J141" s="68"/>
      <c r="K141" s="67"/>
    </row>
    <row r="142" spans="1:11" s="23" customFormat="1" ht="29.25" customHeight="1" x14ac:dyDescent="0.25">
      <c r="B142" s="800"/>
      <c r="C142" s="800"/>
      <c r="D142" s="800"/>
      <c r="E142" s="800"/>
      <c r="F142" s="800"/>
      <c r="G142" s="777">
        <v>50</v>
      </c>
      <c r="H142" s="778"/>
      <c r="I142" s="68"/>
      <c r="J142" s="68"/>
      <c r="K142" s="67"/>
    </row>
    <row r="143" spans="1:11" s="23" customFormat="1" ht="41.25" customHeight="1" x14ac:dyDescent="0.25">
      <c r="B143" s="781" t="s">
        <v>538</v>
      </c>
      <c r="C143" s="781"/>
      <c r="D143" s="781"/>
      <c r="E143" s="781"/>
      <c r="F143" s="781"/>
      <c r="G143" s="777">
        <v>50</v>
      </c>
      <c r="H143" s="778"/>
      <c r="I143" s="68"/>
      <c r="J143" s="68"/>
      <c r="K143" s="67"/>
    </row>
    <row r="144" spans="1:11" s="23" customFormat="1" ht="30" customHeight="1" x14ac:dyDescent="0.25">
      <c r="B144" s="781" t="s">
        <v>350</v>
      </c>
      <c r="C144" s="781"/>
      <c r="D144" s="781"/>
      <c r="E144" s="781"/>
      <c r="F144" s="781"/>
      <c r="G144" s="777">
        <v>115</v>
      </c>
      <c r="H144" s="778"/>
      <c r="I144" s="68"/>
      <c r="J144" s="68"/>
      <c r="K144" s="67"/>
    </row>
    <row r="145" spans="1:11" s="286" customFormat="1" ht="28.5" customHeight="1" x14ac:dyDescent="0.25">
      <c r="B145" s="781" t="s">
        <v>539</v>
      </c>
      <c r="C145" s="781"/>
      <c r="D145" s="781"/>
      <c r="E145" s="781"/>
      <c r="F145" s="781"/>
      <c r="G145" s="803">
        <v>216</v>
      </c>
      <c r="H145" s="804"/>
      <c r="I145" s="287"/>
      <c r="J145" s="287"/>
      <c r="K145" s="354"/>
    </row>
    <row r="146" spans="1:11" s="23" customFormat="1" ht="29.25" customHeight="1" x14ac:dyDescent="0.25">
      <c r="B146" s="781" t="s">
        <v>540</v>
      </c>
      <c r="C146" s="781"/>
      <c r="D146" s="781"/>
      <c r="E146" s="781"/>
      <c r="F146" s="781"/>
      <c r="G146" s="777">
        <v>240</v>
      </c>
      <c r="H146" s="778"/>
      <c r="I146" s="68"/>
      <c r="J146" s="68"/>
      <c r="K146" s="67"/>
    </row>
    <row r="147" spans="1:11" s="23" customFormat="1" x14ac:dyDescent="0.2">
      <c r="B147" s="805" t="s">
        <v>351</v>
      </c>
      <c r="C147" s="805"/>
      <c r="D147" s="805"/>
      <c r="E147" s="805"/>
      <c r="F147" s="805"/>
      <c r="G147" s="777">
        <v>4</v>
      </c>
      <c r="H147" s="777"/>
      <c r="I147" s="68"/>
      <c r="J147" s="68"/>
      <c r="K147" s="67"/>
    </row>
    <row r="148" spans="1:11" s="23" customFormat="1" ht="29.25" customHeight="1" x14ac:dyDescent="0.2">
      <c r="B148" s="781" t="s">
        <v>541</v>
      </c>
      <c r="C148" s="781"/>
      <c r="D148" s="781"/>
      <c r="E148" s="781"/>
      <c r="F148" s="781"/>
      <c r="G148" s="777">
        <v>138</v>
      </c>
      <c r="H148" s="777"/>
      <c r="I148" s="68"/>
      <c r="J148" s="68"/>
      <c r="K148" s="67"/>
    </row>
    <row r="149" spans="1:11" s="23" customFormat="1" x14ac:dyDescent="0.2">
      <c r="B149" s="805" t="s">
        <v>352</v>
      </c>
      <c r="C149" s="805"/>
      <c r="D149" s="805"/>
      <c r="E149" s="805"/>
      <c r="F149" s="805"/>
      <c r="G149" s="777">
        <v>30</v>
      </c>
      <c r="H149" s="777"/>
      <c r="I149" s="68"/>
      <c r="J149" s="68"/>
      <c r="K149" s="67"/>
    </row>
    <row r="150" spans="1:11" s="23" customFormat="1" x14ac:dyDescent="0.2">
      <c r="B150" s="805" t="s">
        <v>353</v>
      </c>
      <c r="C150" s="805"/>
      <c r="D150" s="805"/>
      <c r="E150" s="805"/>
      <c r="F150" s="805"/>
      <c r="G150" s="777">
        <v>82</v>
      </c>
      <c r="H150" s="777"/>
      <c r="I150" s="68"/>
      <c r="J150" s="68"/>
      <c r="K150" s="67"/>
    </row>
    <row r="151" spans="1:11" s="23" customFormat="1" x14ac:dyDescent="0.2">
      <c r="B151" s="509" t="s">
        <v>542</v>
      </c>
      <c r="C151" s="509"/>
      <c r="D151" s="509"/>
      <c r="E151" s="509"/>
      <c r="F151" s="509"/>
      <c r="G151" s="777">
        <v>13</v>
      </c>
      <c r="H151" s="777"/>
      <c r="I151" s="68"/>
      <c r="J151" s="68"/>
      <c r="K151" s="67"/>
    </row>
    <row r="152" spans="1:11" s="23" customFormat="1" ht="28.5" customHeight="1" x14ac:dyDescent="0.25">
      <c r="B152" s="781" t="s">
        <v>543</v>
      </c>
      <c r="C152" s="781"/>
      <c r="D152" s="781"/>
      <c r="E152" s="781"/>
      <c r="F152" s="781"/>
      <c r="G152" s="777">
        <v>2140</v>
      </c>
      <c r="H152" s="778"/>
      <c r="I152" s="68"/>
      <c r="J152" s="68"/>
      <c r="K152" s="67"/>
    </row>
    <row r="153" spans="1:11" s="23" customFormat="1" x14ac:dyDescent="0.2">
      <c r="B153" s="509" t="s">
        <v>544</v>
      </c>
      <c r="C153" s="509"/>
      <c r="D153" s="509"/>
      <c r="E153" s="509"/>
      <c r="F153" s="509"/>
      <c r="G153" s="777">
        <v>60</v>
      </c>
      <c r="H153" s="777"/>
      <c r="I153" s="68"/>
      <c r="J153" s="68"/>
      <c r="K153" s="67"/>
    </row>
    <row r="154" spans="1:11" s="23" customFormat="1" x14ac:dyDescent="0.2">
      <c r="B154" s="509" t="s">
        <v>545</v>
      </c>
      <c r="C154" s="509"/>
      <c r="D154" s="509"/>
      <c r="E154" s="509"/>
      <c r="F154" s="509"/>
      <c r="G154" s="777">
        <v>60</v>
      </c>
      <c r="H154" s="777"/>
      <c r="I154" s="68"/>
      <c r="J154" s="68"/>
      <c r="K154" s="67"/>
    </row>
    <row r="155" spans="1:11" s="23" customFormat="1" hidden="1" x14ac:dyDescent="0.2">
      <c r="B155" s="509" t="s">
        <v>546</v>
      </c>
      <c r="C155" s="509"/>
      <c r="D155" s="509"/>
      <c r="E155" s="509"/>
      <c r="F155" s="509"/>
      <c r="G155" s="777"/>
      <c r="H155" s="777"/>
      <c r="I155" s="68"/>
      <c r="J155" s="68"/>
      <c r="K155" s="67"/>
    </row>
    <row r="156" spans="1:11" s="23" customFormat="1" hidden="1" x14ac:dyDescent="0.2">
      <c r="B156" s="509" t="s">
        <v>547</v>
      </c>
      <c r="C156" s="509"/>
      <c r="D156" s="509"/>
      <c r="E156" s="509"/>
      <c r="F156" s="509"/>
      <c r="G156" s="777"/>
      <c r="H156" s="777"/>
      <c r="I156" s="68"/>
      <c r="J156" s="68"/>
      <c r="K156" s="67"/>
    </row>
    <row r="157" spans="1:11" s="23" customFormat="1" hidden="1" x14ac:dyDescent="0.2">
      <c r="B157" s="509" t="s">
        <v>548</v>
      </c>
      <c r="C157" s="509"/>
      <c r="D157" s="509"/>
      <c r="E157" s="509"/>
      <c r="F157" s="509"/>
      <c r="G157" s="777"/>
      <c r="H157" s="777"/>
      <c r="I157" s="68"/>
      <c r="J157" s="68"/>
      <c r="K157" s="67"/>
    </row>
    <row r="158" spans="1:11" s="23" customFormat="1" x14ac:dyDescent="0.2">
      <c r="B158" s="509" t="s">
        <v>549</v>
      </c>
      <c r="C158" s="509"/>
      <c r="D158" s="509"/>
      <c r="E158" s="509"/>
      <c r="F158" s="509"/>
      <c r="G158" s="777">
        <v>12</v>
      </c>
      <c r="H158" s="777"/>
      <c r="I158" s="68"/>
      <c r="J158" s="68"/>
      <c r="K158" s="67"/>
    </row>
    <row r="159" spans="1:11" s="23" customFormat="1" x14ac:dyDescent="0.2">
      <c r="B159" s="22"/>
      <c r="C159" s="22"/>
      <c r="F159" s="24"/>
      <c r="G159" s="24"/>
      <c r="I159" s="68"/>
      <c r="J159" s="68"/>
      <c r="K159" s="67"/>
    </row>
    <row r="160" spans="1:11" ht="15" x14ac:dyDescent="0.25">
      <c r="A160" s="38">
        <v>5175</v>
      </c>
      <c r="B160" s="480" t="s">
        <v>27</v>
      </c>
      <c r="C160" s="478"/>
      <c r="D160" s="478"/>
      <c r="E160" s="478"/>
      <c r="F160" s="478"/>
      <c r="G160" s="779">
        <v>470</v>
      </c>
      <c r="H160" s="780"/>
      <c r="I160" s="37">
        <v>450</v>
      </c>
      <c r="J160" s="37">
        <v>450</v>
      </c>
    </row>
    <row r="161" spans="1:11" ht="15" x14ac:dyDescent="0.25">
      <c r="B161" s="179" t="s">
        <v>884</v>
      </c>
      <c r="C161" s="478"/>
      <c r="D161" s="478"/>
      <c r="E161" s="478"/>
      <c r="F161" s="478"/>
      <c r="G161" s="478"/>
      <c r="H161" s="478"/>
    </row>
    <row r="162" spans="1:11" ht="15" customHeight="1" x14ac:dyDescent="0.25">
      <c r="B162" s="480"/>
      <c r="C162" s="478"/>
      <c r="D162" s="478"/>
      <c r="E162" s="478"/>
      <c r="F162" s="478"/>
      <c r="G162" s="478"/>
      <c r="H162" s="478"/>
    </row>
    <row r="163" spans="1:11" ht="14.25" customHeight="1" x14ac:dyDescent="0.25">
      <c r="A163" s="38">
        <v>5179</v>
      </c>
      <c r="B163" s="801" t="s">
        <v>124</v>
      </c>
      <c r="C163" s="801"/>
      <c r="D163" s="801"/>
      <c r="E163" s="479"/>
      <c r="F163" s="479"/>
      <c r="G163" s="779">
        <v>1320</v>
      </c>
      <c r="H163" s="780"/>
      <c r="I163" s="38">
        <v>1100</v>
      </c>
      <c r="J163" s="37">
        <v>1100</v>
      </c>
      <c r="K163" s="38"/>
    </row>
    <row r="164" spans="1:11" ht="30.75" customHeight="1" x14ac:dyDescent="0.2">
      <c r="B164" s="802" t="s">
        <v>550</v>
      </c>
      <c r="C164" s="802"/>
      <c r="D164" s="802"/>
      <c r="E164" s="802"/>
      <c r="F164" s="802"/>
      <c r="G164" s="802"/>
      <c r="H164" s="802"/>
      <c r="I164" s="38"/>
      <c r="K164" s="38"/>
    </row>
    <row r="165" spans="1:11" ht="15" customHeight="1" x14ac:dyDescent="0.25">
      <c r="B165" s="480"/>
      <c r="C165" s="478"/>
      <c r="D165" s="478"/>
      <c r="E165" s="478"/>
      <c r="F165" s="478"/>
      <c r="G165" s="478"/>
      <c r="H165" s="478"/>
    </row>
    <row r="166" spans="1:11" ht="15" x14ac:dyDescent="0.25">
      <c r="A166" s="38">
        <v>5192</v>
      </c>
      <c r="B166" s="480" t="s">
        <v>123</v>
      </c>
      <c r="C166" s="478"/>
      <c r="D166" s="478"/>
      <c r="E166" s="478"/>
      <c r="F166" s="478"/>
      <c r="G166" s="779">
        <v>180</v>
      </c>
      <c r="H166" s="780"/>
      <c r="I166" s="37">
        <v>1640</v>
      </c>
      <c r="J166" s="37">
        <v>1640</v>
      </c>
    </row>
    <row r="167" spans="1:11" ht="14.25" customHeight="1" x14ac:dyDescent="0.25">
      <c r="B167" s="794" t="s">
        <v>551</v>
      </c>
      <c r="C167" s="794"/>
      <c r="D167" s="794"/>
      <c r="E167" s="794"/>
      <c r="F167" s="794"/>
      <c r="G167" s="777"/>
      <c r="H167" s="778"/>
    </row>
    <row r="168" spans="1:11" ht="18.75" customHeight="1" x14ac:dyDescent="0.25">
      <c r="B168" s="42"/>
      <c r="C168" s="62"/>
      <c r="D168" s="62"/>
      <c r="E168" s="62"/>
      <c r="F168" s="62"/>
      <c r="G168" s="62"/>
      <c r="H168" s="62"/>
    </row>
    <row r="169" spans="1:11" ht="32.25" customHeight="1" thickBot="1" x14ac:dyDescent="0.3">
      <c r="B169" s="755" t="s">
        <v>705</v>
      </c>
      <c r="C169" s="756"/>
      <c r="D169" s="756"/>
      <c r="E169" s="756"/>
      <c r="F169" s="756"/>
      <c r="G169" s="774">
        <f>SUM(G170,G173)</f>
        <v>260</v>
      </c>
      <c r="H169" s="774"/>
      <c r="I169" s="208">
        <f>SUM(I170:I173)</f>
        <v>260</v>
      </c>
      <c r="J169" s="208">
        <f>SUM(J170:J173)</f>
        <v>260</v>
      </c>
    </row>
    <row r="170" spans="1:11" ht="15.75" thickTop="1" x14ac:dyDescent="0.25">
      <c r="A170" s="38">
        <v>5361</v>
      </c>
      <c r="B170" s="42" t="s">
        <v>28</v>
      </c>
      <c r="G170" s="779">
        <v>200</v>
      </c>
      <c r="H170" s="780"/>
      <c r="I170" s="37">
        <v>200</v>
      </c>
      <c r="J170" s="37">
        <v>200</v>
      </c>
    </row>
    <row r="171" spans="1:11" ht="16.5" customHeight="1" x14ac:dyDescent="0.2">
      <c r="B171" s="782" t="s">
        <v>552</v>
      </c>
      <c r="C171" s="782"/>
      <c r="D171" s="782"/>
      <c r="E171" s="782"/>
      <c r="F171" s="782"/>
      <c r="G171" s="782"/>
      <c r="H171" s="782"/>
    </row>
    <row r="172" spans="1:11" ht="15" x14ac:dyDescent="0.25">
      <c r="B172" s="42"/>
      <c r="G172" s="54"/>
      <c r="H172" s="55"/>
    </row>
    <row r="173" spans="1:11" ht="15" x14ac:dyDescent="0.25">
      <c r="A173" s="38">
        <v>5362</v>
      </c>
      <c r="B173" s="21" t="s">
        <v>485</v>
      </c>
      <c r="G173" s="779">
        <v>60</v>
      </c>
      <c r="H173" s="780"/>
      <c r="I173" s="37">
        <v>60</v>
      </c>
      <c r="J173" s="37">
        <v>60</v>
      </c>
    </row>
    <row r="174" spans="1:11" s="284" customFormat="1" ht="14.25" customHeight="1" x14ac:dyDescent="0.25">
      <c r="B174" s="793" t="s">
        <v>553</v>
      </c>
      <c r="C174" s="799"/>
      <c r="D174" s="799"/>
      <c r="E174" s="799"/>
      <c r="F174" s="799"/>
      <c r="G174" s="799"/>
      <c r="H174" s="799"/>
      <c r="I174" s="285"/>
      <c r="J174" s="285"/>
      <c r="K174" s="355"/>
    </row>
    <row r="175" spans="1:11" ht="16.5" customHeight="1" x14ac:dyDescent="0.25">
      <c r="B175" s="42"/>
      <c r="G175" s="54"/>
      <c r="H175" s="55"/>
    </row>
    <row r="177" spans="4:7" x14ac:dyDescent="0.2">
      <c r="D177" s="300" t="s">
        <v>317</v>
      </c>
      <c r="E177" s="301">
        <f>SUM(E13)</f>
        <v>96219</v>
      </c>
      <c r="F177" s="301">
        <f>SUM(F13)</f>
        <v>97386</v>
      </c>
      <c r="G177" s="301">
        <f>SUM(G13)</f>
        <v>118632</v>
      </c>
    </row>
    <row r="178" spans="4:7" x14ac:dyDescent="0.2">
      <c r="D178" s="300" t="s">
        <v>318</v>
      </c>
      <c r="E178" s="301">
        <v>0</v>
      </c>
      <c r="F178" s="301">
        <v>0</v>
      </c>
      <c r="G178" s="301">
        <v>0</v>
      </c>
    </row>
    <row r="179" spans="4:7" ht="15" x14ac:dyDescent="0.25">
      <c r="D179" s="302" t="s">
        <v>313</v>
      </c>
      <c r="E179" s="303">
        <f>SUM(E177:E178)</f>
        <v>96219</v>
      </c>
      <c r="F179" s="303">
        <f t="shared" ref="F179:G179" si="1">SUM(F177:F178)</f>
        <v>97386</v>
      </c>
      <c r="G179" s="303">
        <f t="shared" si="1"/>
        <v>118632</v>
      </c>
    </row>
  </sheetData>
  <mergeCells count="198">
    <mergeCell ref="G54:H54"/>
    <mergeCell ref="B80:F80"/>
    <mergeCell ref="G93:H93"/>
    <mergeCell ref="G74:H74"/>
    <mergeCell ref="B150:F150"/>
    <mergeCell ref="G150:H150"/>
    <mergeCell ref="B134:F134"/>
    <mergeCell ref="G143:H143"/>
    <mergeCell ref="G126:H126"/>
    <mergeCell ref="G127:H127"/>
    <mergeCell ref="G124:H124"/>
    <mergeCell ref="B147:F147"/>
    <mergeCell ref="B132:F132"/>
    <mergeCell ref="B131:F131"/>
    <mergeCell ref="G131:H131"/>
    <mergeCell ref="G135:H135"/>
    <mergeCell ref="G80:H80"/>
    <mergeCell ref="B104:F104"/>
    <mergeCell ref="B90:F91"/>
    <mergeCell ref="G91:H91"/>
    <mergeCell ref="B92:F92"/>
    <mergeCell ref="B102:F103"/>
    <mergeCell ref="G103:H103"/>
    <mergeCell ref="G101:H101"/>
    <mergeCell ref="B121:F121"/>
    <mergeCell ref="B129:F129"/>
    <mergeCell ref="B122:F122"/>
    <mergeCell ref="B127:F127"/>
    <mergeCell ref="G147:H147"/>
    <mergeCell ref="B148:F148"/>
    <mergeCell ref="B135:F135"/>
    <mergeCell ref="B23:H23"/>
    <mergeCell ref="B105:F105"/>
    <mergeCell ref="G105:H105"/>
    <mergeCell ref="G119:H119"/>
    <mergeCell ref="G114:H114"/>
    <mergeCell ref="B117:F117"/>
    <mergeCell ref="B114:F114"/>
    <mergeCell ref="G108:H108"/>
    <mergeCell ref="G111:H111"/>
    <mergeCell ref="B63:H64"/>
    <mergeCell ref="B67:F69"/>
    <mergeCell ref="B108:F109"/>
    <mergeCell ref="B115:F115"/>
    <mergeCell ref="G25:H25"/>
    <mergeCell ref="G32:H32"/>
    <mergeCell ref="B49:F49"/>
    <mergeCell ref="G49:H49"/>
    <mergeCell ref="G173:H173"/>
    <mergeCell ref="G141:H141"/>
    <mergeCell ref="G142:H142"/>
    <mergeCell ref="B137:F137"/>
    <mergeCell ref="G129:H129"/>
    <mergeCell ref="B125:F125"/>
    <mergeCell ref="G125:H125"/>
    <mergeCell ref="B126:F126"/>
    <mergeCell ref="G158:H158"/>
    <mergeCell ref="G132:H132"/>
    <mergeCell ref="G128:H128"/>
    <mergeCell ref="G134:H134"/>
    <mergeCell ref="B133:F133"/>
    <mergeCell ref="G133:H133"/>
    <mergeCell ref="G155:H155"/>
    <mergeCell ref="B130:F130"/>
    <mergeCell ref="G151:H151"/>
    <mergeCell ref="G153:H153"/>
    <mergeCell ref="G154:H154"/>
    <mergeCell ref="G149:H149"/>
    <mergeCell ref="G152:H152"/>
    <mergeCell ref="B146:F146"/>
    <mergeCell ref="B136:F136"/>
    <mergeCell ref="B140:F140"/>
    <mergeCell ref="B174:H174"/>
    <mergeCell ref="B144:F144"/>
    <mergeCell ref="G144:H144"/>
    <mergeCell ref="G146:H146"/>
    <mergeCell ref="B141:F142"/>
    <mergeCell ref="B145:F145"/>
    <mergeCell ref="B171:H171"/>
    <mergeCell ref="B163:D163"/>
    <mergeCell ref="G163:H163"/>
    <mergeCell ref="B164:H164"/>
    <mergeCell ref="G170:H170"/>
    <mergeCell ref="B143:F143"/>
    <mergeCell ref="B152:F152"/>
    <mergeCell ref="G145:H145"/>
    <mergeCell ref="B149:F149"/>
    <mergeCell ref="G148:H148"/>
    <mergeCell ref="B167:F167"/>
    <mergeCell ref="G167:H167"/>
    <mergeCell ref="G156:H156"/>
    <mergeCell ref="B169:F169"/>
    <mergeCell ref="G169:H169"/>
    <mergeCell ref="G160:H160"/>
    <mergeCell ref="G166:H166"/>
    <mergeCell ref="G157:H157"/>
    <mergeCell ref="B118:F118"/>
    <mergeCell ref="G60:H60"/>
    <mergeCell ref="B60:F60"/>
    <mergeCell ref="B44:F44"/>
    <mergeCell ref="B19:H20"/>
    <mergeCell ref="G29:H29"/>
    <mergeCell ref="B30:H30"/>
    <mergeCell ref="G43:H43"/>
    <mergeCell ref="G44:H44"/>
    <mergeCell ref="B52:H52"/>
    <mergeCell ref="G33:H33"/>
    <mergeCell ref="G46:H46"/>
    <mergeCell ref="G47:H47"/>
    <mergeCell ref="B47:F47"/>
    <mergeCell ref="B48:F48"/>
    <mergeCell ref="B82:F82"/>
    <mergeCell ref="G92:H92"/>
    <mergeCell ref="G89:H89"/>
    <mergeCell ref="G94:H94"/>
    <mergeCell ref="B98:F99"/>
    <mergeCell ref="G97:H97"/>
    <mergeCell ref="B97:F97"/>
    <mergeCell ref="G51:H51"/>
    <mergeCell ref="G117:H117"/>
    <mergeCell ref="G71:H71"/>
    <mergeCell ref="B83:F83"/>
    <mergeCell ref="G83:H83"/>
    <mergeCell ref="G85:H85"/>
    <mergeCell ref="G66:H66"/>
    <mergeCell ref="B55:F55"/>
    <mergeCell ref="B116:F116"/>
    <mergeCell ref="B113:F113"/>
    <mergeCell ref="B86:F86"/>
    <mergeCell ref="G86:H86"/>
    <mergeCell ref="B110:F110"/>
    <mergeCell ref="B111:F111"/>
    <mergeCell ref="B81:F81"/>
    <mergeCell ref="G81:H81"/>
    <mergeCell ref="G99:H99"/>
    <mergeCell ref="G116:H116"/>
    <mergeCell ref="G68:H68"/>
    <mergeCell ref="G87:H87"/>
    <mergeCell ref="G140:H140"/>
    <mergeCell ref="G123:H123"/>
    <mergeCell ref="G130:H130"/>
    <mergeCell ref="G113:H113"/>
    <mergeCell ref="G110:H110"/>
    <mergeCell ref="G115:H115"/>
    <mergeCell ref="G136:H136"/>
    <mergeCell ref="G118:H118"/>
    <mergeCell ref="G120:H120"/>
    <mergeCell ref="G122:H122"/>
    <mergeCell ref="G121:H121"/>
    <mergeCell ref="G137:H137"/>
    <mergeCell ref="B128:F128"/>
    <mergeCell ref="G107:H107"/>
    <mergeCell ref="G22:H22"/>
    <mergeCell ref="B87:F87"/>
    <mergeCell ref="G57:H57"/>
    <mergeCell ref="B124:F124"/>
    <mergeCell ref="B57:F57"/>
    <mergeCell ref="G58:H58"/>
    <mergeCell ref="B59:F59"/>
    <mergeCell ref="G59:H59"/>
    <mergeCell ref="B58:F58"/>
    <mergeCell ref="B123:F123"/>
    <mergeCell ref="B119:F119"/>
    <mergeCell ref="G95:H95"/>
    <mergeCell ref="G77:H77"/>
    <mergeCell ref="B96:F96"/>
    <mergeCell ref="G62:H62"/>
    <mergeCell ref="B78:F79"/>
    <mergeCell ref="G79:H79"/>
    <mergeCell ref="G48:H48"/>
    <mergeCell ref="B56:F56"/>
    <mergeCell ref="G104:H104"/>
    <mergeCell ref="G96:H96"/>
    <mergeCell ref="G56:H56"/>
    <mergeCell ref="G1:H1"/>
    <mergeCell ref="B13:D13"/>
    <mergeCell ref="G139:H139"/>
    <mergeCell ref="G82:H82"/>
    <mergeCell ref="B95:F95"/>
    <mergeCell ref="G35:H35"/>
    <mergeCell ref="G36:H36"/>
    <mergeCell ref="G37:H37"/>
    <mergeCell ref="B40:F41"/>
    <mergeCell ref="G26:H26"/>
    <mergeCell ref="G27:H27"/>
    <mergeCell ref="B33:F33"/>
    <mergeCell ref="G42:H42"/>
    <mergeCell ref="B38:H38"/>
    <mergeCell ref="G39:H39"/>
    <mergeCell ref="B42:F42"/>
    <mergeCell ref="G34:H34"/>
    <mergeCell ref="G17:H17"/>
    <mergeCell ref="G112:H112"/>
    <mergeCell ref="B120:F120"/>
    <mergeCell ref="G55:H55"/>
    <mergeCell ref="G18:H18"/>
    <mergeCell ref="G41:H41"/>
    <mergeCell ref="B43:F43"/>
  </mergeCells>
  <pageMargins left="0.70866141732283472" right="0.70866141732283472" top="0.78740157480314965" bottom="0.78740157480314965" header="0.31496062992125984" footer="0.31496062992125984"/>
  <pageSetup paperSize="9" scale="66" firstPageNumber="38" orientation="portrait" useFirstPageNumber="1" r:id="rId1"/>
  <headerFooter>
    <oddFooter>&amp;L&amp;"-,Kurzíva"Zastupitelstvo Olomouckého kraje 12.12.2022
11.1. - Rozpočet Olomouckého kraje na rok 2023 - návrh rozpočtu
Příloha č. 3a): Výdaje odborů &amp;R&amp;"-,Kurzíva"Strana &amp;P (Celkem 193)</oddFooter>
  </headerFooter>
  <colBreaks count="1" manualBreakCount="1">
    <brk id="12" max="10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O92"/>
  <sheetViews>
    <sheetView showGridLines="0" view="pageBreakPreview" topLeftCell="A16" zoomScaleNormal="100" zoomScaleSheetLayoutView="100" workbookViewId="0">
      <selection activeCell="G49" activeCellId="1" sqref="G44:H44 G49:H49"/>
    </sheetView>
  </sheetViews>
  <sheetFormatPr defaultColWidth="9.140625" defaultRowHeight="14.25" x14ac:dyDescent="0.2"/>
  <cols>
    <col min="1" max="1" width="6.42578125" style="43" customWidth="1"/>
    <col min="2" max="2" width="8.5703125" style="43" customWidth="1"/>
    <col min="3" max="3" width="9.140625" style="43"/>
    <col min="4" max="4" width="60.85546875" style="38" customWidth="1"/>
    <col min="5" max="7" width="14.140625" style="36" customWidth="1"/>
    <col min="8" max="8" width="9.140625" style="38" customWidth="1"/>
    <col min="9" max="10" width="9.140625" style="37"/>
    <col min="11" max="11" width="9.140625" style="38"/>
    <col min="12" max="12" width="13.28515625" style="38" customWidth="1"/>
    <col min="13" max="16384" width="9.140625" style="38"/>
  </cols>
  <sheetData>
    <row r="1" spans="1:15" ht="23.25" x14ac:dyDescent="0.35">
      <c r="B1" s="114" t="s">
        <v>130</v>
      </c>
      <c r="G1" s="791" t="s">
        <v>39</v>
      </c>
      <c r="H1" s="791"/>
    </row>
    <row r="3" spans="1:15" x14ac:dyDescent="0.2">
      <c r="B3" s="53" t="s">
        <v>1</v>
      </c>
      <c r="C3" s="53" t="s">
        <v>40</v>
      </c>
    </row>
    <row r="4" spans="1:15" x14ac:dyDescent="0.2">
      <c r="C4" s="53" t="s">
        <v>41</v>
      </c>
    </row>
    <row r="5" spans="1:15" s="40" customFormat="1" ht="13.5" thickBot="1" x14ac:dyDescent="0.25">
      <c r="A5" s="116"/>
      <c r="B5" s="116"/>
      <c r="C5" s="116"/>
      <c r="E5" s="37"/>
      <c r="F5" s="37"/>
      <c r="G5" s="37"/>
      <c r="H5" s="184" t="s">
        <v>6</v>
      </c>
      <c r="I5" s="37"/>
      <c r="J5" s="37"/>
    </row>
    <row r="6" spans="1:15" s="40" customFormat="1" ht="39.75" thickTop="1" thickBot="1" x14ac:dyDescent="0.25">
      <c r="A6" s="116"/>
      <c r="B6" s="69" t="s">
        <v>2</v>
      </c>
      <c r="C6" s="70" t="s">
        <v>3</v>
      </c>
      <c r="D6" s="71" t="s">
        <v>4</v>
      </c>
      <c r="E6" s="72" t="s">
        <v>437</v>
      </c>
      <c r="F6" s="72" t="s">
        <v>439</v>
      </c>
      <c r="G6" s="72" t="s">
        <v>438</v>
      </c>
      <c r="H6" s="27" t="s">
        <v>5</v>
      </c>
      <c r="I6" s="37"/>
      <c r="J6" s="37"/>
    </row>
    <row r="7" spans="1:15" s="78" customFormat="1" thickTop="1" thickBot="1" x14ac:dyDescent="0.25">
      <c r="B7" s="73">
        <v>1</v>
      </c>
      <c r="C7" s="74">
        <v>2</v>
      </c>
      <c r="D7" s="74">
        <v>3</v>
      </c>
      <c r="E7" s="75">
        <v>4</v>
      </c>
      <c r="F7" s="75">
        <v>5</v>
      </c>
      <c r="G7" s="75">
        <v>6</v>
      </c>
      <c r="H7" s="76" t="s">
        <v>231</v>
      </c>
      <c r="I7" s="341"/>
      <c r="J7" s="341"/>
    </row>
    <row r="8" spans="1:15" ht="15" thickTop="1" x14ac:dyDescent="0.2">
      <c r="B8" s="148">
        <v>6172</v>
      </c>
      <c r="C8" s="149">
        <v>51</v>
      </c>
      <c r="D8" s="153" t="s">
        <v>668</v>
      </c>
      <c r="E8" s="151">
        <f>SUM(I17)</f>
        <v>41218</v>
      </c>
      <c r="F8" s="151">
        <f>SUM(J17)</f>
        <v>41160</v>
      </c>
      <c r="G8" s="151">
        <f>SUM(G17)</f>
        <v>41858</v>
      </c>
      <c r="H8" s="117">
        <f>G8/E8*100</f>
        <v>101.55271968557426</v>
      </c>
    </row>
    <row r="9" spans="1:15" ht="28.5" x14ac:dyDescent="0.2">
      <c r="B9" s="180">
        <v>6172</v>
      </c>
      <c r="C9" s="181">
        <v>53</v>
      </c>
      <c r="D9" s="188" t="s">
        <v>702</v>
      </c>
      <c r="E9" s="126">
        <f>SUM(I57)</f>
        <v>175</v>
      </c>
      <c r="F9" s="126">
        <f>SUM(J57)</f>
        <v>175</v>
      </c>
      <c r="G9" s="126">
        <f>SUM(G57)</f>
        <v>175</v>
      </c>
      <c r="H9" s="127">
        <f>G9/E9*100</f>
        <v>100</v>
      </c>
    </row>
    <row r="10" spans="1:15" x14ac:dyDescent="0.2">
      <c r="B10" s="94">
        <v>6172</v>
      </c>
      <c r="C10" s="95">
        <v>54</v>
      </c>
      <c r="D10" s="98" t="s">
        <v>707</v>
      </c>
      <c r="E10" s="25">
        <f>SUM(I61)</f>
        <v>2</v>
      </c>
      <c r="F10" s="25">
        <f>SUM(J61)</f>
        <v>2</v>
      </c>
      <c r="G10" s="25">
        <f>SUM(G61)</f>
        <v>2</v>
      </c>
      <c r="H10" s="127">
        <f>G10/E10*100</f>
        <v>100</v>
      </c>
    </row>
    <row r="11" spans="1:15" x14ac:dyDescent="0.2">
      <c r="B11" s="94">
        <v>6172</v>
      </c>
      <c r="C11" s="95">
        <v>61</v>
      </c>
      <c r="D11" s="118" t="s">
        <v>821</v>
      </c>
      <c r="E11" s="25">
        <f>SUM(I66)</f>
        <v>2165</v>
      </c>
      <c r="F11" s="25">
        <f>SUM(J66)</f>
        <v>13240</v>
      </c>
      <c r="G11" s="25">
        <f>SUM(G66)</f>
        <v>8905</v>
      </c>
      <c r="H11" s="127">
        <f>G11/E11*100</f>
        <v>411.31639722863741</v>
      </c>
    </row>
    <row r="12" spans="1:15" ht="15" thickBot="1" x14ac:dyDescent="0.25">
      <c r="B12" s="99">
        <v>6409</v>
      </c>
      <c r="C12" s="100">
        <v>59</v>
      </c>
      <c r="D12" s="569" t="s">
        <v>811</v>
      </c>
      <c r="E12" s="26"/>
      <c r="F12" s="26">
        <v>58</v>
      </c>
      <c r="G12" s="26"/>
      <c r="H12" s="570"/>
    </row>
    <row r="13" spans="1:15" s="103" customFormat="1" ht="16.5" thickTop="1" thickBot="1" x14ac:dyDescent="0.3">
      <c r="A13" s="115"/>
      <c r="B13" s="761" t="s">
        <v>8</v>
      </c>
      <c r="C13" s="762"/>
      <c r="D13" s="763"/>
      <c r="E13" s="101">
        <f>SUM(E8:E11)</f>
        <v>43560</v>
      </c>
      <c r="F13" s="101">
        <f>SUM(F8:F12)</f>
        <v>54635</v>
      </c>
      <c r="G13" s="101">
        <f>SUM(G8:G11)</f>
        <v>50940</v>
      </c>
      <c r="H13" s="41">
        <f>G13/E13*100</f>
        <v>116.94214876033058</v>
      </c>
      <c r="I13" s="206"/>
      <c r="J13" s="206"/>
    </row>
    <row r="14" spans="1:15" ht="15" thickTop="1" x14ac:dyDescent="0.2">
      <c r="F14" s="410"/>
    </row>
    <row r="15" spans="1:15" ht="18" customHeight="1" x14ac:dyDescent="0.2">
      <c r="B15" s="39"/>
      <c r="C15" s="39"/>
      <c r="D15" s="39"/>
      <c r="E15" s="39"/>
      <c r="F15" s="39"/>
      <c r="G15" s="39"/>
      <c r="H15" s="39"/>
      <c r="I15" s="207"/>
      <c r="J15" s="207"/>
      <c r="K15" s="39"/>
      <c r="L15" s="39"/>
      <c r="M15" s="39"/>
      <c r="N15" s="39"/>
      <c r="O15" s="39"/>
    </row>
    <row r="16" spans="1:15" ht="15" x14ac:dyDescent="0.25">
      <c r="B16" s="44" t="s">
        <v>10</v>
      </c>
    </row>
    <row r="17" spans="1:10" ht="17.25" customHeight="1" thickBot="1" x14ac:dyDescent="0.3">
      <c r="B17" s="45" t="s">
        <v>669</v>
      </c>
      <c r="C17" s="46"/>
      <c r="D17" s="47"/>
      <c r="E17" s="48"/>
      <c r="F17" s="48"/>
      <c r="G17" s="774">
        <f>SUM(G18,G25,G30,G35,G43,G53)</f>
        <v>41858</v>
      </c>
      <c r="H17" s="774"/>
      <c r="I17" s="208">
        <f>SUM(I18,I25,I30,I35,I43,I53)</f>
        <v>41218</v>
      </c>
      <c r="J17" s="208">
        <f>SUM(J18,J25,J30,J35,J43,J53)</f>
        <v>41160</v>
      </c>
    </row>
    <row r="18" spans="1:10" ht="15.75" thickTop="1" x14ac:dyDescent="0.25">
      <c r="A18" s="43">
        <v>5122</v>
      </c>
      <c r="B18" s="21" t="s">
        <v>144</v>
      </c>
      <c r="C18" s="22"/>
      <c r="D18" s="23"/>
      <c r="E18" s="24"/>
      <c r="F18" s="24"/>
      <c r="G18" s="751">
        <f>SUM(G19,G22)</f>
        <v>110</v>
      </c>
      <c r="H18" s="775"/>
      <c r="I18" s="343">
        <v>110</v>
      </c>
      <c r="J18" s="343">
        <v>110</v>
      </c>
    </row>
    <row r="19" spans="1:10" ht="15" customHeight="1" x14ac:dyDescent="0.25">
      <c r="B19" s="776" t="s">
        <v>145</v>
      </c>
      <c r="C19" s="776"/>
      <c r="D19" s="776"/>
      <c r="E19" s="776"/>
      <c r="F19" s="776"/>
      <c r="G19" s="777">
        <v>58</v>
      </c>
      <c r="H19" s="778"/>
    </row>
    <row r="20" spans="1:10" s="23" customFormat="1" ht="42.75" customHeight="1" x14ac:dyDescent="0.2">
      <c r="A20" s="22"/>
      <c r="B20" s="808" t="s">
        <v>489</v>
      </c>
      <c r="C20" s="808"/>
      <c r="D20" s="808"/>
      <c r="E20" s="808"/>
      <c r="F20" s="808"/>
      <c r="G20" s="808"/>
      <c r="H20" s="808"/>
      <c r="I20" s="68"/>
      <c r="J20" s="68"/>
    </row>
    <row r="21" spans="1:10" s="23" customFormat="1" ht="17.25" customHeight="1" x14ac:dyDescent="0.2">
      <c r="A21" s="22"/>
      <c r="B21" s="582"/>
      <c r="C21" s="111"/>
      <c r="D21" s="109"/>
      <c r="E21" s="108"/>
      <c r="F21" s="108"/>
      <c r="G21" s="583"/>
      <c r="H21" s="583"/>
      <c r="I21" s="68"/>
      <c r="J21" s="68"/>
    </row>
    <row r="22" spans="1:10" ht="15" customHeight="1" x14ac:dyDescent="0.25">
      <c r="B22" s="776" t="s">
        <v>186</v>
      </c>
      <c r="C22" s="776"/>
      <c r="D22" s="776"/>
      <c r="E22" s="776"/>
      <c r="F22" s="776"/>
      <c r="G22" s="777">
        <v>52</v>
      </c>
      <c r="H22" s="778"/>
    </row>
    <row r="23" spans="1:10" s="23" customFormat="1" ht="43.5" customHeight="1" x14ac:dyDescent="0.2">
      <c r="A23" s="22"/>
      <c r="B23" s="809" t="s">
        <v>490</v>
      </c>
      <c r="C23" s="808"/>
      <c r="D23" s="808"/>
      <c r="E23" s="808"/>
      <c r="F23" s="808"/>
      <c r="G23" s="808"/>
      <c r="H23" s="808"/>
      <c r="I23" s="68"/>
      <c r="J23" s="68"/>
    </row>
    <row r="24" spans="1:10" s="23" customFormat="1" ht="17.25" customHeight="1" x14ac:dyDescent="0.25">
      <c r="A24" s="22"/>
      <c r="B24" s="110"/>
      <c r="C24" s="111"/>
      <c r="D24" s="109"/>
      <c r="E24" s="108"/>
      <c r="F24" s="108"/>
      <c r="G24" s="112"/>
      <c r="H24" s="112"/>
      <c r="I24" s="68"/>
      <c r="J24" s="68"/>
    </row>
    <row r="25" spans="1:10" ht="15" x14ac:dyDescent="0.25">
      <c r="A25" s="38">
        <v>5163</v>
      </c>
      <c r="B25" s="314" t="s">
        <v>25</v>
      </c>
      <c r="C25" s="310"/>
      <c r="D25" s="310"/>
      <c r="E25" s="310"/>
      <c r="F25" s="310"/>
      <c r="G25" s="779">
        <v>39460</v>
      </c>
      <c r="H25" s="780"/>
      <c r="I25" s="37">
        <v>39200</v>
      </c>
      <c r="J25" s="37">
        <v>39200</v>
      </c>
    </row>
    <row r="26" spans="1:10" s="23" customFormat="1" ht="17.25" customHeight="1" x14ac:dyDescent="0.2">
      <c r="A26" s="22"/>
      <c r="B26" s="772" t="s">
        <v>491</v>
      </c>
      <c r="C26" s="772"/>
      <c r="D26" s="772"/>
      <c r="E26" s="772"/>
      <c r="F26" s="772"/>
      <c r="G26" s="772"/>
      <c r="H26" s="772"/>
      <c r="I26" s="68"/>
      <c r="J26" s="68"/>
    </row>
    <row r="27" spans="1:10" s="23" customFormat="1" ht="22.5" customHeight="1" x14ac:dyDescent="0.2">
      <c r="A27" s="22"/>
      <c r="B27" s="772"/>
      <c r="C27" s="772"/>
      <c r="D27" s="772"/>
      <c r="E27" s="772"/>
      <c r="F27" s="772"/>
      <c r="G27" s="772"/>
      <c r="H27" s="772"/>
      <c r="I27" s="68"/>
      <c r="J27" s="68"/>
    </row>
    <row r="28" spans="1:10" s="23" customFormat="1" ht="18" customHeight="1" x14ac:dyDescent="0.2">
      <c r="A28" s="22"/>
      <c r="B28" s="772"/>
      <c r="C28" s="772"/>
      <c r="D28" s="772"/>
      <c r="E28" s="772"/>
      <c r="F28" s="772"/>
      <c r="G28" s="772"/>
      <c r="H28" s="772"/>
      <c r="I28" s="68"/>
      <c r="J28" s="68"/>
    </row>
    <row r="29" spans="1:10" s="23" customFormat="1" ht="17.25" customHeight="1" x14ac:dyDescent="0.25">
      <c r="A29" s="22"/>
      <c r="B29" s="110"/>
      <c r="C29" s="111"/>
      <c r="D29" s="109"/>
      <c r="E29" s="108"/>
      <c r="F29" s="108"/>
      <c r="G29" s="315"/>
      <c r="H29" s="315"/>
      <c r="I29" s="68"/>
      <c r="J29" s="68"/>
    </row>
    <row r="30" spans="1:10" ht="15" x14ac:dyDescent="0.25">
      <c r="A30" s="43">
        <v>5164</v>
      </c>
      <c r="B30" s="42" t="s">
        <v>30</v>
      </c>
      <c r="G30" s="779">
        <f>G31+G32</f>
        <v>764</v>
      </c>
      <c r="H30" s="780"/>
      <c r="I30" s="37">
        <v>384</v>
      </c>
      <c r="J30" s="37">
        <v>524</v>
      </c>
    </row>
    <row r="31" spans="1:10" ht="42.75" customHeight="1" x14ac:dyDescent="0.2">
      <c r="B31" s="749" t="s">
        <v>492</v>
      </c>
      <c r="C31" s="749"/>
      <c r="D31" s="749"/>
      <c r="E31" s="749"/>
      <c r="F31" s="749"/>
      <c r="G31" s="810">
        <v>44</v>
      </c>
      <c r="H31" s="814"/>
    </row>
    <row r="32" spans="1:10" ht="57" customHeight="1" x14ac:dyDescent="0.2">
      <c r="B32" s="749" t="s">
        <v>493</v>
      </c>
      <c r="C32" s="749"/>
      <c r="D32" s="749"/>
      <c r="E32" s="749"/>
      <c r="F32" s="749"/>
      <c r="G32" s="810">
        <v>720</v>
      </c>
      <c r="H32" s="811"/>
    </row>
    <row r="33" spans="1:10" ht="19.5" customHeight="1" x14ac:dyDescent="0.2">
      <c r="B33" s="749"/>
      <c r="C33" s="749"/>
      <c r="D33" s="749"/>
      <c r="E33" s="749"/>
      <c r="F33" s="749"/>
      <c r="G33" s="312"/>
      <c r="H33" s="313"/>
    </row>
    <row r="34" spans="1:10" s="23" customFormat="1" ht="17.25" customHeight="1" x14ac:dyDescent="0.25">
      <c r="A34" s="22"/>
      <c r="B34" s="110"/>
      <c r="C34" s="111"/>
      <c r="D34" s="109"/>
      <c r="E34" s="108"/>
      <c r="F34" s="108"/>
      <c r="G34" s="112"/>
      <c r="H34" s="112"/>
      <c r="I34" s="68"/>
      <c r="J34" s="68"/>
    </row>
    <row r="35" spans="1:10" ht="15" x14ac:dyDescent="0.25">
      <c r="A35" s="43">
        <v>5166</v>
      </c>
      <c r="B35" s="42" t="s">
        <v>12</v>
      </c>
      <c r="G35" s="779">
        <f>SUM(G36,G40)</f>
        <v>1261</v>
      </c>
      <c r="H35" s="780"/>
      <c r="I35" s="343">
        <v>1261</v>
      </c>
      <c r="J35" s="343">
        <v>1203</v>
      </c>
    </row>
    <row r="36" spans="1:10" ht="15" customHeight="1" x14ac:dyDescent="0.25">
      <c r="B36" s="776" t="s">
        <v>238</v>
      </c>
      <c r="C36" s="776"/>
      <c r="D36" s="776"/>
      <c r="E36" s="776"/>
      <c r="F36" s="776"/>
      <c r="G36" s="777">
        <v>1164</v>
      </c>
      <c r="H36" s="778"/>
    </row>
    <row r="37" spans="1:10" ht="14.25" customHeight="1" x14ac:dyDescent="0.2">
      <c r="B37" s="793" t="s">
        <v>494</v>
      </c>
      <c r="C37" s="793"/>
      <c r="D37" s="793"/>
      <c r="E37" s="793"/>
      <c r="F37" s="793"/>
      <c r="G37" s="793"/>
      <c r="H37" s="793"/>
    </row>
    <row r="38" spans="1:10" ht="28.5" customHeight="1" x14ac:dyDescent="0.2">
      <c r="B38" s="793"/>
      <c r="C38" s="793"/>
      <c r="D38" s="793"/>
      <c r="E38" s="793"/>
      <c r="F38" s="793"/>
      <c r="G38" s="793"/>
      <c r="H38" s="793"/>
    </row>
    <row r="39" spans="1:10" ht="15.75" customHeight="1" x14ac:dyDescent="0.2">
      <c r="B39" s="560"/>
      <c r="C39" s="560"/>
      <c r="D39" s="560"/>
      <c r="E39" s="560"/>
      <c r="F39" s="560"/>
      <c r="G39" s="560"/>
      <c r="H39" s="560"/>
    </row>
    <row r="40" spans="1:10" ht="15" customHeight="1" x14ac:dyDescent="0.25">
      <c r="B40" s="776" t="s">
        <v>239</v>
      </c>
      <c r="C40" s="776"/>
      <c r="D40" s="776"/>
      <c r="E40" s="776"/>
      <c r="F40" s="776"/>
      <c r="G40" s="777">
        <v>97</v>
      </c>
      <c r="H40" s="778"/>
    </row>
    <row r="41" spans="1:10" s="23" customFormat="1" ht="30.75" customHeight="1" x14ac:dyDescent="0.2">
      <c r="A41" s="22"/>
      <c r="B41" s="809" t="s">
        <v>495</v>
      </c>
      <c r="C41" s="809"/>
      <c r="D41" s="809"/>
      <c r="E41" s="809"/>
      <c r="F41" s="809"/>
      <c r="G41" s="809"/>
      <c r="H41" s="809"/>
      <c r="I41" s="68"/>
      <c r="J41" s="68"/>
    </row>
    <row r="42" spans="1:10" s="23" customFormat="1" ht="17.25" customHeight="1" x14ac:dyDescent="0.25">
      <c r="A42" s="22"/>
      <c r="B42" s="110"/>
      <c r="C42" s="111"/>
      <c r="D42" s="109"/>
      <c r="E42" s="108"/>
      <c r="F42" s="108"/>
      <c r="G42" s="112"/>
      <c r="H42" s="112"/>
      <c r="I42" s="68"/>
      <c r="J42" s="68"/>
    </row>
    <row r="43" spans="1:10" ht="15" x14ac:dyDescent="0.25">
      <c r="A43" s="43">
        <v>5169</v>
      </c>
      <c r="B43" s="42" t="s">
        <v>14</v>
      </c>
      <c r="G43" s="779">
        <f>SUM(G44,G49)</f>
        <v>184</v>
      </c>
      <c r="H43" s="780"/>
      <c r="I43" s="343">
        <v>184</v>
      </c>
      <c r="J43" s="343">
        <v>44</v>
      </c>
    </row>
    <row r="44" spans="1:10" ht="27.75" customHeight="1" x14ac:dyDescent="0.25">
      <c r="B44" s="776" t="s">
        <v>496</v>
      </c>
      <c r="C44" s="776"/>
      <c r="D44" s="776"/>
      <c r="E44" s="776"/>
      <c r="F44" s="776"/>
      <c r="G44" s="777">
        <v>87</v>
      </c>
      <c r="H44" s="778"/>
    </row>
    <row r="45" spans="1:10" ht="14.25" customHeight="1" x14ac:dyDescent="0.2">
      <c r="B45" s="793" t="s">
        <v>497</v>
      </c>
      <c r="C45" s="793"/>
      <c r="D45" s="793"/>
      <c r="E45" s="793"/>
      <c r="F45" s="793"/>
      <c r="G45" s="793"/>
      <c r="H45" s="793"/>
    </row>
    <row r="46" spans="1:10" ht="14.25" customHeight="1" x14ac:dyDescent="0.2">
      <c r="B46" s="793"/>
      <c r="C46" s="793"/>
      <c r="D46" s="793"/>
      <c r="E46" s="793"/>
      <c r="F46" s="793"/>
      <c r="G46" s="793"/>
      <c r="H46" s="793"/>
    </row>
    <row r="47" spans="1:10" ht="30" customHeight="1" x14ac:dyDescent="0.2">
      <c r="B47" s="793"/>
      <c r="C47" s="793"/>
      <c r="D47" s="793"/>
      <c r="E47" s="793"/>
      <c r="F47" s="793"/>
      <c r="G47" s="793"/>
      <c r="H47" s="793"/>
    </row>
    <row r="48" spans="1:10" ht="15" x14ac:dyDescent="0.25">
      <c r="B48" s="42"/>
      <c r="G48" s="163"/>
      <c r="H48" s="164"/>
    </row>
    <row r="49" spans="1:10" ht="14.25" customHeight="1" x14ac:dyDescent="0.25">
      <c r="B49" s="776" t="s">
        <v>146</v>
      </c>
      <c r="C49" s="776"/>
      <c r="D49" s="776"/>
      <c r="E49" s="776"/>
      <c r="F49" s="776"/>
      <c r="G49" s="777">
        <v>97</v>
      </c>
      <c r="H49" s="778"/>
    </row>
    <row r="50" spans="1:10" x14ac:dyDescent="0.2">
      <c r="B50" s="793" t="s">
        <v>495</v>
      </c>
      <c r="C50" s="793"/>
      <c r="D50" s="793"/>
      <c r="E50" s="793"/>
      <c r="F50" s="793"/>
      <c r="G50" s="793"/>
      <c r="H50" s="793"/>
    </row>
    <row r="51" spans="1:10" ht="15.75" customHeight="1" x14ac:dyDescent="0.2">
      <c r="B51" s="793"/>
      <c r="C51" s="793"/>
      <c r="D51" s="793"/>
      <c r="E51" s="793"/>
      <c r="F51" s="793"/>
      <c r="G51" s="793"/>
      <c r="H51" s="793"/>
    </row>
    <row r="52" spans="1:10" ht="15" x14ac:dyDescent="0.25">
      <c r="B52" s="42"/>
      <c r="G52" s="54"/>
      <c r="H52" s="55"/>
    </row>
    <row r="53" spans="1:10" ht="15" x14ac:dyDescent="0.25">
      <c r="A53" s="43">
        <v>5192</v>
      </c>
      <c r="B53" s="42" t="s">
        <v>116</v>
      </c>
      <c r="G53" s="779">
        <v>79</v>
      </c>
      <c r="H53" s="780"/>
      <c r="I53" s="37">
        <v>79</v>
      </c>
      <c r="J53" s="37">
        <v>79</v>
      </c>
    </row>
    <row r="54" spans="1:10" ht="15" customHeight="1" x14ac:dyDescent="0.2">
      <c r="B54" s="793" t="s">
        <v>498</v>
      </c>
      <c r="C54" s="793"/>
      <c r="D54" s="793"/>
      <c r="E54" s="793"/>
      <c r="F54" s="793"/>
      <c r="G54" s="793"/>
      <c r="H54" s="793"/>
    </row>
    <row r="55" spans="1:10" ht="15" customHeight="1" x14ac:dyDescent="0.2">
      <c r="B55" s="793"/>
      <c r="C55" s="793"/>
      <c r="D55" s="793"/>
      <c r="E55" s="793"/>
      <c r="F55" s="793"/>
      <c r="G55" s="793"/>
      <c r="H55" s="793"/>
    </row>
    <row r="56" spans="1:10" ht="19.5" customHeight="1" x14ac:dyDescent="0.25">
      <c r="B56" s="42"/>
      <c r="G56" s="54"/>
      <c r="H56" s="55"/>
    </row>
    <row r="57" spans="1:10" ht="32.25" customHeight="1" thickBot="1" x14ac:dyDescent="0.3">
      <c r="B57" s="755" t="s">
        <v>705</v>
      </c>
      <c r="C57" s="756"/>
      <c r="D57" s="756"/>
      <c r="E57" s="756"/>
      <c r="F57" s="756"/>
      <c r="G57" s="774">
        <f>SUM(G58)</f>
        <v>175</v>
      </c>
      <c r="H57" s="774"/>
      <c r="I57" s="208">
        <v>175</v>
      </c>
      <c r="J57" s="208">
        <v>175</v>
      </c>
    </row>
    <row r="58" spans="1:10" ht="15.75" thickTop="1" x14ac:dyDescent="0.25">
      <c r="A58" s="43">
        <v>5362</v>
      </c>
      <c r="B58" s="21" t="s">
        <v>485</v>
      </c>
      <c r="G58" s="779">
        <v>175</v>
      </c>
      <c r="H58" s="780"/>
    </row>
    <row r="59" spans="1:10" ht="27.75" customHeight="1" x14ac:dyDescent="0.2">
      <c r="B59" s="793" t="s">
        <v>499</v>
      </c>
      <c r="C59" s="807"/>
      <c r="D59" s="807"/>
      <c r="E59" s="807"/>
      <c r="F59" s="807"/>
      <c r="G59" s="807"/>
      <c r="H59" s="807"/>
    </row>
    <row r="60" spans="1:10" ht="15.75" customHeight="1" x14ac:dyDescent="0.25">
      <c r="B60" s="42"/>
      <c r="G60" s="54"/>
      <c r="H60" s="55"/>
    </row>
    <row r="61" spans="1:10" ht="15.75" thickBot="1" x14ac:dyDescent="0.3">
      <c r="B61" s="45" t="s">
        <v>709</v>
      </c>
      <c r="C61" s="46"/>
      <c r="D61" s="47"/>
      <c r="E61" s="48"/>
      <c r="F61" s="48"/>
      <c r="G61" s="774">
        <v>2</v>
      </c>
      <c r="H61" s="774"/>
      <c r="I61" s="208">
        <v>2</v>
      </c>
      <c r="J61" s="208">
        <v>2</v>
      </c>
    </row>
    <row r="62" spans="1:10" ht="15.75" thickTop="1" x14ac:dyDescent="0.25">
      <c r="A62" s="43">
        <v>5499</v>
      </c>
      <c r="B62" s="42" t="s">
        <v>500</v>
      </c>
      <c r="G62" s="779">
        <v>2</v>
      </c>
      <c r="H62" s="780"/>
    </row>
    <row r="63" spans="1:10" x14ac:dyDescent="0.2">
      <c r="B63" s="793" t="s">
        <v>501</v>
      </c>
      <c r="C63" s="807"/>
      <c r="D63" s="807"/>
      <c r="E63" s="807"/>
      <c r="F63" s="807"/>
      <c r="G63" s="807"/>
      <c r="H63" s="807"/>
    </row>
    <row r="64" spans="1:10" x14ac:dyDescent="0.2">
      <c r="B64" s="807"/>
      <c r="C64" s="807"/>
      <c r="D64" s="807"/>
      <c r="E64" s="807"/>
      <c r="F64" s="807"/>
      <c r="G64" s="807"/>
      <c r="H64" s="807"/>
    </row>
    <row r="65" spans="1:10" ht="29.25" customHeight="1" x14ac:dyDescent="0.25">
      <c r="B65" s="42"/>
      <c r="G65" s="54"/>
      <c r="H65" s="55"/>
    </row>
    <row r="66" spans="1:10" ht="17.25" customHeight="1" thickBot="1" x14ac:dyDescent="0.3">
      <c r="B66" s="45" t="s">
        <v>42</v>
      </c>
      <c r="C66" s="46"/>
      <c r="D66" s="47"/>
      <c r="E66" s="48"/>
      <c r="F66" s="48"/>
      <c r="G66" s="774">
        <f>SUM(G67,G70,G80)</f>
        <v>8905</v>
      </c>
      <c r="H66" s="774"/>
      <c r="I66" s="208">
        <f>SUM(I70,I80)</f>
        <v>2165</v>
      </c>
      <c r="J66" s="208">
        <f>SUM(J70,J80)</f>
        <v>13240</v>
      </c>
    </row>
    <row r="67" spans="1:10" s="109" customFormat="1" ht="17.25" customHeight="1" thickTop="1" x14ac:dyDescent="0.25">
      <c r="A67" s="111">
        <v>6121</v>
      </c>
      <c r="B67" s="110" t="s">
        <v>818</v>
      </c>
      <c r="C67" s="111"/>
      <c r="E67" s="108"/>
      <c r="F67" s="108"/>
      <c r="G67" s="779">
        <v>5300</v>
      </c>
      <c r="H67" s="780"/>
      <c r="I67" s="344">
        <v>0</v>
      </c>
      <c r="J67" s="344">
        <v>0</v>
      </c>
    </row>
    <row r="68" spans="1:10" ht="17.25" customHeight="1" x14ac:dyDescent="0.2">
      <c r="B68" s="582" t="s">
        <v>819</v>
      </c>
      <c r="C68" s="111"/>
      <c r="D68" s="109"/>
      <c r="E68" s="108"/>
      <c r="F68" s="108"/>
      <c r="G68" s="583"/>
      <c r="H68" s="583"/>
      <c r="I68" s="214"/>
      <c r="J68" s="214"/>
    </row>
    <row r="69" spans="1:10" ht="17.25" customHeight="1" x14ac:dyDescent="0.2">
      <c r="B69" s="582"/>
      <c r="C69" s="111"/>
      <c r="D69" s="109"/>
      <c r="E69" s="108"/>
      <c r="F69" s="108"/>
      <c r="G69" s="583"/>
      <c r="H69" s="583"/>
      <c r="I69" s="214"/>
      <c r="J69" s="214"/>
    </row>
    <row r="70" spans="1:10" s="109" customFormat="1" ht="17.25" customHeight="1" x14ac:dyDescent="0.25">
      <c r="A70" s="111">
        <v>6130</v>
      </c>
      <c r="B70" s="110" t="s">
        <v>43</v>
      </c>
      <c r="C70" s="111"/>
      <c r="E70" s="108"/>
      <c r="F70" s="108"/>
      <c r="G70" s="779">
        <f>SUM(G71,G75)</f>
        <v>3448</v>
      </c>
      <c r="H70" s="780"/>
      <c r="I70" s="344">
        <v>2008</v>
      </c>
      <c r="J70" s="344">
        <v>12803</v>
      </c>
    </row>
    <row r="71" spans="1:10" ht="14.25" customHeight="1" x14ac:dyDescent="0.25">
      <c r="B71" s="776" t="s">
        <v>240</v>
      </c>
      <c r="C71" s="776"/>
      <c r="D71" s="776"/>
      <c r="E71" s="776"/>
      <c r="F71" s="776"/>
      <c r="G71" s="777">
        <f>1600+800</f>
        <v>2400</v>
      </c>
      <c r="H71" s="778"/>
    </row>
    <row r="72" spans="1:10" x14ac:dyDescent="0.2">
      <c r="B72" s="812" t="s">
        <v>503</v>
      </c>
      <c r="C72" s="812"/>
      <c r="D72" s="812"/>
      <c r="E72" s="812"/>
      <c r="F72" s="812"/>
      <c r="G72" s="812"/>
      <c r="H72" s="812"/>
    </row>
    <row r="73" spans="1:10" ht="33" customHeight="1" x14ac:dyDescent="0.2">
      <c r="B73" s="812"/>
      <c r="C73" s="812"/>
      <c r="D73" s="812"/>
      <c r="E73" s="812"/>
      <c r="F73" s="812"/>
      <c r="G73" s="812"/>
      <c r="H73" s="812"/>
    </row>
    <row r="74" spans="1:10" s="109" customFormat="1" ht="17.25" customHeight="1" x14ac:dyDescent="0.25">
      <c r="A74" s="111"/>
      <c r="B74" s="582"/>
      <c r="C74" s="111"/>
      <c r="E74" s="108"/>
      <c r="F74" s="108"/>
      <c r="G74" s="406"/>
      <c r="H74" s="407"/>
      <c r="I74" s="342"/>
      <c r="J74" s="342"/>
    </row>
    <row r="75" spans="1:10" ht="14.25" customHeight="1" x14ac:dyDescent="0.25">
      <c r="B75" s="776" t="s">
        <v>265</v>
      </c>
      <c r="C75" s="776"/>
      <c r="D75" s="776"/>
      <c r="E75" s="776"/>
      <c r="F75" s="776"/>
      <c r="G75" s="777">
        <v>1048</v>
      </c>
      <c r="H75" s="778"/>
    </row>
    <row r="76" spans="1:10" ht="15.75" customHeight="1" x14ac:dyDescent="0.2">
      <c r="B76" s="813" t="s">
        <v>502</v>
      </c>
      <c r="C76" s="813"/>
      <c r="D76" s="813"/>
      <c r="E76" s="813"/>
      <c r="F76" s="813"/>
      <c r="G76" s="813"/>
      <c r="H76" s="813"/>
    </row>
    <row r="77" spans="1:10" ht="14.25" customHeight="1" x14ac:dyDescent="0.2">
      <c r="B77" s="813"/>
      <c r="C77" s="813"/>
      <c r="D77" s="813"/>
      <c r="E77" s="813"/>
      <c r="F77" s="813"/>
      <c r="G77" s="813"/>
      <c r="H77" s="813"/>
    </row>
    <row r="78" spans="1:10" x14ac:dyDescent="0.2">
      <c r="B78" s="813"/>
      <c r="C78" s="813"/>
      <c r="D78" s="813"/>
      <c r="E78" s="813"/>
      <c r="F78" s="813"/>
      <c r="G78" s="813"/>
      <c r="H78" s="813"/>
    </row>
    <row r="80" spans="1:10" s="109" customFormat="1" ht="17.25" customHeight="1" x14ac:dyDescent="0.25">
      <c r="A80" s="111">
        <v>6142</v>
      </c>
      <c r="B80" s="110" t="s">
        <v>147</v>
      </c>
      <c r="C80" s="111"/>
      <c r="E80" s="108"/>
      <c r="F80" s="108"/>
      <c r="G80" s="779">
        <f>SUM(G81,G84)</f>
        <v>157</v>
      </c>
      <c r="H80" s="780"/>
      <c r="I80" s="344">
        <f>SUM(I81:I84)</f>
        <v>157</v>
      </c>
      <c r="J80" s="344">
        <v>437</v>
      </c>
    </row>
    <row r="81" spans="1:10" ht="15" customHeight="1" x14ac:dyDescent="0.25">
      <c r="B81" s="776" t="s">
        <v>148</v>
      </c>
      <c r="C81" s="776"/>
      <c r="D81" s="776"/>
      <c r="E81" s="776"/>
      <c r="F81" s="776"/>
      <c r="G81" s="777">
        <v>87</v>
      </c>
      <c r="H81" s="778"/>
      <c r="I81" s="37">
        <v>87</v>
      </c>
    </row>
    <row r="82" spans="1:10" s="23" customFormat="1" ht="43.5" customHeight="1" x14ac:dyDescent="0.2">
      <c r="A82" s="22"/>
      <c r="B82" s="809" t="s">
        <v>504</v>
      </c>
      <c r="C82" s="808"/>
      <c r="D82" s="808"/>
      <c r="E82" s="808"/>
      <c r="F82" s="808"/>
      <c r="G82" s="808"/>
      <c r="H82" s="808"/>
      <c r="I82" s="68"/>
      <c r="J82" s="68"/>
    </row>
    <row r="83" spans="1:10" s="23" customFormat="1" ht="17.25" customHeight="1" x14ac:dyDescent="0.2">
      <c r="A83" s="22"/>
      <c r="B83" s="582"/>
      <c r="C83" s="111"/>
      <c r="D83" s="109"/>
      <c r="E83" s="108"/>
      <c r="F83" s="108"/>
      <c r="G83" s="583"/>
      <c r="H83" s="583"/>
      <c r="I83" s="68"/>
      <c r="J83" s="68"/>
    </row>
    <row r="84" spans="1:10" ht="15" customHeight="1" x14ac:dyDescent="0.25">
      <c r="B84" s="776" t="s">
        <v>149</v>
      </c>
      <c r="C84" s="776"/>
      <c r="D84" s="776"/>
      <c r="E84" s="776"/>
      <c r="F84" s="776"/>
      <c r="G84" s="777">
        <v>70</v>
      </c>
      <c r="H84" s="778"/>
      <c r="I84" s="37">
        <v>70</v>
      </c>
    </row>
    <row r="85" spans="1:10" s="23" customFormat="1" ht="29.25" customHeight="1" x14ac:dyDescent="0.2">
      <c r="A85" s="22"/>
      <c r="B85" s="809" t="s">
        <v>505</v>
      </c>
      <c r="C85" s="808"/>
      <c r="D85" s="808"/>
      <c r="E85" s="808"/>
      <c r="F85" s="808"/>
      <c r="G85" s="808"/>
      <c r="H85" s="808"/>
      <c r="I85" s="68"/>
      <c r="J85" s="68"/>
    </row>
    <row r="90" spans="1:10" x14ac:dyDescent="0.2">
      <c r="D90" s="300" t="s">
        <v>317</v>
      </c>
      <c r="E90" s="301">
        <f>SUM(E8,E9,E10)</f>
        <v>41395</v>
      </c>
      <c r="F90" s="301">
        <f>SUM(F8:F10,F12)</f>
        <v>41395</v>
      </c>
      <c r="G90" s="301">
        <f>SUM(G8,G9,G10)</f>
        <v>42035</v>
      </c>
    </row>
    <row r="91" spans="1:10" x14ac:dyDescent="0.2">
      <c r="D91" s="300" t="s">
        <v>318</v>
      </c>
      <c r="E91" s="301">
        <f>SUM(E11)</f>
        <v>2165</v>
      </c>
      <c r="F91" s="301">
        <f>SUM(F11)</f>
        <v>13240</v>
      </c>
      <c r="G91" s="301">
        <f>SUM(G11)</f>
        <v>8905</v>
      </c>
    </row>
    <row r="92" spans="1:10" ht="15" x14ac:dyDescent="0.25">
      <c r="D92" s="302" t="s">
        <v>313</v>
      </c>
      <c r="E92" s="303">
        <f>SUM(E90:E91)</f>
        <v>43560</v>
      </c>
      <c r="F92" s="303">
        <f t="shared" ref="F92:G92" si="0">SUM(F90:F91)</f>
        <v>54635</v>
      </c>
      <c r="G92" s="303">
        <f t="shared" si="0"/>
        <v>50940</v>
      </c>
    </row>
  </sheetData>
  <mergeCells count="56">
    <mergeCell ref="G25:H25"/>
    <mergeCell ref="B26:H28"/>
    <mergeCell ref="B32:F33"/>
    <mergeCell ref="B71:F71"/>
    <mergeCell ref="G71:H71"/>
    <mergeCell ref="G53:H53"/>
    <mergeCell ref="B37:H38"/>
    <mergeCell ref="B41:H41"/>
    <mergeCell ref="B44:F44"/>
    <mergeCell ref="G44:H44"/>
    <mergeCell ref="B45:H47"/>
    <mergeCell ref="B49:F49"/>
    <mergeCell ref="G49:H49"/>
    <mergeCell ref="G31:H31"/>
    <mergeCell ref="B36:F36"/>
    <mergeCell ref="B50:H51"/>
    <mergeCell ref="B85:H85"/>
    <mergeCell ref="B72:H73"/>
    <mergeCell ref="G80:H80"/>
    <mergeCell ref="B81:F81"/>
    <mergeCell ref="G81:H81"/>
    <mergeCell ref="B82:H82"/>
    <mergeCell ref="B84:F84"/>
    <mergeCell ref="G84:H84"/>
    <mergeCell ref="B75:F75"/>
    <mergeCell ref="G75:H75"/>
    <mergeCell ref="B76:H78"/>
    <mergeCell ref="G1:H1"/>
    <mergeCell ref="B13:D13"/>
    <mergeCell ref="G17:H17"/>
    <mergeCell ref="B40:F40"/>
    <mergeCell ref="G40:H40"/>
    <mergeCell ref="B19:F19"/>
    <mergeCell ref="B20:H20"/>
    <mergeCell ref="B22:F22"/>
    <mergeCell ref="G22:H22"/>
    <mergeCell ref="B23:H23"/>
    <mergeCell ref="G30:H30"/>
    <mergeCell ref="G36:H36"/>
    <mergeCell ref="G32:H32"/>
    <mergeCell ref="G18:H18"/>
    <mergeCell ref="G19:H19"/>
    <mergeCell ref="G35:H35"/>
    <mergeCell ref="B31:F31"/>
    <mergeCell ref="G43:H43"/>
    <mergeCell ref="B54:H55"/>
    <mergeCell ref="G58:H58"/>
    <mergeCell ref="B57:F57"/>
    <mergeCell ref="G57:H57"/>
    <mergeCell ref="G62:H62"/>
    <mergeCell ref="B63:H64"/>
    <mergeCell ref="B59:H59"/>
    <mergeCell ref="G70:H70"/>
    <mergeCell ref="G61:H61"/>
    <mergeCell ref="G66:H66"/>
    <mergeCell ref="G67:H67"/>
  </mergeCells>
  <pageMargins left="0.70866141732283472" right="0.70866141732283472" top="0.78740157480314965" bottom="0.78740157480314965" header="0.31496062992125984" footer="0.31496062992125984"/>
  <pageSetup paperSize="9" scale="67" firstPageNumber="41" orientation="portrait" useFirstPageNumber="1" r:id="rId1"/>
  <headerFooter>
    <oddFooter>&amp;L&amp;"-,Kurzíva"Zastupitelstvo Olomouckého kraje 12.12.2022
11.1. - Rozpočet Olomouckého kraje na rok 2023 - návrh rozpočtu
Příloha č. 3a): Výdaje odborů &amp;R&amp;"-,Kurzíva"Strana &amp;P (Celkem 193)</oddFooter>
  </headerFooter>
  <rowBreaks count="1" manualBreakCount="1">
    <brk id="56" min="1" max="7" man="1"/>
  </rowBreaks>
  <colBreaks count="1" manualBreakCount="1">
    <brk id="11" max="10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XFD68"/>
  <sheetViews>
    <sheetView showGridLines="0" view="pageBreakPreview" topLeftCell="A4" zoomScaleNormal="100" zoomScaleSheetLayoutView="100" workbookViewId="0">
      <selection activeCell="G59" activeCellId="7" sqref="G20:H20 G23:H23 G26:H26 G29:H29 G34:H34 G53:H53 G56:H56 G59:H59"/>
    </sheetView>
  </sheetViews>
  <sheetFormatPr defaultColWidth="9.140625" defaultRowHeight="14.25" x14ac:dyDescent="0.2"/>
  <cols>
    <col min="1" max="1" width="6.140625" style="43" customWidth="1"/>
    <col min="2" max="2" width="8.5703125" style="43" customWidth="1"/>
    <col min="3" max="3" width="9.85546875" style="38" customWidth="1"/>
    <col min="4" max="4" width="58.7109375" style="36" customWidth="1"/>
    <col min="5" max="6" width="14.140625" style="36" customWidth="1"/>
    <col min="7" max="7" width="14.140625" style="38" customWidth="1"/>
    <col min="8" max="8" width="9.140625" style="38" customWidth="1"/>
    <col min="9" max="10" width="9.140625" style="37"/>
    <col min="11" max="11" width="9.140625" style="38"/>
    <col min="12" max="12" width="13.28515625" style="38" customWidth="1"/>
    <col min="13" max="16384" width="9.140625" style="38"/>
  </cols>
  <sheetData>
    <row r="1" spans="1:38 16384:16384" ht="23.25" x14ac:dyDescent="0.35">
      <c r="B1" s="114" t="s">
        <v>158</v>
      </c>
      <c r="C1" s="43"/>
      <c r="D1" s="38"/>
      <c r="G1" s="226" t="s">
        <v>159</v>
      </c>
      <c r="H1" s="226"/>
    </row>
    <row r="2" spans="1:38 16384:16384" x14ac:dyDescent="0.2">
      <c r="C2" s="43"/>
      <c r="D2" s="38"/>
      <c r="G2" s="36"/>
    </row>
    <row r="3" spans="1:38 16384:16384" x14ac:dyDescent="0.2">
      <c r="B3" s="227" t="s">
        <v>1</v>
      </c>
      <c r="C3" s="228" t="s">
        <v>181</v>
      </c>
      <c r="D3" s="38"/>
      <c r="G3" s="36"/>
    </row>
    <row r="4" spans="1:38 16384:16384" x14ac:dyDescent="0.2">
      <c r="C4" s="227" t="s">
        <v>41</v>
      </c>
      <c r="D4" s="38"/>
      <c r="G4" s="36"/>
    </row>
    <row r="5" spans="1:38 16384:16384" s="40" customFormat="1" ht="13.5" thickBot="1" x14ac:dyDescent="0.25">
      <c r="B5" s="116"/>
      <c r="C5" s="116"/>
      <c r="E5" s="37"/>
      <c r="F5" s="37"/>
      <c r="G5" s="37"/>
      <c r="H5" s="184" t="s">
        <v>6</v>
      </c>
      <c r="I5" s="37"/>
      <c r="J5" s="37"/>
    </row>
    <row r="6" spans="1:38 16384:16384" s="40" customFormat="1" ht="39.75" thickTop="1" thickBot="1" x14ac:dyDescent="0.25">
      <c r="B6" s="69" t="s">
        <v>2</v>
      </c>
      <c r="C6" s="70" t="s">
        <v>3</v>
      </c>
      <c r="D6" s="71" t="s">
        <v>4</v>
      </c>
      <c r="E6" s="72" t="s">
        <v>437</v>
      </c>
      <c r="F6" s="72" t="s">
        <v>439</v>
      </c>
      <c r="G6" s="72" t="s">
        <v>438</v>
      </c>
      <c r="H6" s="27" t="s">
        <v>5</v>
      </c>
      <c r="I6" s="68"/>
      <c r="J6" s="68"/>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row>
    <row r="7" spans="1:38 16384:16384" s="78" customFormat="1" thickTop="1" thickBot="1" x14ac:dyDescent="0.25">
      <c r="B7" s="73">
        <v>1</v>
      </c>
      <c r="C7" s="74">
        <v>2</v>
      </c>
      <c r="D7" s="74">
        <v>3</v>
      </c>
      <c r="E7" s="75">
        <v>4</v>
      </c>
      <c r="F7" s="75">
        <v>5</v>
      </c>
      <c r="G7" s="75">
        <v>6</v>
      </c>
      <c r="H7" s="76" t="s">
        <v>231</v>
      </c>
      <c r="I7" s="212"/>
      <c r="J7" s="212"/>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XFD7" s="78">
        <f>SUM(B7:XFC7)</f>
        <v>21</v>
      </c>
    </row>
    <row r="8" spans="1:38 16384:16384" s="22" customFormat="1" ht="15" thickTop="1" x14ac:dyDescent="0.2">
      <c r="B8" s="89">
        <v>3639</v>
      </c>
      <c r="C8" s="90">
        <v>51</v>
      </c>
      <c r="D8" s="574" t="s">
        <v>668</v>
      </c>
      <c r="E8" s="571"/>
      <c r="F8" s="575">
        <v>398</v>
      </c>
      <c r="G8" s="571"/>
      <c r="H8" s="572"/>
      <c r="I8" s="573"/>
      <c r="J8" s="573"/>
    </row>
    <row r="9" spans="1:38 16384:16384" x14ac:dyDescent="0.2">
      <c r="B9" s="94">
        <v>6172</v>
      </c>
      <c r="C9" s="95">
        <v>50</v>
      </c>
      <c r="D9" s="86" t="s">
        <v>825</v>
      </c>
      <c r="E9" s="25">
        <f>SUM(I14)</f>
        <v>819</v>
      </c>
      <c r="F9" s="25">
        <f>SUM(J14)</f>
        <v>855</v>
      </c>
      <c r="G9" s="25">
        <f>SUM(G14)</f>
        <v>1055</v>
      </c>
      <c r="H9" s="35">
        <f>G9/E9*100</f>
        <v>128.81562881562883</v>
      </c>
    </row>
    <row r="10" spans="1:38 16384:16384" ht="15" thickBot="1" x14ac:dyDescent="0.25">
      <c r="B10" s="94">
        <v>6172</v>
      </c>
      <c r="C10" s="95">
        <v>51</v>
      </c>
      <c r="D10" s="98" t="s">
        <v>668</v>
      </c>
      <c r="E10" s="25">
        <f>SUM(I19)</f>
        <v>34401</v>
      </c>
      <c r="F10" s="25">
        <f>SUM(J19)</f>
        <v>34856</v>
      </c>
      <c r="G10" s="25">
        <f>SUM(G19)</f>
        <v>40000</v>
      </c>
      <c r="H10" s="35">
        <f>G10/E10*100</f>
        <v>116.27568966018428</v>
      </c>
    </row>
    <row r="11" spans="1:38 16384:16384" s="103" customFormat="1" ht="16.5" thickTop="1" thickBot="1" x14ac:dyDescent="0.3">
      <c r="B11" s="222" t="s">
        <v>8</v>
      </c>
      <c r="C11" s="223"/>
      <c r="D11" s="224"/>
      <c r="E11" s="101">
        <f>SUM(E9:E10)</f>
        <v>35220</v>
      </c>
      <c r="F11" s="101">
        <f>SUM(F8:F10)</f>
        <v>36109</v>
      </c>
      <c r="G11" s="101">
        <f>SUM(G9:G10)</f>
        <v>41055</v>
      </c>
      <c r="H11" s="41">
        <f>G11/E11*100</f>
        <v>116.5672913117547</v>
      </c>
      <c r="I11" s="206"/>
      <c r="J11" s="206"/>
    </row>
    <row r="12" spans="1:38 16384:16384" ht="15" thickTop="1" x14ac:dyDescent="0.2">
      <c r="B12" s="229"/>
      <c r="C12" s="229"/>
      <c r="D12" s="229"/>
      <c r="E12" s="229"/>
      <c r="F12" s="229"/>
      <c r="G12" s="229"/>
      <c r="H12" s="229"/>
    </row>
    <row r="13" spans="1:38 16384:16384" ht="15" x14ac:dyDescent="0.25">
      <c r="B13" s="44" t="s">
        <v>10</v>
      </c>
      <c r="C13" s="43"/>
      <c r="D13" s="38"/>
      <c r="G13" s="36"/>
    </row>
    <row r="14" spans="1:38 16384:16384" ht="17.25" customHeight="1" thickBot="1" x14ac:dyDescent="0.3">
      <c r="A14" s="38"/>
      <c r="B14" s="45" t="s">
        <v>832</v>
      </c>
      <c r="C14" s="46"/>
      <c r="D14" s="47"/>
      <c r="E14" s="47"/>
      <c r="F14" s="48"/>
      <c r="G14" s="774">
        <f>SUM(G15,G18,G24,G27,G30,G35,Q41,G39)</f>
        <v>1055</v>
      </c>
      <c r="H14" s="774"/>
      <c r="I14" s="208">
        <v>819</v>
      </c>
      <c r="J14" s="208">
        <v>855</v>
      </c>
    </row>
    <row r="15" spans="1:38 16384:16384" ht="15.75" thickTop="1" x14ac:dyDescent="0.25">
      <c r="A15" s="43">
        <v>5042</v>
      </c>
      <c r="B15" s="272" t="s">
        <v>285</v>
      </c>
      <c r="C15" s="22"/>
      <c r="D15" s="23"/>
      <c r="E15" s="24"/>
      <c r="F15" s="24"/>
      <c r="G15" s="818">
        <v>1055</v>
      </c>
      <c r="H15" s="818"/>
    </row>
    <row r="16" spans="1:38 16384:16384" ht="14.25" customHeight="1" x14ac:dyDescent="0.2">
      <c r="B16" s="782" t="s">
        <v>651</v>
      </c>
      <c r="C16" s="782"/>
      <c r="D16" s="782"/>
      <c r="E16" s="782"/>
      <c r="F16" s="782"/>
      <c r="G16" s="782"/>
      <c r="H16" s="782"/>
    </row>
    <row r="17" spans="1:10" ht="29.25" customHeight="1" x14ac:dyDescent="0.2">
      <c r="B17" s="782"/>
      <c r="C17" s="782"/>
      <c r="D17" s="782"/>
      <c r="E17" s="782"/>
      <c r="F17" s="782"/>
      <c r="G17" s="782"/>
      <c r="H17" s="782"/>
    </row>
    <row r="18" spans="1:10" x14ac:dyDescent="0.2">
      <c r="B18" s="309"/>
      <c r="C18" s="309"/>
      <c r="D18" s="309"/>
      <c r="E18" s="309"/>
      <c r="F18" s="309"/>
      <c r="G18" s="309"/>
      <c r="H18" s="309"/>
    </row>
    <row r="19" spans="1:10" ht="17.25" customHeight="1" thickBot="1" x14ac:dyDescent="0.3">
      <c r="B19" s="45" t="s">
        <v>669</v>
      </c>
      <c r="C19" s="46"/>
      <c r="D19" s="47"/>
      <c r="E19" s="48"/>
      <c r="F19" s="48"/>
      <c r="G19" s="774">
        <f>SUM(G20,G23,G26,G29,G34,G53,G56,G59)</f>
        <v>40000</v>
      </c>
      <c r="H19" s="774"/>
      <c r="I19" s="208">
        <f>SUM(I20,I23,I26,I29,I34,I53,I56,I59)</f>
        <v>34401</v>
      </c>
      <c r="J19" s="208">
        <f>SUM(J20,J23,J26,J29,J34,J53,J56,J59)</f>
        <v>34856</v>
      </c>
    </row>
    <row r="20" spans="1:10" ht="15.75" thickTop="1" x14ac:dyDescent="0.25">
      <c r="A20" s="43">
        <v>5137</v>
      </c>
      <c r="B20" s="42" t="s">
        <v>820</v>
      </c>
      <c r="C20" s="22"/>
      <c r="D20" s="23"/>
      <c r="E20" s="24"/>
      <c r="F20" s="24"/>
      <c r="G20" s="815">
        <v>2000</v>
      </c>
      <c r="H20" s="815"/>
      <c r="I20" s="37">
        <v>2000</v>
      </c>
      <c r="J20" s="37">
        <v>2069</v>
      </c>
    </row>
    <row r="21" spans="1:10" s="23" customFormat="1" ht="29.25" customHeight="1" x14ac:dyDescent="0.2">
      <c r="B21" s="809" t="s">
        <v>652</v>
      </c>
      <c r="C21" s="809"/>
      <c r="D21" s="809"/>
      <c r="E21" s="809"/>
      <c r="F21" s="809"/>
      <c r="G21" s="809"/>
      <c r="H21" s="809"/>
      <c r="I21" s="68"/>
      <c r="J21" s="68"/>
    </row>
    <row r="22" spans="1:10" s="23" customFormat="1" ht="17.25" customHeight="1" x14ac:dyDescent="0.25">
      <c r="B22" s="110"/>
      <c r="C22" s="111"/>
      <c r="D22" s="109"/>
      <c r="E22" s="108"/>
      <c r="F22" s="108"/>
      <c r="G22" s="109"/>
      <c r="H22" s="112"/>
      <c r="I22" s="68"/>
      <c r="J22" s="68"/>
    </row>
    <row r="23" spans="1:10" ht="15" x14ac:dyDescent="0.25">
      <c r="A23" s="43">
        <v>5139</v>
      </c>
      <c r="B23" s="42" t="s">
        <v>509</v>
      </c>
      <c r="C23" s="43"/>
      <c r="D23" s="38"/>
      <c r="G23" s="815">
        <v>200</v>
      </c>
      <c r="H23" s="815"/>
      <c r="I23" s="37">
        <v>200</v>
      </c>
      <c r="J23" s="37">
        <v>204</v>
      </c>
    </row>
    <row r="24" spans="1:10" ht="28.5" customHeight="1" x14ac:dyDescent="0.2">
      <c r="B24" s="793" t="s">
        <v>653</v>
      </c>
      <c r="C24" s="793"/>
      <c r="D24" s="793"/>
      <c r="E24" s="793"/>
      <c r="F24" s="793"/>
      <c r="G24" s="793"/>
      <c r="H24" s="793"/>
    </row>
    <row r="25" spans="1:10" s="23" customFormat="1" ht="17.25" customHeight="1" x14ac:dyDescent="0.25">
      <c r="B25" s="110"/>
      <c r="C25" s="111"/>
      <c r="D25" s="109"/>
      <c r="E25" s="108"/>
      <c r="F25" s="108"/>
      <c r="G25" s="112"/>
      <c r="H25" s="112"/>
      <c r="I25" s="68"/>
      <c r="J25" s="68"/>
    </row>
    <row r="26" spans="1:10" ht="15" x14ac:dyDescent="0.25">
      <c r="A26" s="38">
        <v>5142</v>
      </c>
      <c r="B26" s="785" t="s">
        <v>831</v>
      </c>
      <c r="C26" s="786"/>
      <c r="D26" s="786"/>
      <c r="E26" s="270"/>
      <c r="F26" s="269"/>
      <c r="G26" s="779">
        <v>50</v>
      </c>
      <c r="H26" s="780"/>
      <c r="I26" s="37">
        <v>30</v>
      </c>
      <c r="J26" s="37">
        <v>36</v>
      </c>
    </row>
    <row r="27" spans="1:10" ht="15" x14ac:dyDescent="0.25">
      <c r="A27" s="38"/>
      <c r="B27" s="782" t="s">
        <v>654</v>
      </c>
      <c r="C27" s="784"/>
      <c r="D27" s="784"/>
      <c r="E27" s="784"/>
      <c r="F27" s="784"/>
      <c r="G27" s="784"/>
      <c r="H27" s="784"/>
    </row>
    <row r="28" spans="1:10" s="23" customFormat="1" ht="17.25" customHeight="1" x14ac:dyDescent="0.25">
      <c r="B28" s="110"/>
      <c r="C28" s="111"/>
      <c r="D28" s="109"/>
      <c r="E28" s="108"/>
      <c r="F28" s="108"/>
      <c r="G28" s="271"/>
      <c r="H28" s="271"/>
      <c r="I28" s="68"/>
      <c r="J28" s="68"/>
    </row>
    <row r="29" spans="1:10" ht="15" x14ac:dyDescent="0.25">
      <c r="A29" s="43">
        <v>5164</v>
      </c>
      <c r="B29" s="42" t="s">
        <v>26</v>
      </c>
      <c r="C29" s="43"/>
      <c r="D29" s="38"/>
      <c r="G29" s="815">
        <v>3711</v>
      </c>
      <c r="H29" s="815"/>
      <c r="I29" s="37">
        <v>2751</v>
      </c>
      <c r="J29" s="37">
        <v>2751</v>
      </c>
    </row>
    <row r="30" spans="1:10" ht="30" customHeight="1" x14ac:dyDescent="0.2">
      <c r="B30" s="750" t="s">
        <v>655</v>
      </c>
      <c r="C30" s="750"/>
      <c r="D30" s="750"/>
      <c r="E30" s="750"/>
      <c r="F30" s="750"/>
      <c r="G30" s="750"/>
      <c r="H30" s="750"/>
    </row>
    <row r="31" spans="1:10" ht="30" customHeight="1" x14ac:dyDescent="0.2">
      <c r="B31" s="750"/>
      <c r="C31" s="750"/>
      <c r="D31" s="750"/>
      <c r="E31" s="750"/>
      <c r="F31" s="750"/>
      <c r="G31" s="750"/>
      <c r="H31" s="750"/>
    </row>
    <row r="32" spans="1:10" ht="84" customHeight="1" x14ac:dyDescent="0.2">
      <c r="B32" s="750"/>
      <c r="C32" s="750"/>
      <c r="D32" s="750"/>
      <c r="E32" s="750"/>
      <c r="F32" s="750"/>
      <c r="G32" s="750"/>
      <c r="H32" s="750"/>
    </row>
    <row r="33" spans="1:10" s="23" customFormat="1" ht="17.25" customHeight="1" x14ac:dyDescent="0.25">
      <c r="B33" s="110"/>
      <c r="C33" s="111"/>
      <c r="D33" s="109"/>
      <c r="E33" s="108"/>
      <c r="F33" s="108"/>
      <c r="G33" s="112"/>
      <c r="H33" s="112"/>
      <c r="I33" s="68"/>
      <c r="J33" s="68"/>
    </row>
    <row r="34" spans="1:10" ht="15" x14ac:dyDescent="0.25">
      <c r="A34" s="43">
        <v>5168</v>
      </c>
      <c r="B34" s="42" t="s">
        <v>65</v>
      </c>
      <c r="C34" s="43"/>
      <c r="D34" s="38"/>
      <c r="G34" s="815">
        <v>32889</v>
      </c>
      <c r="H34" s="815"/>
      <c r="I34" s="37">
        <v>28300</v>
      </c>
      <c r="J34" s="37">
        <v>28676</v>
      </c>
    </row>
    <row r="35" spans="1:10" x14ac:dyDescent="0.2">
      <c r="B35" s="793" t="s">
        <v>847</v>
      </c>
      <c r="C35" s="793"/>
      <c r="D35" s="793"/>
      <c r="E35" s="793"/>
      <c r="F35" s="793"/>
      <c r="G35" s="793"/>
      <c r="H35" s="793"/>
    </row>
    <row r="36" spans="1:10" ht="27.75" customHeight="1" x14ac:dyDescent="0.2">
      <c r="B36" s="793"/>
      <c r="C36" s="793"/>
      <c r="D36" s="793"/>
      <c r="E36" s="793"/>
      <c r="F36" s="793"/>
      <c r="G36" s="793"/>
      <c r="H36" s="793"/>
    </row>
    <row r="37" spans="1:10" ht="27.75" customHeight="1" x14ac:dyDescent="0.2">
      <c r="B37" s="793"/>
      <c r="C37" s="793"/>
      <c r="D37" s="793"/>
      <c r="E37" s="793"/>
      <c r="F37" s="793"/>
      <c r="G37" s="793"/>
      <c r="H37" s="793"/>
    </row>
    <row r="38" spans="1:10" ht="14.25" customHeight="1" x14ac:dyDescent="0.2">
      <c r="B38" s="793"/>
      <c r="C38" s="793"/>
      <c r="D38" s="793"/>
      <c r="E38" s="793"/>
      <c r="F38" s="793"/>
      <c r="G38" s="793"/>
      <c r="H38" s="793"/>
    </row>
    <row r="39" spans="1:10" ht="14.25" customHeight="1" x14ac:dyDescent="0.2">
      <c r="B39" s="793"/>
      <c r="C39" s="793"/>
      <c r="D39" s="793"/>
      <c r="E39" s="793"/>
      <c r="F39" s="793"/>
      <c r="G39" s="793"/>
      <c r="H39" s="793"/>
    </row>
    <row r="40" spans="1:10" ht="14.25" customHeight="1" x14ac:dyDescent="0.2">
      <c r="B40" s="793"/>
      <c r="C40" s="793"/>
      <c r="D40" s="793"/>
      <c r="E40" s="793"/>
      <c r="F40" s="793"/>
      <c r="G40" s="793"/>
      <c r="H40" s="793"/>
    </row>
    <row r="41" spans="1:10" ht="14.25" customHeight="1" x14ac:dyDescent="0.2">
      <c r="B41" s="793"/>
      <c r="C41" s="793"/>
      <c r="D41" s="793"/>
      <c r="E41" s="793"/>
      <c r="F41" s="793"/>
      <c r="G41" s="793"/>
      <c r="H41" s="793"/>
    </row>
    <row r="42" spans="1:10" ht="45.75" customHeight="1" x14ac:dyDescent="0.2">
      <c r="B42" s="793"/>
      <c r="C42" s="793"/>
      <c r="D42" s="793"/>
      <c r="E42" s="793"/>
      <c r="F42" s="793"/>
      <c r="G42" s="793"/>
      <c r="H42" s="793"/>
    </row>
    <row r="43" spans="1:10" ht="14.25" customHeight="1" x14ac:dyDescent="0.2">
      <c r="B43" s="793"/>
      <c r="C43" s="793"/>
      <c r="D43" s="793"/>
      <c r="E43" s="793"/>
      <c r="F43" s="793"/>
      <c r="G43" s="793"/>
      <c r="H43" s="793"/>
    </row>
    <row r="44" spans="1:10" ht="30.75" customHeight="1" x14ac:dyDescent="0.2">
      <c r="B44" s="793"/>
      <c r="C44" s="793"/>
      <c r="D44" s="793"/>
      <c r="E44" s="793"/>
      <c r="F44" s="793"/>
      <c r="G44" s="793"/>
      <c r="H44" s="793"/>
    </row>
    <row r="45" spans="1:10" ht="29.25" customHeight="1" x14ac:dyDescent="0.2">
      <c r="B45" s="793"/>
      <c r="C45" s="793"/>
      <c r="D45" s="793"/>
      <c r="E45" s="793"/>
      <c r="F45" s="793"/>
      <c r="G45" s="793"/>
      <c r="H45" s="793"/>
    </row>
    <row r="46" spans="1:10" ht="14.25" customHeight="1" x14ac:dyDescent="0.2">
      <c r="B46" s="793"/>
      <c r="C46" s="793"/>
      <c r="D46" s="793"/>
      <c r="E46" s="793"/>
      <c r="F46" s="793"/>
      <c r="G46" s="793"/>
      <c r="H46" s="793"/>
    </row>
    <row r="47" spans="1:10" ht="14.25" customHeight="1" x14ac:dyDescent="0.2">
      <c r="B47" s="793"/>
      <c r="C47" s="793"/>
      <c r="D47" s="793"/>
      <c r="E47" s="793"/>
      <c r="F47" s="793"/>
      <c r="G47" s="793"/>
      <c r="H47" s="793"/>
    </row>
    <row r="48" spans="1:10" ht="27.75" customHeight="1" x14ac:dyDescent="0.2">
      <c r="B48" s="793"/>
      <c r="C48" s="793"/>
      <c r="D48" s="793"/>
      <c r="E48" s="793"/>
      <c r="F48" s="793"/>
      <c r="G48" s="793"/>
      <c r="H48" s="793"/>
    </row>
    <row r="49" spans="1:10" ht="27.75" customHeight="1" x14ac:dyDescent="0.2">
      <c r="B49" s="793"/>
      <c r="C49" s="793"/>
      <c r="D49" s="793"/>
      <c r="E49" s="793"/>
      <c r="F49" s="793"/>
      <c r="G49" s="793"/>
      <c r="H49" s="793"/>
    </row>
    <row r="50" spans="1:10" ht="27" customHeight="1" x14ac:dyDescent="0.2">
      <c r="B50" s="793"/>
      <c r="C50" s="793"/>
      <c r="D50" s="793"/>
      <c r="E50" s="793"/>
      <c r="F50" s="793"/>
      <c r="G50" s="793"/>
      <c r="H50" s="793"/>
    </row>
    <row r="51" spans="1:10" ht="397.5" customHeight="1" x14ac:dyDescent="0.2">
      <c r="B51" s="793" t="s">
        <v>848</v>
      </c>
      <c r="C51" s="793"/>
      <c r="D51" s="793"/>
      <c r="E51" s="793"/>
      <c r="F51" s="793"/>
      <c r="G51" s="793"/>
      <c r="H51" s="793"/>
    </row>
    <row r="52" spans="1:10" ht="15" customHeight="1" x14ac:dyDescent="0.2">
      <c r="B52" s="233"/>
      <c r="C52" s="233"/>
      <c r="D52" s="233"/>
      <c r="E52" s="233"/>
      <c r="F52" s="233"/>
      <c r="G52" s="235"/>
      <c r="H52" s="235"/>
    </row>
    <row r="53" spans="1:10" ht="15" x14ac:dyDescent="0.25">
      <c r="A53" s="43">
        <v>5169</v>
      </c>
      <c r="B53" s="817" t="s">
        <v>14</v>
      </c>
      <c r="C53" s="817"/>
      <c r="D53" s="817"/>
      <c r="E53" s="817"/>
      <c r="F53" s="817"/>
      <c r="G53" s="816">
        <v>50</v>
      </c>
      <c r="H53" s="816"/>
      <c r="I53" s="37">
        <v>50</v>
      </c>
      <c r="J53" s="37">
        <v>50</v>
      </c>
    </row>
    <row r="54" spans="1:10" ht="15" customHeight="1" x14ac:dyDescent="0.2">
      <c r="B54" s="782" t="s">
        <v>291</v>
      </c>
      <c r="C54" s="782"/>
      <c r="D54" s="782"/>
      <c r="E54" s="782"/>
      <c r="F54" s="782"/>
      <c r="G54" s="782"/>
      <c r="H54" s="782"/>
    </row>
    <row r="55" spans="1:10" ht="15" customHeight="1" x14ac:dyDescent="0.2">
      <c r="B55" s="225"/>
      <c r="C55" s="225"/>
      <c r="D55" s="225"/>
      <c r="E55" s="225"/>
      <c r="F55" s="225"/>
      <c r="G55" s="225"/>
      <c r="H55" s="225"/>
    </row>
    <row r="56" spans="1:10" ht="15" x14ac:dyDescent="0.25">
      <c r="A56" s="43">
        <v>5171</v>
      </c>
      <c r="B56" s="817" t="s">
        <v>15</v>
      </c>
      <c r="C56" s="817"/>
      <c r="D56" s="817"/>
      <c r="E56" s="817"/>
      <c r="F56" s="817"/>
      <c r="G56" s="816">
        <v>900</v>
      </c>
      <c r="H56" s="816"/>
      <c r="I56" s="37">
        <v>900</v>
      </c>
      <c r="J56" s="37">
        <v>900</v>
      </c>
    </row>
    <row r="57" spans="1:10" ht="28.5" customHeight="1" x14ac:dyDescent="0.2">
      <c r="B57" s="782" t="s">
        <v>286</v>
      </c>
      <c r="C57" s="782"/>
      <c r="D57" s="782"/>
      <c r="E57" s="782"/>
      <c r="F57" s="782"/>
      <c r="G57" s="782"/>
      <c r="H57" s="782"/>
    </row>
    <row r="58" spans="1:10" x14ac:dyDescent="0.2">
      <c r="B58" s="227"/>
      <c r="C58" s="43"/>
      <c r="D58" s="38"/>
      <c r="G58" s="36"/>
    </row>
    <row r="59" spans="1:10" ht="15" x14ac:dyDescent="0.25">
      <c r="A59" s="43">
        <v>5172</v>
      </c>
      <c r="B59" s="817" t="s">
        <v>823</v>
      </c>
      <c r="C59" s="817"/>
      <c r="D59" s="817"/>
      <c r="E59" s="817"/>
      <c r="F59" s="817"/>
      <c r="G59" s="816">
        <v>200</v>
      </c>
      <c r="H59" s="816"/>
      <c r="I59" s="37">
        <v>170</v>
      </c>
      <c r="J59" s="37">
        <v>170</v>
      </c>
    </row>
    <row r="60" spans="1:10" ht="15" customHeight="1" x14ac:dyDescent="0.2">
      <c r="B60" s="782" t="s">
        <v>656</v>
      </c>
      <c r="C60" s="782"/>
      <c r="D60" s="782"/>
      <c r="E60" s="782"/>
      <c r="F60" s="782"/>
      <c r="G60" s="782"/>
      <c r="H60" s="782"/>
    </row>
    <row r="61" spans="1:10" ht="15" customHeight="1" x14ac:dyDescent="0.2">
      <c r="B61" s="782"/>
      <c r="C61" s="782"/>
      <c r="D61" s="782"/>
      <c r="E61" s="782"/>
      <c r="F61" s="782"/>
      <c r="G61" s="782"/>
      <c r="H61" s="782"/>
    </row>
    <row r="62" spans="1:10" ht="15" customHeight="1" x14ac:dyDescent="0.2">
      <c r="B62" s="782"/>
      <c r="C62" s="782"/>
      <c r="D62" s="782"/>
      <c r="E62" s="782"/>
      <c r="F62" s="782"/>
      <c r="G62" s="782"/>
      <c r="H62" s="782"/>
    </row>
    <row r="63" spans="1:10" ht="144" customHeight="1" x14ac:dyDescent="0.2">
      <c r="B63" s="782"/>
      <c r="C63" s="782"/>
      <c r="D63" s="782"/>
      <c r="E63" s="782"/>
      <c r="F63" s="782"/>
      <c r="G63" s="782"/>
      <c r="H63" s="782"/>
    </row>
    <row r="64" spans="1:10" ht="15" customHeight="1" x14ac:dyDescent="0.2">
      <c r="B64" s="402"/>
      <c r="C64" s="402"/>
      <c r="D64" s="402"/>
      <c r="E64" s="402"/>
      <c r="F64" s="402"/>
      <c r="G64" s="402"/>
      <c r="H64" s="402"/>
    </row>
    <row r="66" spans="4:7" x14ac:dyDescent="0.2">
      <c r="D66" s="300" t="s">
        <v>317</v>
      </c>
      <c r="E66" s="301">
        <f>SUM(E11)</f>
        <v>35220</v>
      </c>
      <c r="F66" s="301">
        <f>SUM(F11)</f>
        <v>36109</v>
      </c>
      <c r="G66" s="301">
        <f>SUM(G11)</f>
        <v>41055</v>
      </c>
    </row>
    <row r="67" spans="4:7" x14ac:dyDescent="0.2">
      <c r="D67" s="300" t="s">
        <v>318</v>
      </c>
      <c r="E67" s="301">
        <v>0</v>
      </c>
      <c r="F67" s="301">
        <v>0</v>
      </c>
      <c r="G67" s="301">
        <v>0</v>
      </c>
    </row>
    <row r="68" spans="4:7" ht="15" x14ac:dyDescent="0.25">
      <c r="D68" s="302" t="s">
        <v>313</v>
      </c>
      <c r="E68" s="303">
        <f>SUM(E66:E67)</f>
        <v>35220</v>
      </c>
      <c r="F68" s="303">
        <f t="shared" ref="F68:G68" si="0">SUM(F66:F67)</f>
        <v>36109</v>
      </c>
      <c r="G68" s="303">
        <f t="shared" si="0"/>
        <v>41055</v>
      </c>
    </row>
  </sheetData>
  <mergeCells count="25">
    <mergeCell ref="G14:H14"/>
    <mergeCell ref="B16:H17"/>
    <mergeCell ref="G59:H59"/>
    <mergeCell ref="B59:F59"/>
    <mergeCell ref="B56:F56"/>
    <mergeCell ref="B35:H50"/>
    <mergeCell ref="B53:F53"/>
    <mergeCell ref="G53:H53"/>
    <mergeCell ref="B54:H54"/>
    <mergeCell ref="G56:H56"/>
    <mergeCell ref="B57:H57"/>
    <mergeCell ref="G19:H19"/>
    <mergeCell ref="G34:H34"/>
    <mergeCell ref="G15:H15"/>
    <mergeCell ref="B26:D26"/>
    <mergeCell ref="G20:H20"/>
    <mergeCell ref="B21:H21"/>
    <mergeCell ref="G23:H23"/>
    <mergeCell ref="B24:H24"/>
    <mergeCell ref="B60:H63"/>
    <mergeCell ref="B51:H51"/>
    <mergeCell ref="B30:H32"/>
    <mergeCell ref="G29:H29"/>
    <mergeCell ref="G26:H26"/>
    <mergeCell ref="B27:H27"/>
  </mergeCells>
  <pageMargins left="0.70866141732283472" right="0.70866141732283472" top="0.78740157480314965" bottom="0.78740157480314965" header="0.31496062992125984" footer="0.31496062992125984"/>
  <pageSetup paperSize="9" scale="65" firstPageNumber="43" orientation="portrait" useFirstPageNumber="1" r:id="rId1"/>
  <headerFooter>
    <oddFooter>&amp;L&amp;"-,Kurzíva"Zastupitelstvo Olomouckého kraje 12.12.2022
11.1. - Rozpočet Olomouckého kraje na rok 2023 - návrh rozpočtu
Příloha č. 3a): Výdaje odborů &amp;R&amp;"-,Kurzíva"Strana &amp;P (Celkem 193)</oddFooter>
  </headerFooter>
  <colBreaks count="1" manualBreakCount="1">
    <brk id="11" max="10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L58"/>
  <sheetViews>
    <sheetView showGridLines="0" view="pageBreakPreview" topLeftCell="A22" zoomScaleNormal="100" zoomScaleSheetLayoutView="100" workbookViewId="0">
      <selection activeCell="G43" activeCellId="9" sqref="G19:H19 G22:H22 G23:H23 G24:H24 G25:H25 G28:H28 G34:H34 G37:H37 G40:H40 G43:H43"/>
    </sheetView>
  </sheetViews>
  <sheetFormatPr defaultColWidth="9.140625" defaultRowHeight="14.25" x14ac:dyDescent="0.2"/>
  <cols>
    <col min="1" max="1" width="9.140625" style="38"/>
    <col min="2" max="2" width="8.5703125" style="43" customWidth="1"/>
    <col min="3" max="3" width="9.140625" style="43"/>
    <col min="4" max="4" width="60.85546875" style="38" customWidth="1"/>
    <col min="5" max="5" width="14.140625" style="38" customWidth="1"/>
    <col min="6" max="7" width="14.140625" style="36" customWidth="1"/>
    <col min="8" max="8" width="9.140625" style="38" customWidth="1"/>
    <col min="9" max="10" width="9.140625" style="37"/>
    <col min="11" max="11" width="9.140625" style="38"/>
    <col min="12" max="12" width="13.28515625" style="38" customWidth="1"/>
    <col min="13" max="16384" width="9.140625" style="38"/>
  </cols>
  <sheetData>
    <row r="1" spans="2:38" ht="23.25" x14ac:dyDescent="0.35">
      <c r="B1" s="114" t="s">
        <v>46</v>
      </c>
      <c r="G1" s="791" t="s">
        <v>47</v>
      </c>
      <c r="H1" s="791"/>
    </row>
    <row r="3" spans="2:38" x14ac:dyDescent="0.2">
      <c r="B3" s="53" t="s">
        <v>1</v>
      </c>
      <c r="C3" s="53" t="s">
        <v>256</v>
      </c>
    </row>
    <row r="4" spans="2:38" x14ac:dyDescent="0.2">
      <c r="C4" s="53" t="s">
        <v>41</v>
      </c>
    </row>
    <row r="6" spans="2:38" s="40" customFormat="1" ht="13.5" thickBot="1" x14ac:dyDescent="0.25">
      <c r="B6" s="116"/>
      <c r="C6" s="116"/>
      <c r="F6" s="37"/>
      <c r="G6" s="37"/>
      <c r="H6" s="184" t="s">
        <v>6</v>
      </c>
      <c r="I6" s="37"/>
      <c r="J6" s="37"/>
    </row>
    <row r="7" spans="2:38" s="40" customFormat="1" ht="39.75" thickTop="1" thickBot="1" x14ac:dyDescent="0.25">
      <c r="B7" s="69" t="s">
        <v>2</v>
      </c>
      <c r="C7" s="70" t="s">
        <v>3</v>
      </c>
      <c r="D7" s="71" t="s">
        <v>4</v>
      </c>
      <c r="E7" s="72" t="s">
        <v>437</v>
      </c>
      <c r="F7" s="72" t="s">
        <v>439</v>
      </c>
      <c r="G7" s="72" t="s">
        <v>438</v>
      </c>
      <c r="H7" s="27" t="s">
        <v>5</v>
      </c>
      <c r="I7" s="68"/>
      <c r="J7" s="68"/>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row>
    <row r="8" spans="2:38" s="78" customFormat="1" thickTop="1" thickBot="1" x14ac:dyDescent="0.25">
      <c r="B8" s="73">
        <v>1</v>
      </c>
      <c r="C8" s="74">
        <v>2</v>
      </c>
      <c r="D8" s="74">
        <v>3</v>
      </c>
      <c r="E8" s="75">
        <v>4</v>
      </c>
      <c r="F8" s="75">
        <v>5</v>
      </c>
      <c r="G8" s="75">
        <v>6</v>
      </c>
      <c r="H8" s="76" t="s">
        <v>231</v>
      </c>
      <c r="I8" s="212"/>
      <c r="J8" s="212"/>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row>
    <row r="9" spans="2:38" ht="15" thickTop="1" x14ac:dyDescent="0.2">
      <c r="B9" s="94">
        <v>6172</v>
      </c>
      <c r="C9" s="95">
        <v>51</v>
      </c>
      <c r="D9" s="98" t="s">
        <v>668</v>
      </c>
      <c r="E9" s="25">
        <f>SUM(I16)</f>
        <v>118630</v>
      </c>
      <c r="F9" s="25">
        <f>SUM(J16)</f>
        <v>151018</v>
      </c>
      <c r="G9" s="33">
        <f>SUM(G16)</f>
        <v>218464</v>
      </c>
      <c r="H9" s="35">
        <f>G9/E9*100</f>
        <v>184.15577847087582</v>
      </c>
    </row>
    <row r="10" spans="2:38" s="192" customFormat="1" ht="28.5" x14ac:dyDescent="0.25">
      <c r="B10" s="180">
        <v>6172</v>
      </c>
      <c r="C10" s="181">
        <v>53</v>
      </c>
      <c r="D10" s="188" t="s">
        <v>702</v>
      </c>
      <c r="E10" s="126">
        <f>SUM(I45)</f>
        <v>8000</v>
      </c>
      <c r="F10" s="126">
        <f>SUM(J45)</f>
        <v>8000</v>
      </c>
      <c r="G10" s="126">
        <f>SUM(G45)</f>
        <v>8000</v>
      </c>
      <c r="H10" s="97">
        <f>G10/E10*100</f>
        <v>100</v>
      </c>
      <c r="I10" s="213"/>
      <c r="J10" s="213"/>
    </row>
    <row r="11" spans="2:38" ht="15" thickBot="1" x14ac:dyDescent="0.25">
      <c r="B11" s="99">
        <v>6409</v>
      </c>
      <c r="C11" s="100">
        <v>59</v>
      </c>
      <c r="D11" s="118" t="s">
        <v>29</v>
      </c>
      <c r="E11" s="26">
        <f>SUM(I51)</f>
        <v>115000</v>
      </c>
      <c r="F11" s="26">
        <f>SUM(J51)</f>
        <v>164522</v>
      </c>
      <c r="G11" s="26">
        <f>SUM(G51)</f>
        <v>107600</v>
      </c>
      <c r="H11" s="35">
        <f>G11/E11*100</f>
        <v>93.565217391304344</v>
      </c>
    </row>
    <row r="12" spans="2:38" s="103" customFormat="1" ht="16.5" thickTop="1" thickBot="1" x14ac:dyDescent="0.3">
      <c r="B12" s="761" t="s">
        <v>8</v>
      </c>
      <c r="C12" s="762"/>
      <c r="D12" s="763"/>
      <c r="E12" s="101">
        <f>SUM(E9:E11)</f>
        <v>241630</v>
      </c>
      <c r="F12" s="101">
        <f>SUM(F9:F11)</f>
        <v>323540</v>
      </c>
      <c r="G12" s="101">
        <f>SUM(G9:G11)</f>
        <v>334064</v>
      </c>
      <c r="H12" s="41">
        <f>G12/E12*100</f>
        <v>138.25435583329883</v>
      </c>
      <c r="I12" s="206"/>
      <c r="J12" s="206"/>
    </row>
    <row r="13" spans="2:38" ht="15" thickTop="1" x14ac:dyDescent="0.2">
      <c r="B13" s="38"/>
      <c r="C13" s="38"/>
      <c r="F13" s="38"/>
      <c r="G13" s="38"/>
    </row>
    <row r="14" spans="2:38" x14ac:dyDescent="0.2">
      <c r="B14" s="39"/>
      <c r="C14" s="39"/>
      <c r="D14" s="39"/>
      <c r="E14" s="39"/>
      <c r="F14" s="39"/>
      <c r="G14" s="39"/>
      <c r="H14" s="39"/>
    </row>
    <row r="15" spans="2:38" ht="15" x14ac:dyDescent="0.25">
      <c r="B15" s="44" t="s">
        <v>10</v>
      </c>
    </row>
    <row r="16" spans="2:38" ht="17.25" customHeight="1" thickBot="1" x14ac:dyDescent="0.3">
      <c r="B16" s="45" t="s">
        <v>669</v>
      </c>
      <c r="C16" s="46"/>
      <c r="D16" s="47"/>
      <c r="E16" s="47"/>
      <c r="F16" s="48"/>
      <c r="G16" s="774">
        <f>SUM(G17,G28,G34,G37,G40,G43,G31)</f>
        <v>218464</v>
      </c>
      <c r="H16" s="774"/>
      <c r="I16" s="208">
        <f>SUM(I17,I28,I31,I34,I37,I40,I43)</f>
        <v>118630</v>
      </c>
      <c r="J16" s="208">
        <f>SUM(J17,J28,J30,J34,J37,J40,J43)</f>
        <v>151018</v>
      </c>
    </row>
    <row r="17" spans="1:10" ht="15.75" thickTop="1" x14ac:dyDescent="0.25">
      <c r="A17" s="38">
        <v>5141</v>
      </c>
      <c r="B17" s="42" t="s">
        <v>62</v>
      </c>
      <c r="G17" s="819">
        <f>SUM(G19:H27)</f>
        <v>214644</v>
      </c>
      <c r="H17" s="820"/>
      <c r="I17" s="382">
        <f>SUM(I18:I27)</f>
        <v>113400</v>
      </c>
      <c r="J17" s="382">
        <f>SUM(J18:J27)</f>
        <v>147300</v>
      </c>
    </row>
    <row r="18" spans="1:10" x14ac:dyDescent="0.2">
      <c r="A18" s="394">
        <v>804</v>
      </c>
      <c r="B18" s="782" t="s">
        <v>385</v>
      </c>
      <c r="C18" s="783"/>
      <c r="D18" s="783"/>
      <c r="E18" s="783"/>
      <c r="F18" s="783"/>
      <c r="G18" s="623"/>
      <c r="H18" s="624"/>
    </row>
    <row r="19" spans="1:10" ht="15" x14ac:dyDescent="0.25">
      <c r="B19" s="783"/>
      <c r="C19" s="783"/>
      <c r="D19" s="783"/>
      <c r="E19" s="783"/>
      <c r="F19" s="783"/>
      <c r="G19" s="822">
        <v>23912</v>
      </c>
      <c r="H19" s="823"/>
      <c r="I19" s="37">
        <v>13000</v>
      </c>
      <c r="J19" s="37">
        <v>15000</v>
      </c>
    </row>
    <row r="20" spans="1:10" ht="8.25" customHeight="1" x14ac:dyDescent="0.2">
      <c r="B20" s="793" t="s">
        <v>386</v>
      </c>
      <c r="C20" s="807"/>
      <c r="D20" s="807"/>
      <c r="E20" s="807"/>
      <c r="F20" s="807"/>
      <c r="G20" s="625"/>
      <c r="H20" s="625"/>
    </row>
    <row r="21" spans="1:10" ht="9.6" customHeight="1" x14ac:dyDescent="0.25">
      <c r="B21" s="807"/>
      <c r="C21" s="807"/>
      <c r="D21" s="807"/>
      <c r="E21" s="807"/>
      <c r="F21" s="807"/>
      <c r="G21" s="626"/>
      <c r="H21" s="627"/>
    </row>
    <row r="22" spans="1:10" ht="15" customHeight="1" x14ac:dyDescent="0.2">
      <c r="A22" s="394">
        <v>813</v>
      </c>
      <c r="B22" s="807"/>
      <c r="C22" s="807"/>
      <c r="D22" s="807"/>
      <c r="E22" s="807"/>
      <c r="F22" s="807"/>
      <c r="G22" s="821">
        <v>126239</v>
      </c>
      <c r="H22" s="821"/>
      <c r="I22" s="37">
        <v>66000</v>
      </c>
      <c r="J22" s="37">
        <v>94000</v>
      </c>
    </row>
    <row r="23" spans="1:10" ht="14.25" customHeight="1" x14ac:dyDescent="0.25">
      <c r="A23" s="394">
        <v>887</v>
      </c>
      <c r="B23" s="53" t="s">
        <v>387</v>
      </c>
      <c r="G23" s="822">
        <v>2526</v>
      </c>
      <c r="H23" s="823"/>
      <c r="I23" s="37">
        <v>3400</v>
      </c>
      <c r="J23" s="37">
        <v>5800</v>
      </c>
    </row>
    <row r="24" spans="1:10" s="284" customFormat="1" ht="14.45" customHeight="1" x14ac:dyDescent="0.25">
      <c r="A24" s="393">
        <v>816</v>
      </c>
      <c r="B24" s="793" t="s">
        <v>850</v>
      </c>
      <c r="C24" s="793"/>
      <c r="D24" s="793"/>
      <c r="E24" s="793"/>
      <c r="F24" s="793"/>
      <c r="G24" s="821">
        <v>3000</v>
      </c>
      <c r="H24" s="821"/>
      <c r="I24" s="285">
        <v>1000</v>
      </c>
      <c r="J24" s="285">
        <v>2500</v>
      </c>
    </row>
    <row r="25" spans="1:10" x14ac:dyDescent="0.2">
      <c r="A25" s="394">
        <v>801</v>
      </c>
      <c r="B25" s="787" t="s">
        <v>851</v>
      </c>
      <c r="C25" s="787"/>
      <c r="D25" s="787"/>
      <c r="E25" s="787"/>
      <c r="F25" s="787"/>
      <c r="G25" s="822">
        <v>58967</v>
      </c>
      <c r="H25" s="822"/>
      <c r="I25" s="37">
        <v>30000</v>
      </c>
      <c r="J25" s="37">
        <v>30000</v>
      </c>
    </row>
    <row r="26" spans="1:10" s="284" customFormat="1" ht="13.15" customHeight="1" x14ac:dyDescent="0.25">
      <c r="B26" s="781"/>
      <c r="C26" s="781"/>
      <c r="D26" s="781"/>
      <c r="E26" s="781"/>
      <c r="F26" s="781"/>
      <c r="G26" s="824"/>
      <c r="H26" s="824"/>
      <c r="I26" s="285"/>
      <c r="J26" s="285"/>
    </row>
    <row r="27" spans="1:10" s="284" customFormat="1" ht="17.45" customHeight="1" x14ac:dyDescent="0.25">
      <c r="B27" s="781"/>
      <c r="C27" s="781"/>
      <c r="D27" s="781"/>
      <c r="E27" s="781"/>
      <c r="F27" s="781"/>
      <c r="G27" s="824"/>
      <c r="H27" s="824"/>
      <c r="I27" s="285"/>
      <c r="J27" s="285"/>
    </row>
    <row r="28" spans="1:10" ht="15" x14ac:dyDescent="0.25">
      <c r="A28" s="38">
        <v>5142</v>
      </c>
      <c r="B28" s="785" t="s">
        <v>831</v>
      </c>
      <c r="C28" s="786"/>
      <c r="D28" s="786"/>
      <c r="E28" s="129"/>
      <c r="F28" s="62"/>
      <c r="G28" s="779">
        <v>1000</v>
      </c>
      <c r="H28" s="780"/>
      <c r="I28" s="37">
        <v>1000</v>
      </c>
      <c r="J28" s="37">
        <v>1000</v>
      </c>
    </row>
    <row r="29" spans="1:10" ht="15" x14ac:dyDescent="0.25">
      <c r="B29" s="782" t="s">
        <v>48</v>
      </c>
      <c r="C29" s="784"/>
      <c r="D29" s="784"/>
      <c r="E29" s="784"/>
      <c r="F29" s="784"/>
      <c r="G29" s="784"/>
      <c r="H29" s="784"/>
    </row>
    <row r="30" spans="1:10" ht="15" x14ac:dyDescent="0.25">
      <c r="B30" s="130"/>
      <c r="C30" s="62"/>
      <c r="D30" s="62"/>
      <c r="E30" s="62"/>
      <c r="F30" s="62"/>
      <c r="G30" s="131"/>
      <c r="H30" s="132"/>
    </row>
    <row r="31" spans="1:10" ht="15" hidden="1" x14ac:dyDescent="0.25">
      <c r="A31" s="38">
        <v>5147</v>
      </c>
      <c r="B31" s="601" t="s">
        <v>817</v>
      </c>
      <c r="C31" s="565"/>
      <c r="D31" s="565"/>
      <c r="E31" s="567"/>
      <c r="F31" s="566"/>
      <c r="G31" s="825">
        <v>0</v>
      </c>
      <c r="H31" s="826"/>
      <c r="I31" s="37">
        <v>1500</v>
      </c>
      <c r="J31" s="37">
        <v>0</v>
      </c>
    </row>
    <row r="32" spans="1:10" ht="15" hidden="1" x14ac:dyDescent="0.25">
      <c r="B32" s="782"/>
      <c r="C32" s="784"/>
      <c r="D32" s="784"/>
      <c r="E32" s="784"/>
      <c r="F32" s="784"/>
      <c r="G32" s="784"/>
      <c r="H32" s="784"/>
    </row>
    <row r="33" spans="1:10" ht="15" hidden="1" x14ac:dyDescent="0.25">
      <c r="B33" s="384"/>
      <c r="C33" s="385"/>
      <c r="D33" s="385"/>
      <c r="E33" s="385"/>
      <c r="F33" s="385"/>
      <c r="G33" s="131"/>
      <c r="H33" s="132"/>
    </row>
    <row r="34" spans="1:10" ht="12" customHeight="1" x14ac:dyDescent="0.25">
      <c r="A34" s="38">
        <v>5163</v>
      </c>
      <c r="B34" s="785" t="s">
        <v>25</v>
      </c>
      <c r="C34" s="786"/>
      <c r="D34" s="786"/>
      <c r="E34" s="129"/>
      <c r="F34" s="62"/>
      <c r="G34" s="779">
        <v>500</v>
      </c>
      <c r="H34" s="780"/>
      <c r="I34" s="37">
        <v>500</v>
      </c>
      <c r="J34" s="37">
        <v>500</v>
      </c>
    </row>
    <row r="35" spans="1:10" s="284" customFormat="1" ht="19.5" customHeight="1" x14ac:dyDescent="0.25">
      <c r="B35" s="793" t="s">
        <v>49</v>
      </c>
      <c r="C35" s="807"/>
      <c r="D35" s="807"/>
      <c r="E35" s="807"/>
      <c r="F35" s="807"/>
      <c r="G35" s="807"/>
      <c r="H35" s="807"/>
      <c r="I35" s="285"/>
      <c r="J35" s="285"/>
    </row>
    <row r="36" spans="1:10" ht="15" x14ac:dyDescent="0.25">
      <c r="B36" s="130"/>
      <c r="C36" s="62"/>
      <c r="D36" s="62"/>
      <c r="E36" s="62"/>
      <c r="F36" s="62"/>
      <c r="G36" s="131"/>
      <c r="H36" s="132"/>
    </row>
    <row r="37" spans="1:10" ht="15" x14ac:dyDescent="0.25">
      <c r="A37" s="38">
        <v>5164</v>
      </c>
      <c r="B37" s="785" t="s">
        <v>30</v>
      </c>
      <c r="C37" s="786"/>
      <c r="D37" s="786"/>
      <c r="E37" s="129"/>
      <c r="F37" s="62"/>
      <c r="G37" s="779">
        <v>20</v>
      </c>
      <c r="H37" s="780"/>
      <c r="I37" s="37">
        <v>30</v>
      </c>
      <c r="J37" s="37">
        <v>30</v>
      </c>
    </row>
    <row r="38" spans="1:10" ht="29.25" customHeight="1" x14ac:dyDescent="0.2">
      <c r="B38" s="792" t="s">
        <v>307</v>
      </c>
      <c r="C38" s="792"/>
      <c r="D38" s="792"/>
      <c r="E38" s="792"/>
      <c r="F38" s="792"/>
      <c r="G38" s="792"/>
      <c r="H38" s="792"/>
    </row>
    <row r="39" spans="1:10" ht="15" x14ac:dyDescent="0.25">
      <c r="B39" s="130"/>
      <c r="C39" s="62"/>
      <c r="D39" s="62"/>
      <c r="E39" s="62"/>
      <c r="F39" s="62"/>
      <c r="G39" s="131"/>
      <c r="H39" s="132"/>
    </row>
    <row r="40" spans="1:10" ht="15" x14ac:dyDescent="0.25">
      <c r="A40" s="38">
        <v>5166</v>
      </c>
      <c r="B40" s="785" t="s">
        <v>12</v>
      </c>
      <c r="C40" s="786"/>
      <c r="D40" s="786"/>
      <c r="E40" s="129"/>
      <c r="F40" s="62"/>
      <c r="G40" s="751">
        <v>2000</v>
      </c>
      <c r="H40" s="775"/>
      <c r="I40" s="37">
        <v>2000</v>
      </c>
      <c r="J40" s="37">
        <v>2000</v>
      </c>
    </row>
    <row r="41" spans="1:10" ht="15" x14ac:dyDescent="0.25">
      <c r="B41" s="782" t="s">
        <v>63</v>
      </c>
      <c r="C41" s="783"/>
      <c r="D41" s="783"/>
      <c r="E41" s="783"/>
      <c r="F41" s="783"/>
      <c r="G41" s="783"/>
      <c r="H41" s="783"/>
    </row>
    <row r="42" spans="1:10" ht="15" x14ac:dyDescent="0.25">
      <c r="B42" s="130"/>
      <c r="C42" s="62"/>
      <c r="D42" s="62"/>
      <c r="E42" s="62"/>
      <c r="F42" s="62"/>
      <c r="G42" s="131"/>
      <c r="H42" s="132"/>
    </row>
    <row r="43" spans="1:10" ht="15" x14ac:dyDescent="0.25">
      <c r="A43" s="38">
        <v>5169</v>
      </c>
      <c r="B43" s="785" t="s">
        <v>14</v>
      </c>
      <c r="C43" s="786"/>
      <c r="D43" s="786"/>
      <c r="E43" s="129"/>
      <c r="F43" s="62"/>
      <c r="G43" s="779">
        <v>300</v>
      </c>
      <c r="H43" s="780"/>
      <c r="I43" s="37">
        <v>200</v>
      </c>
      <c r="J43" s="37">
        <v>188</v>
      </c>
    </row>
    <row r="44" spans="1:10" ht="15" x14ac:dyDescent="0.25">
      <c r="B44" s="130"/>
      <c r="C44" s="62"/>
      <c r="D44" s="62"/>
      <c r="E44" s="62"/>
      <c r="F44" s="62"/>
      <c r="G44" s="131"/>
      <c r="H44" s="132"/>
    </row>
    <row r="45" spans="1:10" ht="31.5" customHeight="1" thickBot="1" x14ac:dyDescent="0.3">
      <c r="B45" s="755" t="s">
        <v>705</v>
      </c>
      <c r="C45" s="756"/>
      <c r="D45" s="756"/>
      <c r="E45" s="756"/>
      <c r="F45" s="756"/>
      <c r="G45" s="774">
        <f>SUM(G46)</f>
        <v>8000</v>
      </c>
      <c r="H45" s="774"/>
      <c r="I45" s="208">
        <v>8000</v>
      </c>
      <c r="J45" s="208">
        <v>8000</v>
      </c>
    </row>
    <row r="46" spans="1:10" ht="15.75" thickTop="1" x14ac:dyDescent="0.25">
      <c r="A46" s="38">
        <v>5362</v>
      </c>
      <c r="B46" s="827" t="s">
        <v>485</v>
      </c>
      <c r="C46" s="828"/>
      <c r="D46" s="828"/>
      <c r="E46" s="133"/>
      <c r="F46" s="62"/>
      <c r="G46" s="779">
        <v>8000</v>
      </c>
      <c r="H46" s="780"/>
    </row>
    <row r="47" spans="1:10" x14ac:dyDescent="0.2">
      <c r="B47" s="793" t="s">
        <v>104</v>
      </c>
      <c r="C47" s="807"/>
      <c r="D47" s="807"/>
      <c r="E47" s="807"/>
      <c r="F47" s="807"/>
      <c r="G47" s="807"/>
      <c r="H47" s="807"/>
    </row>
    <row r="48" spans="1:10" x14ac:dyDescent="0.2">
      <c r="B48" s="807"/>
      <c r="C48" s="807"/>
      <c r="D48" s="807"/>
      <c r="E48" s="807"/>
      <c r="F48" s="807"/>
      <c r="G48" s="807"/>
      <c r="H48" s="807"/>
    </row>
    <row r="49" spans="1:14" ht="28.5" customHeight="1" x14ac:dyDescent="0.2">
      <c r="B49" s="807"/>
      <c r="C49" s="807"/>
      <c r="D49" s="807"/>
      <c r="E49" s="807"/>
      <c r="F49" s="807"/>
      <c r="G49" s="807"/>
      <c r="H49" s="807"/>
    </row>
    <row r="50" spans="1:14" ht="15" x14ac:dyDescent="0.25">
      <c r="B50" s="125"/>
      <c r="C50" s="62"/>
      <c r="D50" s="62"/>
      <c r="E50" s="62"/>
      <c r="F50" s="62"/>
      <c r="G50" s="400"/>
      <c r="H50" s="401"/>
    </row>
    <row r="51" spans="1:14" ht="15.75" thickBot="1" x14ac:dyDescent="0.3">
      <c r="B51" s="45" t="s">
        <v>50</v>
      </c>
      <c r="C51" s="46"/>
      <c r="D51" s="47"/>
      <c r="E51" s="47"/>
      <c r="F51" s="48"/>
      <c r="G51" s="774">
        <f>SUM(G53:H54)</f>
        <v>107600</v>
      </c>
      <c r="H51" s="774"/>
      <c r="I51" s="208">
        <v>115000</v>
      </c>
      <c r="J51" s="208">
        <v>164522</v>
      </c>
    </row>
    <row r="52" spans="1:14" ht="15.75" thickTop="1" x14ac:dyDescent="0.25">
      <c r="A52" s="38">
        <v>5901</v>
      </c>
      <c r="B52" s="827" t="s">
        <v>31</v>
      </c>
      <c r="C52" s="828"/>
      <c r="D52" s="828"/>
      <c r="E52" s="133"/>
      <c r="F52" s="62"/>
      <c r="G52" s="24"/>
      <c r="H52" s="23"/>
      <c r="I52" s="214"/>
      <c r="J52" s="214"/>
      <c r="K52" s="134"/>
      <c r="L52" s="134"/>
      <c r="M52" s="134"/>
      <c r="N52" s="134"/>
    </row>
    <row r="53" spans="1:14" ht="15" x14ac:dyDescent="0.25">
      <c r="B53" s="135" t="s">
        <v>311</v>
      </c>
      <c r="C53" s="136"/>
      <c r="D53" s="134"/>
      <c r="E53" s="134"/>
      <c r="F53" s="137"/>
      <c r="G53" s="751">
        <v>25000</v>
      </c>
      <c r="H53" s="775"/>
      <c r="I53" s="214"/>
      <c r="J53" s="214"/>
      <c r="K53" s="134"/>
      <c r="L53" s="134"/>
      <c r="M53" s="134"/>
      <c r="N53" s="134"/>
    </row>
    <row r="54" spans="1:14" ht="15" x14ac:dyDescent="0.25">
      <c r="B54" s="398" t="s">
        <v>855</v>
      </c>
      <c r="G54" s="751">
        <f>13700+5000+63900</f>
        <v>82600</v>
      </c>
      <c r="H54" s="775"/>
    </row>
    <row r="56" spans="1:14" x14ac:dyDescent="0.2">
      <c r="D56" s="300" t="s">
        <v>317</v>
      </c>
      <c r="E56" s="301">
        <f>SUM(E12)</f>
        <v>241630</v>
      </c>
      <c r="F56" s="301">
        <f>SUM(F12)</f>
        <v>323540</v>
      </c>
      <c r="G56" s="301">
        <f>SUM(G12)</f>
        <v>334064</v>
      </c>
    </row>
    <row r="57" spans="1:14" x14ac:dyDescent="0.2">
      <c r="D57" s="300" t="s">
        <v>318</v>
      </c>
      <c r="E57" s="301">
        <v>0</v>
      </c>
      <c r="F57" s="301">
        <v>0</v>
      </c>
      <c r="G57" s="301">
        <v>0</v>
      </c>
    </row>
    <row r="58" spans="1:14" ht="15" x14ac:dyDescent="0.25">
      <c r="D58" s="302" t="s">
        <v>313</v>
      </c>
      <c r="E58" s="303">
        <f>SUM(E56:E57)</f>
        <v>241630</v>
      </c>
      <c r="F58" s="303">
        <f t="shared" ref="F58:G58" si="0">SUM(F56:F57)</f>
        <v>323540</v>
      </c>
      <c r="G58" s="303">
        <f t="shared" si="0"/>
        <v>334064</v>
      </c>
    </row>
  </sheetData>
  <mergeCells count="42">
    <mergeCell ref="B40:D40"/>
    <mergeCell ref="G40:H40"/>
    <mergeCell ref="G54:H54"/>
    <mergeCell ref="B41:H41"/>
    <mergeCell ref="B43:D43"/>
    <mergeCell ref="G43:H43"/>
    <mergeCell ref="B45:F45"/>
    <mergeCell ref="G45:H45"/>
    <mergeCell ref="B46:D46"/>
    <mergeCell ref="G46:H46"/>
    <mergeCell ref="B47:H49"/>
    <mergeCell ref="G53:H53"/>
    <mergeCell ref="G51:H51"/>
    <mergeCell ref="B52:D52"/>
    <mergeCell ref="G25:H25"/>
    <mergeCell ref="B26:F26"/>
    <mergeCell ref="B35:H35"/>
    <mergeCell ref="B37:D37"/>
    <mergeCell ref="G37:H37"/>
    <mergeCell ref="B25:F25"/>
    <mergeCell ref="B27:F27"/>
    <mergeCell ref="G31:H31"/>
    <mergeCell ref="B38:H38"/>
    <mergeCell ref="G26:H26"/>
    <mergeCell ref="B34:D34"/>
    <mergeCell ref="G34:H34"/>
    <mergeCell ref="B28:D28"/>
    <mergeCell ref="G28:H28"/>
    <mergeCell ref="B32:H32"/>
    <mergeCell ref="G27:H27"/>
    <mergeCell ref="B29:H29"/>
    <mergeCell ref="G1:H1"/>
    <mergeCell ref="B12:D12"/>
    <mergeCell ref="G16:H16"/>
    <mergeCell ref="G17:H17"/>
    <mergeCell ref="B24:F24"/>
    <mergeCell ref="G24:H24"/>
    <mergeCell ref="G23:H23"/>
    <mergeCell ref="B18:F19"/>
    <mergeCell ref="G19:H19"/>
    <mergeCell ref="B20:F22"/>
    <mergeCell ref="G22:H22"/>
  </mergeCells>
  <pageMargins left="0.70866141732283472" right="0.70866141732283472" top="0.78740157480314965" bottom="0.78740157480314965" header="0.31496062992125984" footer="0.31496062992125984"/>
  <pageSetup paperSize="9" scale="67" firstPageNumber="45" orientation="portrait" useFirstPageNumber="1" r:id="rId1"/>
  <headerFooter>
    <oddFooter>&amp;L&amp;"-,Kurzíva"Zastupitelstvo Olomouckého kraje 12.12.2022
11.1. - Rozpočet Olomouckého kraje na rok 2023 - návrh rozpočtu
Příloha č. 3a): Výdaje odborů &amp;R&amp;"-,Kurzíva"Strana &amp;P (Celkem 193)</oddFooter>
  </headerFooter>
  <colBreaks count="1" manualBreakCount="1">
    <brk id="11" max="10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21</vt:i4>
      </vt:variant>
      <vt:variant>
        <vt:lpstr>Pojmenované oblasti</vt:lpstr>
      </vt:variant>
      <vt:variant>
        <vt:i4>21</vt:i4>
      </vt:variant>
    </vt:vector>
  </HeadingPairs>
  <TitlesOfParts>
    <vt:vector size="42" baseType="lpstr">
      <vt:lpstr>Položky s mimořádným nárůstem</vt:lpstr>
      <vt:lpstr>Výčíslení úspory</vt:lpstr>
      <vt:lpstr>celkem</vt:lpstr>
      <vt:lpstr>01</vt:lpstr>
      <vt:lpstr>02</vt:lpstr>
      <vt:lpstr>03</vt:lpstr>
      <vt:lpstr>04</vt:lpstr>
      <vt:lpstr>06</vt:lpstr>
      <vt:lpstr>07</vt:lpstr>
      <vt:lpstr>08</vt:lpstr>
      <vt:lpstr>09</vt:lpstr>
      <vt:lpstr>10</vt:lpstr>
      <vt:lpstr>11</vt:lpstr>
      <vt:lpstr>12</vt:lpstr>
      <vt:lpstr>13</vt:lpstr>
      <vt:lpstr>14</vt:lpstr>
      <vt:lpstr>17</vt:lpstr>
      <vt:lpstr>18</vt:lpstr>
      <vt:lpstr>19</vt:lpstr>
      <vt:lpstr>20</vt:lpstr>
      <vt:lpstr>98</vt:lpstr>
      <vt:lpstr>'01'!Oblast_tisku</vt:lpstr>
      <vt:lpstr>'02'!Oblast_tisku</vt:lpstr>
      <vt:lpstr>'03'!Oblast_tisku</vt:lpstr>
      <vt:lpstr>'04'!Oblast_tisku</vt:lpstr>
      <vt:lpstr>'06'!Oblast_tisku</vt:lpstr>
      <vt:lpstr>'07'!Oblast_tisku</vt:lpstr>
      <vt:lpstr>'08'!Oblast_tisku</vt:lpstr>
      <vt:lpstr>'09'!Oblast_tisku</vt:lpstr>
      <vt:lpstr>'10'!Oblast_tisku</vt:lpstr>
      <vt:lpstr>'11'!Oblast_tisku</vt:lpstr>
      <vt:lpstr>'12'!Oblast_tisku</vt:lpstr>
      <vt:lpstr>'13'!Oblast_tisku</vt:lpstr>
      <vt:lpstr>'14'!Oblast_tisku</vt:lpstr>
      <vt:lpstr>'17'!Oblast_tisku</vt:lpstr>
      <vt:lpstr>'18'!Oblast_tisku</vt:lpstr>
      <vt:lpstr>'19'!Oblast_tisku</vt:lpstr>
      <vt:lpstr>'20'!Oblast_tisku</vt:lpstr>
      <vt:lpstr>'98'!Oblast_tisku</vt:lpstr>
      <vt:lpstr>celkem!Oblast_tisku</vt:lpstr>
      <vt:lpstr>'Položky s mimořádným nárůstem'!Oblast_tisku</vt:lpstr>
      <vt:lpstr>'Výčíslení úspory'!Oblast_tisku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Vítková Petra</dc:creator>
  <cp:lastModifiedBy>Foret Oldřich</cp:lastModifiedBy>
  <cp:lastPrinted>2022-11-16T06:10:17Z</cp:lastPrinted>
  <dcterms:created xsi:type="dcterms:W3CDTF">2012-11-27T11:19:48Z</dcterms:created>
  <dcterms:modified xsi:type="dcterms:W3CDTF">2022-11-23T09:43:59Z</dcterms:modified>
</cp:coreProperties>
</file>